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hidePivotFieldList="1" defaultThemeVersion="124226"/>
  <mc:AlternateContent xmlns:mc="http://schemas.openxmlformats.org/markup-compatibility/2006">
    <mc:Choice Requires="x15">
      <x15ac:absPath xmlns:x15ac="http://schemas.microsoft.com/office/spreadsheetml/2010/11/ac" url="https://powergrid1989-my.sharepoint.com/personal/kiran_powergrid_in/Documents/WORK (01.08.2023)/NIT- 2025/OPEN/9. Package C_Augmentation of Transformation capacity/Bidding Document/"/>
    </mc:Choice>
  </mc:AlternateContent>
  <xr:revisionPtr revIDLastSave="246" documentId="13_ncr:1_{242B754A-5385-4EF1-978C-AEC788872527}" xr6:coauthVersionLast="47" xr6:coauthVersionMax="47" xr10:uidLastSave="{8C14D724-F74C-4F43-9CCC-EE284C426D40}"/>
  <workbookProtection workbookAlgorithmName="SHA-512" workbookHashValue="gSQBUsmosQ5c7cNxtpvNMqEdgwyhscbC2eVTSJqvcpN3r+V27boIKt+iIkUn3dNi/4PdRhkRTrVceYn5JWRhPA==" workbookSaltValue="3GPqasZKBxWmjXWKt8u8PQ==" workbookSpinCount="100000" lockStructure="1"/>
  <bookViews>
    <workbookView xWindow="-120" yWindow="-120" windowWidth="29040" windowHeight="15720" tabRatio="699" firstSheet="1" activeTab="22" xr2:uid="{00000000-000D-0000-FFFF-FFFF00000000}"/>
  </bookViews>
  <sheets>
    <sheet name="Basic" sheetId="1" state="hidden" r:id="rId1"/>
    <sheet name="Cover" sheetId="2" r:id="rId2"/>
    <sheet name="Instructions" sheetId="3" state="hidden" r:id="rId3"/>
    <sheet name="Names of Bidder" sheetId="4" r:id="rId4"/>
    <sheet name="Sch-1" sheetId="5" r:id="rId5"/>
    <sheet name="Sch-1 dis" sheetId="6" state="hidden" r:id="rId6"/>
    <sheet name="Sch-2" sheetId="7" r:id="rId7"/>
    <sheet name="Sch-2 Dis" sheetId="8" state="hidden" r:id="rId8"/>
    <sheet name="Sch-3 " sheetId="9" r:id="rId9"/>
    <sheet name="Sch-3 Dis" sheetId="10" state="hidden" r:id="rId10"/>
    <sheet name="Sch-4" sheetId="11" r:id="rId11"/>
    <sheet name="Sch-4b" sheetId="12" state="hidden" r:id="rId12"/>
    <sheet name="Sch-5" sheetId="13" r:id="rId13"/>
    <sheet name="Sch-5 Dis" sheetId="14" state="hidden" r:id="rId14"/>
    <sheet name="Sch-6" sheetId="15" r:id="rId15"/>
    <sheet name="Sch-6 After Discount" sheetId="16" r:id="rId16"/>
    <sheet name="Sch-7" sheetId="17" r:id="rId17"/>
    <sheet name="Sch-7 Dis" sheetId="18" state="hidden" r:id="rId18"/>
    <sheet name="Discount" sheetId="19" r:id="rId19"/>
    <sheet name="Octroi" sheetId="20" state="hidden" r:id="rId20"/>
    <sheet name="Entry Tax" sheetId="21" state="hidden" r:id="rId21"/>
    <sheet name="Other Taxes &amp; Duties" sheetId="22" state="hidden" r:id="rId22"/>
    <sheet name="Bid Form 2nd Envelope" sheetId="23" r:id="rId23"/>
    <sheet name="Q &amp; C (2)" sheetId="24" state="hidden" r:id="rId24"/>
    <sheet name="Q &amp; C" sheetId="25" state="hidden" r:id="rId25"/>
    <sheet name="N to W" sheetId="26" state="hidden" r:id="rId26"/>
    <sheet name="Sheet1" sheetId="27" state="hidden" r:id="rId27"/>
    <sheet name="Sheet3" sheetId="28" state="hidden" r:id="rId28"/>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4" hidden="1">'Sch-1'!$A$17:$AZ$17</definedName>
    <definedName name="_xlnm._FilterDatabase" localSheetId="5" hidden="1">'Sch-1 dis'!$A$16:$B$21</definedName>
    <definedName name="_xlnm._FilterDatabase" localSheetId="6" hidden="1">'Sch-2'!$G$21:$J$118</definedName>
    <definedName name="_xlnm._FilterDatabase" localSheetId="7" hidden="1">'Sch-2 Dis'!$A$15:$F$56</definedName>
    <definedName name="_xlnm._FilterDatabase" localSheetId="8" hidden="1">'Sch-3 '!$A$21:$BB$96</definedName>
    <definedName name="_xlnm._FilterDatabase" localSheetId="9" hidden="1">'Sch-3 Dis'!$A$15:$F$81</definedName>
    <definedName name="_Hlk94778660" localSheetId="0">Basic!$B$1</definedName>
    <definedName name="ab">#REF!</definedName>
    <definedName name="logo1">"Picture 7"</definedName>
    <definedName name="_xlnm.Print_Area" localSheetId="22">'Bid Form 2nd Envelope'!$A$1:$F$68</definedName>
    <definedName name="_xlnm.Print_Area" localSheetId="1">Cover!$A$1:$F$15</definedName>
    <definedName name="_xlnm.Print_Area" localSheetId="18">Discount!$A$2:$G$43</definedName>
    <definedName name="_xlnm.Print_Area" localSheetId="20">'Entry Tax'!$A$1:$E$16</definedName>
    <definedName name="_xlnm.Print_Area" localSheetId="2">Instructions!$A$1:$C$54</definedName>
    <definedName name="_xlnm.Print_Area" localSheetId="3">'Names of Bidder'!$B$1:$G$32</definedName>
    <definedName name="_xlnm.Print_Area" localSheetId="19">Octroi!$A$1:$E$16</definedName>
    <definedName name="_xlnm.Print_Area" localSheetId="21">'Other Taxes &amp; Duties'!$A$1:$F$16</definedName>
    <definedName name="_xlnm.Print_Area" localSheetId="24">'Q &amp; C'!$A$1:$F$38</definedName>
    <definedName name="_xlnm.Print_Area" localSheetId="23">'Q &amp; C (2)'!$A$1:$F$44</definedName>
    <definedName name="_xlnm.Print_Area" localSheetId="4">'Sch-1'!$A$1:$N$127</definedName>
    <definedName name="_xlnm.Print_Area" localSheetId="5">'Sch-1 dis'!$A$1:$G$84</definedName>
    <definedName name="_xlnm.Print_Area" localSheetId="6">'Sch-2'!$A$1:$J$127</definedName>
    <definedName name="_xlnm.Print_Area" localSheetId="7">'Sch-2 Dis'!$A$1:$F$62</definedName>
    <definedName name="_xlnm.Print_Area" localSheetId="8">'Sch-3 '!$A$1:$Q$104</definedName>
    <definedName name="_xlnm.Print_Area" localSheetId="9">'Sch-3 Dis'!$A$1:$F$87</definedName>
    <definedName name="_xlnm.Print_Area" localSheetId="10">'Sch-4'!$A$1:$Q$29</definedName>
    <definedName name="_xlnm.Print_Area" localSheetId="11">'Sch-4b'!$A$1:$Q$37</definedName>
    <definedName name="_xlnm.Print_Area" localSheetId="12">'Sch-5'!$A$1:$E$26</definedName>
    <definedName name="_xlnm.Print_Area" localSheetId="13">'Sch-5 Dis'!$A$1:$E$26</definedName>
    <definedName name="_xlnm.Print_Area" localSheetId="14">'Sch-6'!$A$1:$D$33</definedName>
    <definedName name="_xlnm.Print_Area" localSheetId="15">'Sch-6 After Discount'!$A$1:$D$33</definedName>
    <definedName name="_xlnm.Print_Area" localSheetId="16">'Sch-7'!$A$1:$N$25</definedName>
    <definedName name="_xlnm.Print_Area" localSheetId="17">'Sch-7 Dis'!$A$1:$G$28</definedName>
    <definedName name="_xlnm.Print_Titles" localSheetId="4">'Sch-1'!$15:$17</definedName>
    <definedName name="_xlnm.Print_Titles" localSheetId="5">'Sch-1 dis'!$14:$16</definedName>
    <definedName name="_xlnm.Print_Titles" localSheetId="6">'Sch-2'!$15:$17</definedName>
    <definedName name="_xlnm.Print_Titles" localSheetId="7">'Sch-2 Dis'!$13:$15</definedName>
    <definedName name="_xlnm.Print_Titles" localSheetId="8">'Sch-3 '!$13:$17</definedName>
    <definedName name="_xlnm.Print_Titles" localSheetId="9">'Sch-3 Dis'!$13:$15</definedName>
    <definedName name="_xlnm.Print_Titles" localSheetId="12">'Sch-5'!$3:$13</definedName>
    <definedName name="_xlnm.Print_Titles" localSheetId="13">'Sch-5 Dis'!$3:$13</definedName>
    <definedName name="_xlnm.Print_Titles" localSheetId="14">'Sch-6'!$3:$13</definedName>
    <definedName name="_xlnm.Print_Titles" localSheetId="15">'Sch-6 After Discount'!$3:$13</definedName>
    <definedName name="_xlnm.Print_Titles" localSheetId="16">'Sch-7'!$14:$14</definedName>
    <definedName name="_xlnm.Print_Titles" localSheetId="17">'Sch-7 Dis'!$14:$14</definedName>
    <definedName name="_xlnm.Recorder">#REF!</definedName>
    <definedName name="TEST">#REF!</definedName>
    <definedName name="Z_01ACF2E1_8E61_4459_ABC1_B6C183DEED61_.wvu.PrintArea" localSheetId="22" hidden="1">'Bid Form 2nd Envelope'!$A$1:$F$68</definedName>
    <definedName name="Z_01ACF2E1_8E61_4459_ABC1_B6C183DEED61_.wvu.PrintArea" localSheetId="20" hidden="1">'Entry Tax'!$A$1:$E$16</definedName>
    <definedName name="Z_01ACF2E1_8E61_4459_ABC1_B6C183DEED61_.wvu.PrintArea" localSheetId="3" hidden="1">'Names of Bidder'!$B$1:$E$30</definedName>
    <definedName name="Z_01ACF2E1_8E61_4459_ABC1_B6C183DEED61_.wvu.PrintArea" localSheetId="19" hidden="1">Octroi!$A$1:$E$16</definedName>
    <definedName name="Z_01ACF2E1_8E61_4459_ABC1_B6C183DEED61_.wvu.PrintArea" localSheetId="21" hidden="1">'Other Taxes &amp; Duties'!$A$1:$F$16</definedName>
    <definedName name="Z_01ACF2E1_8E61_4459_ABC1_B6C183DEED61_.wvu.PrintArea" localSheetId="24" hidden="1">'Q &amp; C'!$A$1:$F$38</definedName>
    <definedName name="Z_01ACF2E1_8E61_4459_ABC1_B6C183DEED61_.wvu.PrintArea" localSheetId="4" hidden="1">'Sch-1'!$A$1:$O$128</definedName>
    <definedName name="Z_01ACF2E1_8E61_4459_ABC1_B6C183DEED61_.wvu.PrintArea" localSheetId="5" hidden="1">'Sch-1 dis'!$A$1:$G$84</definedName>
    <definedName name="Z_01ACF2E1_8E61_4459_ABC1_B6C183DEED61_.wvu.PrintArea" localSheetId="6" hidden="1">'Sch-2'!$A$1:$J$117</definedName>
    <definedName name="Z_01ACF2E1_8E61_4459_ABC1_B6C183DEED61_.wvu.PrintArea" localSheetId="7" hidden="1">'Sch-2 Dis'!$A$1:$F$55</definedName>
    <definedName name="Z_01ACF2E1_8E61_4459_ABC1_B6C183DEED61_.wvu.PrintArea" localSheetId="8" hidden="1">'Sch-3 '!$A$1:$P$97</definedName>
    <definedName name="Z_01ACF2E1_8E61_4459_ABC1_B6C183DEED61_.wvu.PrintArea" localSheetId="9" hidden="1">'Sch-3 Dis'!$A$1:$F$80</definedName>
    <definedName name="Z_01ACF2E1_8E61_4459_ABC1_B6C183DEED61_.wvu.PrintArea" localSheetId="10" hidden="1">'Sch-4'!$A$1:$Q$29</definedName>
    <definedName name="Z_01ACF2E1_8E61_4459_ABC1_B6C183DEED61_.wvu.PrintArea" localSheetId="11" hidden="1">'Sch-4b'!$A$1:$Q$37</definedName>
    <definedName name="Z_01ACF2E1_8E61_4459_ABC1_B6C183DEED61_.wvu.PrintArea" localSheetId="12" hidden="1">'Sch-5'!$A$1:$E$27</definedName>
    <definedName name="Z_01ACF2E1_8E61_4459_ABC1_B6C183DEED61_.wvu.PrintArea" localSheetId="13" hidden="1">'Sch-5 Dis'!$A$1:$E$27</definedName>
    <definedName name="Z_01ACF2E1_8E61_4459_ABC1_B6C183DEED61_.wvu.PrintArea" localSheetId="14" hidden="1">'Sch-6'!$A$1:$D$35</definedName>
    <definedName name="Z_01ACF2E1_8E61_4459_ABC1_B6C183DEED61_.wvu.PrintArea" localSheetId="15" hidden="1">'Sch-6 After Discount'!$A$1:$D$35</definedName>
    <definedName name="Z_01ACF2E1_8E61_4459_ABC1_B6C183DEED61_.wvu.PrintArea" localSheetId="16" hidden="1">'Sch-7'!$A$1:$M$25</definedName>
    <definedName name="Z_01ACF2E1_8E61_4459_ABC1_B6C183DEED61_.wvu.PrintArea" localSheetId="17" hidden="1">'Sch-7 Dis'!$A$1:$G$28</definedName>
    <definedName name="Z_01ACF2E1_8E61_4459_ABC1_B6C183DEED61_.wvu.PrintTitles" localSheetId="4" hidden="1">'Sch-1'!$15:$17</definedName>
    <definedName name="Z_01ACF2E1_8E61_4459_ABC1_B6C183DEED61_.wvu.PrintTitles" localSheetId="5" hidden="1">'Sch-1 dis'!$14:$16</definedName>
    <definedName name="Z_01ACF2E1_8E61_4459_ABC1_B6C183DEED61_.wvu.PrintTitles" localSheetId="6" hidden="1">'Sch-2'!$15:$17</definedName>
    <definedName name="Z_01ACF2E1_8E61_4459_ABC1_B6C183DEED61_.wvu.PrintTitles" localSheetId="7" hidden="1">'Sch-2 Dis'!$13:$15</definedName>
    <definedName name="Z_01ACF2E1_8E61_4459_ABC1_B6C183DEED61_.wvu.PrintTitles" localSheetId="8" hidden="1">'Sch-3 '!$13:$17</definedName>
    <definedName name="Z_01ACF2E1_8E61_4459_ABC1_B6C183DEED61_.wvu.PrintTitles" localSheetId="9" hidden="1">'Sch-3 Dis'!$13:$15</definedName>
    <definedName name="Z_01ACF2E1_8E61_4459_ABC1_B6C183DEED61_.wvu.PrintTitles" localSheetId="12" hidden="1">'Sch-5'!$3:$13</definedName>
    <definedName name="Z_01ACF2E1_8E61_4459_ABC1_B6C183DEED61_.wvu.PrintTitles" localSheetId="13" hidden="1">'Sch-5 Dis'!$3:$13</definedName>
    <definedName name="Z_01ACF2E1_8E61_4459_ABC1_B6C183DEED61_.wvu.PrintTitles" localSheetId="14" hidden="1">'Sch-6'!$3:$13</definedName>
    <definedName name="Z_01ACF2E1_8E61_4459_ABC1_B6C183DEED61_.wvu.PrintTitles" localSheetId="15" hidden="1">'Sch-6 After Discount'!$3:$13</definedName>
    <definedName name="Z_01ACF2E1_8E61_4459_ABC1_B6C183DEED61_.wvu.PrintTitles" localSheetId="16" hidden="1">'Sch-7'!$14:$14</definedName>
    <definedName name="Z_01ACF2E1_8E61_4459_ABC1_B6C183DEED61_.wvu.PrintTitles" localSheetId="17" hidden="1">'Sch-7 Dis'!$14:$14</definedName>
    <definedName name="Z_023E95C7_CD0A_46A1_945E_64751E02EBFE_.wvu.Cols" localSheetId="22" hidden="1">'Bid Form 2nd Envelope'!$G:$K,'Bid Form 2nd Envelope'!$Y:$AN</definedName>
    <definedName name="Z_023E95C7_CD0A_46A1_945E_64751E02EBFE_.wvu.Cols" localSheetId="18" hidden="1">Discount!$H:$K</definedName>
    <definedName name="Z_023E95C7_CD0A_46A1_945E_64751E02EBFE_.wvu.Cols" localSheetId="3" hidden="1">'Names of Bidder'!$H:$R,'Names of Bidder'!$Z:$AC</definedName>
    <definedName name="Z_023E95C7_CD0A_46A1_945E_64751E02EBFE_.wvu.Cols" localSheetId="4" hidden="1">'Sch-1'!$O:$R,'Sch-1'!$AD:$AM</definedName>
    <definedName name="Z_023E95C7_CD0A_46A1_945E_64751E02EBFE_.wvu.Cols" localSheetId="7" hidden="1">'Sch-2 Dis'!$K:$Q</definedName>
    <definedName name="Z_023E95C7_CD0A_46A1_945E_64751E02EBFE_.wvu.Cols" localSheetId="8" hidden="1">'Sch-3 '!$Q:$T,'Sch-3 '!$AK:$AP</definedName>
    <definedName name="Z_023E95C7_CD0A_46A1_945E_64751E02EBFE_.wvu.Cols" localSheetId="9" hidden="1">'Sch-3 Dis'!$AA:$AF</definedName>
    <definedName name="Z_023E95C7_CD0A_46A1_945E_64751E02EBFE_.wvu.Cols" localSheetId="10" hidden="1">'Sch-4'!$R:$S</definedName>
    <definedName name="Z_023E95C7_CD0A_46A1_945E_64751E02EBFE_.wvu.Cols" localSheetId="11" hidden="1">'Sch-4b'!$R:$S</definedName>
    <definedName name="Z_023E95C7_CD0A_46A1_945E_64751E02EBFE_.wvu.Cols" localSheetId="12" hidden="1">'Sch-5'!$I:$P</definedName>
    <definedName name="Z_023E95C7_CD0A_46A1_945E_64751E02EBFE_.wvu.Cols" localSheetId="16" hidden="1">'Sch-7'!$P:$R,'Sch-7'!$AG:$AM</definedName>
    <definedName name="Z_023E95C7_CD0A_46A1_945E_64751E02EBFE_.wvu.Cols" localSheetId="17" hidden="1">'Sch-7 Dis'!$AD:$AJ</definedName>
    <definedName name="Z_023E95C7_CD0A_46A1_945E_64751E02EBFE_.wvu.FilterData" localSheetId="4" hidden="1">'Sch-1'!$A$23:$AZ$23</definedName>
    <definedName name="Z_023E95C7_CD0A_46A1_945E_64751E02EBFE_.wvu.FilterData" localSheetId="5" hidden="1">'Sch-1 dis'!$A$16:$B$21</definedName>
    <definedName name="Z_023E95C7_CD0A_46A1_945E_64751E02EBFE_.wvu.FilterData" localSheetId="6" hidden="1">'Sch-2'!$G$21:$J$118</definedName>
    <definedName name="Z_023E95C7_CD0A_46A1_945E_64751E02EBFE_.wvu.FilterData" localSheetId="7" hidden="1">'Sch-2 Dis'!$A$15:$F$56</definedName>
    <definedName name="Z_023E95C7_CD0A_46A1_945E_64751E02EBFE_.wvu.FilterData" localSheetId="8" hidden="1">'Sch-3 '!$A$21:$BB$96</definedName>
    <definedName name="Z_023E95C7_CD0A_46A1_945E_64751E02EBFE_.wvu.FilterData" localSheetId="9" hidden="1">'Sch-3 Dis'!$A$15:$F$81</definedName>
    <definedName name="Z_023E95C7_CD0A_46A1_945E_64751E02EBFE_.wvu.PrintArea" localSheetId="22" hidden="1">'Bid Form 2nd Envelope'!$A$1:$F$68</definedName>
    <definedName name="Z_023E95C7_CD0A_46A1_945E_64751E02EBFE_.wvu.PrintArea" localSheetId="1" hidden="1">Cover!$A$1:$F$15</definedName>
    <definedName name="Z_023E95C7_CD0A_46A1_945E_64751E02EBFE_.wvu.PrintArea" localSheetId="18" hidden="1">Discount!$A$2:$G$43</definedName>
    <definedName name="Z_023E95C7_CD0A_46A1_945E_64751E02EBFE_.wvu.PrintArea" localSheetId="20" hidden="1">'Entry Tax'!$A$1:$E$16</definedName>
    <definedName name="Z_023E95C7_CD0A_46A1_945E_64751E02EBFE_.wvu.PrintArea" localSheetId="2" hidden="1">Instructions!$A$1:$C$54</definedName>
    <definedName name="Z_023E95C7_CD0A_46A1_945E_64751E02EBFE_.wvu.PrintArea" localSheetId="3" hidden="1">'Names of Bidder'!$B$1:$G$32</definedName>
    <definedName name="Z_023E95C7_CD0A_46A1_945E_64751E02EBFE_.wvu.PrintArea" localSheetId="19" hidden="1">Octroi!$A$1:$E$16</definedName>
    <definedName name="Z_023E95C7_CD0A_46A1_945E_64751E02EBFE_.wvu.PrintArea" localSheetId="21" hidden="1">'Other Taxes &amp; Duties'!$A$1:$F$16</definedName>
    <definedName name="Z_023E95C7_CD0A_46A1_945E_64751E02EBFE_.wvu.PrintArea" localSheetId="24" hidden="1">'Q &amp; C'!$A$1:$F$38</definedName>
    <definedName name="Z_023E95C7_CD0A_46A1_945E_64751E02EBFE_.wvu.PrintArea" localSheetId="23" hidden="1">'Q &amp; C (2)'!$A$1:$F$44</definedName>
    <definedName name="Z_023E95C7_CD0A_46A1_945E_64751E02EBFE_.wvu.PrintArea" localSheetId="4" hidden="1">'Sch-1'!$A$1:$O$127</definedName>
    <definedName name="Z_023E95C7_CD0A_46A1_945E_64751E02EBFE_.wvu.PrintArea" localSheetId="5" hidden="1">'Sch-1 dis'!$A$1:$G$84</definedName>
    <definedName name="Z_023E95C7_CD0A_46A1_945E_64751E02EBFE_.wvu.PrintArea" localSheetId="6" hidden="1">'Sch-2'!$A$1:$J$127</definedName>
    <definedName name="Z_023E95C7_CD0A_46A1_945E_64751E02EBFE_.wvu.PrintArea" localSheetId="7" hidden="1">'Sch-2 Dis'!$A$1:$F$62</definedName>
    <definedName name="Z_023E95C7_CD0A_46A1_945E_64751E02EBFE_.wvu.PrintArea" localSheetId="8" hidden="1">'Sch-3 '!$A$1:$Q$104</definedName>
    <definedName name="Z_023E95C7_CD0A_46A1_945E_64751E02EBFE_.wvu.PrintArea" localSheetId="9" hidden="1">'Sch-3 Dis'!$A$1:$F$87</definedName>
    <definedName name="Z_023E95C7_CD0A_46A1_945E_64751E02EBFE_.wvu.PrintArea" localSheetId="10" hidden="1">'Sch-4'!$A$1:$Q$29</definedName>
    <definedName name="Z_023E95C7_CD0A_46A1_945E_64751E02EBFE_.wvu.PrintArea" localSheetId="11" hidden="1">'Sch-4b'!$A$1:$Q$37</definedName>
    <definedName name="Z_023E95C7_CD0A_46A1_945E_64751E02EBFE_.wvu.PrintArea" localSheetId="12" hidden="1">'Sch-5'!$A$1:$E$26</definedName>
    <definedName name="Z_023E95C7_CD0A_46A1_945E_64751E02EBFE_.wvu.PrintArea" localSheetId="13" hidden="1">'Sch-5 Dis'!$A$1:$E$26</definedName>
    <definedName name="Z_023E95C7_CD0A_46A1_945E_64751E02EBFE_.wvu.PrintArea" localSheetId="14" hidden="1">'Sch-6'!$A$1:$D$33</definedName>
    <definedName name="Z_023E95C7_CD0A_46A1_945E_64751E02EBFE_.wvu.PrintArea" localSheetId="15" hidden="1">'Sch-6 After Discount'!$A$1:$D$33</definedName>
    <definedName name="Z_023E95C7_CD0A_46A1_945E_64751E02EBFE_.wvu.PrintArea" localSheetId="16" hidden="1">'Sch-7'!$A$1:$N$25</definedName>
    <definedName name="Z_023E95C7_CD0A_46A1_945E_64751E02EBFE_.wvu.PrintArea" localSheetId="17" hidden="1">'Sch-7 Dis'!$A$1:$G$28</definedName>
    <definedName name="Z_023E95C7_CD0A_46A1_945E_64751E02EBFE_.wvu.PrintTitles" localSheetId="4" hidden="1">'Sch-1'!$15:$17</definedName>
    <definedName name="Z_023E95C7_CD0A_46A1_945E_64751E02EBFE_.wvu.PrintTitles" localSheetId="5" hidden="1">'Sch-1 dis'!$14:$16</definedName>
    <definedName name="Z_023E95C7_CD0A_46A1_945E_64751E02EBFE_.wvu.PrintTitles" localSheetId="6" hidden="1">'Sch-2'!$15:$17</definedName>
    <definedName name="Z_023E95C7_CD0A_46A1_945E_64751E02EBFE_.wvu.PrintTitles" localSheetId="7" hidden="1">'Sch-2 Dis'!$13:$15</definedName>
    <definedName name="Z_023E95C7_CD0A_46A1_945E_64751E02EBFE_.wvu.PrintTitles" localSheetId="8" hidden="1">'Sch-3 '!$13:$17</definedName>
    <definedName name="Z_023E95C7_CD0A_46A1_945E_64751E02EBFE_.wvu.PrintTitles" localSheetId="9" hidden="1">'Sch-3 Dis'!$13:$15</definedName>
    <definedName name="Z_023E95C7_CD0A_46A1_945E_64751E02EBFE_.wvu.PrintTitles" localSheetId="12" hidden="1">'Sch-5'!$3:$13</definedName>
    <definedName name="Z_023E95C7_CD0A_46A1_945E_64751E02EBFE_.wvu.PrintTitles" localSheetId="13" hidden="1">'Sch-5 Dis'!$3:$13</definedName>
    <definedName name="Z_023E95C7_CD0A_46A1_945E_64751E02EBFE_.wvu.PrintTitles" localSheetId="14" hidden="1">'Sch-6'!$3:$13</definedName>
    <definedName name="Z_023E95C7_CD0A_46A1_945E_64751E02EBFE_.wvu.PrintTitles" localSheetId="15" hidden="1">'Sch-6 After Discount'!$3:$13</definedName>
    <definedName name="Z_023E95C7_CD0A_46A1_945E_64751E02EBFE_.wvu.PrintTitles" localSheetId="16" hidden="1">'Sch-7'!$14:$14</definedName>
    <definedName name="Z_023E95C7_CD0A_46A1_945E_64751E02EBFE_.wvu.PrintTitles" localSheetId="17" hidden="1">'Sch-7 Dis'!$14:$14</definedName>
    <definedName name="Z_023E95C7_CD0A_46A1_945E_64751E02EBFE_.wvu.Rows" localSheetId="22" hidden="1">'Bid Form 2nd Envelope'!$25:$25</definedName>
    <definedName name="Z_023E95C7_CD0A_46A1_945E_64751E02EBFE_.wvu.Rows" localSheetId="1" hidden="1">Cover!$7:$7</definedName>
    <definedName name="Z_023E95C7_CD0A_46A1_945E_64751E02EBFE_.wvu.Rows" localSheetId="18" hidden="1">Discount!$22:$22,Discount!$29:$29,Discount!$32:$34</definedName>
    <definedName name="Z_023E95C7_CD0A_46A1_945E_64751E02EBFE_.wvu.Rows" localSheetId="2" hidden="1">Instructions!$35:$36</definedName>
    <definedName name="Z_023E95C7_CD0A_46A1_945E_64751E02EBFE_.wvu.Rows" localSheetId="4" hidden="1">'Sch-1'!$18:$20,'Sch-1'!$120:$120</definedName>
    <definedName name="Z_023E95C7_CD0A_46A1_945E_64751E02EBFE_.wvu.Rows" localSheetId="6" hidden="1">'Sch-2'!$18:$20</definedName>
    <definedName name="Z_023E95C7_CD0A_46A1_945E_64751E02EBFE_.wvu.Rows" localSheetId="8" hidden="1">'Sch-3 '!$18:$18,'Sch-3 '!$99:$99</definedName>
    <definedName name="Z_023E95C7_CD0A_46A1_945E_64751E02EBFE_.wvu.Rows" localSheetId="14" hidden="1">'Sch-6'!$22:$23</definedName>
    <definedName name="Z_023E95C7_CD0A_46A1_945E_64751E02EBFE_.wvu.Rows" localSheetId="15" hidden="1">'Sch-6 After Discount'!$22:$23</definedName>
    <definedName name="Z_023E95C7_CD0A_46A1_945E_64751E02EBFE_.wvu.Rows" localSheetId="16" hidden="1">'Sch-7'!$17:$18,'Sch-7'!$98:$216</definedName>
    <definedName name="Z_023E95C7_CD0A_46A1_945E_64751E02EBFE_.wvu.Rows" localSheetId="17" hidden="1">'Sch-7 Dis'!$104:$222</definedName>
    <definedName name="Z_14D7F02E_BCCA_4517_ABC7_537FF4AEB67A_.wvu.Cols" localSheetId="6" hidden="1">'Sch-2'!#REF!</definedName>
    <definedName name="Z_14D7F02E_BCCA_4517_ABC7_537FF4AEB67A_.wvu.Cols" localSheetId="7" hidden="1">'Sch-2 Dis'!$K:$Q</definedName>
    <definedName name="Z_14D7F02E_BCCA_4517_ABC7_537FF4AEB67A_.wvu.Cols" localSheetId="8" hidden="1">'Sch-3 '!$AK:$AP</definedName>
    <definedName name="Z_14D7F02E_BCCA_4517_ABC7_537FF4AEB67A_.wvu.Cols" localSheetId="9" hidden="1">'Sch-3 Dis'!$AA:$AF</definedName>
    <definedName name="Z_14D7F02E_BCCA_4517_ABC7_537FF4AEB67A_.wvu.Cols" localSheetId="12" hidden="1">'Sch-5'!$I:$P</definedName>
    <definedName name="Z_14D7F02E_BCCA_4517_ABC7_537FF4AEB67A_.wvu.Cols" localSheetId="13" hidden="1">'Sch-5 Dis'!$I:$P</definedName>
    <definedName name="Z_14D7F02E_BCCA_4517_ABC7_537FF4AEB67A_.wvu.Cols" localSheetId="16" hidden="1">'Sch-7'!$AG:$AM</definedName>
    <definedName name="Z_14D7F02E_BCCA_4517_ABC7_537FF4AEB67A_.wvu.Cols" localSheetId="17" hidden="1">'Sch-7 Dis'!$AD:$AJ</definedName>
    <definedName name="Z_14D7F02E_BCCA_4517_ABC7_537FF4AEB67A_.wvu.FilterData" localSheetId="4" hidden="1">'Sch-1'!$A$18:$O$122</definedName>
    <definedName name="Z_14D7F02E_BCCA_4517_ABC7_537FF4AEB67A_.wvu.FilterData" localSheetId="5" hidden="1">'Sch-1 dis'!$A$17:$G$79</definedName>
    <definedName name="Z_14D7F02E_BCCA_4517_ABC7_537FF4AEB67A_.wvu.FilterData" localSheetId="8" hidden="1">'Sch-3 '!$A$16:$P$98</definedName>
    <definedName name="Z_14D7F02E_BCCA_4517_ABC7_537FF4AEB67A_.wvu.FilterData" localSheetId="9" hidden="1">'Sch-3 Dis'!$A$14:$F$81</definedName>
    <definedName name="Z_14D7F02E_BCCA_4517_ABC7_537FF4AEB67A_.wvu.PrintArea" localSheetId="22" hidden="1">'Bid Form 2nd Envelope'!$A$1:$F$68</definedName>
    <definedName name="Z_14D7F02E_BCCA_4517_ABC7_537FF4AEB67A_.wvu.PrintArea" localSheetId="2" hidden="1">Instructions!$A$1:$C$54</definedName>
    <definedName name="Z_14D7F02E_BCCA_4517_ABC7_537FF4AEB67A_.wvu.PrintArea" localSheetId="3" hidden="1">'Names of Bidder'!$B$1:$E$30</definedName>
    <definedName name="Z_14D7F02E_BCCA_4517_ABC7_537FF4AEB67A_.wvu.PrintArea" localSheetId="24" hidden="1">'Q &amp; C'!$A$1:$F$38</definedName>
    <definedName name="Z_14D7F02E_BCCA_4517_ABC7_537FF4AEB67A_.wvu.PrintArea" localSheetId="4" hidden="1">'Sch-1'!$A$1:$O$128</definedName>
    <definedName name="Z_14D7F02E_BCCA_4517_ABC7_537FF4AEB67A_.wvu.PrintArea" localSheetId="5" hidden="1">'Sch-1 dis'!$A$1:$G$84</definedName>
    <definedName name="Z_14D7F02E_BCCA_4517_ABC7_537FF4AEB67A_.wvu.PrintArea" localSheetId="6" hidden="1">'Sch-2'!$A$1:$J$126</definedName>
    <definedName name="Z_14D7F02E_BCCA_4517_ABC7_537FF4AEB67A_.wvu.PrintArea" localSheetId="7" hidden="1">'Sch-2 Dis'!$A$1:$F$62</definedName>
    <definedName name="Z_14D7F02E_BCCA_4517_ABC7_537FF4AEB67A_.wvu.PrintArea" localSheetId="8" hidden="1">'Sch-3 '!$A$1:$P$105</definedName>
    <definedName name="Z_14D7F02E_BCCA_4517_ABC7_537FF4AEB67A_.wvu.PrintArea" localSheetId="9" hidden="1">'Sch-3 Dis'!$A$1:$F$87</definedName>
    <definedName name="Z_14D7F02E_BCCA_4517_ABC7_537FF4AEB67A_.wvu.PrintArea" localSheetId="10" hidden="1">'Sch-4'!$A$1:$Q$29</definedName>
    <definedName name="Z_14D7F02E_BCCA_4517_ABC7_537FF4AEB67A_.wvu.PrintArea" localSheetId="11" hidden="1">'Sch-4b'!$A$1:$Q$37</definedName>
    <definedName name="Z_14D7F02E_BCCA_4517_ABC7_537FF4AEB67A_.wvu.PrintArea" localSheetId="12" hidden="1">'Sch-5'!$A$1:$E$26</definedName>
    <definedName name="Z_14D7F02E_BCCA_4517_ABC7_537FF4AEB67A_.wvu.PrintArea" localSheetId="13" hidden="1">'Sch-5 Dis'!$A$1:$E$26</definedName>
    <definedName name="Z_14D7F02E_BCCA_4517_ABC7_537FF4AEB67A_.wvu.PrintArea" localSheetId="14" hidden="1">'Sch-6'!$A$1:$D$34</definedName>
    <definedName name="Z_14D7F02E_BCCA_4517_ABC7_537FF4AEB67A_.wvu.PrintArea" localSheetId="15" hidden="1">'Sch-6 After Discount'!$A$1:$D$34</definedName>
    <definedName name="Z_14D7F02E_BCCA_4517_ABC7_537FF4AEB67A_.wvu.PrintArea" localSheetId="16" hidden="1">'Sch-7'!$A$1:$M$25</definedName>
    <definedName name="Z_14D7F02E_BCCA_4517_ABC7_537FF4AEB67A_.wvu.PrintArea" localSheetId="17" hidden="1">'Sch-7 Dis'!$A$1:$G$28</definedName>
    <definedName name="Z_14D7F02E_BCCA_4517_ABC7_537FF4AEB67A_.wvu.PrintTitles" localSheetId="4" hidden="1">'Sch-1'!$15:$17</definedName>
    <definedName name="Z_14D7F02E_BCCA_4517_ABC7_537FF4AEB67A_.wvu.PrintTitles" localSheetId="5" hidden="1">'Sch-1 dis'!$14:$16</definedName>
    <definedName name="Z_14D7F02E_BCCA_4517_ABC7_537FF4AEB67A_.wvu.PrintTitles" localSheetId="6" hidden="1">'Sch-2'!$15:$17</definedName>
    <definedName name="Z_14D7F02E_BCCA_4517_ABC7_537FF4AEB67A_.wvu.PrintTitles" localSheetId="7" hidden="1">'Sch-2 Dis'!$13:$15</definedName>
    <definedName name="Z_14D7F02E_BCCA_4517_ABC7_537FF4AEB67A_.wvu.PrintTitles" localSheetId="8" hidden="1">'Sch-3 '!$13:$17</definedName>
    <definedName name="Z_14D7F02E_BCCA_4517_ABC7_537FF4AEB67A_.wvu.PrintTitles" localSheetId="9" hidden="1">'Sch-3 Dis'!$13:$15</definedName>
    <definedName name="Z_14D7F02E_BCCA_4517_ABC7_537FF4AEB67A_.wvu.PrintTitles" localSheetId="12" hidden="1">'Sch-5'!$3:$13</definedName>
    <definedName name="Z_14D7F02E_BCCA_4517_ABC7_537FF4AEB67A_.wvu.PrintTitles" localSheetId="13" hidden="1">'Sch-5 Dis'!$3:$13</definedName>
    <definedName name="Z_14D7F02E_BCCA_4517_ABC7_537FF4AEB67A_.wvu.PrintTitles" localSheetId="14" hidden="1">'Sch-6'!$3:$13</definedName>
    <definedName name="Z_14D7F02E_BCCA_4517_ABC7_537FF4AEB67A_.wvu.PrintTitles" localSheetId="15" hidden="1">'Sch-6 After Discount'!$3:$13</definedName>
    <definedName name="Z_14D7F02E_BCCA_4517_ABC7_537FF4AEB67A_.wvu.PrintTitles" localSheetId="16" hidden="1">'Sch-7'!$14:$14</definedName>
    <definedName name="Z_14D7F02E_BCCA_4517_ABC7_537FF4AEB67A_.wvu.PrintTitles" localSheetId="17" hidden="1">'Sch-7 Dis'!$14:$14</definedName>
    <definedName name="Z_14D7F02E_BCCA_4517_ABC7_537FF4AEB67A_.wvu.Rows" localSheetId="8" hidden="1">'Sch-3 '!#REF!</definedName>
    <definedName name="Z_14D7F02E_BCCA_4517_ABC7_537FF4AEB67A_.wvu.Rows" localSheetId="9" hidden="1">'Sch-3 Dis'!#REF!</definedName>
    <definedName name="Z_14D7F02E_BCCA_4517_ABC7_537FF4AEB67A_.wvu.Rows" localSheetId="16" hidden="1">'Sch-7'!$98:$216</definedName>
    <definedName name="Z_14D7F02E_BCCA_4517_ABC7_537FF4AEB67A_.wvu.Rows" localSheetId="17" hidden="1">'Sch-7 Dis'!$104:$222</definedName>
    <definedName name="Z_1E0C44A1_9358_4FBD_8C2C_4DB661DA1476_.wvu.Cols" localSheetId="22" hidden="1">'Bid Form 2nd Envelope'!$G:$K,'Bid Form 2nd Envelope'!$Y:$AN</definedName>
    <definedName name="Z_1E0C44A1_9358_4FBD_8C2C_4DB661DA1476_.wvu.Cols" localSheetId="18" hidden="1">Discount!$H:$K</definedName>
    <definedName name="Z_1E0C44A1_9358_4FBD_8C2C_4DB661DA1476_.wvu.Cols" localSheetId="3" hidden="1">'Names of Bidder'!$H:$R,'Names of Bidder'!$Z:$AC</definedName>
    <definedName name="Z_1E0C44A1_9358_4FBD_8C2C_4DB661DA1476_.wvu.Cols" localSheetId="4" hidden="1">'Sch-1'!$Q:$R,'Sch-1'!$AD:$AM</definedName>
    <definedName name="Z_1E0C44A1_9358_4FBD_8C2C_4DB661DA1476_.wvu.Cols" localSheetId="7" hidden="1">'Sch-2 Dis'!$K:$Q</definedName>
    <definedName name="Z_1E0C44A1_9358_4FBD_8C2C_4DB661DA1476_.wvu.Cols" localSheetId="8" hidden="1">'Sch-3 '!$R:$S,'Sch-3 '!$AK:$AP</definedName>
    <definedName name="Z_1E0C44A1_9358_4FBD_8C2C_4DB661DA1476_.wvu.Cols" localSheetId="9" hidden="1">'Sch-3 Dis'!$AA:$AF</definedName>
    <definedName name="Z_1E0C44A1_9358_4FBD_8C2C_4DB661DA1476_.wvu.Cols" localSheetId="10" hidden="1">'Sch-4'!$R:$S</definedName>
    <definedName name="Z_1E0C44A1_9358_4FBD_8C2C_4DB661DA1476_.wvu.Cols" localSheetId="11" hidden="1">'Sch-4b'!$R:$S</definedName>
    <definedName name="Z_1E0C44A1_9358_4FBD_8C2C_4DB661DA1476_.wvu.Cols" localSheetId="12" hidden="1">'Sch-5'!$I:$P</definedName>
    <definedName name="Z_1E0C44A1_9358_4FBD_8C2C_4DB661DA1476_.wvu.Cols" localSheetId="16" hidden="1">'Sch-7'!$P:$R,'Sch-7'!$AG:$AM</definedName>
    <definedName name="Z_1E0C44A1_9358_4FBD_8C2C_4DB661DA1476_.wvu.Cols" localSheetId="17" hidden="1">'Sch-7 Dis'!$AD:$AJ</definedName>
    <definedName name="Z_1E0C44A1_9358_4FBD_8C2C_4DB661DA1476_.wvu.FilterData" localSheetId="4" hidden="1">'Sch-1'!$A$23:$AY$116</definedName>
    <definedName name="Z_1E0C44A1_9358_4FBD_8C2C_4DB661DA1476_.wvu.FilterData" localSheetId="5" hidden="1">'Sch-1 dis'!$A$16:$B$21</definedName>
    <definedName name="Z_1E0C44A1_9358_4FBD_8C2C_4DB661DA1476_.wvu.FilterData" localSheetId="6" hidden="1">'Sch-2'!$G$21:$J$118</definedName>
    <definedName name="Z_1E0C44A1_9358_4FBD_8C2C_4DB661DA1476_.wvu.FilterData" localSheetId="7" hidden="1">'Sch-2 Dis'!$A$15:$F$56</definedName>
    <definedName name="Z_1E0C44A1_9358_4FBD_8C2C_4DB661DA1476_.wvu.FilterData" localSheetId="8" hidden="1">'Sch-3 '!$A$21:$BB$96</definedName>
    <definedName name="Z_1E0C44A1_9358_4FBD_8C2C_4DB661DA1476_.wvu.FilterData" localSheetId="9" hidden="1">'Sch-3 Dis'!$A$15:$F$81</definedName>
    <definedName name="Z_1E0C44A1_9358_4FBD_8C2C_4DB661DA1476_.wvu.PrintArea" localSheetId="22" hidden="1">'Bid Form 2nd Envelope'!$A$1:$F$68</definedName>
    <definedName name="Z_1E0C44A1_9358_4FBD_8C2C_4DB661DA1476_.wvu.PrintArea" localSheetId="1" hidden="1">Cover!$A$1:$F$15</definedName>
    <definedName name="Z_1E0C44A1_9358_4FBD_8C2C_4DB661DA1476_.wvu.PrintArea" localSheetId="18" hidden="1">Discount!$A$2:$G$43</definedName>
    <definedName name="Z_1E0C44A1_9358_4FBD_8C2C_4DB661DA1476_.wvu.PrintArea" localSheetId="20" hidden="1">'Entry Tax'!$A$1:$E$16</definedName>
    <definedName name="Z_1E0C44A1_9358_4FBD_8C2C_4DB661DA1476_.wvu.PrintArea" localSheetId="2" hidden="1">Instructions!$A$1:$C$54</definedName>
    <definedName name="Z_1E0C44A1_9358_4FBD_8C2C_4DB661DA1476_.wvu.PrintArea" localSheetId="3" hidden="1">'Names of Bidder'!$B$1:$G$32</definedName>
    <definedName name="Z_1E0C44A1_9358_4FBD_8C2C_4DB661DA1476_.wvu.PrintArea" localSheetId="19" hidden="1">Octroi!$A$1:$E$16</definedName>
    <definedName name="Z_1E0C44A1_9358_4FBD_8C2C_4DB661DA1476_.wvu.PrintArea" localSheetId="21" hidden="1">'Other Taxes &amp; Duties'!$A$1:$F$16</definedName>
    <definedName name="Z_1E0C44A1_9358_4FBD_8C2C_4DB661DA1476_.wvu.PrintArea" localSheetId="24" hidden="1">'Q &amp; C'!$A$1:$F$38</definedName>
    <definedName name="Z_1E0C44A1_9358_4FBD_8C2C_4DB661DA1476_.wvu.PrintArea" localSheetId="23" hidden="1">'Q &amp; C (2)'!$A$1:$F$44</definedName>
    <definedName name="Z_1E0C44A1_9358_4FBD_8C2C_4DB661DA1476_.wvu.PrintArea" localSheetId="4" hidden="1">'Sch-1'!$A$1:$O$127</definedName>
    <definedName name="Z_1E0C44A1_9358_4FBD_8C2C_4DB661DA1476_.wvu.PrintArea" localSheetId="5" hidden="1">'Sch-1 dis'!$A$1:$G$84</definedName>
    <definedName name="Z_1E0C44A1_9358_4FBD_8C2C_4DB661DA1476_.wvu.PrintArea" localSheetId="6" hidden="1">'Sch-2'!$A$1:$J$127</definedName>
    <definedName name="Z_1E0C44A1_9358_4FBD_8C2C_4DB661DA1476_.wvu.PrintArea" localSheetId="7" hidden="1">'Sch-2 Dis'!$A$1:$F$62</definedName>
    <definedName name="Z_1E0C44A1_9358_4FBD_8C2C_4DB661DA1476_.wvu.PrintArea" localSheetId="8" hidden="1">'Sch-3 '!$A$1:$Q$104</definedName>
    <definedName name="Z_1E0C44A1_9358_4FBD_8C2C_4DB661DA1476_.wvu.PrintArea" localSheetId="9" hidden="1">'Sch-3 Dis'!$A$1:$F$87</definedName>
    <definedName name="Z_1E0C44A1_9358_4FBD_8C2C_4DB661DA1476_.wvu.PrintArea" localSheetId="10" hidden="1">'Sch-4'!$A$1:$Q$29</definedName>
    <definedName name="Z_1E0C44A1_9358_4FBD_8C2C_4DB661DA1476_.wvu.PrintArea" localSheetId="11" hidden="1">'Sch-4b'!$A$1:$Q$37</definedName>
    <definedName name="Z_1E0C44A1_9358_4FBD_8C2C_4DB661DA1476_.wvu.PrintArea" localSheetId="12" hidden="1">'Sch-5'!$A$1:$E$26</definedName>
    <definedName name="Z_1E0C44A1_9358_4FBD_8C2C_4DB661DA1476_.wvu.PrintArea" localSheetId="13" hidden="1">'Sch-5 Dis'!$A$1:$E$26</definedName>
    <definedName name="Z_1E0C44A1_9358_4FBD_8C2C_4DB661DA1476_.wvu.PrintArea" localSheetId="14" hidden="1">'Sch-6'!$A$1:$D$33</definedName>
    <definedName name="Z_1E0C44A1_9358_4FBD_8C2C_4DB661DA1476_.wvu.PrintArea" localSheetId="15" hidden="1">'Sch-6 After Discount'!$A$1:$D$33</definedName>
    <definedName name="Z_1E0C44A1_9358_4FBD_8C2C_4DB661DA1476_.wvu.PrintArea" localSheetId="16" hidden="1">'Sch-7'!$A$1:$N$25</definedName>
    <definedName name="Z_1E0C44A1_9358_4FBD_8C2C_4DB661DA1476_.wvu.PrintArea" localSheetId="17" hidden="1">'Sch-7 Dis'!$A$1:$G$28</definedName>
    <definedName name="Z_1E0C44A1_9358_4FBD_8C2C_4DB661DA1476_.wvu.PrintTitles" localSheetId="4" hidden="1">'Sch-1'!$15:$17</definedName>
    <definedName name="Z_1E0C44A1_9358_4FBD_8C2C_4DB661DA1476_.wvu.PrintTitles" localSheetId="5" hidden="1">'Sch-1 dis'!$14:$16</definedName>
    <definedName name="Z_1E0C44A1_9358_4FBD_8C2C_4DB661DA1476_.wvu.PrintTitles" localSheetId="6" hidden="1">'Sch-2'!$15:$17</definedName>
    <definedName name="Z_1E0C44A1_9358_4FBD_8C2C_4DB661DA1476_.wvu.PrintTitles" localSheetId="7" hidden="1">'Sch-2 Dis'!$13:$15</definedName>
    <definedName name="Z_1E0C44A1_9358_4FBD_8C2C_4DB661DA1476_.wvu.PrintTitles" localSheetId="8" hidden="1">'Sch-3 '!$13:$17</definedName>
    <definedName name="Z_1E0C44A1_9358_4FBD_8C2C_4DB661DA1476_.wvu.PrintTitles" localSheetId="9" hidden="1">'Sch-3 Dis'!$13:$15</definedName>
    <definedName name="Z_1E0C44A1_9358_4FBD_8C2C_4DB661DA1476_.wvu.PrintTitles" localSheetId="12" hidden="1">'Sch-5'!$3:$13</definedName>
    <definedName name="Z_1E0C44A1_9358_4FBD_8C2C_4DB661DA1476_.wvu.PrintTitles" localSheetId="13" hidden="1">'Sch-5 Dis'!$3:$13</definedName>
    <definedName name="Z_1E0C44A1_9358_4FBD_8C2C_4DB661DA1476_.wvu.PrintTitles" localSheetId="14" hidden="1">'Sch-6'!$3:$13</definedName>
    <definedName name="Z_1E0C44A1_9358_4FBD_8C2C_4DB661DA1476_.wvu.PrintTitles" localSheetId="15" hidden="1">'Sch-6 After Discount'!$3:$13</definedName>
    <definedName name="Z_1E0C44A1_9358_4FBD_8C2C_4DB661DA1476_.wvu.PrintTitles" localSheetId="16" hidden="1">'Sch-7'!$14:$14</definedName>
    <definedName name="Z_1E0C44A1_9358_4FBD_8C2C_4DB661DA1476_.wvu.PrintTitles" localSheetId="17" hidden="1">'Sch-7 Dis'!$14:$14</definedName>
    <definedName name="Z_1E0C44A1_9358_4FBD_8C2C_4DB661DA1476_.wvu.Rows" localSheetId="22" hidden="1">'Bid Form 2nd Envelope'!$25:$25,'Bid Form 2nd Envelope'!$52:$52</definedName>
    <definedName name="Z_1E0C44A1_9358_4FBD_8C2C_4DB661DA1476_.wvu.Rows" localSheetId="1" hidden="1">Cover!$7:$7</definedName>
    <definedName name="Z_1E0C44A1_9358_4FBD_8C2C_4DB661DA1476_.wvu.Rows" localSheetId="18" hidden="1">Discount!$22:$22,Discount!$29:$29,Discount!$32:$34</definedName>
    <definedName name="Z_1E0C44A1_9358_4FBD_8C2C_4DB661DA1476_.wvu.Rows" localSheetId="2" hidden="1">Instructions!$35:$36</definedName>
    <definedName name="Z_1E0C44A1_9358_4FBD_8C2C_4DB661DA1476_.wvu.Rows" localSheetId="4" hidden="1">'Sch-1'!$18:$19</definedName>
    <definedName name="Z_1E0C44A1_9358_4FBD_8C2C_4DB661DA1476_.wvu.Rows" localSheetId="6" hidden="1">'Sch-2'!$18:$19</definedName>
    <definedName name="Z_1E0C44A1_9358_4FBD_8C2C_4DB661DA1476_.wvu.Rows" localSheetId="14" hidden="1">'Sch-6'!$22:$23</definedName>
    <definedName name="Z_1E0C44A1_9358_4FBD_8C2C_4DB661DA1476_.wvu.Rows" localSheetId="15" hidden="1">'Sch-6 After Discount'!$22:$23</definedName>
    <definedName name="Z_1E0C44A1_9358_4FBD_8C2C_4DB661DA1476_.wvu.Rows" localSheetId="16" hidden="1">'Sch-7'!$17:$18,'Sch-7'!$98:$216</definedName>
    <definedName name="Z_1E0C44A1_9358_4FBD_8C2C_4DB661DA1476_.wvu.Rows" localSheetId="17" hidden="1">'Sch-7 Dis'!$104:$222</definedName>
    <definedName name="Z_223BC0FC_814D_40F0_9795_CE82A16FF3A5_.wvu.Cols" localSheetId="18" hidden="1">Discount!$H:$P</definedName>
    <definedName name="Z_223BC0FC_814D_40F0_9795_CE82A16FF3A5_.wvu.Cols" localSheetId="6" hidden="1">'Sch-2'!$K:$T</definedName>
    <definedName name="Z_223BC0FC_814D_40F0_9795_CE82A16FF3A5_.wvu.Cols" localSheetId="7" hidden="1">'Sch-2 Dis'!$K:$Q</definedName>
    <definedName name="Z_223BC0FC_814D_40F0_9795_CE82A16FF3A5_.wvu.Cols" localSheetId="8" hidden="1">'Sch-3 '!$S:$AE,'Sch-3 '!$AK:$AP</definedName>
    <definedName name="Z_223BC0FC_814D_40F0_9795_CE82A16FF3A5_.wvu.Cols" localSheetId="9" hidden="1">'Sch-3 Dis'!$AA:$AF</definedName>
    <definedName name="Z_223BC0FC_814D_40F0_9795_CE82A16FF3A5_.wvu.Cols" localSheetId="12" hidden="1">'Sch-5'!$I:$P</definedName>
    <definedName name="Z_223BC0FC_814D_40F0_9795_CE82A16FF3A5_.wvu.Cols" localSheetId="16" hidden="1">'Sch-7'!$O:$O,'Sch-7'!$AG:$AM</definedName>
    <definedName name="Z_223BC0FC_814D_40F0_9795_CE82A16FF3A5_.wvu.Cols" localSheetId="17" hidden="1">'Sch-7 Dis'!$AD:$AJ</definedName>
    <definedName name="Z_223BC0FC_814D_40F0_9795_CE82A16FF3A5_.wvu.FilterData" localSheetId="4" hidden="1">'Sch-1'!$A$18:$O$116</definedName>
    <definedName name="Z_223BC0FC_814D_40F0_9795_CE82A16FF3A5_.wvu.FilterData" localSheetId="5" hidden="1">'Sch-1 dis'!$A$16:$B$21</definedName>
    <definedName name="Z_223BC0FC_814D_40F0_9795_CE82A16FF3A5_.wvu.FilterData" localSheetId="6" hidden="1">'Sch-2'!$G$21:$J$118</definedName>
    <definedName name="Z_223BC0FC_814D_40F0_9795_CE82A16FF3A5_.wvu.FilterData" localSheetId="7" hidden="1">'Sch-2 Dis'!$A$15:$F$56</definedName>
    <definedName name="Z_223BC0FC_814D_40F0_9795_CE82A16FF3A5_.wvu.FilterData" localSheetId="8" hidden="1">'Sch-3 '!$A$19:$P$98</definedName>
    <definedName name="Z_223BC0FC_814D_40F0_9795_CE82A16FF3A5_.wvu.FilterData" localSheetId="9" hidden="1">'Sch-3 Dis'!$A$15:$F$81</definedName>
    <definedName name="Z_223BC0FC_814D_40F0_9795_CE82A16FF3A5_.wvu.PrintArea" localSheetId="22" hidden="1">'Bid Form 2nd Envelope'!$A$1:$F$68</definedName>
    <definedName name="Z_223BC0FC_814D_40F0_9795_CE82A16FF3A5_.wvu.PrintArea" localSheetId="18" hidden="1">Discount!$A$2:$G$43</definedName>
    <definedName name="Z_223BC0FC_814D_40F0_9795_CE82A16FF3A5_.wvu.PrintArea" localSheetId="20" hidden="1">'Entry Tax'!$A$1:$E$16</definedName>
    <definedName name="Z_223BC0FC_814D_40F0_9795_CE82A16FF3A5_.wvu.PrintArea" localSheetId="2" hidden="1">Instructions!$A$1:$C$54</definedName>
    <definedName name="Z_223BC0FC_814D_40F0_9795_CE82A16FF3A5_.wvu.PrintArea" localSheetId="3" hidden="1">'Names of Bidder'!$B$1:$G$32</definedName>
    <definedName name="Z_223BC0FC_814D_40F0_9795_CE82A16FF3A5_.wvu.PrintArea" localSheetId="19" hidden="1">Octroi!$A$1:$E$16</definedName>
    <definedName name="Z_223BC0FC_814D_40F0_9795_CE82A16FF3A5_.wvu.PrintArea" localSheetId="21" hidden="1">'Other Taxes &amp; Duties'!$A$1:$F$16</definedName>
    <definedName name="Z_223BC0FC_814D_40F0_9795_CE82A16FF3A5_.wvu.PrintArea" localSheetId="24" hidden="1">'Q &amp; C'!$A$1:$F$38</definedName>
    <definedName name="Z_223BC0FC_814D_40F0_9795_CE82A16FF3A5_.wvu.PrintArea" localSheetId="23" hidden="1">'Q &amp; C (2)'!$A$1:$F$44</definedName>
    <definedName name="Z_223BC0FC_814D_40F0_9795_CE82A16FF3A5_.wvu.PrintArea" localSheetId="4" hidden="1">'Sch-1'!$A$1:$O$127</definedName>
    <definedName name="Z_223BC0FC_814D_40F0_9795_CE82A16FF3A5_.wvu.PrintArea" localSheetId="5" hidden="1">'Sch-1 dis'!$A$1:$G$84</definedName>
    <definedName name="Z_223BC0FC_814D_40F0_9795_CE82A16FF3A5_.wvu.PrintArea" localSheetId="6" hidden="1">'Sch-2'!$A$1:$J$125</definedName>
    <definedName name="Z_223BC0FC_814D_40F0_9795_CE82A16FF3A5_.wvu.PrintArea" localSheetId="7" hidden="1">'Sch-2 Dis'!$A$1:$F$62</definedName>
    <definedName name="Z_223BC0FC_814D_40F0_9795_CE82A16FF3A5_.wvu.PrintArea" localSheetId="8" hidden="1">'Sch-3 '!$A$1:$P$104</definedName>
    <definedName name="Z_223BC0FC_814D_40F0_9795_CE82A16FF3A5_.wvu.PrintArea" localSheetId="9" hidden="1">'Sch-3 Dis'!$A$1:$F$87</definedName>
    <definedName name="Z_223BC0FC_814D_40F0_9795_CE82A16FF3A5_.wvu.PrintArea" localSheetId="10" hidden="1">'Sch-4'!$A$1:$Q$29</definedName>
    <definedName name="Z_223BC0FC_814D_40F0_9795_CE82A16FF3A5_.wvu.PrintArea" localSheetId="11" hidden="1">'Sch-4b'!$A$1:$Q$37</definedName>
    <definedName name="Z_223BC0FC_814D_40F0_9795_CE82A16FF3A5_.wvu.PrintArea" localSheetId="12" hidden="1">'Sch-5'!$A$1:$E$26</definedName>
    <definedName name="Z_223BC0FC_814D_40F0_9795_CE82A16FF3A5_.wvu.PrintArea" localSheetId="13" hidden="1">'Sch-5 Dis'!$A$1:$E$26</definedName>
    <definedName name="Z_223BC0FC_814D_40F0_9795_CE82A16FF3A5_.wvu.PrintArea" localSheetId="14" hidden="1">'Sch-6'!$A$1:$D$33</definedName>
    <definedName name="Z_223BC0FC_814D_40F0_9795_CE82A16FF3A5_.wvu.PrintArea" localSheetId="15" hidden="1">'Sch-6 After Discount'!$A$1:$D$33</definedName>
    <definedName name="Z_223BC0FC_814D_40F0_9795_CE82A16FF3A5_.wvu.PrintArea" localSheetId="16" hidden="1">'Sch-7'!$A$1:$M$25</definedName>
    <definedName name="Z_223BC0FC_814D_40F0_9795_CE82A16FF3A5_.wvu.PrintArea" localSheetId="17" hidden="1">'Sch-7 Dis'!$A$1:$G$28</definedName>
    <definedName name="Z_223BC0FC_814D_40F0_9795_CE82A16FF3A5_.wvu.PrintTitles" localSheetId="4" hidden="1">'Sch-1'!$15:$17</definedName>
    <definedName name="Z_223BC0FC_814D_40F0_9795_CE82A16FF3A5_.wvu.PrintTitles" localSheetId="5" hidden="1">'Sch-1 dis'!$14:$16</definedName>
    <definedName name="Z_223BC0FC_814D_40F0_9795_CE82A16FF3A5_.wvu.PrintTitles" localSheetId="6" hidden="1">'Sch-2'!$15:$17</definedName>
    <definedName name="Z_223BC0FC_814D_40F0_9795_CE82A16FF3A5_.wvu.PrintTitles" localSheetId="7" hidden="1">'Sch-2 Dis'!$13:$15</definedName>
    <definedName name="Z_223BC0FC_814D_40F0_9795_CE82A16FF3A5_.wvu.PrintTitles" localSheetId="8" hidden="1">'Sch-3 '!$13:$17</definedName>
    <definedName name="Z_223BC0FC_814D_40F0_9795_CE82A16FF3A5_.wvu.PrintTitles" localSheetId="9" hidden="1">'Sch-3 Dis'!$13:$15</definedName>
    <definedName name="Z_223BC0FC_814D_40F0_9795_CE82A16FF3A5_.wvu.PrintTitles" localSheetId="12" hidden="1">'Sch-5'!$3:$13</definedName>
    <definedName name="Z_223BC0FC_814D_40F0_9795_CE82A16FF3A5_.wvu.PrintTitles" localSheetId="13" hidden="1">'Sch-5 Dis'!$3:$13</definedName>
    <definedName name="Z_223BC0FC_814D_40F0_9795_CE82A16FF3A5_.wvu.PrintTitles" localSheetId="14" hidden="1">'Sch-6'!$3:$13</definedName>
    <definedName name="Z_223BC0FC_814D_40F0_9795_CE82A16FF3A5_.wvu.PrintTitles" localSheetId="15" hidden="1">'Sch-6 After Discount'!$3:$13</definedName>
    <definedName name="Z_223BC0FC_814D_40F0_9795_CE82A16FF3A5_.wvu.PrintTitles" localSheetId="16" hidden="1">'Sch-7'!$14:$14</definedName>
    <definedName name="Z_223BC0FC_814D_40F0_9795_CE82A16FF3A5_.wvu.PrintTitles" localSheetId="17" hidden="1">'Sch-7 Dis'!$14:$14</definedName>
    <definedName name="Z_223BC0FC_814D_40F0_9795_CE82A16FF3A5_.wvu.Rows" localSheetId="1" hidden="1">Cover!$7:$7</definedName>
    <definedName name="Z_223BC0FC_814D_40F0_9795_CE82A16FF3A5_.wvu.Rows" localSheetId="18" hidden="1">Discount!$32:$34</definedName>
    <definedName name="Z_223BC0FC_814D_40F0_9795_CE82A16FF3A5_.wvu.Rows" localSheetId="4" hidden="1">'Sch-1'!$18:$19</definedName>
    <definedName name="Z_223BC0FC_814D_40F0_9795_CE82A16FF3A5_.wvu.Rows" localSheetId="6" hidden="1">'Sch-2'!#REF!</definedName>
    <definedName name="Z_223BC0FC_814D_40F0_9795_CE82A16FF3A5_.wvu.Rows" localSheetId="16" hidden="1">'Sch-7'!$22:$22,'Sch-7'!$98:$216</definedName>
    <definedName name="Z_223BC0FC_814D_40F0_9795_CE82A16FF3A5_.wvu.Rows" localSheetId="17" hidden="1">'Sch-7 Dis'!$104:$222</definedName>
    <definedName name="Z_27A45B7A_04F2_4516_B80B_5ED0825D4ED3_.wvu.Cols" localSheetId="18" hidden="1">Discount!$H:$J</definedName>
    <definedName name="Z_27A45B7A_04F2_4516_B80B_5ED0825D4ED3_.wvu.Cols" localSheetId="4" hidden="1">'Sch-1'!$T:$W</definedName>
    <definedName name="Z_27A45B7A_04F2_4516_B80B_5ED0825D4ED3_.wvu.Cols" localSheetId="6" hidden="1">'Sch-2'!$M:$M</definedName>
    <definedName name="Z_27A45B7A_04F2_4516_B80B_5ED0825D4ED3_.wvu.Cols" localSheetId="7" hidden="1">'Sch-2 Dis'!$K:$Q</definedName>
    <definedName name="Z_27A45B7A_04F2_4516_B80B_5ED0825D4ED3_.wvu.Cols" localSheetId="8" hidden="1">'Sch-3 '!$S:$S,'Sch-3 '!$AK:$AP</definedName>
    <definedName name="Z_27A45B7A_04F2_4516_B80B_5ED0825D4ED3_.wvu.Cols" localSheetId="9" hidden="1">'Sch-3 Dis'!$AA:$AF</definedName>
    <definedName name="Z_27A45B7A_04F2_4516_B80B_5ED0825D4ED3_.wvu.Cols" localSheetId="12" hidden="1">'Sch-5'!$I:$P</definedName>
    <definedName name="Z_27A45B7A_04F2_4516_B80B_5ED0825D4ED3_.wvu.Cols" localSheetId="13" hidden="1">'Sch-5 Dis'!$I:$P</definedName>
    <definedName name="Z_27A45B7A_04F2_4516_B80B_5ED0825D4ED3_.wvu.Cols" localSheetId="16" hidden="1">'Sch-7'!$O:$O,'Sch-7'!$AG:$AM</definedName>
    <definedName name="Z_27A45B7A_04F2_4516_B80B_5ED0825D4ED3_.wvu.Cols" localSheetId="17" hidden="1">'Sch-7 Dis'!$AD:$AJ</definedName>
    <definedName name="Z_27A45B7A_04F2_4516_B80B_5ED0825D4ED3_.wvu.FilterData" localSheetId="4" hidden="1">'Sch-1'!$A$18:$O$116</definedName>
    <definedName name="Z_27A45B7A_04F2_4516_B80B_5ED0825D4ED3_.wvu.FilterData" localSheetId="5" hidden="1">'Sch-1 dis'!$A$16:$B$21</definedName>
    <definedName name="Z_27A45B7A_04F2_4516_B80B_5ED0825D4ED3_.wvu.FilterData" localSheetId="6" hidden="1">'Sch-2'!$G$21:$J$118</definedName>
    <definedName name="Z_27A45B7A_04F2_4516_B80B_5ED0825D4ED3_.wvu.FilterData" localSheetId="7" hidden="1">'Sch-2 Dis'!$A$15:$F$56</definedName>
    <definedName name="Z_27A45B7A_04F2_4516_B80B_5ED0825D4ED3_.wvu.FilterData" localSheetId="8" hidden="1">'Sch-3 '!$A$19:$P$98</definedName>
    <definedName name="Z_27A45B7A_04F2_4516_B80B_5ED0825D4ED3_.wvu.FilterData" localSheetId="9" hidden="1">'Sch-3 Dis'!$A$15:$F$81</definedName>
    <definedName name="Z_27A45B7A_04F2_4516_B80B_5ED0825D4ED3_.wvu.PrintArea" localSheetId="22" hidden="1">'Bid Form 2nd Envelope'!$A$1:$F$68</definedName>
    <definedName name="Z_27A45B7A_04F2_4516_B80B_5ED0825D4ED3_.wvu.PrintArea" localSheetId="18" hidden="1">Discount!$A$2:$G$43</definedName>
    <definedName name="Z_27A45B7A_04F2_4516_B80B_5ED0825D4ED3_.wvu.PrintArea" localSheetId="20" hidden="1">'Entry Tax'!$A$1:$E$16</definedName>
    <definedName name="Z_27A45B7A_04F2_4516_B80B_5ED0825D4ED3_.wvu.PrintArea" localSheetId="2" hidden="1">Instructions!$A$1:$C$54</definedName>
    <definedName name="Z_27A45B7A_04F2_4516_B80B_5ED0825D4ED3_.wvu.PrintArea" localSheetId="3" hidden="1">'Names of Bidder'!$B$1:$E$30</definedName>
    <definedName name="Z_27A45B7A_04F2_4516_B80B_5ED0825D4ED3_.wvu.PrintArea" localSheetId="19" hidden="1">Octroi!$A$1:$E$16</definedName>
    <definedName name="Z_27A45B7A_04F2_4516_B80B_5ED0825D4ED3_.wvu.PrintArea" localSheetId="21" hidden="1">'Other Taxes &amp; Duties'!$A$1:$F$16</definedName>
    <definedName name="Z_27A45B7A_04F2_4516_B80B_5ED0825D4ED3_.wvu.PrintArea" localSheetId="24" hidden="1">'Q &amp; C'!$A$1:$F$38</definedName>
    <definedName name="Z_27A45B7A_04F2_4516_B80B_5ED0825D4ED3_.wvu.PrintArea" localSheetId="23" hidden="1">'Q &amp; C (2)'!$A$1:$F$43</definedName>
    <definedName name="Z_27A45B7A_04F2_4516_B80B_5ED0825D4ED3_.wvu.PrintArea" localSheetId="4" hidden="1">'Sch-1'!$A$1:$O$128</definedName>
    <definedName name="Z_27A45B7A_04F2_4516_B80B_5ED0825D4ED3_.wvu.PrintArea" localSheetId="5" hidden="1">'Sch-1 dis'!$A$1:$G$84</definedName>
    <definedName name="Z_27A45B7A_04F2_4516_B80B_5ED0825D4ED3_.wvu.PrintArea" localSheetId="6" hidden="1">'Sch-2'!$A$1:$J$126</definedName>
    <definedName name="Z_27A45B7A_04F2_4516_B80B_5ED0825D4ED3_.wvu.PrintArea" localSheetId="7" hidden="1">'Sch-2 Dis'!$A$1:$F$62</definedName>
    <definedName name="Z_27A45B7A_04F2_4516_B80B_5ED0825D4ED3_.wvu.PrintArea" localSheetId="8" hidden="1">'Sch-3 '!$A$1:$P$105</definedName>
    <definedName name="Z_27A45B7A_04F2_4516_B80B_5ED0825D4ED3_.wvu.PrintArea" localSheetId="9" hidden="1">'Sch-3 Dis'!$A$1:$F$87</definedName>
    <definedName name="Z_27A45B7A_04F2_4516_B80B_5ED0825D4ED3_.wvu.PrintArea" localSheetId="10" hidden="1">'Sch-4'!$A$1:$Q$29</definedName>
    <definedName name="Z_27A45B7A_04F2_4516_B80B_5ED0825D4ED3_.wvu.PrintArea" localSheetId="11" hidden="1">'Sch-4b'!$A$1:$Q$37</definedName>
    <definedName name="Z_27A45B7A_04F2_4516_B80B_5ED0825D4ED3_.wvu.PrintArea" localSheetId="12" hidden="1">'Sch-5'!$A$1:$E$26</definedName>
    <definedName name="Z_27A45B7A_04F2_4516_B80B_5ED0825D4ED3_.wvu.PrintArea" localSheetId="13" hidden="1">'Sch-5 Dis'!$A$1:$E$26</definedName>
    <definedName name="Z_27A45B7A_04F2_4516_B80B_5ED0825D4ED3_.wvu.PrintArea" localSheetId="14" hidden="1">'Sch-6'!$A$1:$D$34</definedName>
    <definedName name="Z_27A45B7A_04F2_4516_B80B_5ED0825D4ED3_.wvu.PrintArea" localSheetId="15" hidden="1">'Sch-6 After Discount'!$A$1:$D$34</definedName>
    <definedName name="Z_27A45B7A_04F2_4516_B80B_5ED0825D4ED3_.wvu.PrintArea" localSheetId="16" hidden="1">'Sch-7'!$A$1:$M$25</definedName>
    <definedName name="Z_27A45B7A_04F2_4516_B80B_5ED0825D4ED3_.wvu.PrintArea" localSheetId="17" hidden="1">'Sch-7 Dis'!$A$1:$G$28</definedName>
    <definedName name="Z_27A45B7A_04F2_4516_B80B_5ED0825D4ED3_.wvu.PrintTitles" localSheetId="4" hidden="1">'Sch-1'!$15:$17</definedName>
    <definedName name="Z_27A45B7A_04F2_4516_B80B_5ED0825D4ED3_.wvu.PrintTitles" localSheetId="5" hidden="1">'Sch-1 dis'!$14:$16</definedName>
    <definedName name="Z_27A45B7A_04F2_4516_B80B_5ED0825D4ED3_.wvu.PrintTitles" localSheetId="6" hidden="1">'Sch-2'!$15:$17</definedName>
    <definedName name="Z_27A45B7A_04F2_4516_B80B_5ED0825D4ED3_.wvu.PrintTitles" localSheetId="7" hidden="1">'Sch-2 Dis'!$13:$15</definedName>
    <definedName name="Z_27A45B7A_04F2_4516_B80B_5ED0825D4ED3_.wvu.PrintTitles" localSheetId="8" hidden="1">'Sch-3 '!$13:$17</definedName>
    <definedName name="Z_27A45B7A_04F2_4516_B80B_5ED0825D4ED3_.wvu.PrintTitles" localSheetId="9" hidden="1">'Sch-3 Dis'!$13:$15</definedName>
    <definedName name="Z_27A45B7A_04F2_4516_B80B_5ED0825D4ED3_.wvu.PrintTitles" localSheetId="12" hidden="1">'Sch-5'!$3:$13</definedName>
    <definedName name="Z_27A45B7A_04F2_4516_B80B_5ED0825D4ED3_.wvu.PrintTitles" localSheetId="13" hidden="1">'Sch-5 Dis'!$3:$13</definedName>
    <definedName name="Z_27A45B7A_04F2_4516_B80B_5ED0825D4ED3_.wvu.PrintTitles" localSheetId="14" hidden="1">'Sch-6'!$3:$13</definedName>
    <definedName name="Z_27A45B7A_04F2_4516_B80B_5ED0825D4ED3_.wvu.PrintTitles" localSheetId="15" hidden="1">'Sch-6 After Discount'!$3:$13</definedName>
    <definedName name="Z_27A45B7A_04F2_4516_B80B_5ED0825D4ED3_.wvu.PrintTitles" localSheetId="16" hidden="1">'Sch-7'!$14:$14</definedName>
    <definedName name="Z_27A45B7A_04F2_4516_B80B_5ED0825D4ED3_.wvu.PrintTitles" localSheetId="17" hidden="1">'Sch-7 Dis'!$14:$14</definedName>
    <definedName name="Z_27A45B7A_04F2_4516_B80B_5ED0825D4ED3_.wvu.Rows" localSheetId="1" hidden="1">Cover!$7:$7</definedName>
    <definedName name="Z_27A45B7A_04F2_4516_B80B_5ED0825D4ED3_.wvu.Rows" localSheetId="18" hidden="1">Discount!#REF!</definedName>
    <definedName name="Z_27A45B7A_04F2_4516_B80B_5ED0825D4ED3_.wvu.Rows" localSheetId="9" hidden="1">'Sch-3 Dis'!#REF!</definedName>
    <definedName name="Z_27A45B7A_04F2_4516_B80B_5ED0825D4ED3_.wvu.Rows" localSheetId="16" hidden="1">'Sch-7'!$98:$216</definedName>
    <definedName name="Z_27A45B7A_04F2_4516_B80B_5ED0825D4ED3_.wvu.Rows" localSheetId="17" hidden="1">'Sch-7 Dis'!$104:$222</definedName>
    <definedName name="Z_3D662AA8_535D_445A_A535_5FFD33E1146F_.wvu.PrintArea" localSheetId="24" hidden="1">'Q &amp; C'!$A$1:$F$38</definedName>
    <definedName name="Z_3D662AA8_535D_445A_A535_5FFD33E1146F_.wvu.PrintArea" localSheetId="23" hidden="1">'Q &amp; C (2)'!$A$1:$F$43</definedName>
    <definedName name="Z_420F5FBD_E556_4311_8218_D9BF2725836B_.wvu.PrintArea" localSheetId="23" hidden="1">'Q &amp; C (2)'!$A$1:$F$43</definedName>
    <definedName name="Z_498493C3_769C_4143_9114_C68CD1D40B11_.wvu.Cols" localSheetId="22" hidden="1">'Bid Form 2nd Envelope'!$G:$K,'Bid Form 2nd Envelope'!$Y:$AN</definedName>
    <definedName name="Z_498493C3_769C_4143_9114_C68CD1D40B11_.wvu.Cols" localSheetId="18" hidden="1">Discount!$H:$K</definedName>
    <definedName name="Z_498493C3_769C_4143_9114_C68CD1D40B11_.wvu.Cols" localSheetId="3" hidden="1">'Names of Bidder'!$H:$O,'Names of Bidder'!$Z:$AC</definedName>
    <definedName name="Z_498493C3_769C_4143_9114_C68CD1D40B11_.wvu.Cols" localSheetId="4" hidden="1">'Sch-1'!$Q:$R,'Sch-1'!$AD:$AM</definedName>
    <definedName name="Z_498493C3_769C_4143_9114_C68CD1D40B11_.wvu.Cols" localSheetId="7" hidden="1">'Sch-2 Dis'!$K:$Q</definedName>
    <definedName name="Z_498493C3_769C_4143_9114_C68CD1D40B11_.wvu.Cols" localSheetId="8" hidden="1">'Sch-3 '!$R:$S,'Sch-3 '!$AK:$AP</definedName>
    <definedName name="Z_498493C3_769C_4143_9114_C68CD1D40B11_.wvu.Cols" localSheetId="9" hidden="1">'Sch-3 Dis'!$AA:$AF</definedName>
    <definedName name="Z_498493C3_769C_4143_9114_C68CD1D40B11_.wvu.Cols" localSheetId="10" hidden="1">'Sch-4'!$R:$S</definedName>
    <definedName name="Z_498493C3_769C_4143_9114_C68CD1D40B11_.wvu.Cols" localSheetId="11" hidden="1">'Sch-4b'!$R:$S</definedName>
    <definedName name="Z_498493C3_769C_4143_9114_C68CD1D40B11_.wvu.Cols" localSheetId="12" hidden="1">'Sch-5'!$I:$P</definedName>
    <definedName name="Z_498493C3_769C_4143_9114_C68CD1D40B11_.wvu.Cols" localSheetId="16" hidden="1">'Sch-7'!$P:$R,'Sch-7'!$AG:$AM</definedName>
    <definedName name="Z_498493C3_769C_4143_9114_C68CD1D40B11_.wvu.Cols" localSheetId="17" hidden="1">'Sch-7 Dis'!$AD:$AJ</definedName>
    <definedName name="Z_498493C3_769C_4143_9114_C68CD1D40B11_.wvu.FilterData" localSheetId="4" hidden="1">'Sch-1'!$A$23:$AY$116</definedName>
    <definedName name="Z_498493C3_769C_4143_9114_C68CD1D40B11_.wvu.FilterData" localSheetId="5" hidden="1">'Sch-1 dis'!$A$16:$B$21</definedName>
    <definedName name="Z_498493C3_769C_4143_9114_C68CD1D40B11_.wvu.FilterData" localSheetId="6" hidden="1">'Sch-2'!$G$21:$J$118</definedName>
    <definedName name="Z_498493C3_769C_4143_9114_C68CD1D40B11_.wvu.FilterData" localSheetId="7" hidden="1">'Sch-2 Dis'!$A$15:$F$56</definedName>
    <definedName name="Z_498493C3_769C_4143_9114_C68CD1D40B11_.wvu.FilterData" localSheetId="8" hidden="1">'Sch-3 '!$A$21:$BB$96</definedName>
    <definedName name="Z_498493C3_769C_4143_9114_C68CD1D40B11_.wvu.FilterData" localSheetId="9" hidden="1">'Sch-3 Dis'!$A$15:$F$81</definedName>
    <definedName name="Z_498493C3_769C_4143_9114_C68CD1D40B11_.wvu.PrintArea" localSheetId="22" hidden="1">'Bid Form 2nd Envelope'!$A$1:$F$68</definedName>
    <definedName name="Z_498493C3_769C_4143_9114_C68CD1D40B11_.wvu.PrintArea" localSheetId="1" hidden="1">Cover!$A$1:$F$15</definedName>
    <definedName name="Z_498493C3_769C_4143_9114_C68CD1D40B11_.wvu.PrintArea" localSheetId="18" hidden="1">Discount!$A$2:$G$43</definedName>
    <definedName name="Z_498493C3_769C_4143_9114_C68CD1D40B11_.wvu.PrintArea" localSheetId="20" hidden="1">'Entry Tax'!$A$1:$E$16</definedName>
    <definedName name="Z_498493C3_769C_4143_9114_C68CD1D40B11_.wvu.PrintArea" localSheetId="2" hidden="1">Instructions!$A$1:$C$54</definedName>
    <definedName name="Z_498493C3_769C_4143_9114_C68CD1D40B11_.wvu.PrintArea" localSheetId="3" hidden="1">'Names of Bidder'!$B$1:$G$32</definedName>
    <definedName name="Z_498493C3_769C_4143_9114_C68CD1D40B11_.wvu.PrintArea" localSheetId="19" hidden="1">Octroi!$A$1:$E$16</definedName>
    <definedName name="Z_498493C3_769C_4143_9114_C68CD1D40B11_.wvu.PrintArea" localSheetId="21" hidden="1">'Other Taxes &amp; Duties'!$A$1:$F$16</definedName>
    <definedName name="Z_498493C3_769C_4143_9114_C68CD1D40B11_.wvu.PrintArea" localSheetId="24" hidden="1">'Q &amp; C'!$A$1:$F$38</definedName>
    <definedName name="Z_498493C3_769C_4143_9114_C68CD1D40B11_.wvu.PrintArea" localSheetId="23" hidden="1">'Q &amp; C (2)'!$A$1:$F$44</definedName>
    <definedName name="Z_498493C3_769C_4143_9114_C68CD1D40B11_.wvu.PrintArea" localSheetId="4" hidden="1">'Sch-1'!$A$1:$O$127</definedName>
    <definedName name="Z_498493C3_769C_4143_9114_C68CD1D40B11_.wvu.PrintArea" localSheetId="5" hidden="1">'Sch-1 dis'!$A$1:$G$84</definedName>
    <definedName name="Z_498493C3_769C_4143_9114_C68CD1D40B11_.wvu.PrintArea" localSheetId="6" hidden="1">'Sch-2'!$A$1:$J$127</definedName>
    <definedName name="Z_498493C3_769C_4143_9114_C68CD1D40B11_.wvu.PrintArea" localSheetId="7" hidden="1">'Sch-2 Dis'!$A$1:$F$62</definedName>
    <definedName name="Z_498493C3_769C_4143_9114_C68CD1D40B11_.wvu.PrintArea" localSheetId="8" hidden="1">'Sch-3 '!$A$1:$Q$104</definedName>
    <definedName name="Z_498493C3_769C_4143_9114_C68CD1D40B11_.wvu.PrintArea" localSheetId="9" hidden="1">'Sch-3 Dis'!$A$1:$F$87</definedName>
    <definedName name="Z_498493C3_769C_4143_9114_C68CD1D40B11_.wvu.PrintArea" localSheetId="10" hidden="1">'Sch-4'!$A$1:$Q$29</definedName>
    <definedName name="Z_498493C3_769C_4143_9114_C68CD1D40B11_.wvu.PrintArea" localSheetId="11" hidden="1">'Sch-4b'!$A$1:$Q$37</definedName>
    <definedName name="Z_498493C3_769C_4143_9114_C68CD1D40B11_.wvu.PrintArea" localSheetId="12" hidden="1">'Sch-5'!$A$1:$E$26</definedName>
    <definedName name="Z_498493C3_769C_4143_9114_C68CD1D40B11_.wvu.PrintArea" localSheetId="13" hidden="1">'Sch-5 Dis'!$A$1:$E$26</definedName>
    <definedName name="Z_498493C3_769C_4143_9114_C68CD1D40B11_.wvu.PrintArea" localSheetId="14" hidden="1">'Sch-6'!$A$1:$D$33</definedName>
    <definedName name="Z_498493C3_769C_4143_9114_C68CD1D40B11_.wvu.PrintArea" localSheetId="15" hidden="1">'Sch-6 After Discount'!$A$1:$D$33</definedName>
    <definedName name="Z_498493C3_769C_4143_9114_C68CD1D40B11_.wvu.PrintArea" localSheetId="16" hidden="1">'Sch-7'!$A$1:$N$25</definedName>
    <definedName name="Z_498493C3_769C_4143_9114_C68CD1D40B11_.wvu.PrintArea" localSheetId="17" hidden="1">'Sch-7 Dis'!$A$1:$G$28</definedName>
    <definedName name="Z_498493C3_769C_4143_9114_C68CD1D40B11_.wvu.PrintTitles" localSheetId="4" hidden="1">'Sch-1'!$15:$17</definedName>
    <definedName name="Z_498493C3_769C_4143_9114_C68CD1D40B11_.wvu.PrintTitles" localSheetId="5" hidden="1">'Sch-1 dis'!$14:$16</definedName>
    <definedName name="Z_498493C3_769C_4143_9114_C68CD1D40B11_.wvu.PrintTitles" localSheetId="6" hidden="1">'Sch-2'!$15:$17</definedName>
    <definedName name="Z_498493C3_769C_4143_9114_C68CD1D40B11_.wvu.PrintTitles" localSheetId="7" hidden="1">'Sch-2 Dis'!$13:$15</definedName>
    <definedName name="Z_498493C3_769C_4143_9114_C68CD1D40B11_.wvu.PrintTitles" localSheetId="8" hidden="1">'Sch-3 '!$13:$17</definedName>
    <definedName name="Z_498493C3_769C_4143_9114_C68CD1D40B11_.wvu.PrintTitles" localSheetId="9" hidden="1">'Sch-3 Dis'!$13:$15</definedName>
    <definedName name="Z_498493C3_769C_4143_9114_C68CD1D40B11_.wvu.PrintTitles" localSheetId="12" hidden="1">'Sch-5'!$3:$13</definedName>
    <definedName name="Z_498493C3_769C_4143_9114_C68CD1D40B11_.wvu.PrintTitles" localSheetId="13" hidden="1">'Sch-5 Dis'!$3:$13</definedName>
    <definedName name="Z_498493C3_769C_4143_9114_C68CD1D40B11_.wvu.PrintTitles" localSheetId="14" hidden="1">'Sch-6'!$3:$13</definedName>
    <definedName name="Z_498493C3_769C_4143_9114_C68CD1D40B11_.wvu.PrintTitles" localSheetId="15" hidden="1">'Sch-6 After Discount'!$3:$13</definedName>
    <definedName name="Z_498493C3_769C_4143_9114_C68CD1D40B11_.wvu.PrintTitles" localSheetId="16" hidden="1">'Sch-7'!$14:$14</definedName>
    <definedName name="Z_498493C3_769C_4143_9114_C68CD1D40B11_.wvu.PrintTitles" localSheetId="17" hidden="1">'Sch-7 Dis'!$14:$14</definedName>
    <definedName name="Z_498493C3_769C_4143_9114_C68CD1D40B11_.wvu.Rows" localSheetId="22" hidden="1">'Bid Form 2nd Envelope'!$25:$25,'Bid Form 2nd Envelope'!$52:$52</definedName>
    <definedName name="Z_498493C3_769C_4143_9114_C68CD1D40B11_.wvu.Rows" localSheetId="1" hidden="1">Cover!$7:$7</definedName>
    <definedName name="Z_498493C3_769C_4143_9114_C68CD1D40B11_.wvu.Rows" localSheetId="18" hidden="1">Discount!$22:$22,Discount!$29:$29,Discount!$32:$34</definedName>
    <definedName name="Z_498493C3_769C_4143_9114_C68CD1D40B11_.wvu.Rows" localSheetId="6" hidden="1">'Sch-2'!$18:$19</definedName>
    <definedName name="Z_498493C3_769C_4143_9114_C68CD1D40B11_.wvu.Rows" localSheetId="14" hidden="1">'Sch-6'!$22:$23</definedName>
    <definedName name="Z_498493C3_769C_4143_9114_C68CD1D40B11_.wvu.Rows" localSheetId="15" hidden="1">'Sch-6 After Discount'!$22:$23</definedName>
    <definedName name="Z_498493C3_769C_4143_9114_C68CD1D40B11_.wvu.Rows" localSheetId="16" hidden="1">'Sch-7'!$17:$18,'Sch-7'!$98:$216</definedName>
    <definedName name="Z_498493C3_769C_4143_9114_C68CD1D40B11_.wvu.Rows" localSheetId="17" hidden="1">'Sch-7 Dis'!$104:$222</definedName>
    <definedName name="Z_4AA1107B_A795_4744_B566_827168772C7A_.wvu.Cols" localSheetId="18" hidden="1">Discount!$H:$O</definedName>
    <definedName name="Z_4AA1107B_A795_4744_B566_827168772C7A_.wvu.Cols" localSheetId="6" hidden="1">'Sch-2'!$M:$R</definedName>
    <definedName name="Z_4AA1107B_A795_4744_B566_827168772C7A_.wvu.Cols" localSheetId="7" hidden="1">'Sch-2 Dis'!$K:$Q</definedName>
    <definedName name="Z_4AA1107B_A795_4744_B566_827168772C7A_.wvu.Cols" localSheetId="8" hidden="1">'Sch-3 '!$S:$AE,'Sch-3 '!$AK:$AP</definedName>
    <definedName name="Z_4AA1107B_A795_4744_B566_827168772C7A_.wvu.Cols" localSheetId="9" hidden="1">'Sch-3 Dis'!$AA:$AF</definedName>
    <definedName name="Z_4AA1107B_A795_4744_B566_827168772C7A_.wvu.Cols" localSheetId="12" hidden="1">'Sch-5'!$I:$P</definedName>
    <definedName name="Z_4AA1107B_A795_4744_B566_827168772C7A_.wvu.Cols" localSheetId="16" hidden="1">'Sch-7'!$O:$O,'Sch-7'!$AG:$AM</definedName>
    <definedName name="Z_4AA1107B_A795_4744_B566_827168772C7A_.wvu.Cols" localSheetId="17" hidden="1">'Sch-7 Dis'!$AD:$AJ</definedName>
    <definedName name="Z_4AA1107B_A795_4744_B566_827168772C7A_.wvu.FilterData" localSheetId="4" hidden="1">'Sch-1'!$A$18:$O$116</definedName>
    <definedName name="Z_4AA1107B_A795_4744_B566_827168772C7A_.wvu.FilterData" localSheetId="5" hidden="1">'Sch-1 dis'!$A$16:$B$21</definedName>
    <definedName name="Z_4AA1107B_A795_4744_B566_827168772C7A_.wvu.FilterData" localSheetId="6" hidden="1">'Sch-2'!$G$21:$J$118</definedName>
    <definedName name="Z_4AA1107B_A795_4744_B566_827168772C7A_.wvu.FilterData" localSheetId="7" hidden="1">'Sch-2 Dis'!$A$15:$F$56</definedName>
    <definedName name="Z_4AA1107B_A795_4744_B566_827168772C7A_.wvu.FilterData" localSheetId="8" hidden="1">'Sch-3 '!$A$19:$P$98</definedName>
    <definedName name="Z_4AA1107B_A795_4744_B566_827168772C7A_.wvu.FilterData" localSheetId="9" hidden="1">'Sch-3 Dis'!$A$15:$F$81</definedName>
    <definedName name="Z_4AA1107B_A795_4744_B566_827168772C7A_.wvu.PrintArea" localSheetId="22" hidden="1">'Bid Form 2nd Envelope'!$A$1:$F$68</definedName>
    <definedName name="Z_4AA1107B_A795_4744_B566_827168772C7A_.wvu.PrintArea" localSheetId="18" hidden="1">Discount!$A$2:$G$43</definedName>
    <definedName name="Z_4AA1107B_A795_4744_B566_827168772C7A_.wvu.PrintArea" localSheetId="20" hidden="1">'Entry Tax'!$A$1:$E$16</definedName>
    <definedName name="Z_4AA1107B_A795_4744_B566_827168772C7A_.wvu.PrintArea" localSheetId="2" hidden="1">Instructions!$A$1:$C$54</definedName>
    <definedName name="Z_4AA1107B_A795_4744_B566_827168772C7A_.wvu.PrintArea" localSheetId="3" hidden="1">'Names of Bidder'!$B$1:$G$32</definedName>
    <definedName name="Z_4AA1107B_A795_4744_B566_827168772C7A_.wvu.PrintArea" localSheetId="19" hidden="1">Octroi!$A$1:$E$16</definedName>
    <definedName name="Z_4AA1107B_A795_4744_B566_827168772C7A_.wvu.PrintArea" localSheetId="21" hidden="1">'Other Taxes &amp; Duties'!$A$1:$F$16</definedName>
    <definedName name="Z_4AA1107B_A795_4744_B566_827168772C7A_.wvu.PrintArea" localSheetId="24" hidden="1">'Q &amp; C'!$A$1:$F$38</definedName>
    <definedName name="Z_4AA1107B_A795_4744_B566_827168772C7A_.wvu.PrintArea" localSheetId="23" hidden="1">'Q &amp; C (2)'!$A$1:$F$44</definedName>
    <definedName name="Z_4AA1107B_A795_4744_B566_827168772C7A_.wvu.PrintArea" localSheetId="4" hidden="1">'Sch-1'!$A$1:$O$127</definedName>
    <definedName name="Z_4AA1107B_A795_4744_B566_827168772C7A_.wvu.PrintArea" localSheetId="5" hidden="1">'Sch-1 dis'!$A$1:$G$84</definedName>
    <definedName name="Z_4AA1107B_A795_4744_B566_827168772C7A_.wvu.PrintArea" localSheetId="6" hidden="1">'Sch-2'!$A$1:$J$125</definedName>
    <definedName name="Z_4AA1107B_A795_4744_B566_827168772C7A_.wvu.PrintArea" localSheetId="7" hidden="1">'Sch-2 Dis'!$A$1:$F$62</definedName>
    <definedName name="Z_4AA1107B_A795_4744_B566_827168772C7A_.wvu.PrintArea" localSheetId="8" hidden="1">'Sch-3 '!$A$1:$P$104</definedName>
    <definedName name="Z_4AA1107B_A795_4744_B566_827168772C7A_.wvu.PrintArea" localSheetId="9" hidden="1">'Sch-3 Dis'!$A$1:$F$87</definedName>
    <definedName name="Z_4AA1107B_A795_4744_B566_827168772C7A_.wvu.PrintArea" localSheetId="10" hidden="1">'Sch-4'!$A$1:$Q$29</definedName>
    <definedName name="Z_4AA1107B_A795_4744_B566_827168772C7A_.wvu.PrintArea" localSheetId="11" hidden="1">'Sch-4b'!$A$1:$Q$37</definedName>
    <definedName name="Z_4AA1107B_A795_4744_B566_827168772C7A_.wvu.PrintArea" localSheetId="12" hidden="1">'Sch-5'!$A$1:$E$26</definedName>
    <definedName name="Z_4AA1107B_A795_4744_B566_827168772C7A_.wvu.PrintArea" localSheetId="13" hidden="1">'Sch-5 Dis'!$A$1:$E$26</definedName>
    <definedName name="Z_4AA1107B_A795_4744_B566_827168772C7A_.wvu.PrintArea" localSheetId="14" hidden="1">'Sch-6'!$A$1:$D$33</definedName>
    <definedName name="Z_4AA1107B_A795_4744_B566_827168772C7A_.wvu.PrintArea" localSheetId="15" hidden="1">'Sch-6 After Discount'!$A$1:$D$33</definedName>
    <definedName name="Z_4AA1107B_A795_4744_B566_827168772C7A_.wvu.PrintArea" localSheetId="16" hidden="1">'Sch-7'!$A$1:$M$25</definedName>
    <definedName name="Z_4AA1107B_A795_4744_B566_827168772C7A_.wvu.PrintArea" localSheetId="17" hidden="1">'Sch-7 Dis'!$A$1:$G$28</definedName>
    <definedName name="Z_4AA1107B_A795_4744_B566_827168772C7A_.wvu.PrintTitles" localSheetId="4" hidden="1">'Sch-1'!$15:$17</definedName>
    <definedName name="Z_4AA1107B_A795_4744_B566_827168772C7A_.wvu.PrintTitles" localSheetId="5" hidden="1">'Sch-1 dis'!$14:$16</definedName>
    <definedName name="Z_4AA1107B_A795_4744_B566_827168772C7A_.wvu.PrintTitles" localSheetId="6" hidden="1">'Sch-2'!$15:$17</definedName>
    <definedName name="Z_4AA1107B_A795_4744_B566_827168772C7A_.wvu.PrintTitles" localSheetId="7" hidden="1">'Sch-2 Dis'!$13:$15</definedName>
    <definedName name="Z_4AA1107B_A795_4744_B566_827168772C7A_.wvu.PrintTitles" localSheetId="8" hidden="1">'Sch-3 '!$13:$17</definedName>
    <definedName name="Z_4AA1107B_A795_4744_B566_827168772C7A_.wvu.PrintTitles" localSheetId="9" hidden="1">'Sch-3 Dis'!$13:$15</definedName>
    <definedName name="Z_4AA1107B_A795_4744_B566_827168772C7A_.wvu.PrintTitles" localSheetId="12" hidden="1">'Sch-5'!$3:$13</definedName>
    <definedName name="Z_4AA1107B_A795_4744_B566_827168772C7A_.wvu.PrintTitles" localSheetId="13" hidden="1">'Sch-5 Dis'!$3:$13</definedName>
    <definedName name="Z_4AA1107B_A795_4744_B566_827168772C7A_.wvu.PrintTitles" localSheetId="14" hidden="1">'Sch-6'!$3:$13</definedName>
    <definedName name="Z_4AA1107B_A795_4744_B566_827168772C7A_.wvu.PrintTitles" localSheetId="15" hidden="1">'Sch-6 After Discount'!$3:$13</definedName>
    <definedName name="Z_4AA1107B_A795_4744_B566_827168772C7A_.wvu.PrintTitles" localSheetId="16" hidden="1">'Sch-7'!$14:$14</definedName>
    <definedName name="Z_4AA1107B_A795_4744_B566_827168772C7A_.wvu.PrintTitles" localSheetId="17" hidden="1">'Sch-7 Dis'!$14:$14</definedName>
    <definedName name="Z_4AA1107B_A795_4744_B566_827168772C7A_.wvu.Rows" localSheetId="1" hidden="1">Cover!$7:$7</definedName>
    <definedName name="Z_4AA1107B_A795_4744_B566_827168772C7A_.wvu.Rows" localSheetId="18" hidden="1">Discount!$32:$34</definedName>
    <definedName name="Z_4AA1107B_A795_4744_B566_827168772C7A_.wvu.Rows" localSheetId="6" hidden="1">'Sch-2'!#REF!,'Sch-2'!#REF!</definedName>
    <definedName name="Z_4AA1107B_A795_4744_B566_827168772C7A_.wvu.Rows" localSheetId="16" hidden="1">'Sch-7'!$22:$22,'Sch-7'!$98:$216</definedName>
    <definedName name="Z_4AA1107B_A795_4744_B566_827168772C7A_.wvu.Rows" localSheetId="17" hidden="1">'Sch-7 Dis'!$104:$222</definedName>
    <definedName name="Z_4F65FF32_EC61_4022_A399_2986D7B6B8B3_.wvu.Cols" localSheetId="22" hidden="1">'Bid Form 2nd Envelope'!$Z:$AJ</definedName>
    <definedName name="Z_4F65FF32_EC61_4022_A399_2986D7B6B8B3_.wvu.Cols" localSheetId="4" hidden="1">'Sch-1'!$Y:$AL</definedName>
    <definedName name="Z_4F65FF32_EC61_4022_A399_2986D7B6B8B3_.wvu.Cols" localSheetId="5" hidden="1">'Sch-1 dis'!$O:$AB</definedName>
    <definedName name="Z_4F65FF32_EC61_4022_A399_2986D7B6B8B3_.wvu.Cols" localSheetId="6" hidden="1">'Sch-2'!#REF!</definedName>
    <definedName name="Z_4F65FF32_EC61_4022_A399_2986D7B6B8B3_.wvu.Cols" localSheetId="7" hidden="1">'Sch-2 Dis'!$K:$Q</definedName>
    <definedName name="Z_4F65FF32_EC61_4022_A399_2986D7B6B8B3_.wvu.Cols" localSheetId="8" hidden="1">'Sch-3 '!$AK:$AP</definedName>
    <definedName name="Z_4F65FF32_EC61_4022_A399_2986D7B6B8B3_.wvu.Cols" localSheetId="9" hidden="1">'Sch-3 Dis'!$AA:$AF</definedName>
    <definedName name="Z_4F65FF32_EC61_4022_A399_2986D7B6B8B3_.wvu.Cols" localSheetId="12" hidden="1">'Sch-5'!$I:$P</definedName>
    <definedName name="Z_4F65FF32_EC61_4022_A399_2986D7B6B8B3_.wvu.Cols" localSheetId="13" hidden="1">'Sch-5 Dis'!$I:$P</definedName>
    <definedName name="Z_4F65FF32_EC61_4022_A399_2986D7B6B8B3_.wvu.Cols" localSheetId="16" hidden="1">'Sch-7'!$AG:$AM</definedName>
    <definedName name="Z_4F65FF32_EC61_4022_A399_2986D7B6B8B3_.wvu.Cols" localSheetId="17" hidden="1">'Sch-7 Dis'!$AD:$AJ</definedName>
    <definedName name="Z_4F65FF32_EC61_4022_A399_2986D7B6B8B3_.wvu.PrintArea" localSheetId="22" hidden="1">'Bid Form 2nd Envelope'!$A$1:$F$68</definedName>
    <definedName name="Z_4F65FF32_EC61_4022_A399_2986D7B6B8B3_.wvu.PrintArea" localSheetId="18" hidden="1">Discount!$A$2:$G$41</definedName>
    <definedName name="Z_4F65FF32_EC61_4022_A399_2986D7B6B8B3_.wvu.PrintArea" localSheetId="20" hidden="1">'Entry Tax'!$A$1:$E$16</definedName>
    <definedName name="Z_4F65FF32_EC61_4022_A399_2986D7B6B8B3_.wvu.PrintArea" localSheetId="2" hidden="1">Instructions!$A$1:$C$54</definedName>
    <definedName name="Z_4F65FF32_EC61_4022_A399_2986D7B6B8B3_.wvu.PrintArea" localSheetId="3" hidden="1">'Names of Bidder'!$B$1:$E$30</definedName>
    <definedName name="Z_4F65FF32_EC61_4022_A399_2986D7B6B8B3_.wvu.PrintArea" localSheetId="19" hidden="1">Octroi!$A$1:$E$16</definedName>
    <definedName name="Z_4F65FF32_EC61_4022_A399_2986D7B6B8B3_.wvu.PrintArea" localSheetId="21" hidden="1">'Other Taxes &amp; Duties'!$A$1:$F$16</definedName>
    <definedName name="Z_4F65FF32_EC61_4022_A399_2986D7B6B8B3_.wvu.PrintArea" localSheetId="24" hidden="1">'Q &amp; C'!$A$1:$F$38</definedName>
    <definedName name="Z_4F65FF32_EC61_4022_A399_2986D7B6B8B3_.wvu.PrintArea" localSheetId="4" hidden="1">'Sch-1'!$A$1:$O$128</definedName>
    <definedName name="Z_4F65FF32_EC61_4022_A399_2986D7B6B8B3_.wvu.PrintArea" localSheetId="5" hidden="1">'Sch-1 dis'!$A$1:$G$84</definedName>
    <definedName name="Z_4F65FF32_EC61_4022_A399_2986D7B6B8B3_.wvu.PrintArea" localSheetId="6" hidden="1">'Sch-2'!$A$1:$J$117</definedName>
    <definedName name="Z_4F65FF32_EC61_4022_A399_2986D7B6B8B3_.wvu.PrintArea" localSheetId="7" hidden="1">'Sch-2 Dis'!$A$1:$F$55</definedName>
    <definedName name="Z_4F65FF32_EC61_4022_A399_2986D7B6B8B3_.wvu.PrintArea" localSheetId="8" hidden="1">'Sch-3 '!$A$1:$P$97</definedName>
    <definedName name="Z_4F65FF32_EC61_4022_A399_2986D7B6B8B3_.wvu.PrintArea" localSheetId="9" hidden="1">'Sch-3 Dis'!$A$1:$F$80</definedName>
    <definedName name="Z_4F65FF32_EC61_4022_A399_2986D7B6B8B3_.wvu.PrintArea" localSheetId="10" hidden="1">'Sch-4'!$A$1:$Q$29</definedName>
    <definedName name="Z_4F65FF32_EC61_4022_A399_2986D7B6B8B3_.wvu.PrintArea" localSheetId="11" hidden="1">'Sch-4b'!$A$1:$Q$37</definedName>
    <definedName name="Z_4F65FF32_EC61_4022_A399_2986D7B6B8B3_.wvu.PrintArea" localSheetId="12" hidden="1">'Sch-5'!$A$1:$E$26</definedName>
    <definedName name="Z_4F65FF32_EC61_4022_A399_2986D7B6B8B3_.wvu.PrintArea" localSheetId="13" hidden="1">'Sch-5 Dis'!$A$1:$E$26</definedName>
    <definedName name="Z_4F65FF32_EC61_4022_A399_2986D7B6B8B3_.wvu.PrintArea" localSheetId="14" hidden="1">'Sch-6'!$A$1:$D$34</definedName>
    <definedName name="Z_4F65FF32_EC61_4022_A399_2986D7B6B8B3_.wvu.PrintArea" localSheetId="15" hidden="1">'Sch-6 After Discount'!$A$1:$D$34</definedName>
    <definedName name="Z_4F65FF32_EC61_4022_A399_2986D7B6B8B3_.wvu.PrintArea" localSheetId="16" hidden="1">'Sch-7'!$A$1:$M$25</definedName>
    <definedName name="Z_4F65FF32_EC61_4022_A399_2986D7B6B8B3_.wvu.PrintArea" localSheetId="17" hidden="1">'Sch-7 Dis'!$A$1:$G$28</definedName>
    <definedName name="Z_4F65FF32_EC61_4022_A399_2986D7B6B8B3_.wvu.PrintTitles" localSheetId="4" hidden="1">'Sch-1'!$15:$17</definedName>
    <definedName name="Z_4F65FF32_EC61_4022_A399_2986D7B6B8B3_.wvu.PrintTitles" localSheetId="5" hidden="1">'Sch-1 dis'!$14:$16</definedName>
    <definedName name="Z_4F65FF32_EC61_4022_A399_2986D7B6B8B3_.wvu.PrintTitles" localSheetId="6" hidden="1">'Sch-2'!$15:$17</definedName>
    <definedName name="Z_4F65FF32_EC61_4022_A399_2986D7B6B8B3_.wvu.PrintTitles" localSheetId="7" hidden="1">'Sch-2 Dis'!$13:$15</definedName>
    <definedName name="Z_4F65FF32_EC61_4022_A399_2986D7B6B8B3_.wvu.PrintTitles" localSheetId="8" hidden="1">'Sch-3 '!$13:$17</definedName>
    <definedName name="Z_4F65FF32_EC61_4022_A399_2986D7B6B8B3_.wvu.PrintTitles" localSheetId="9" hidden="1">'Sch-3 Dis'!$13:$15</definedName>
    <definedName name="Z_4F65FF32_EC61_4022_A399_2986D7B6B8B3_.wvu.PrintTitles" localSheetId="12" hidden="1">'Sch-5'!$3:$13</definedName>
    <definedName name="Z_4F65FF32_EC61_4022_A399_2986D7B6B8B3_.wvu.PrintTitles" localSheetId="13" hidden="1">'Sch-5 Dis'!$3:$13</definedName>
    <definedName name="Z_4F65FF32_EC61_4022_A399_2986D7B6B8B3_.wvu.PrintTitles" localSheetId="14" hidden="1">'Sch-6'!$3:$13</definedName>
    <definedName name="Z_4F65FF32_EC61_4022_A399_2986D7B6B8B3_.wvu.PrintTitles" localSheetId="15" hidden="1">'Sch-6 After Discount'!$3:$13</definedName>
    <definedName name="Z_4F65FF32_EC61_4022_A399_2986D7B6B8B3_.wvu.PrintTitles" localSheetId="16" hidden="1">'Sch-7'!$14:$14</definedName>
    <definedName name="Z_4F65FF32_EC61_4022_A399_2986D7B6B8B3_.wvu.PrintTitles" localSheetId="17" hidden="1">'Sch-7 Dis'!$14:$14</definedName>
    <definedName name="Z_4F65FF32_EC61_4022_A399_2986D7B6B8B3_.wvu.Rows" localSheetId="4" hidden="1">'Sch-1'!$153:$219</definedName>
    <definedName name="Z_4F65FF32_EC61_4022_A399_2986D7B6B8B3_.wvu.Rows" localSheetId="5" hidden="1">'Sch-1 dis'!$109:$175</definedName>
    <definedName name="Z_4F65FF32_EC61_4022_A399_2986D7B6B8B3_.wvu.Rows" localSheetId="6" hidden="1">'Sch-2'!#REF!</definedName>
    <definedName name="Z_4F65FF32_EC61_4022_A399_2986D7B6B8B3_.wvu.Rows" localSheetId="7" hidden="1">'Sch-2 Dis'!#REF!</definedName>
    <definedName name="Z_4F65FF32_EC61_4022_A399_2986D7B6B8B3_.wvu.Rows" localSheetId="8" hidden="1">'Sch-3 '!#REF!</definedName>
    <definedName name="Z_4F65FF32_EC61_4022_A399_2986D7B6B8B3_.wvu.Rows" localSheetId="9" hidden="1">'Sch-3 Dis'!#REF!</definedName>
    <definedName name="Z_4F65FF32_EC61_4022_A399_2986D7B6B8B3_.wvu.Rows" localSheetId="16" hidden="1">'Sch-7'!$98:$216</definedName>
    <definedName name="Z_4F65FF32_EC61_4022_A399_2986D7B6B8B3_.wvu.Rows" localSheetId="17" hidden="1">'Sch-7 Dis'!$104:$222</definedName>
    <definedName name="Z_58D82F59_8CF6_455F_B9F4_081499FDF243_.wvu.Cols" localSheetId="18" hidden="1">Discount!$H:$L</definedName>
    <definedName name="Z_58D82F59_8CF6_455F_B9F4_081499FDF243_.wvu.PrintArea" localSheetId="18" hidden="1">Discount!$A$2:$G$43</definedName>
    <definedName name="Z_58D82F59_8CF6_455F_B9F4_081499FDF243_.wvu.PrintArea" localSheetId="20" hidden="1">'Entry Tax'!$A$1:$E$16</definedName>
    <definedName name="Z_58D82F59_8CF6_455F_B9F4_081499FDF243_.wvu.PrintArea" localSheetId="19" hidden="1">Octroi!$A$1:$E$16</definedName>
    <definedName name="Z_58D82F59_8CF6_455F_B9F4_081499FDF243_.wvu.PrintArea" localSheetId="21" hidden="1">'Other Taxes &amp; Duties'!$A$1:$F$16</definedName>
    <definedName name="Z_58D82F59_8CF6_455F_B9F4_081499FDF243_.wvu.PrintArea" localSheetId="23" hidden="1">'Q &amp; C (2)'!$A$1:$F$43</definedName>
    <definedName name="Z_58D82F59_8CF6_455F_B9F4_081499FDF243_.wvu.Rows" localSheetId="18" hidden="1">Discount!$20:$20,Discount!$27:$27</definedName>
    <definedName name="Z_59ACD8B6_730E_4199_8297_1160D2A0693D_.wvu.PrintArea" localSheetId="23" hidden="1">'Q &amp; C (2)'!$A$1:$F$43</definedName>
    <definedName name="Z_696D9240_6693_44E8_B9A4_2BFADD101EE2_.wvu.Cols" localSheetId="18" hidden="1">Discount!$H:$L</definedName>
    <definedName name="Z_696D9240_6693_44E8_B9A4_2BFADD101EE2_.wvu.PrintArea" localSheetId="18" hidden="1">Discount!$A$2:$G$43</definedName>
    <definedName name="Z_696D9240_6693_44E8_B9A4_2BFADD101EE2_.wvu.PrintArea" localSheetId="20" hidden="1">'Entry Tax'!$A$1:$E$16</definedName>
    <definedName name="Z_696D9240_6693_44E8_B9A4_2BFADD101EE2_.wvu.PrintArea" localSheetId="19" hidden="1">Octroi!$A$1:$E$16</definedName>
    <definedName name="Z_696D9240_6693_44E8_B9A4_2BFADD101EE2_.wvu.PrintArea" localSheetId="21" hidden="1">'Other Taxes &amp; Duties'!$A$1:$F$16</definedName>
    <definedName name="Z_696D9240_6693_44E8_B9A4_2BFADD101EE2_.wvu.PrintArea" localSheetId="23" hidden="1">'Q &amp; C (2)'!$A$1:$F$43</definedName>
    <definedName name="Z_696D9240_6693_44E8_B9A4_2BFADD101EE2_.wvu.Rows" localSheetId="18" hidden="1">Discount!$20:$20,Discount!$27:$27</definedName>
    <definedName name="Z_6E345679_47E0_4044_94F8_40B7719CE719_.wvu.PrintArea" localSheetId="23" hidden="1">'Q &amp; C (2)'!$A$1:$F$43</definedName>
    <definedName name="Z_7487ED9F_BBED_4B2A_9631_22F1A430946B_.wvu.Cols" localSheetId="18" hidden="1">Discount!$H:$O</definedName>
    <definedName name="Z_7487ED9F_BBED_4B2A_9631_22F1A430946B_.wvu.Cols" localSheetId="6" hidden="1">'Sch-2'!$M:$R</definedName>
    <definedName name="Z_7487ED9F_BBED_4B2A_9631_22F1A430946B_.wvu.Cols" localSheetId="7" hidden="1">'Sch-2 Dis'!$K:$Q</definedName>
    <definedName name="Z_7487ED9F_BBED_4B2A_9631_22F1A430946B_.wvu.Cols" localSheetId="8" hidden="1">'Sch-3 '!$S:$AE,'Sch-3 '!$AK:$AP</definedName>
    <definedName name="Z_7487ED9F_BBED_4B2A_9631_22F1A430946B_.wvu.Cols" localSheetId="9" hidden="1">'Sch-3 Dis'!$AA:$AF</definedName>
    <definedName name="Z_7487ED9F_BBED_4B2A_9631_22F1A430946B_.wvu.Cols" localSheetId="12" hidden="1">'Sch-5'!$I:$P</definedName>
    <definedName name="Z_7487ED9F_BBED_4B2A_9631_22F1A430946B_.wvu.Cols" localSheetId="16" hidden="1">'Sch-7'!$O:$O,'Sch-7'!$AG:$AM</definedName>
    <definedName name="Z_7487ED9F_BBED_4B2A_9631_22F1A430946B_.wvu.Cols" localSheetId="17" hidden="1">'Sch-7 Dis'!$AD:$AJ</definedName>
    <definedName name="Z_7487ED9F_BBED_4B2A_9631_22F1A430946B_.wvu.FilterData" localSheetId="4" hidden="1">'Sch-1'!$A$18:$O$116</definedName>
    <definedName name="Z_7487ED9F_BBED_4B2A_9631_22F1A430946B_.wvu.FilterData" localSheetId="5" hidden="1">'Sch-1 dis'!$A$16:$B$21</definedName>
    <definedName name="Z_7487ED9F_BBED_4B2A_9631_22F1A430946B_.wvu.FilterData" localSheetId="6" hidden="1">'Sch-2'!$G$21:$J$118</definedName>
    <definedName name="Z_7487ED9F_BBED_4B2A_9631_22F1A430946B_.wvu.FilterData" localSheetId="7" hidden="1">'Sch-2 Dis'!$A$15:$F$56</definedName>
    <definedName name="Z_7487ED9F_BBED_4B2A_9631_22F1A430946B_.wvu.FilterData" localSheetId="8" hidden="1">'Sch-3 '!$A$19:$P$98</definedName>
    <definedName name="Z_7487ED9F_BBED_4B2A_9631_22F1A430946B_.wvu.FilterData" localSheetId="9" hidden="1">'Sch-3 Dis'!$A$15:$F$81</definedName>
    <definedName name="Z_7487ED9F_BBED_4B2A_9631_22F1A430946B_.wvu.PrintArea" localSheetId="22" hidden="1">'Bid Form 2nd Envelope'!$A$1:$F$68</definedName>
    <definedName name="Z_7487ED9F_BBED_4B2A_9631_22F1A430946B_.wvu.PrintArea" localSheetId="18" hidden="1">Discount!$A$2:$G$43</definedName>
    <definedName name="Z_7487ED9F_BBED_4B2A_9631_22F1A430946B_.wvu.PrintArea" localSheetId="20" hidden="1">'Entry Tax'!$A$1:$E$16</definedName>
    <definedName name="Z_7487ED9F_BBED_4B2A_9631_22F1A430946B_.wvu.PrintArea" localSheetId="2" hidden="1">Instructions!$A$1:$C$54</definedName>
    <definedName name="Z_7487ED9F_BBED_4B2A_9631_22F1A430946B_.wvu.PrintArea" localSheetId="3" hidden="1">'Names of Bidder'!$B$1:$G$32</definedName>
    <definedName name="Z_7487ED9F_BBED_4B2A_9631_22F1A430946B_.wvu.PrintArea" localSheetId="19" hidden="1">Octroi!$A$1:$E$16</definedName>
    <definedName name="Z_7487ED9F_BBED_4B2A_9631_22F1A430946B_.wvu.PrintArea" localSheetId="21" hidden="1">'Other Taxes &amp; Duties'!$A$1:$F$16</definedName>
    <definedName name="Z_7487ED9F_BBED_4B2A_9631_22F1A430946B_.wvu.PrintArea" localSheetId="24" hidden="1">'Q &amp; C'!$A$1:$F$38</definedName>
    <definedName name="Z_7487ED9F_BBED_4B2A_9631_22F1A430946B_.wvu.PrintArea" localSheetId="23" hidden="1">'Q &amp; C (2)'!$A$1:$F$44</definedName>
    <definedName name="Z_7487ED9F_BBED_4B2A_9631_22F1A430946B_.wvu.PrintArea" localSheetId="4" hidden="1">'Sch-1'!$A$1:$O$127</definedName>
    <definedName name="Z_7487ED9F_BBED_4B2A_9631_22F1A430946B_.wvu.PrintArea" localSheetId="5" hidden="1">'Sch-1 dis'!$A$1:$G$84</definedName>
    <definedName name="Z_7487ED9F_BBED_4B2A_9631_22F1A430946B_.wvu.PrintArea" localSheetId="6" hidden="1">'Sch-2'!$A$1:$J$125</definedName>
    <definedName name="Z_7487ED9F_BBED_4B2A_9631_22F1A430946B_.wvu.PrintArea" localSheetId="7" hidden="1">'Sch-2 Dis'!$A$1:$F$62</definedName>
    <definedName name="Z_7487ED9F_BBED_4B2A_9631_22F1A430946B_.wvu.PrintArea" localSheetId="8" hidden="1">'Sch-3 '!$A$1:$P$104</definedName>
    <definedName name="Z_7487ED9F_BBED_4B2A_9631_22F1A430946B_.wvu.PrintArea" localSheetId="9" hidden="1">'Sch-3 Dis'!$A$1:$F$87</definedName>
    <definedName name="Z_7487ED9F_BBED_4B2A_9631_22F1A430946B_.wvu.PrintArea" localSheetId="10" hidden="1">'Sch-4'!$A$1:$Q$29</definedName>
    <definedName name="Z_7487ED9F_BBED_4B2A_9631_22F1A430946B_.wvu.PrintArea" localSheetId="11" hidden="1">'Sch-4b'!$A$1:$Q$37</definedName>
    <definedName name="Z_7487ED9F_BBED_4B2A_9631_22F1A430946B_.wvu.PrintArea" localSheetId="12" hidden="1">'Sch-5'!$A$1:$E$26</definedName>
    <definedName name="Z_7487ED9F_BBED_4B2A_9631_22F1A430946B_.wvu.PrintArea" localSheetId="13" hidden="1">'Sch-5 Dis'!$A$1:$E$26</definedName>
    <definedName name="Z_7487ED9F_BBED_4B2A_9631_22F1A430946B_.wvu.PrintArea" localSheetId="14" hidden="1">'Sch-6'!$A$1:$D$33</definedName>
    <definedName name="Z_7487ED9F_BBED_4B2A_9631_22F1A430946B_.wvu.PrintArea" localSheetId="15" hidden="1">'Sch-6 After Discount'!$A$1:$D$33</definedName>
    <definedName name="Z_7487ED9F_BBED_4B2A_9631_22F1A430946B_.wvu.PrintArea" localSheetId="16" hidden="1">'Sch-7'!$A$1:$M$25</definedName>
    <definedName name="Z_7487ED9F_BBED_4B2A_9631_22F1A430946B_.wvu.PrintArea" localSheetId="17" hidden="1">'Sch-7 Dis'!$A$1:$G$28</definedName>
    <definedName name="Z_7487ED9F_BBED_4B2A_9631_22F1A430946B_.wvu.PrintTitles" localSheetId="4" hidden="1">'Sch-1'!$15:$17</definedName>
    <definedName name="Z_7487ED9F_BBED_4B2A_9631_22F1A430946B_.wvu.PrintTitles" localSheetId="5" hidden="1">'Sch-1 dis'!$14:$16</definedName>
    <definedName name="Z_7487ED9F_BBED_4B2A_9631_22F1A430946B_.wvu.PrintTitles" localSheetId="6" hidden="1">'Sch-2'!$15:$17</definedName>
    <definedName name="Z_7487ED9F_BBED_4B2A_9631_22F1A430946B_.wvu.PrintTitles" localSheetId="7" hidden="1">'Sch-2 Dis'!$13:$15</definedName>
    <definedName name="Z_7487ED9F_BBED_4B2A_9631_22F1A430946B_.wvu.PrintTitles" localSheetId="8" hidden="1">'Sch-3 '!$13:$17</definedName>
    <definedName name="Z_7487ED9F_BBED_4B2A_9631_22F1A430946B_.wvu.PrintTitles" localSheetId="9" hidden="1">'Sch-3 Dis'!$13:$15</definedName>
    <definedName name="Z_7487ED9F_BBED_4B2A_9631_22F1A430946B_.wvu.PrintTitles" localSheetId="12" hidden="1">'Sch-5'!$3:$13</definedName>
    <definedName name="Z_7487ED9F_BBED_4B2A_9631_22F1A430946B_.wvu.PrintTitles" localSheetId="13" hidden="1">'Sch-5 Dis'!$3:$13</definedName>
    <definedName name="Z_7487ED9F_BBED_4B2A_9631_22F1A430946B_.wvu.PrintTitles" localSheetId="14" hidden="1">'Sch-6'!$3:$13</definedName>
    <definedName name="Z_7487ED9F_BBED_4B2A_9631_22F1A430946B_.wvu.PrintTitles" localSheetId="15" hidden="1">'Sch-6 After Discount'!$3:$13</definedName>
    <definedName name="Z_7487ED9F_BBED_4B2A_9631_22F1A430946B_.wvu.PrintTitles" localSheetId="16" hidden="1">'Sch-7'!$14:$14</definedName>
    <definedName name="Z_7487ED9F_BBED_4B2A_9631_22F1A430946B_.wvu.PrintTitles" localSheetId="17" hidden="1">'Sch-7 Dis'!$14:$14</definedName>
    <definedName name="Z_7487ED9F_BBED_4B2A_9631_22F1A430946B_.wvu.Rows" localSheetId="1" hidden="1">Cover!$7:$7</definedName>
    <definedName name="Z_7487ED9F_BBED_4B2A_9631_22F1A430946B_.wvu.Rows" localSheetId="18" hidden="1">Discount!$32:$34</definedName>
    <definedName name="Z_7487ED9F_BBED_4B2A_9631_22F1A430946B_.wvu.Rows" localSheetId="6" hidden="1">'Sch-2'!#REF!,'Sch-2'!#REF!</definedName>
    <definedName name="Z_7487ED9F_BBED_4B2A_9631_22F1A430946B_.wvu.Rows" localSheetId="16" hidden="1">'Sch-7'!$22:$22,'Sch-7'!$98:$216</definedName>
    <definedName name="Z_7487ED9F_BBED_4B2A_9631_22F1A430946B_.wvu.Rows" localSheetId="17" hidden="1">'Sch-7 Dis'!$104:$222</definedName>
    <definedName name="Z_8909CFDD_4F29_4C72_886E_908773EE94A2_.wvu.Cols" localSheetId="22" hidden="1">'Bid Form 2nd Envelope'!$G:$K,'Bid Form 2nd Envelope'!$Y:$AN</definedName>
    <definedName name="Z_8909CFDD_4F29_4C72_886E_908773EE94A2_.wvu.Cols" localSheetId="18" hidden="1">Discount!$H:$K</definedName>
    <definedName name="Z_8909CFDD_4F29_4C72_886E_908773EE94A2_.wvu.Cols" localSheetId="3" hidden="1">'Names of Bidder'!$H:$R,'Names of Bidder'!$Z:$AC</definedName>
    <definedName name="Z_8909CFDD_4F29_4C72_886E_908773EE94A2_.wvu.Cols" localSheetId="4" hidden="1">'Sch-1'!$Q:$R,'Sch-1'!$AD:$AM</definedName>
    <definedName name="Z_8909CFDD_4F29_4C72_886E_908773EE94A2_.wvu.Cols" localSheetId="7" hidden="1">'Sch-2 Dis'!$K:$Q</definedName>
    <definedName name="Z_8909CFDD_4F29_4C72_886E_908773EE94A2_.wvu.Cols" localSheetId="8" hidden="1">'Sch-3 '!$R:$S,'Sch-3 '!$AK:$AP</definedName>
    <definedName name="Z_8909CFDD_4F29_4C72_886E_908773EE94A2_.wvu.Cols" localSheetId="9" hidden="1">'Sch-3 Dis'!$AA:$AF</definedName>
    <definedName name="Z_8909CFDD_4F29_4C72_886E_908773EE94A2_.wvu.Cols" localSheetId="10" hidden="1">'Sch-4'!$R:$S</definedName>
    <definedName name="Z_8909CFDD_4F29_4C72_886E_908773EE94A2_.wvu.Cols" localSheetId="11" hidden="1">'Sch-4b'!$R:$S</definedName>
    <definedName name="Z_8909CFDD_4F29_4C72_886E_908773EE94A2_.wvu.Cols" localSheetId="12" hidden="1">'Sch-5'!$I:$P</definedName>
    <definedName name="Z_8909CFDD_4F29_4C72_886E_908773EE94A2_.wvu.Cols" localSheetId="16" hidden="1">'Sch-7'!$P:$R,'Sch-7'!$AG:$AM</definedName>
    <definedName name="Z_8909CFDD_4F29_4C72_886E_908773EE94A2_.wvu.Cols" localSheetId="17" hidden="1">'Sch-7 Dis'!$AD:$AJ</definedName>
    <definedName name="Z_8909CFDD_4F29_4C72_886E_908773EE94A2_.wvu.FilterData" localSheetId="4" hidden="1">'Sch-1'!$A$23:$AZ$23</definedName>
    <definedName name="Z_8909CFDD_4F29_4C72_886E_908773EE94A2_.wvu.FilterData" localSheetId="5" hidden="1">'Sch-1 dis'!$A$16:$B$21</definedName>
    <definedName name="Z_8909CFDD_4F29_4C72_886E_908773EE94A2_.wvu.FilterData" localSheetId="6" hidden="1">'Sch-2'!$G$21:$J$118</definedName>
    <definedName name="Z_8909CFDD_4F29_4C72_886E_908773EE94A2_.wvu.FilterData" localSheetId="7" hidden="1">'Sch-2 Dis'!$A$15:$F$56</definedName>
    <definedName name="Z_8909CFDD_4F29_4C72_886E_908773EE94A2_.wvu.FilterData" localSheetId="8" hidden="1">'Sch-3 '!$A$21:$BB$96</definedName>
    <definedName name="Z_8909CFDD_4F29_4C72_886E_908773EE94A2_.wvu.FilterData" localSheetId="9" hidden="1">'Sch-3 Dis'!$A$15:$F$81</definedName>
    <definedName name="Z_8909CFDD_4F29_4C72_886E_908773EE94A2_.wvu.PrintArea" localSheetId="22" hidden="1">'Bid Form 2nd Envelope'!$A$1:$F$68</definedName>
    <definedName name="Z_8909CFDD_4F29_4C72_886E_908773EE94A2_.wvu.PrintArea" localSheetId="1" hidden="1">Cover!$A$1:$F$15</definedName>
    <definedName name="Z_8909CFDD_4F29_4C72_886E_908773EE94A2_.wvu.PrintArea" localSheetId="18" hidden="1">Discount!$A$2:$G$43</definedName>
    <definedName name="Z_8909CFDD_4F29_4C72_886E_908773EE94A2_.wvu.PrintArea" localSheetId="20" hidden="1">'Entry Tax'!$A$1:$E$16</definedName>
    <definedName name="Z_8909CFDD_4F29_4C72_886E_908773EE94A2_.wvu.PrintArea" localSheetId="2" hidden="1">Instructions!$A$1:$C$54</definedName>
    <definedName name="Z_8909CFDD_4F29_4C72_886E_908773EE94A2_.wvu.PrintArea" localSheetId="3" hidden="1">'Names of Bidder'!$B$1:$G$32</definedName>
    <definedName name="Z_8909CFDD_4F29_4C72_886E_908773EE94A2_.wvu.PrintArea" localSheetId="19" hidden="1">Octroi!$A$1:$E$16</definedName>
    <definedName name="Z_8909CFDD_4F29_4C72_886E_908773EE94A2_.wvu.PrintArea" localSheetId="21" hidden="1">'Other Taxes &amp; Duties'!$A$1:$F$16</definedName>
    <definedName name="Z_8909CFDD_4F29_4C72_886E_908773EE94A2_.wvu.PrintArea" localSheetId="24" hidden="1">'Q &amp; C'!$A$1:$F$38</definedName>
    <definedName name="Z_8909CFDD_4F29_4C72_886E_908773EE94A2_.wvu.PrintArea" localSheetId="23" hidden="1">'Q &amp; C (2)'!$A$1:$F$44</definedName>
    <definedName name="Z_8909CFDD_4F29_4C72_886E_908773EE94A2_.wvu.PrintArea" localSheetId="4" hidden="1">'Sch-1'!$A$1:$O$127</definedName>
    <definedName name="Z_8909CFDD_4F29_4C72_886E_908773EE94A2_.wvu.PrintArea" localSheetId="5" hidden="1">'Sch-1 dis'!$A$1:$G$84</definedName>
    <definedName name="Z_8909CFDD_4F29_4C72_886E_908773EE94A2_.wvu.PrintArea" localSheetId="6" hidden="1">'Sch-2'!$A$1:$J$127</definedName>
    <definedName name="Z_8909CFDD_4F29_4C72_886E_908773EE94A2_.wvu.PrintArea" localSheetId="7" hidden="1">'Sch-2 Dis'!$A$1:$F$62</definedName>
    <definedName name="Z_8909CFDD_4F29_4C72_886E_908773EE94A2_.wvu.PrintArea" localSheetId="8" hidden="1">'Sch-3 '!$A$1:$Q$104</definedName>
    <definedName name="Z_8909CFDD_4F29_4C72_886E_908773EE94A2_.wvu.PrintArea" localSheetId="9" hidden="1">'Sch-3 Dis'!$A$1:$F$87</definedName>
    <definedName name="Z_8909CFDD_4F29_4C72_886E_908773EE94A2_.wvu.PrintArea" localSheetId="10" hidden="1">'Sch-4'!$A$1:$Q$29</definedName>
    <definedName name="Z_8909CFDD_4F29_4C72_886E_908773EE94A2_.wvu.PrintArea" localSheetId="11" hidden="1">'Sch-4b'!$A$1:$Q$37</definedName>
    <definedName name="Z_8909CFDD_4F29_4C72_886E_908773EE94A2_.wvu.PrintArea" localSheetId="12" hidden="1">'Sch-5'!$A$1:$E$26</definedName>
    <definedName name="Z_8909CFDD_4F29_4C72_886E_908773EE94A2_.wvu.PrintArea" localSheetId="13" hidden="1">'Sch-5 Dis'!$A$1:$E$26</definedName>
    <definedName name="Z_8909CFDD_4F29_4C72_886E_908773EE94A2_.wvu.PrintArea" localSheetId="14" hidden="1">'Sch-6'!$A$1:$D$33</definedName>
    <definedName name="Z_8909CFDD_4F29_4C72_886E_908773EE94A2_.wvu.PrintArea" localSheetId="15" hidden="1">'Sch-6 After Discount'!$A$1:$D$33</definedName>
    <definedName name="Z_8909CFDD_4F29_4C72_886E_908773EE94A2_.wvu.PrintArea" localSheetId="16" hidden="1">'Sch-7'!$A$1:$N$25</definedName>
    <definedName name="Z_8909CFDD_4F29_4C72_886E_908773EE94A2_.wvu.PrintArea" localSheetId="17" hidden="1">'Sch-7 Dis'!$A$1:$G$28</definedName>
    <definedName name="Z_8909CFDD_4F29_4C72_886E_908773EE94A2_.wvu.PrintTitles" localSheetId="4" hidden="1">'Sch-1'!$15:$17</definedName>
    <definedName name="Z_8909CFDD_4F29_4C72_886E_908773EE94A2_.wvu.PrintTitles" localSheetId="5" hidden="1">'Sch-1 dis'!$14:$16</definedName>
    <definedName name="Z_8909CFDD_4F29_4C72_886E_908773EE94A2_.wvu.PrintTitles" localSheetId="6" hidden="1">'Sch-2'!$15:$17</definedName>
    <definedName name="Z_8909CFDD_4F29_4C72_886E_908773EE94A2_.wvu.PrintTitles" localSheetId="7" hidden="1">'Sch-2 Dis'!$13:$15</definedName>
    <definedName name="Z_8909CFDD_4F29_4C72_886E_908773EE94A2_.wvu.PrintTitles" localSheetId="8" hidden="1">'Sch-3 '!$13:$17</definedName>
    <definedName name="Z_8909CFDD_4F29_4C72_886E_908773EE94A2_.wvu.PrintTitles" localSheetId="9" hidden="1">'Sch-3 Dis'!$13:$15</definedName>
    <definedName name="Z_8909CFDD_4F29_4C72_886E_908773EE94A2_.wvu.PrintTitles" localSheetId="12" hidden="1">'Sch-5'!$3:$13</definedName>
    <definedName name="Z_8909CFDD_4F29_4C72_886E_908773EE94A2_.wvu.PrintTitles" localSheetId="13" hidden="1">'Sch-5 Dis'!$3:$13</definedName>
    <definedName name="Z_8909CFDD_4F29_4C72_886E_908773EE94A2_.wvu.PrintTitles" localSheetId="14" hidden="1">'Sch-6'!$3:$13</definedName>
    <definedName name="Z_8909CFDD_4F29_4C72_886E_908773EE94A2_.wvu.PrintTitles" localSheetId="15" hidden="1">'Sch-6 After Discount'!$3:$13</definedName>
    <definedName name="Z_8909CFDD_4F29_4C72_886E_908773EE94A2_.wvu.PrintTitles" localSheetId="16" hidden="1">'Sch-7'!$14:$14</definedName>
    <definedName name="Z_8909CFDD_4F29_4C72_886E_908773EE94A2_.wvu.PrintTitles" localSheetId="17" hidden="1">'Sch-7 Dis'!$14:$14</definedName>
    <definedName name="Z_8909CFDD_4F29_4C72_886E_908773EE94A2_.wvu.Rows" localSheetId="22" hidden="1">'Bid Form 2nd Envelope'!$25:$25</definedName>
    <definedName name="Z_8909CFDD_4F29_4C72_886E_908773EE94A2_.wvu.Rows" localSheetId="1" hidden="1">Cover!$7:$7</definedName>
    <definedName name="Z_8909CFDD_4F29_4C72_886E_908773EE94A2_.wvu.Rows" localSheetId="18" hidden="1">Discount!$22:$22,Discount!$29:$29,Discount!$32:$34</definedName>
    <definedName name="Z_8909CFDD_4F29_4C72_886E_908773EE94A2_.wvu.Rows" localSheetId="2" hidden="1">Instructions!$35:$36</definedName>
    <definedName name="Z_8909CFDD_4F29_4C72_886E_908773EE94A2_.wvu.Rows" localSheetId="4" hidden="1">'Sch-1'!$18:$20</definedName>
    <definedName name="Z_8909CFDD_4F29_4C72_886E_908773EE94A2_.wvu.Rows" localSheetId="6" hidden="1">'Sch-2'!$18:$20</definedName>
    <definedName name="Z_8909CFDD_4F29_4C72_886E_908773EE94A2_.wvu.Rows" localSheetId="8" hidden="1">'Sch-3 '!$18:$18</definedName>
    <definedName name="Z_8909CFDD_4F29_4C72_886E_908773EE94A2_.wvu.Rows" localSheetId="14" hidden="1">'Sch-6'!$22:$23</definedName>
    <definedName name="Z_8909CFDD_4F29_4C72_886E_908773EE94A2_.wvu.Rows" localSheetId="15" hidden="1">'Sch-6 After Discount'!$22:$23</definedName>
    <definedName name="Z_8909CFDD_4F29_4C72_886E_908773EE94A2_.wvu.Rows" localSheetId="16" hidden="1">'Sch-7'!$17:$18,'Sch-7'!$98:$216</definedName>
    <definedName name="Z_8909CFDD_4F29_4C72_886E_908773EE94A2_.wvu.Rows" localSheetId="17" hidden="1">'Sch-7 Dis'!$104:$222</definedName>
    <definedName name="Z_987A3FAC_920D_4C0C_8129_D8F4AFD7E477_.wvu.Cols" localSheetId="22" hidden="1">'Bid Form 2nd Envelope'!$G:$K,'Bid Form 2nd Envelope'!$Y:$AN</definedName>
    <definedName name="Z_987A3FAC_920D_4C0C_8129_D8F4AFD7E477_.wvu.Cols" localSheetId="18" hidden="1">Discount!$H:$K</definedName>
    <definedName name="Z_987A3FAC_920D_4C0C_8129_D8F4AFD7E477_.wvu.Cols" localSheetId="3" hidden="1">'Names of Bidder'!$H:$R,'Names of Bidder'!$Z:$AC</definedName>
    <definedName name="Z_987A3FAC_920D_4C0C_8129_D8F4AFD7E477_.wvu.Cols" localSheetId="4" hidden="1">'Sch-1'!$O:$R,'Sch-1'!$AD:$AM</definedName>
    <definedName name="Z_987A3FAC_920D_4C0C_8129_D8F4AFD7E477_.wvu.Cols" localSheetId="7" hidden="1">'Sch-2 Dis'!$K:$Q</definedName>
    <definedName name="Z_987A3FAC_920D_4C0C_8129_D8F4AFD7E477_.wvu.Cols" localSheetId="8" hidden="1">'Sch-3 '!$R:$S,'Sch-3 '!$AK:$AP</definedName>
    <definedName name="Z_987A3FAC_920D_4C0C_8129_D8F4AFD7E477_.wvu.Cols" localSheetId="9" hidden="1">'Sch-3 Dis'!$AA:$AF</definedName>
    <definedName name="Z_987A3FAC_920D_4C0C_8129_D8F4AFD7E477_.wvu.Cols" localSheetId="10" hidden="1">'Sch-4'!$R:$S</definedName>
    <definedName name="Z_987A3FAC_920D_4C0C_8129_D8F4AFD7E477_.wvu.Cols" localSheetId="11" hidden="1">'Sch-4b'!$R:$S</definedName>
    <definedName name="Z_987A3FAC_920D_4C0C_8129_D8F4AFD7E477_.wvu.Cols" localSheetId="12" hidden="1">'Sch-5'!$I:$P</definedName>
    <definedName name="Z_987A3FAC_920D_4C0C_8129_D8F4AFD7E477_.wvu.Cols" localSheetId="16" hidden="1">'Sch-7'!$P:$R,'Sch-7'!$AG:$AM</definedName>
    <definedName name="Z_987A3FAC_920D_4C0C_8129_D8F4AFD7E477_.wvu.Cols" localSheetId="17" hidden="1">'Sch-7 Dis'!$AD:$AJ</definedName>
    <definedName name="Z_987A3FAC_920D_4C0C_8129_D8F4AFD7E477_.wvu.FilterData" localSheetId="4" hidden="1">'Sch-1'!$A$17:$AZ$17</definedName>
    <definedName name="Z_987A3FAC_920D_4C0C_8129_D8F4AFD7E477_.wvu.FilterData" localSheetId="5" hidden="1">'Sch-1 dis'!$A$16:$B$21</definedName>
    <definedName name="Z_987A3FAC_920D_4C0C_8129_D8F4AFD7E477_.wvu.FilterData" localSheetId="6" hidden="1">'Sch-2'!$G$21:$J$118</definedName>
    <definedName name="Z_987A3FAC_920D_4C0C_8129_D8F4AFD7E477_.wvu.FilterData" localSheetId="7" hidden="1">'Sch-2 Dis'!$A$15:$F$56</definedName>
    <definedName name="Z_987A3FAC_920D_4C0C_8129_D8F4AFD7E477_.wvu.FilterData" localSheetId="8" hidden="1">'Sch-3 '!$A$21:$BB$96</definedName>
    <definedName name="Z_987A3FAC_920D_4C0C_8129_D8F4AFD7E477_.wvu.FilterData" localSheetId="9" hidden="1">'Sch-3 Dis'!$A$15:$F$81</definedName>
    <definedName name="Z_987A3FAC_920D_4C0C_8129_D8F4AFD7E477_.wvu.PrintArea" localSheetId="22" hidden="1">'Bid Form 2nd Envelope'!$A$1:$F$68</definedName>
    <definedName name="Z_987A3FAC_920D_4C0C_8129_D8F4AFD7E477_.wvu.PrintArea" localSheetId="1" hidden="1">Cover!$A$1:$F$15</definedName>
    <definedName name="Z_987A3FAC_920D_4C0C_8129_D8F4AFD7E477_.wvu.PrintArea" localSheetId="18" hidden="1">Discount!$A$2:$G$43</definedName>
    <definedName name="Z_987A3FAC_920D_4C0C_8129_D8F4AFD7E477_.wvu.PrintArea" localSheetId="20" hidden="1">'Entry Tax'!$A$1:$E$16</definedName>
    <definedName name="Z_987A3FAC_920D_4C0C_8129_D8F4AFD7E477_.wvu.PrintArea" localSheetId="2" hidden="1">Instructions!$A$1:$C$54</definedName>
    <definedName name="Z_987A3FAC_920D_4C0C_8129_D8F4AFD7E477_.wvu.PrintArea" localSheetId="3" hidden="1">'Names of Bidder'!$B$1:$G$32</definedName>
    <definedName name="Z_987A3FAC_920D_4C0C_8129_D8F4AFD7E477_.wvu.PrintArea" localSheetId="19" hidden="1">Octroi!$A$1:$E$16</definedName>
    <definedName name="Z_987A3FAC_920D_4C0C_8129_D8F4AFD7E477_.wvu.PrintArea" localSheetId="21" hidden="1">'Other Taxes &amp; Duties'!$A$1:$F$16</definedName>
    <definedName name="Z_987A3FAC_920D_4C0C_8129_D8F4AFD7E477_.wvu.PrintArea" localSheetId="24" hidden="1">'Q &amp; C'!$A$1:$F$38</definedName>
    <definedName name="Z_987A3FAC_920D_4C0C_8129_D8F4AFD7E477_.wvu.PrintArea" localSheetId="23" hidden="1">'Q &amp; C (2)'!$A$1:$F$44</definedName>
    <definedName name="Z_987A3FAC_920D_4C0C_8129_D8F4AFD7E477_.wvu.PrintArea" localSheetId="4" hidden="1">'Sch-1'!$A$1:$N$127</definedName>
    <definedName name="Z_987A3FAC_920D_4C0C_8129_D8F4AFD7E477_.wvu.PrintArea" localSheetId="5" hidden="1">'Sch-1 dis'!$A$1:$G$84</definedName>
    <definedName name="Z_987A3FAC_920D_4C0C_8129_D8F4AFD7E477_.wvu.PrintArea" localSheetId="6" hidden="1">'Sch-2'!$A$1:$J$127</definedName>
    <definedName name="Z_987A3FAC_920D_4C0C_8129_D8F4AFD7E477_.wvu.PrintArea" localSheetId="7" hidden="1">'Sch-2 Dis'!$A$1:$F$62</definedName>
    <definedName name="Z_987A3FAC_920D_4C0C_8129_D8F4AFD7E477_.wvu.PrintArea" localSheetId="8" hidden="1">'Sch-3 '!$A$1:$Q$104</definedName>
    <definedName name="Z_987A3FAC_920D_4C0C_8129_D8F4AFD7E477_.wvu.PrintArea" localSheetId="9" hidden="1">'Sch-3 Dis'!$A$1:$F$87</definedName>
    <definedName name="Z_987A3FAC_920D_4C0C_8129_D8F4AFD7E477_.wvu.PrintArea" localSheetId="10" hidden="1">'Sch-4'!$A$1:$Q$29</definedName>
    <definedName name="Z_987A3FAC_920D_4C0C_8129_D8F4AFD7E477_.wvu.PrintArea" localSheetId="11" hidden="1">'Sch-4b'!$A$1:$Q$37</definedName>
    <definedName name="Z_987A3FAC_920D_4C0C_8129_D8F4AFD7E477_.wvu.PrintArea" localSheetId="12" hidden="1">'Sch-5'!$A$1:$E$26</definedName>
    <definedName name="Z_987A3FAC_920D_4C0C_8129_D8F4AFD7E477_.wvu.PrintArea" localSheetId="13" hidden="1">'Sch-5 Dis'!$A$1:$E$26</definedName>
    <definedName name="Z_987A3FAC_920D_4C0C_8129_D8F4AFD7E477_.wvu.PrintArea" localSheetId="14" hidden="1">'Sch-6'!$A$1:$D$33</definedName>
    <definedName name="Z_987A3FAC_920D_4C0C_8129_D8F4AFD7E477_.wvu.PrintArea" localSheetId="15" hidden="1">'Sch-6 After Discount'!$A$1:$D$33</definedName>
    <definedName name="Z_987A3FAC_920D_4C0C_8129_D8F4AFD7E477_.wvu.PrintArea" localSheetId="16" hidden="1">'Sch-7'!$A$1:$N$25</definedName>
    <definedName name="Z_987A3FAC_920D_4C0C_8129_D8F4AFD7E477_.wvu.PrintArea" localSheetId="17" hidden="1">'Sch-7 Dis'!$A$1:$G$28</definedName>
    <definedName name="Z_987A3FAC_920D_4C0C_8129_D8F4AFD7E477_.wvu.PrintTitles" localSheetId="4" hidden="1">'Sch-1'!$15:$17</definedName>
    <definedName name="Z_987A3FAC_920D_4C0C_8129_D8F4AFD7E477_.wvu.PrintTitles" localSheetId="5" hidden="1">'Sch-1 dis'!$14:$16</definedName>
    <definedName name="Z_987A3FAC_920D_4C0C_8129_D8F4AFD7E477_.wvu.PrintTitles" localSheetId="6" hidden="1">'Sch-2'!$15:$17</definedName>
    <definedName name="Z_987A3FAC_920D_4C0C_8129_D8F4AFD7E477_.wvu.PrintTitles" localSheetId="7" hidden="1">'Sch-2 Dis'!$13:$15</definedName>
    <definedName name="Z_987A3FAC_920D_4C0C_8129_D8F4AFD7E477_.wvu.PrintTitles" localSheetId="8" hidden="1">'Sch-3 '!$13:$17</definedName>
    <definedName name="Z_987A3FAC_920D_4C0C_8129_D8F4AFD7E477_.wvu.PrintTitles" localSheetId="9" hidden="1">'Sch-3 Dis'!$13:$15</definedName>
    <definedName name="Z_987A3FAC_920D_4C0C_8129_D8F4AFD7E477_.wvu.PrintTitles" localSheetId="12" hidden="1">'Sch-5'!$3:$13</definedName>
    <definedName name="Z_987A3FAC_920D_4C0C_8129_D8F4AFD7E477_.wvu.PrintTitles" localSheetId="13" hidden="1">'Sch-5 Dis'!$3:$13</definedName>
    <definedName name="Z_987A3FAC_920D_4C0C_8129_D8F4AFD7E477_.wvu.PrintTitles" localSheetId="14" hidden="1">'Sch-6'!$3:$13</definedName>
    <definedName name="Z_987A3FAC_920D_4C0C_8129_D8F4AFD7E477_.wvu.PrintTitles" localSheetId="15" hidden="1">'Sch-6 After Discount'!$3:$13</definedName>
    <definedName name="Z_987A3FAC_920D_4C0C_8129_D8F4AFD7E477_.wvu.PrintTitles" localSheetId="16" hidden="1">'Sch-7'!$14:$14</definedName>
    <definedName name="Z_987A3FAC_920D_4C0C_8129_D8F4AFD7E477_.wvu.PrintTitles" localSheetId="17" hidden="1">'Sch-7 Dis'!$14:$14</definedName>
    <definedName name="Z_987A3FAC_920D_4C0C_8129_D8F4AFD7E477_.wvu.Rows" localSheetId="22" hidden="1">'Bid Form 2nd Envelope'!$25:$25</definedName>
    <definedName name="Z_987A3FAC_920D_4C0C_8129_D8F4AFD7E477_.wvu.Rows" localSheetId="18" hidden="1">Discount!$1:$1,Discount!$22:$22,Discount!$25:$25,Discount!$29:$29,Discount!$32:$34</definedName>
    <definedName name="Z_987A3FAC_920D_4C0C_8129_D8F4AFD7E477_.wvu.Rows" localSheetId="2" hidden="1">Instructions!$35:$36</definedName>
    <definedName name="Z_987A3FAC_920D_4C0C_8129_D8F4AFD7E477_.wvu.Rows" localSheetId="4" hidden="1">'Sch-1'!$18:$20</definedName>
    <definedName name="Z_987A3FAC_920D_4C0C_8129_D8F4AFD7E477_.wvu.Rows" localSheetId="6" hidden="1">'Sch-2'!$18:$20</definedName>
    <definedName name="Z_987A3FAC_920D_4C0C_8129_D8F4AFD7E477_.wvu.Rows" localSheetId="8" hidden="1">'Sch-3 '!$18:$18,'Sch-3 '!$99:$99</definedName>
    <definedName name="Z_987A3FAC_920D_4C0C_8129_D8F4AFD7E477_.wvu.Rows" localSheetId="14" hidden="1">'Sch-6'!$22:$23</definedName>
    <definedName name="Z_987A3FAC_920D_4C0C_8129_D8F4AFD7E477_.wvu.Rows" localSheetId="15" hidden="1">'Sch-6 After Discount'!$22:$23</definedName>
    <definedName name="Z_987A3FAC_920D_4C0C_8129_D8F4AFD7E477_.wvu.Rows" localSheetId="16" hidden="1">'Sch-7'!$17:$18,'Sch-7'!$98:$216</definedName>
    <definedName name="Z_987A3FAC_920D_4C0C_8129_D8F4AFD7E477_.wvu.Rows" localSheetId="17" hidden="1">'Sch-7 Dis'!$104:$222</definedName>
    <definedName name="Z_A34CC49F_E309_4C23_B4F6_1E3B307C10D1_.wvu.Cols" localSheetId="22" hidden="1">'Bid Form 2nd Envelope'!$G:$K,'Bid Form 2nd Envelope'!$Y:$AN</definedName>
    <definedName name="Z_A34CC49F_E309_4C23_B4F6_1E3B307C10D1_.wvu.Cols" localSheetId="18" hidden="1">Discount!$H:$K</definedName>
    <definedName name="Z_A34CC49F_E309_4C23_B4F6_1E3B307C10D1_.wvu.Cols" localSheetId="3" hidden="1">'Names of Bidder'!$H:$O,'Names of Bidder'!$Z:$AC</definedName>
    <definedName name="Z_A34CC49F_E309_4C23_B4F6_1E3B307C10D1_.wvu.Cols" localSheetId="4" hidden="1">'Sch-1'!$Q:$S</definedName>
    <definedName name="Z_A34CC49F_E309_4C23_B4F6_1E3B307C10D1_.wvu.Cols" localSheetId="7" hidden="1">'Sch-2 Dis'!$K:$Q</definedName>
    <definedName name="Z_A34CC49F_E309_4C23_B4F6_1E3B307C10D1_.wvu.Cols" localSheetId="8" hidden="1">'Sch-3 '!$R:$S,'Sch-3 '!$AK:$AP</definedName>
    <definedName name="Z_A34CC49F_E309_4C23_B4F6_1E3B307C10D1_.wvu.Cols" localSheetId="9" hidden="1">'Sch-3 Dis'!$AA:$AF</definedName>
    <definedName name="Z_A34CC49F_E309_4C23_B4F6_1E3B307C10D1_.wvu.Cols" localSheetId="10" hidden="1">'Sch-4'!$R:$S</definedName>
    <definedName name="Z_A34CC49F_E309_4C23_B4F6_1E3B307C10D1_.wvu.Cols" localSheetId="11" hidden="1">'Sch-4b'!$R:$S</definedName>
    <definedName name="Z_A34CC49F_E309_4C23_B4F6_1E3B307C10D1_.wvu.Cols" localSheetId="12" hidden="1">'Sch-5'!$I:$P</definedName>
    <definedName name="Z_A34CC49F_E309_4C23_B4F6_1E3B307C10D1_.wvu.Cols" localSheetId="16" hidden="1">'Sch-7'!$P:$R,'Sch-7'!$AG:$AM</definedName>
    <definedName name="Z_A34CC49F_E309_4C23_B4F6_1E3B307C10D1_.wvu.Cols" localSheetId="17" hidden="1">'Sch-7 Dis'!$AD:$AJ</definedName>
    <definedName name="Z_A34CC49F_E309_4C23_B4F6_1E3B307C10D1_.wvu.FilterData" localSheetId="4" hidden="1">'Sch-1'!$A$23:$AY$116</definedName>
    <definedName name="Z_A34CC49F_E309_4C23_B4F6_1E3B307C10D1_.wvu.FilterData" localSheetId="5" hidden="1">'Sch-1 dis'!$A$16:$B$21</definedName>
    <definedName name="Z_A34CC49F_E309_4C23_B4F6_1E3B307C10D1_.wvu.FilterData" localSheetId="6" hidden="1">'Sch-2'!$G$21:$J$118</definedName>
    <definedName name="Z_A34CC49F_E309_4C23_B4F6_1E3B307C10D1_.wvu.FilterData" localSheetId="7" hidden="1">'Sch-2 Dis'!$A$15:$F$56</definedName>
    <definedName name="Z_A34CC49F_E309_4C23_B4F6_1E3B307C10D1_.wvu.FilterData" localSheetId="8" hidden="1">'Sch-3 '!$A$21:$BB$96</definedName>
    <definedName name="Z_A34CC49F_E309_4C23_B4F6_1E3B307C10D1_.wvu.FilterData" localSheetId="9" hidden="1">'Sch-3 Dis'!$A$15:$F$81</definedName>
    <definedName name="Z_A34CC49F_E309_4C23_B4F6_1E3B307C10D1_.wvu.PrintArea" localSheetId="22" hidden="1">'Bid Form 2nd Envelope'!$A$1:$F$68</definedName>
    <definedName name="Z_A34CC49F_E309_4C23_B4F6_1E3B307C10D1_.wvu.PrintArea" localSheetId="1" hidden="1">Cover!$A$1:$F$15</definedName>
    <definedName name="Z_A34CC49F_E309_4C23_B4F6_1E3B307C10D1_.wvu.PrintArea" localSheetId="18" hidden="1">Discount!$A$2:$G$43</definedName>
    <definedName name="Z_A34CC49F_E309_4C23_B4F6_1E3B307C10D1_.wvu.PrintArea" localSheetId="20" hidden="1">'Entry Tax'!$A$1:$E$16</definedName>
    <definedName name="Z_A34CC49F_E309_4C23_B4F6_1E3B307C10D1_.wvu.PrintArea" localSheetId="2" hidden="1">Instructions!$A$1:$C$54</definedName>
    <definedName name="Z_A34CC49F_E309_4C23_B4F6_1E3B307C10D1_.wvu.PrintArea" localSheetId="3" hidden="1">'Names of Bidder'!$B$1:$G$32</definedName>
    <definedName name="Z_A34CC49F_E309_4C23_B4F6_1E3B307C10D1_.wvu.PrintArea" localSheetId="19" hidden="1">Octroi!$A$1:$E$16</definedName>
    <definedName name="Z_A34CC49F_E309_4C23_B4F6_1E3B307C10D1_.wvu.PrintArea" localSheetId="21" hidden="1">'Other Taxes &amp; Duties'!$A$1:$F$16</definedName>
    <definedName name="Z_A34CC49F_E309_4C23_B4F6_1E3B307C10D1_.wvu.PrintArea" localSheetId="24" hidden="1">'Q &amp; C'!$A$1:$F$38</definedName>
    <definedName name="Z_A34CC49F_E309_4C23_B4F6_1E3B307C10D1_.wvu.PrintArea" localSheetId="23" hidden="1">'Q &amp; C (2)'!$A$1:$F$44</definedName>
    <definedName name="Z_A34CC49F_E309_4C23_B4F6_1E3B307C10D1_.wvu.PrintArea" localSheetId="4" hidden="1">'Sch-1'!$A$1:$O$127</definedName>
    <definedName name="Z_A34CC49F_E309_4C23_B4F6_1E3B307C10D1_.wvu.PrintArea" localSheetId="5" hidden="1">'Sch-1 dis'!$A$1:$G$84</definedName>
    <definedName name="Z_A34CC49F_E309_4C23_B4F6_1E3B307C10D1_.wvu.PrintArea" localSheetId="6" hidden="1">'Sch-2'!$A$1:$J$127</definedName>
    <definedName name="Z_A34CC49F_E309_4C23_B4F6_1E3B307C10D1_.wvu.PrintArea" localSheetId="7" hidden="1">'Sch-2 Dis'!$A$1:$F$62</definedName>
    <definedName name="Z_A34CC49F_E309_4C23_B4F6_1E3B307C10D1_.wvu.PrintArea" localSheetId="8" hidden="1">'Sch-3 '!$A$1:$Q$104</definedName>
    <definedName name="Z_A34CC49F_E309_4C23_B4F6_1E3B307C10D1_.wvu.PrintArea" localSheetId="9" hidden="1">'Sch-3 Dis'!$A$1:$F$87</definedName>
    <definedName name="Z_A34CC49F_E309_4C23_B4F6_1E3B307C10D1_.wvu.PrintArea" localSheetId="10" hidden="1">'Sch-4'!$A$1:$Q$29</definedName>
    <definedName name="Z_A34CC49F_E309_4C23_B4F6_1E3B307C10D1_.wvu.PrintArea" localSheetId="11" hidden="1">'Sch-4b'!$A$1:$Q$37</definedName>
    <definedName name="Z_A34CC49F_E309_4C23_B4F6_1E3B307C10D1_.wvu.PrintArea" localSheetId="12" hidden="1">'Sch-5'!$A$1:$E$26</definedName>
    <definedName name="Z_A34CC49F_E309_4C23_B4F6_1E3B307C10D1_.wvu.PrintArea" localSheetId="13" hidden="1">'Sch-5 Dis'!$A$1:$E$26</definedName>
    <definedName name="Z_A34CC49F_E309_4C23_B4F6_1E3B307C10D1_.wvu.PrintArea" localSheetId="14" hidden="1">'Sch-6'!$A$1:$D$33</definedName>
    <definedName name="Z_A34CC49F_E309_4C23_B4F6_1E3B307C10D1_.wvu.PrintArea" localSheetId="15" hidden="1">'Sch-6 After Discount'!$A$1:$D$33</definedName>
    <definedName name="Z_A34CC49F_E309_4C23_B4F6_1E3B307C10D1_.wvu.PrintArea" localSheetId="16" hidden="1">'Sch-7'!$A$1:$N$25</definedName>
    <definedName name="Z_A34CC49F_E309_4C23_B4F6_1E3B307C10D1_.wvu.PrintArea" localSheetId="17" hidden="1">'Sch-7 Dis'!$A$1:$G$28</definedName>
    <definedName name="Z_A34CC49F_E309_4C23_B4F6_1E3B307C10D1_.wvu.PrintTitles" localSheetId="4" hidden="1">'Sch-1'!$15:$17</definedName>
    <definedName name="Z_A34CC49F_E309_4C23_B4F6_1E3B307C10D1_.wvu.PrintTitles" localSheetId="5" hidden="1">'Sch-1 dis'!$14:$16</definedName>
    <definedName name="Z_A34CC49F_E309_4C23_B4F6_1E3B307C10D1_.wvu.PrintTitles" localSheetId="6" hidden="1">'Sch-2'!$15:$17</definedName>
    <definedName name="Z_A34CC49F_E309_4C23_B4F6_1E3B307C10D1_.wvu.PrintTitles" localSheetId="7" hidden="1">'Sch-2 Dis'!$13:$15</definedName>
    <definedName name="Z_A34CC49F_E309_4C23_B4F6_1E3B307C10D1_.wvu.PrintTitles" localSheetId="8" hidden="1">'Sch-3 '!$13:$17</definedName>
    <definedName name="Z_A34CC49F_E309_4C23_B4F6_1E3B307C10D1_.wvu.PrintTitles" localSheetId="9" hidden="1">'Sch-3 Dis'!$13:$15</definedName>
    <definedName name="Z_A34CC49F_E309_4C23_B4F6_1E3B307C10D1_.wvu.PrintTitles" localSheetId="12" hidden="1">'Sch-5'!$3:$13</definedName>
    <definedName name="Z_A34CC49F_E309_4C23_B4F6_1E3B307C10D1_.wvu.PrintTitles" localSheetId="13" hidden="1">'Sch-5 Dis'!$3:$13</definedName>
    <definedName name="Z_A34CC49F_E309_4C23_B4F6_1E3B307C10D1_.wvu.PrintTitles" localSheetId="14" hidden="1">'Sch-6'!$3:$13</definedName>
    <definedName name="Z_A34CC49F_E309_4C23_B4F6_1E3B307C10D1_.wvu.PrintTitles" localSheetId="15" hidden="1">'Sch-6 After Discount'!$3:$13</definedName>
    <definedName name="Z_A34CC49F_E309_4C23_B4F6_1E3B307C10D1_.wvu.PrintTitles" localSheetId="16" hidden="1">'Sch-7'!$14:$14</definedName>
    <definedName name="Z_A34CC49F_E309_4C23_B4F6_1E3B307C10D1_.wvu.PrintTitles" localSheetId="17" hidden="1">'Sch-7 Dis'!$14:$14</definedName>
    <definedName name="Z_A34CC49F_E309_4C23_B4F6_1E3B307C10D1_.wvu.Rows" localSheetId="22" hidden="1">'Bid Form 2nd Envelope'!$25:$25,'Bid Form 2nd Envelope'!$52:$52</definedName>
    <definedName name="Z_A34CC49F_E309_4C23_B4F6_1E3B307C10D1_.wvu.Rows" localSheetId="1" hidden="1">Cover!$7:$7</definedName>
    <definedName name="Z_A34CC49F_E309_4C23_B4F6_1E3B307C10D1_.wvu.Rows" localSheetId="18" hidden="1">Discount!$22:$22,Discount!$29:$29,Discount!$32:$34</definedName>
    <definedName name="Z_A34CC49F_E309_4C23_B4F6_1E3B307C10D1_.wvu.Rows" localSheetId="6" hidden="1">'Sch-2'!$18:$19</definedName>
    <definedName name="Z_A34CC49F_E309_4C23_B4F6_1E3B307C10D1_.wvu.Rows" localSheetId="14" hidden="1">'Sch-6'!$22:$23</definedName>
    <definedName name="Z_A34CC49F_E309_4C23_B4F6_1E3B307C10D1_.wvu.Rows" localSheetId="15" hidden="1">'Sch-6 After Discount'!$22:$23</definedName>
    <definedName name="Z_A34CC49F_E309_4C23_B4F6_1E3B307C10D1_.wvu.Rows" localSheetId="16" hidden="1">'Sch-7'!$17:$18,'Sch-7'!$98:$216</definedName>
    <definedName name="Z_A34CC49F_E309_4C23_B4F6_1E3B307C10D1_.wvu.Rows" localSheetId="17" hidden="1">'Sch-7 Dis'!$104:$222</definedName>
    <definedName name="Z_A41EE4DE_0D82_4A56_8210_F78316511D11_.wvu.Cols" localSheetId="22" hidden="1">'Bid Form 2nd Envelope'!$G:$K,'Bid Form 2nd Envelope'!$Y:$AN</definedName>
    <definedName name="Z_A41EE4DE_0D82_4A56_8210_F78316511D11_.wvu.Cols" localSheetId="18" hidden="1">Discount!$H:$K</definedName>
    <definedName name="Z_A41EE4DE_0D82_4A56_8210_F78316511D11_.wvu.Cols" localSheetId="3" hidden="1">'Names of Bidder'!$H:$R,'Names of Bidder'!$Z:$AC</definedName>
    <definedName name="Z_A41EE4DE_0D82_4A56_8210_F78316511D11_.wvu.Cols" localSheetId="4" hidden="1">'Sch-1'!$Q:$R,'Sch-1'!$AD:$AM</definedName>
    <definedName name="Z_A41EE4DE_0D82_4A56_8210_F78316511D11_.wvu.Cols" localSheetId="7" hidden="1">'Sch-2 Dis'!$K:$Q</definedName>
    <definedName name="Z_A41EE4DE_0D82_4A56_8210_F78316511D11_.wvu.Cols" localSheetId="8" hidden="1">'Sch-3 '!$R:$S,'Sch-3 '!$AK:$AP</definedName>
    <definedName name="Z_A41EE4DE_0D82_4A56_8210_F78316511D11_.wvu.Cols" localSheetId="9" hidden="1">'Sch-3 Dis'!$AA:$AF</definedName>
    <definedName name="Z_A41EE4DE_0D82_4A56_8210_F78316511D11_.wvu.Cols" localSheetId="10" hidden="1">'Sch-4'!$R:$S</definedName>
    <definedName name="Z_A41EE4DE_0D82_4A56_8210_F78316511D11_.wvu.Cols" localSheetId="11" hidden="1">'Sch-4b'!$R:$S</definedName>
    <definedName name="Z_A41EE4DE_0D82_4A56_8210_F78316511D11_.wvu.Cols" localSheetId="12" hidden="1">'Sch-5'!$I:$P</definedName>
    <definedName name="Z_A41EE4DE_0D82_4A56_8210_F78316511D11_.wvu.Cols" localSheetId="16" hidden="1">'Sch-7'!$P:$R,'Sch-7'!$AG:$AM</definedName>
    <definedName name="Z_A41EE4DE_0D82_4A56_8210_F78316511D11_.wvu.Cols" localSheetId="17" hidden="1">'Sch-7 Dis'!$AD:$AJ</definedName>
    <definedName name="Z_A41EE4DE_0D82_4A56_8210_F78316511D11_.wvu.FilterData" localSheetId="4" hidden="1">'Sch-1'!$A$23:$AY$116</definedName>
    <definedName name="Z_A41EE4DE_0D82_4A56_8210_F78316511D11_.wvu.FilterData" localSheetId="5" hidden="1">'Sch-1 dis'!$A$16:$B$21</definedName>
    <definedName name="Z_A41EE4DE_0D82_4A56_8210_F78316511D11_.wvu.FilterData" localSheetId="6" hidden="1">'Sch-2'!$G$21:$J$118</definedName>
    <definedName name="Z_A41EE4DE_0D82_4A56_8210_F78316511D11_.wvu.FilterData" localSheetId="7" hidden="1">'Sch-2 Dis'!$A$15:$F$56</definedName>
    <definedName name="Z_A41EE4DE_0D82_4A56_8210_F78316511D11_.wvu.FilterData" localSheetId="8" hidden="1">'Sch-3 '!$A$21:$BB$96</definedName>
    <definedName name="Z_A41EE4DE_0D82_4A56_8210_F78316511D11_.wvu.FilterData" localSheetId="9" hidden="1">'Sch-3 Dis'!$A$15:$F$81</definedName>
    <definedName name="Z_A41EE4DE_0D82_4A56_8210_F78316511D11_.wvu.PrintArea" localSheetId="22" hidden="1">'Bid Form 2nd Envelope'!$A$1:$F$68</definedName>
    <definedName name="Z_A41EE4DE_0D82_4A56_8210_F78316511D11_.wvu.PrintArea" localSheetId="1" hidden="1">Cover!$A$1:$F$15</definedName>
    <definedName name="Z_A41EE4DE_0D82_4A56_8210_F78316511D11_.wvu.PrintArea" localSheetId="18" hidden="1">Discount!$A$2:$G$43</definedName>
    <definedName name="Z_A41EE4DE_0D82_4A56_8210_F78316511D11_.wvu.PrintArea" localSheetId="20" hidden="1">'Entry Tax'!$A$1:$E$16</definedName>
    <definedName name="Z_A41EE4DE_0D82_4A56_8210_F78316511D11_.wvu.PrintArea" localSheetId="2" hidden="1">Instructions!$A$1:$C$54</definedName>
    <definedName name="Z_A41EE4DE_0D82_4A56_8210_F78316511D11_.wvu.PrintArea" localSheetId="3" hidden="1">'Names of Bidder'!$B$1:$G$32</definedName>
    <definedName name="Z_A41EE4DE_0D82_4A56_8210_F78316511D11_.wvu.PrintArea" localSheetId="19" hidden="1">Octroi!$A$1:$E$16</definedName>
    <definedName name="Z_A41EE4DE_0D82_4A56_8210_F78316511D11_.wvu.PrintArea" localSheetId="21" hidden="1">'Other Taxes &amp; Duties'!$A$1:$F$16</definedName>
    <definedName name="Z_A41EE4DE_0D82_4A56_8210_F78316511D11_.wvu.PrintArea" localSheetId="24" hidden="1">'Q &amp; C'!$A$1:$F$38</definedName>
    <definedName name="Z_A41EE4DE_0D82_4A56_8210_F78316511D11_.wvu.PrintArea" localSheetId="23" hidden="1">'Q &amp; C (2)'!$A$1:$F$44</definedName>
    <definedName name="Z_A41EE4DE_0D82_4A56_8210_F78316511D11_.wvu.PrintArea" localSheetId="4" hidden="1">'Sch-1'!$A$1:$O$127</definedName>
    <definedName name="Z_A41EE4DE_0D82_4A56_8210_F78316511D11_.wvu.PrintArea" localSheetId="5" hidden="1">'Sch-1 dis'!$A$1:$G$84</definedName>
    <definedName name="Z_A41EE4DE_0D82_4A56_8210_F78316511D11_.wvu.PrintArea" localSheetId="6" hidden="1">'Sch-2'!$A$1:$J$127</definedName>
    <definedName name="Z_A41EE4DE_0D82_4A56_8210_F78316511D11_.wvu.PrintArea" localSheetId="7" hidden="1">'Sch-2 Dis'!$A$1:$F$62</definedName>
    <definedName name="Z_A41EE4DE_0D82_4A56_8210_F78316511D11_.wvu.PrintArea" localSheetId="8" hidden="1">'Sch-3 '!$A$1:$Q$104</definedName>
    <definedName name="Z_A41EE4DE_0D82_4A56_8210_F78316511D11_.wvu.PrintArea" localSheetId="9" hidden="1">'Sch-3 Dis'!$A$1:$F$87</definedName>
    <definedName name="Z_A41EE4DE_0D82_4A56_8210_F78316511D11_.wvu.PrintArea" localSheetId="10" hidden="1">'Sch-4'!$A$1:$Q$29</definedName>
    <definedName name="Z_A41EE4DE_0D82_4A56_8210_F78316511D11_.wvu.PrintArea" localSheetId="11" hidden="1">'Sch-4b'!$A$1:$Q$37</definedName>
    <definedName name="Z_A41EE4DE_0D82_4A56_8210_F78316511D11_.wvu.PrintArea" localSheetId="12" hidden="1">'Sch-5'!$A$1:$E$26</definedName>
    <definedName name="Z_A41EE4DE_0D82_4A56_8210_F78316511D11_.wvu.PrintArea" localSheetId="13" hidden="1">'Sch-5 Dis'!$A$1:$E$26</definedName>
    <definedName name="Z_A41EE4DE_0D82_4A56_8210_F78316511D11_.wvu.PrintArea" localSheetId="14" hidden="1">'Sch-6'!$A$1:$D$33</definedName>
    <definedName name="Z_A41EE4DE_0D82_4A56_8210_F78316511D11_.wvu.PrintArea" localSheetId="15" hidden="1">'Sch-6 After Discount'!$A$1:$D$33</definedName>
    <definedName name="Z_A41EE4DE_0D82_4A56_8210_F78316511D11_.wvu.PrintArea" localSheetId="16" hidden="1">'Sch-7'!$A$1:$N$25</definedName>
    <definedName name="Z_A41EE4DE_0D82_4A56_8210_F78316511D11_.wvu.PrintArea" localSheetId="17" hidden="1">'Sch-7 Dis'!$A$1:$G$28</definedName>
    <definedName name="Z_A41EE4DE_0D82_4A56_8210_F78316511D11_.wvu.PrintTitles" localSheetId="4" hidden="1">'Sch-1'!$15:$17</definedName>
    <definedName name="Z_A41EE4DE_0D82_4A56_8210_F78316511D11_.wvu.PrintTitles" localSheetId="5" hidden="1">'Sch-1 dis'!$14:$16</definedName>
    <definedName name="Z_A41EE4DE_0D82_4A56_8210_F78316511D11_.wvu.PrintTitles" localSheetId="6" hidden="1">'Sch-2'!$15:$17</definedName>
    <definedName name="Z_A41EE4DE_0D82_4A56_8210_F78316511D11_.wvu.PrintTitles" localSheetId="7" hidden="1">'Sch-2 Dis'!$13:$15</definedName>
    <definedName name="Z_A41EE4DE_0D82_4A56_8210_F78316511D11_.wvu.PrintTitles" localSheetId="8" hidden="1">'Sch-3 '!$13:$17</definedName>
    <definedName name="Z_A41EE4DE_0D82_4A56_8210_F78316511D11_.wvu.PrintTitles" localSheetId="9" hidden="1">'Sch-3 Dis'!$13:$15</definedName>
    <definedName name="Z_A41EE4DE_0D82_4A56_8210_F78316511D11_.wvu.PrintTitles" localSheetId="12" hidden="1">'Sch-5'!$3:$13</definedName>
    <definedName name="Z_A41EE4DE_0D82_4A56_8210_F78316511D11_.wvu.PrintTitles" localSheetId="13" hidden="1">'Sch-5 Dis'!$3:$13</definedName>
    <definedName name="Z_A41EE4DE_0D82_4A56_8210_F78316511D11_.wvu.PrintTitles" localSheetId="14" hidden="1">'Sch-6'!$3:$13</definedName>
    <definedName name="Z_A41EE4DE_0D82_4A56_8210_F78316511D11_.wvu.PrintTitles" localSheetId="15" hidden="1">'Sch-6 After Discount'!$3:$13</definedName>
    <definedName name="Z_A41EE4DE_0D82_4A56_8210_F78316511D11_.wvu.PrintTitles" localSheetId="16" hidden="1">'Sch-7'!$14:$14</definedName>
    <definedName name="Z_A41EE4DE_0D82_4A56_8210_F78316511D11_.wvu.PrintTitles" localSheetId="17" hidden="1">'Sch-7 Dis'!$14:$14</definedName>
    <definedName name="Z_A41EE4DE_0D82_4A56_8210_F78316511D11_.wvu.Rows" localSheetId="22" hidden="1">'Bid Form 2nd Envelope'!$25:$25</definedName>
    <definedName name="Z_A41EE4DE_0D82_4A56_8210_F78316511D11_.wvu.Rows" localSheetId="1" hidden="1">Cover!$7:$7</definedName>
    <definedName name="Z_A41EE4DE_0D82_4A56_8210_F78316511D11_.wvu.Rows" localSheetId="18" hidden="1">Discount!$22:$22,Discount!$29:$29,Discount!$32:$34</definedName>
    <definedName name="Z_A41EE4DE_0D82_4A56_8210_F78316511D11_.wvu.Rows" localSheetId="2" hidden="1">Instructions!$35:$36</definedName>
    <definedName name="Z_A41EE4DE_0D82_4A56_8210_F78316511D11_.wvu.Rows" localSheetId="4" hidden="1">'Sch-1'!$18:$19</definedName>
    <definedName name="Z_A41EE4DE_0D82_4A56_8210_F78316511D11_.wvu.Rows" localSheetId="6" hidden="1">'Sch-2'!$18:$19</definedName>
    <definedName name="Z_A41EE4DE_0D82_4A56_8210_F78316511D11_.wvu.Rows" localSheetId="14" hidden="1">'Sch-6'!$22:$23</definedName>
    <definedName name="Z_A41EE4DE_0D82_4A56_8210_F78316511D11_.wvu.Rows" localSheetId="15" hidden="1">'Sch-6 After Discount'!$22:$23</definedName>
    <definedName name="Z_A41EE4DE_0D82_4A56_8210_F78316511D11_.wvu.Rows" localSheetId="16" hidden="1">'Sch-7'!$17:$18,'Sch-7'!$98:$216</definedName>
    <definedName name="Z_A41EE4DE_0D82_4A56_8210_F78316511D11_.wvu.Rows" localSheetId="17" hidden="1">'Sch-7 Dis'!$104:$222</definedName>
    <definedName name="Z_A7DBDDEF_9245_44C6_9EBF_032DB6E1C0A2_.wvu.Cols" localSheetId="18" hidden="1">Discount!$H:$O</definedName>
    <definedName name="Z_A7DBDDEF_9245_44C6_9EBF_032DB6E1C0A2_.wvu.Cols" localSheetId="4" hidden="1">'Sch-1'!$P:$P,'Sch-1'!$T:$V</definedName>
    <definedName name="Z_A7DBDDEF_9245_44C6_9EBF_032DB6E1C0A2_.wvu.Cols" localSheetId="6" hidden="1">'Sch-2'!$M:$R</definedName>
    <definedName name="Z_A7DBDDEF_9245_44C6_9EBF_032DB6E1C0A2_.wvu.Cols" localSheetId="7" hidden="1">'Sch-2 Dis'!$K:$Q</definedName>
    <definedName name="Z_A7DBDDEF_9245_44C6_9EBF_032DB6E1C0A2_.wvu.Cols" localSheetId="8" hidden="1">'Sch-3 '!$S:$AE,'Sch-3 '!$AK:$AP</definedName>
    <definedName name="Z_A7DBDDEF_9245_44C6_9EBF_032DB6E1C0A2_.wvu.Cols" localSheetId="9" hidden="1">'Sch-3 Dis'!$AA:$AF</definedName>
    <definedName name="Z_A7DBDDEF_9245_44C6_9EBF_032DB6E1C0A2_.wvu.Cols" localSheetId="12" hidden="1">'Sch-5'!$I:$P</definedName>
    <definedName name="Z_A7DBDDEF_9245_44C6_9EBF_032DB6E1C0A2_.wvu.Cols" localSheetId="16" hidden="1">'Sch-7'!$O:$O,'Sch-7'!$AG:$AM</definedName>
    <definedName name="Z_A7DBDDEF_9245_44C6_9EBF_032DB6E1C0A2_.wvu.Cols" localSheetId="17" hidden="1">'Sch-7 Dis'!$AD:$AJ</definedName>
    <definedName name="Z_A7DBDDEF_9245_44C6_9EBF_032DB6E1C0A2_.wvu.FilterData" localSheetId="4" hidden="1">'Sch-1'!$A$18:$O$116</definedName>
    <definedName name="Z_A7DBDDEF_9245_44C6_9EBF_032DB6E1C0A2_.wvu.FilterData" localSheetId="5" hidden="1">'Sch-1 dis'!$A$16:$B$21</definedName>
    <definedName name="Z_A7DBDDEF_9245_44C6_9EBF_032DB6E1C0A2_.wvu.FilterData" localSheetId="6" hidden="1">'Sch-2'!$G$21:$J$118</definedName>
    <definedName name="Z_A7DBDDEF_9245_44C6_9EBF_032DB6E1C0A2_.wvu.FilterData" localSheetId="7" hidden="1">'Sch-2 Dis'!$A$15:$F$56</definedName>
    <definedName name="Z_A7DBDDEF_9245_44C6_9EBF_032DB6E1C0A2_.wvu.FilterData" localSheetId="8" hidden="1">'Sch-3 '!$A$19:$P$98</definedName>
    <definedName name="Z_A7DBDDEF_9245_44C6_9EBF_032DB6E1C0A2_.wvu.FilterData" localSheetId="9" hidden="1">'Sch-3 Dis'!$A$15:$F$81</definedName>
    <definedName name="Z_A7DBDDEF_9245_44C6_9EBF_032DB6E1C0A2_.wvu.PrintArea" localSheetId="22" hidden="1">'Bid Form 2nd Envelope'!$A$1:$F$68</definedName>
    <definedName name="Z_A7DBDDEF_9245_44C6_9EBF_032DB6E1C0A2_.wvu.PrintArea" localSheetId="18" hidden="1">Discount!$A$2:$G$43</definedName>
    <definedName name="Z_A7DBDDEF_9245_44C6_9EBF_032DB6E1C0A2_.wvu.PrintArea" localSheetId="20" hidden="1">'Entry Tax'!$A$1:$E$16</definedName>
    <definedName name="Z_A7DBDDEF_9245_44C6_9EBF_032DB6E1C0A2_.wvu.PrintArea" localSheetId="2" hidden="1">Instructions!$A$1:$C$54</definedName>
    <definedName name="Z_A7DBDDEF_9245_44C6_9EBF_032DB6E1C0A2_.wvu.PrintArea" localSheetId="3" hidden="1">'Names of Bidder'!$B$1:$G$32</definedName>
    <definedName name="Z_A7DBDDEF_9245_44C6_9EBF_032DB6E1C0A2_.wvu.PrintArea" localSheetId="19" hidden="1">Octroi!$A$1:$E$16</definedName>
    <definedName name="Z_A7DBDDEF_9245_44C6_9EBF_032DB6E1C0A2_.wvu.PrintArea" localSheetId="21" hidden="1">'Other Taxes &amp; Duties'!$A$1:$F$16</definedName>
    <definedName name="Z_A7DBDDEF_9245_44C6_9EBF_032DB6E1C0A2_.wvu.PrintArea" localSheetId="24" hidden="1">'Q &amp; C'!$A$1:$F$38</definedName>
    <definedName name="Z_A7DBDDEF_9245_44C6_9EBF_032DB6E1C0A2_.wvu.PrintArea" localSheetId="23" hidden="1">'Q &amp; C (2)'!$A$1:$F$44</definedName>
    <definedName name="Z_A7DBDDEF_9245_44C6_9EBF_032DB6E1C0A2_.wvu.PrintArea" localSheetId="4" hidden="1">'Sch-1'!$A$1:$O$127</definedName>
    <definedName name="Z_A7DBDDEF_9245_44C6_9EBF_032DB6E1C0A2_.wvu.PrintArea" localSheetId="5" hidden="1">'Sch-1 dis'!$A$1:$G$84</definedName>
    <definedName name="Z_A7DBDDEF_9245_44C6_9EBF_032DB6E1C0A2_.wvu.PrintArea" localSheetId="6" hidden="1">'Sch-2'!$A$1:$J$125</definedName>
    <definedName name="Z_A7DBDDEF_9245_44C6_9EBF_032DB6E1C0A2_.wvu.PrintArea" localSheetId="7" hidden="1">'Sch-2 Dis'!$A$1:$F$62</definedName>
    <definedName name="Z_A7DBDDEF_9245_44C6_9EBF_032DB6E1C0A2_.wvu.PrintArea" localSheetId="8" hidden="1">'Sch-3 '!$A$1:$P$104</definedName>
    <definedName name="Z_A7DBDDEF_9245_44C6_9EBF_032DB6E1C0A2_.wvu.PrintArea" localSheetId="9" hidden="1">'Sch-3 Dis'!$A$1:$F$87</definedName>
    <definedName name="Z_A7DBDDEF_9245_44C6_9EBF_032DB6E1C0A2_.wvu.PrintArea" localSheetId="10" hidden="1">'Sch-4'!$A$1:$Q$29</definedName>
    <definedName name="Z_A7DBDDEF_9245_44C6_9EBF_032DB6E1C0A2_.wvu.PrintArea" localSheetId="11" hidden="1">'Sch-4b'!$A$1:$Q$37</definedName>
    <definedName name="Z_A7DBDDEF_9245_44C6_9EBF_032DB6E1C0A2_.wvu.PrintArea" localSheetId="12" hidden="1">'Sch-5'!$A$1:$E$26</definedName>
    <definedName name="Z_A7DBDDEF_9245_44C6_9EBF_032DB6E1C0A2_.wvu.PrintArea" localSheetId="13" hidden="1">'Sch-5 Dis'!$A$1:$E$26</definedName>
    <definedName name="Z_A7DBDDEF_9245_44C6_9EBF_032DB6E1C0A2_.wvu.PrintArea" localSheetId="14" hidden="1">'Sch-6'!$A$1:$D$33</definedName>
    <definedName name="Z_A7DBDDEF_9245_44C6_9EBF_032DB6E1C0A2_.wvu.PrintArea" localSheetId="15" hidden="1">'Sch-6 After Discount'!$A$1:$D$33</definedName>
    <definedName name="Z_A7DBDDEF_9245_44C6_9EBF_032DB6E1C0A2_.wvu.PrintArea" localSheetId="16" hidden="1">'Sch-7'!$A$1:$M$25</definedName>
    <definedName name="Z_A7DBDDEF_9245_44C6_9EBF_032DB6E1C0A2_.wvu.PrintArea" localSheetId="17" hidden="1">'Sch-7 Dis'!$A$1:$G$28</definedName>
    <definedName name="Z_A7DBDDEF_9245_44C6_9EBF_032DB6E1C0A2_.wvu.PrintTitles" localSheetId="4" hidden="1">'Sch-1'!$15:$17</definedName>
    <definedName name="Z_A7DBDDEF_9245_44C6_9EBF_032DB6E1C0A2_.wvu.PrintTitles" localSheetId="5" hidden="1">'Sch-1 dis'!$14:$16</definedName>
    <definedName name="Z_A7DBDDEF_9245_44C6_9EBF_032DB6E1C0A2_.wvu.PrintTitles" localSheetId="6" hidden="1">'Sch-2'!$15:$17</definedName>
    <definedName name="Z_A7DBDDEF_9245_44C6_9EBF_032DB6E1C0A2_.wvu.PrintTitles" localSheetId="7" hidden="1">'Sch-2 Dis'!$13:$15</definedName>
    <definedName name="Z_A7DBDDEF_9245_44C6_9EBF_032DB6E1C0A2_.wvu.PrintTitles" localSheetId="8" hidden="1">'Sch-3 '!$13:$17</definedName>
    <definedName name="Z_A7DBDDEF_9245_44C6_9EBF_032DB6E1C0A2_.wvu.PrintTitles" localSheetId="9" hidden="1">'Sch-3 Dis'!$13:$15</definedName>
    <definedName name="Z_A7DBDDEF_9245_44C6_9EBF_032DB6E1C0A2_.wvu.PrintTitles" localSheetId="12" hidden="1">'Sch-5'!$3:$13</definedName>
    <definedName name="Z_A7DBDDEF_9245_44C6_9EBF_032DB6E1C0A2_.wvu.PrintTitles" localSheetId="13" hidden="1">'Sch-5 Dis'!$3:$13</definedName>
    <definedName name="Z_A7DBDDEF_9245_44C6_9EBF_032DB6E1C0A2_.wvu.PrintTitles" localSheetId="14" hidden="1">'Sch-6'!$3:$13</definedName>
    <definedName name="Z_A7DBDDEF_9245_44C6_9EBF_032DB6E1C0A2_.wvu.PrintTitles" localSheetId="15" hidden="1">'Sch-6 After Discount'!$3:$13</definedName>
    <definedName name="Z_A7DBDDEF_9245_44C6_9EBF_032DB6E1C0A2_.wvu.PrintTitles" localSheetId="16" hidden="1">'Sch-7'!$14:$14</definedName>
    <definedName name="Z_A7DBDDEF_9245_44C6_9EBF_032DB6E1C0A2_.wvu.PrintTitles" localSheetId="17" hidden="1">'Sch-7 Dis'!$14:$14</definedName>
    <definedName name="Z_A7DBDDEF_9245_44C6_9EBF_032DB6E1C0A2_.wvu.Rows" localSheetId="1" hidden="1">Cover!$7:$7</definedName>
    <definedName name="Z_A7DBDDEF_9245_44C6_9EBF_032DB6E1C0A2_.wvu.Rows" localSheetId="18" hidden="1">Discount!$32:$34</definedName>
    <definedName name="Z_A7DBDDEF_9245_44C6_9EBF_032DB6E1C0A2_.wvu.Rows" localSheetId="4" hidden="1">'Sch-1'!#REF!,'Sch-1'!#REF!,'Sch-1'!#REF!,'Sch-1'!#REF!</definedName>
    <definedName name="Z_A7DBDDEF_9245_44C6_9EBF_032DB6E1C0A2_.wvu.Rows" localSheetId="6" hidden="1">'Sch-2'!#REF!,'Sch-2'!#REF!,'Sch-2'!#REF!,'Sch-2'!#REF!</definedName>
    <definedName name="Z_A7DBDDEF_9245_44C6_9EBF_032DB6E1C0A2_.wvu.Rows" localSheetId="8" hidden="1">'Sch-3 '!#REF!,'Sch-3 '!#REF!,'Sch-3 '!#REF!,'Sch-3 '!#REF!</definedName>
    <definedName name="Z_A7DBDDEF_9245_44C6_9EBF_032DB6E1C0A2_.wvu.Rows" localSheetId="16" hidden="1">'Sch-7'!$22:$22,'Sch-7'!$98:$216</definedName>
    <definedName name="Z_A7DBDDEF_9245_44C6_9EBF_032DB6E1C0A2_.wvu.Rows" localSheetId="17" hidden="1">'Sch-7 Dis'!$104:$222</definedName>
    <definedName name="Z_B23AD343_29DA_4CE0_BD10_47BF44F3782F_.wvu.Cols" localSheetId="18" hidden="1">Discount!$H:$O</definedName>
    <definedName name="Z_B23AD343_29DA_4CE0_BD10_47BF44F3782F_.wvu.Cols" localSheetId="4" hidden="1">'Sch-1'!$S:$AV</definedName>
    <definedName name="Z_B23AD343_29DA_4CE0_BD10_47BF44F3782F_.wvu.Cols" localSheetId="6" hidden="1">'Sch-2'!$M:$R</definedName>
    <definedName name="Z_B23AD343_29DA_4CE0_BD10_47BF44F3782F_.wvu.Cols" localSheetId="7" hidden="1">'Sch-2 Dis'!$K:$Q</definedName>
    <definedName name="Z_B23AD343_29DA_4CE0_BD10_47BF44F3782F_.wvu.Cols" localSheetId="8" hidden="1">'Sch-3 '!$S:$AE,'Sch-3 '!$AK:$AP</definedName>
    <definedName name="Z_B23AD343_29DA_4CE0_BD10_47BF44F3782F_.wvu.Cols" localSheetId="9" hidden="1">'Sch-3 Dis'!$AA:$AF</definedName>
    <definedName name="Z_B23AD343_29DA_4CE0_BD10_47BF44F3782F_.wvu.Cols" localSheetId="12" hidden="1">'Sch-5'!$I:$P</definedName>
    <definedName name="Z_B23AD343_29DA_4CE0_BD10_47BF44F3782F_.wvu.Cols" localSheetId="16" hidden="1">'Sch-7'!$O:$O,'Sch-7'!$AG:$AM</definedName>
    <definedName name="Z_B23AD343_29DA_4CE0_BD10_47BF44F3782F_.wvu.Cols" localSheetId="17" hidden="1">'Sch-7 Dis'!$AD:$AJ</definedName>
    <definedName name="Z_B23AD343_29DA_4CE0_BD10_47BF44F3782F_.wvu.FilterData" localSheetId="4" hidden="1">'Sch-1'!$A$18:$O$116</definedName>
    <definedName name="Z_B23AD343_29DA_4CE0_BD10_47BF44F3782F_.wvu.FilterData" localSheetId="5" hidden="1">'Sch-1 dis'!$A$16:$B$21</definedName>
    <definedName name="Z_B23AD343_29DA_4CE0_BD10_47BF44F3782F_.wvu.FilterData" localSheetId="6" hidden="1">'Sch-2'!$G$21:$J$118</definedName>
    <definedName name="Z_B23AD343_29DA_4CE0_BD10_47BF44F3782F_.wvu.FilterData" localSheetId="7" hidden="1">'Sch-2 Dis'!$A$15:$F$56</definedName>
    <definedName name="Z_B23AD343_29DA_4CE0_BD10_47BF44F3782F_.wvu.FilterData" localSheetId="8" hidden="1">'Sch-3 '!$A$19:$P$98</definedName>
    <definedName name="Z_B23AD343_29DA_4CE0_BD10_47BF44F3782F_.wvu.FilterData" localSheetId="9" hidden="1">'Sch-3 Dis'!$A$15:$F$81</definedName>
    <definedName name="Z_B23AD343_29DA_4CE0_BD10_47BF44F3782F_.wvu.PrintArea" localSheetId="22" hidden="1">'Bid Form 2nd Envelope'!$A$1:$F$68</definedName>
    <definedName name="Z_B23AD343_29DA_4CE0_BD10_47BF44F3782F_.wvu.PrintArea" localSheetId="18" hidden="1">Discount!$A$2:$G$43</definedName>
    <definedName name="Z_B23AD343_29DA_4CE0_BD10_47BF44F3782F_.wvu.PrintArea" localSheetId="20" hidden="1">'Entry Tax'!$A$1:$E$16</definedName>
    <definedName name="Z_B23AD343_29DA_4CE0_BD10_47BF44F3782F_.wvu.PrintArea" localSheetId="2" hidden="1">Instructions!$A$1:$C$54</definedName>
    <definedName name="Z_B23AD343_29DA_4CE0_BD10_47BF44F3782F_.wvu.PrintArea" localSheetId="3" hidden="1">'Names of Bidder'!$B$1:$E$30</definedName>
    <definedName name="Z_B23AD343_29DA_4CE0_BD10_47BF44F3782F_.wvu.PrintArea" localSheetId="19" hidden="1">Octroi!$A$1:$E$16</definedName>
    <definedName name="Z_B23AD343_29DA_4CE0_BD10_47BF44F3782F_.wvu.PrintArea" localSheetId="21" hidden="1">'Other Taxes &amp; Duties'!$A$1:$F$16</definedName>
    <definedName name="Z_B23AD343_29DA_4CE0_BD10_47BF44F3782F_.wvu.PrintArea" localSheetId="24" hidden="1">'Q &amp; C'!$A$1:$F$38</definedName>
    <definedName name="Z_B23AD343_29DA_4CE0_BD10_47BF44F3782F_.wvu.PrintArea" localSheetId="23" hidden="1">'Q &amp; C (2)'!$A$1:$F$44</definedName>
    <definedName name="Z_B23AD343_29DA_4CE0_BD10_47BF44F3782F_.wvu.PrintArea" localSheetId="4" hidden="1">'Sch-1'!$A$1:$O$127</definedName>
    <definedName name="Z_B23AD343_29DA_4CE0_BD10_47BF44F3782F_.wvu.PrintArea" localSheetId="5" hidden="1">'Sch-1 dis'!$A$1:$G$84</definedName>
    <definedName name="Z_B23AD343_29DA_4CE0_BD10_47BF44F3782F_.wvu.PrintArea" localSheetId="6" hidden="1">'Sch-2'!$A$1:$J$125</definedName>
    <definedName name="Z_B23AD343_29DA_4CE0_BD10_47BF44F3782F_.wvu.PrintArea" localSheetId="7" hidden="1">'Sch-2 Dis'!$A$1:$F$62</definedName>
    <definedName name="Z_B23AD343_29DA_4CE0_BD10_47BF44F3782F_.wvu.PrintArea" localSheetId="8" hidden="1">'Sch-3 '!$A$1:$P$104</definedName>
    <definedName name="Z_B23AD343_29DA_4CE0_BD10_47BF44F3782F_.wvu.PrintArea" localSheetId="9" hidden="1">'Sch-3 Dis'!$A$1:$F$87</definedName>
    <definedName name="Z_B23AD343_29DA_4CE0_BD10_47BF44F3782F_.wvu.PrintArea" localSheetId="10" hidden="1">'Sch-4'!$A$1:$Q$29</definedName>
    <definedName name="Z_B23AD343_29DA_4CE0_BD10_47BF44F3782F_.wvu.PrintArea" localSheetId="11" hidden="1">'Sch-4b'!$A$1:$Q$37</definedName>
    <definedName name="Z_B23AD343_29DA_4CE0_BD10_47BF44F3782F_.wvu.PrintArea" localSheetId="12" hidden="1">'Sch-5'!$A$1:$E$26</definedName>
    <definedName name="Z_B23AD343_29DA_4CE0_BD10_47BF44F3782F_.wvu.PrintArea" localSheetId="13" hidden="1">'Sch-5 Dis'!$A$1:$E$26</definedName>
    <definedName name="Z_B23AD343_29DA_4CE0_BD10_47BF44F3782F_.wvu.PrintArea" localSheetId="14" hidden="1">'Sch-6'!$A$1:$D$34</definedName>
    <definedName name="Z_B23AD343_29DA_4CE0_BD10_47BF44F3782F_.wvu.PrintArea" localSheetId="15" hidden="1">'Sch-6 After Discount'!$A$1:$D$34</definedName>
    <definedName name="Z_B23AD343_29DA_4CE0_BD10_47BF44F3782F_.wvu.PrintArea" localSheetId="16" hidden="1">'Sch-7'!$A$1:$M$25</definedName>
    <definedName name="Z_B23AD343_29DA_4CE0_BD10_47BF44F3782F_.wvu.PrintArea" localSheetId="17" hidden="1">'Sch-7 Dis'!$A$1:$G$28</definedName>
    <definedName name="Z_B23AD343_29DA_4CE0_BD10_47BF44F3782F_.wvu.PrintTitles" localSheetId="4" hidden="1">'Sch-1'!$15:$17</definedName>
    <definedName name="Z_B23AD343_29DA_4CE0_BD10_47BF44F3782F_.wvu.PrintTitles" localSheetId="5" hidden="1">'Sch-1 dis'!$14:$16</definedName>
    <definedName name="Z_B23AD343_29DA_4CE0_BD10_47BF44F3782F_.wvu.PrintTitles" localSheetId="6" hidden="1">'Sch-2'!$15:$17</definedName>
    <definedName name="Z_B23AD343_29DA_4CE0_BD10_47BF44F3782F_.wvu.PrintTitles" localSheetId="7" hidden="1">'Sch-2 Dis'!$13:$15</definedName>
    <definedName name="Z_B23AD343_29DA_4CE0_BD10_47BF44F3782F_.wvu.PrintTitles" localSheetId="8" hidden="1">'Sch-3 '!$13:$17</definedName>
    <definedName name="Z_B23AD343_29DA_4CE0_BD10_47BF44F3782F_.wvu.PrintTitles" localSheetId="9" hidden="1">'Sch-3 Dis'!$13:$15</definedName>
    <definedName name="Z_B23AD343_29DA_4CE0_BD10_47BF44F3782F_.wvu.PrintTitles" localSheetId="12" hidden="1">'Sch-5'!$3:$13</definedName>
    <definedName name="Z_B23AD343_29DA_4CE0_BD10_47BF44F3782F_.wvu.PrintTitles" localSheetId="13" hidden="1">'Sch-5 Dis'!$3:$13</definedName>
    <definedName name="Z_B23AD343_29DA_4CE0_BD10_47BF44F3782F_.wvu.PrintTitles" localSheetId="14" hidden="1">'Sch-6'!$3:$13</definedName>
    <definedName name="Z_B23AD343_29DA_4CE0_BD10_47BF44F3782F_.wvu.PrintTitles" localSheetId="15" hidden="1">'Sch-6 After Discount'!$3:$13</definedName>
    <definedName name="Z_B23AD343_29DA_4CE0_BD10_47BF44F3782F_.wvu.PrintTitles" localSheetId="16" hidden="1">'Sch-7'!$14:$14</definedName>
    <definedName name="Z_B23AD343_29DA_4CE0_BD10_47BF44F3782F_.wvu.PrintTitles" localSheetId="17" hidden="1">'Sch-7 Dis'!$14:$14</definedName>
    <definedName name="Z_B23AD343_29DA_4CE0_BD10_47BF44F3782F_.wvu.Rows" localSheetId="1" hidden="1">Cover!$7:$7</definedName>
    <definedName name="Z_B23AD343_29DA_4CE0_BD10_47BF44F3782F_.wvu.Rows" localSheetId="18" hidden="1">Discount!$32:$34</definedName>
    <definedName name="Z_B23AD343_29DA_4CE0_BD10_47BF44F3782F_.wvu.Rows" localSheetId="6" hidden="1">'Sch-2'!#REF!</definedName>
    <definedName name="Z_B23AD343_29DA_4CE0_BD10_47BF44F3782F_.wvu.Rows" localSheetId="16" hidden="1">'Sch-7'!$22:$22,'Sch-7'!$98:$216</definedName>
    <definedName name="Z_B23AD343_29DA_4CE0_BD10_47BF44F3782F_.wvu.Rows" localSheetId="17" hidden="1">'Sch-7 Dis'!$104:$222</definedName>
    <definedName name="Z_B3CE7B10_A914_4559_A6DA_AED8C22AFD6D_.wvu.Cols" localSheetId="18" hidden="1">Discount!$H:$O</definedName>
    <definedName name="Z_B3CE7B10_A914_4559_A6DA_AED8C22AFD6D_.wvu.Cols" localSheetId="4" hidden="1">'Sch-1'!$P:$AE</definedName>
    <definedName name="Z_B3CE7B10_A914_4559_A6DA_AED8C22AFD6D_.wvu.Cols" localSheetId="6" hidden="1">'Sch-2'!$M:$R</definedName>
    <definedName name="Z_B3CE7B10_A914_4559_A6DA_AED8C22AFD6D_.wvu.Cols" localSheetId="7" hidden="1">'Sch-2 Dis'!$K:$Q</definedName>
    <definedName name="Z_B3CE7B10_A914_4559_A6DA_AED8C22AFD6D_.wvu.Cols" localSheetId="8" hidden="1">'Sch-3 '!$S:$AE,'Sch-3 '!$AK:$AP</definedName>
    <definedName name="Z_B3CE7B10_A914_4559_A6DA_AED8C22AFD6D_.wvu.Cols" localSheetId="9" hidden="1">'Sch-3 Dis'!$AA:$AF</definedName>
    <definedName name="Z_B3CE7B10_A914_4559_A6DA_AED8C22AFD6D_.wvu.Cols" localSheetId="12" hidden="1">'Sch-5'!$I:$P</definedName>
    <definedName name="Z_B3CE7B10_A914_4559_A6DA_AED8C22AFD6D_.wvu.Cols" localSheetId="16" hidden="1">'Sch-7'!$O:$O,'Sch-7'!$AG:$AM</definedName>
    <definedName name="Z_B3CE7B10_A914_4559_A6DA_AED8C22AFD6D_.wvu.Cols" localSheetId="17" hidden="1">'Sch-7 Dis'!$AD:$AJ</definedName>
    <definedName name="Z_B3CE7B10_A914_4559_A6DA_AED8C22AFD6D_.wvu.FilterData" localSheetId="4" hidden="1">'Sch-1'!$A$18:$O$116</definedName>
    <definedName name="Z_B3CE7B10_A914_4559_A6DA_AED8C22AFD6D_.wvu.FilterData" localSheetId="5" hidden="1">'Sch-1 dis'!$A$16:$B$21</definedName>
    <definedName name="Z_B3CE7B10_A914_4559_A6DA_AED8C22AFD6D_.wvu.FilterData" localSheetId="6" hidden="1">'Sch-2'!$G$21:$J$118</definedName>
    <definedName name="Z_B3CE7B10_A914_4559_A6DA_AED8C22AFD6D_.wvu.FilterData" localSheetId="7" hidden="1">'Sch-2 Dis'!$A$15:$F$56</definedName>
    <definedName name="Z_B3CE7B10_A914_4559_A6DA_AED8C22AFD6D_.wvu.FilterData" localSheetId="8" hidden="1">'Sch-3 '!$A$19:$P$98</definedName>
    <definedName name="Z_B3CE7B10_A914_4559_A6DA_AED8C22AFD6D_.wvu.FilterData" localSheetId="9" hidden="1">'Sch-3 Dis'!$A$15:$F$81</definedName>
    <definedName name="Z_B3CE7B10_A914_4559_A6DA_AED8C22AFD6D_.wvu.PrintArea" localSheetId="22" hidden="1">'Bid Form 2nd Envelope'!$A$1:$F$68</definedName>
    <definedName name="Z_B3CE7B10_A914_4559_A6DA_AED8C22AFD6D_.wvu.PrintArea" localSheetId="18" hidden="1">Discount!$A$2:$G$43</definedName>
    <definedName name="Z_B3CE7B10_A914_4559_A6DA_AED8C22AFD6D_.wvu.PrintArea" localSheetId="20" hidden="1">'Entry Tax'!$A$1:$E$16</definedName>
    <definedName name="Z_B3CE7B10_A914_4559_A6DA_AED8C22AFD6D_.wvu.PrintArea" localSheetId="2" hidden="1">Instructions!$A$1:$C$54</definedName>
    <definedName name="Z_B3CE7B10_A914_4559_A6DA_AED8C22AFD6D_.wvu.PrintArea" localSheetId="3" hidden="1">'Names of Bidder'!$B$1:$G$32</definedName>
    <definedName name="Z_B3CE7B10_A914_4559_A6DA_AED8C22AFD6D_.wvu.PrintArea" localSheetId="19" hidden="1">Octroi!$A$1:$E$16</definedName>
    <definedName name="Z_B3CE7B10_A914_4559_A6DA_AED8C22AFD6D_.wvu.PrintArea" localSheetId="21" hidden="1">'Other Taxes &amp; Duties'!$A$1:$F$16</definedName>
    <definedName name="Z_B3CE7B10_A914_4559_A6DA_AED8C22AFD6D_.wvu.PrintArea" localSheetId="24" hidden="1">'Q &amp; C'!$A$1:$F$38</definedName>
    <definedName name="Z_B3CE7B10_A914_4559_A6DA_AED8C22AFD6D_.wvu.PrintArea" localSheetId="23" hidden="1">'Q &amp; C (2)'!$A$1:$F$44</definedName>
    <definedName name="Z_B3CE7B10_A914_4559_A6DA_AED8C22AFD6D_.wvu.PrintArea" localSheetId="4" hidden="1">'Sch-1'!$A$1:$O$127</definedName>
    <definedName name="Z_B3CE7B10_A914_4559_A6DA_AED8C22AFD6D_.wvu.PrintArea" localSheetId="5" hidden="1">'Sch-1 dis'!$A$1:$G$84</definedName>
    <definedName name="Z_B3CE7B10_A914_4559_A6DA_AED8C22AFD6D_.wvu.PrintArea" localSheetId="6" hidden="1">'Sch-2'!$A$1:$J$125</definedName>
    <definedName name="Z_B3CE7B10_A914_4559_A6DA_AED8C22AFD6D_.wvu.PrintArea" localSheetId="7" hidden="1">'Sch-2 Dis'!$A$1:$F$62</definedName>
    <definedName name="Z_B3CE7B10_A914_4559_A6DA_AED8C22AFD6D_.wvu.PrintArea" localSheetId="8" hidden="1">'Sch-3 '!$A$1:$P$104</definedName>
    <definedName name="Z_B3CE7B10_A914_4559_A6DA_AED8C22AFD6D_.wvu.PrintArea" localSheetId="9" hidden="1">'Sch-3 Dis'!$A$1:$F$87</definedName>
    <definedName name="Z_B3CE7B10_A914_4559_A6DA_AED8C22AFD6D_.wvu.PrintArea" localSheetId="10" hidden="1">'Sch-4'!$A$1:$Q$29</definedName>
    <definedName name="Z_B3CE7B10_A914_4559_A6DA_AED8C22AFD6D_.wvu.PrintArea" localSheetId="11" hidden="1">'Sch-4b'!$A$1:$Q$37</definedName>
    <definedName name="Z_B3CE7B10_A914_4559_A6DA_AED8C22AFD6D_.wvu.PrintArea" localSheetId="12" hidden="1">'Sch-5'!$A$1:$E$26</definedName>
    <definedName name="Z_B3CE7B10_A914_4559_A6DA_AED8C22AFD6D_.wvu.PrintArea" localSheetId="13" hidden="1">'Sch-5 Dis'!$A$1:$E$26</definedName>
    <definedName name="Z_B3CE7B10_A914_4559_A6DA_AED8C22AFD6D_.wvu.PrintArea" localSheetId="14" hidden="1">'Sch-6'!$A$1:$D$33</definedName>
    <definedName name="Z_B3CE7B10_A914_4559_A6DA_AED8C22AFD6D_.wvu.PrintArea" localSheetId="15" hidden="1">'Sch-6 After Discount'!$A$1:$D$33</definedName>
    <definedName name="Z_B3CE7B10_A914_4559_A6DA_AED8C22AFD6D_.wvu.PrintArea" localSheetId="16" hidden="1">'Sch-7'!$A$1:$M$25</definedName>
    <definedName name="Z_B3CE7B10_A914_4559_A6DA_AED8C22AFD6D_.wvu.PrintArea" localSheetId="17" hidden="1">'Sch-7 Dis'!$A$1:$G$28</definedName>
    <definedName name="Z_B3CE7B10_A914_4559_A6DA_AED8C22AFD6D_.wvu.PrintTitles" localSheetId="4" hidden="1">'Sch-1'!$15:$17</definedName>
    <definedName name="Z_B3CE7B10_A914_4559_A6DA_AED8C22AFD6D_.wvu.PrintTitles" localSheetId="5" hidden="1">'Sch-1 dis'!$14:$16</definedName>
    <definedName name="Z_B3CE7B10_A914_4559_A6DA_AED8C22AFD6D_.wvu.PrintTitles" localSheetId="6" hidden="1">'Sch-2'!$15:$17</definedName>
    <definedName name="Z_B3CE7B10_A914_4559_A6DA_AED8C22AFD6D_.wvu.PrintTitles" localSheetId="7" hidden="1">'Sch-2 Dis'!$13:$15</definedName>
    <definedName name="Z_B3CE7B10_A914_4559_A6DA_AED8C22AFD6D_.wvu.PrintTitles" localSheetId="8" hidden="1">'Sch-3 '!$13:$17</definedName>
    <definedName name="Z_B3CE7B10_A914_4559_A6DA_AED8C22AFD6D_.wvu.PrintTitles" localSheetId="9" hidden="1">'Sch-3 Dis'!$13:$15</definedName>
    <definedName name="Z_B3CE7B10_A914_4559_A6DA_AED8C22AFD6D_.wvu.PrintTitles" localSheetId="12" hidden="1">'Sch-5'!$3:$13</definedName>
    <definedName name="Z_B3CE7B10_A914_4559_A6DA_AED8C22AFD6D_.wvu.PrintTitles" localSheetId="13" hidden="1">'Sch-5 Dis'!$3:$13</definedName>
    <definedName name="Z_B3CE7B10_A914_4559_A6DA_AED8C22AFD6D_.wvu.PrintTitles" localSheetId="14" hidden="1">'Sch-6'!$3:$13</definedName>
    <definedName name="Z_B3CE7B10_A914_4559_A6DA_AED8C22AFD6D_.wvu.PrintTitles" localSheetId="15" hidden="1">'Sch-6 After Discount'!$3:$13</definedName>
    <definedName name="Z_B3CE7B10_A914_4559_A6DA_AED8C22AFD6D_.wvu.PrintTitles" localSheetId="16" hidden="1">'Sch-7'!$14:$14</definedName>
    <definedName name="Z_B3CE7B10_A914_4559_A6DA_AED8C22AFD6D_.wvu.PrintTitles" localSheetId="17" hidden="1">'Sch-7 Dis'!$14:$14</definedName>
    <definedName name="Z_B3CE7B10_A914_4559_A6DA_AED8C22AFD6D_.wvu.Rows" localSheetId="1" hidden="1">Cover!$7:$7</definedName>
    <definedName name="Z_B3CE7B10_A914_4559_A6DA_AED8C22AFD6D_.wvu.Rows" localSheetId="18" hidden="1">Discount!$32:$34</definedName>
    <definedName name="Z_B3CE7B10_A914_4559_A6DA_AED8C22AFD6D_.wvu.Rows" localSheetId="6" hidden="1">'Sch-2'!#REF!</definedName>
    <definedName name="Z_B3CE7B10_A914_4559_A6DA_AED8C22AFD6D_.wvu.Rows" localSheetId="16" hidden="1">'Sch-7'!$22:$22,'Sch-7'!$98:$216</definedName>
    <definedName name="Z_B3CE7B10_A914_4559_A6DA_AED8C22AFD6D_.wvu.Rows" localSheetId="17" hidden="1">'Sch-7 Dis'!$104:$222</definedName>
    <definedName name="Z_B835C05C_B615_4DCB_982D_4519616B3CD8_.wvu.Cols" localSheetId="18" hidden="1">Discount!$H:$P</definedName>
    <definedName name="Z_B835C05C_B615_4DCB_982D_4519616B3CD8_.wvu.Cols" localSheetId="4" hidden="1">'Sch-1'!$S:$V</definedName>
    <definedName name="Z_B835C05C_B615_4DCB_982D_4519616B3CD8_.wvu.Cols" localSheetId="6" hidden="1">'Sch-2'!$K:$T</definedName>
    <definedName name="Z_B835C05C_B615_4DCB_982D_4519616B3CD8_.wvu.Cols" localSheetId="7" hidden="1">'Sch-2 Dis'!$K:$Q</definedName>
    <definedName name="Z_B835C05C_B615_4DCB_982D_4519616B3CD8_.wvu.Cols" localSheetId="8" hidden="1">'Sch-3 '!$S:$AE,'Sch-3 '!$AK:$AP</definedName>
    <definedName name="Z_B835C05C_B615_4DCB_982D_4519616B3CD8_.wvu.Cols" localSheetId="9" hidden="1">'Sch-3 Dis'!$AA:$AF</definedName>
    <definedName name="Z_B835C05C_B615_4DCB_982D_4519616B3CD8_.wvu.Cols" localSheetId="12" hidden="1">'Sch-5'!$I:$P</definedName>
    <definedName name="Z_B835C05C_B615_4DCB_982D_4519616B3CD8_.wvu.Cols" localSheetId="16" hidden="1">'Sch-7'!$O:$O,'Sch-7'!$AG:$AM</definedName>
    <definedName name="Z_B835C05C_B615_4DCB_982D_4519616B3CD8_.wvu.Cols" localSheetId="17" hidden="1">'Sch-7 Dis'!$AD:$AJ</definedName>
    <definedName name="Z_B835C05C_B615_4DCB_982D_4519616B3CD8_.wvu.FilterData" localSheetId="4" hidden="1">'Sch-1'!$A$23:$AZ$119</definedName>
    <definedName name="Z_B835C05C_B615_4DCB_982D_4519616B3CD8_.wvu.FilterData" localSheetId="5" hidden="1">'Sch-1 dis'!$A$16:$B$21</definedName>
    <definedName name="Z_B835C05C_B615_4DCB_982D_4519616B3CD8_.wvu.FilterData" localSheetId="6" hidden="1">'Sch-2'!$G$21:$J$118</definedName>
    <definedName name="Z_B835C05C_B615_4DCB_982D_4519616B3CD8_.wvu.FilterData" localSheetId="7" hidden="1">'Sch-2 Dis'!$A$15:$F$56</definedName>
    <definedName name="Z_B835C05C_B615_4DCB_982D_4519616B3CD8_.wvu.FilterData" localSheetId="8" hidden="1">'Sch-3 '!$A$21:$BB$98</definedName>
    <definedName name="Z_B835C05C_B615_4DCB_982D_4519616B3CD8_.wvu.FilterData" localSheetId="9" hidden="1">'Sch-3 Dis'!$A$15:$F$81</definedName>
    <definedName name="Z_B835C05C_B615_4DCB_982D_4519616B3CD8_.wvu.PrintArea" localSheetId="22" hidden="1">'Bid Form 2nd Envelope'!$A$1:$F$68</definedName>
    <definedName name="Z_B835C05C_B615_4DCB_982D_4519616B3CD8_.wvu.PrintArea" localSheetId="18" hidden="1">Discount!$A$2:$G$43</definedName>
    <definedName name="Z_B835C05C_B615_4DCB_982D_4519616B3CD8_.wvu.PrintArea" localSheetId="20" hidden="1">'Entry Tax'!$A$1:$E$16</definedName>
    <definedName name="Z_B835C05C_B615_4DCB_982D_4519616B3CD8_.wvu.PrintArea" localSheetId="2" hidden="1">Instructions!$A$1:$C$54</definedName>
    <definedName name="Z_B835C05C_B615_4DCB_982D_4519616B3CD8_.wvu.PrintArea" localSheetId="3" hidden="1">'Names of Bidder'!$B$1:$G$32</definedName>
    <definedName name="Z_B835C05C_B615_4DCB_982D_4519616B3CD8_.wvu.PrintArea" localSheetId="19" hidden="1">Octroi!$A$1:$E$16</definedName>
    <definedName name="Z_B835C05C_B615_4DCB_982D_4519616B3CD8_.wvu.PrintArea" localSheetId="21" hidden="1">'Other Taxes &amp; Duties'!$A$1:$F$16</definedName>
    <definedName name="Z_B835C05C_B615_4DCB_982D_4519616B3CD8_.wvu.PrintArea" localSheetId="24" hidden="1">'Q &amp; C'!$A$1:$F$38</definedName>
    <definedName name="Z_B835C05C_B615_4DCB_982D_4519616B3CD8_.wvu.PrintArea" localSheetId="23" hidden="1">'Q &amp; C (2)'!$A$1:$F$44</definedName>
    <definedName name="Z_B835C05C_B615_4DCB_982D_4519616B3CD8_.wvu.PrintArea" localSheetId="4" hidden="1">'Sch-1'!$A$1:$O$127</definedName>
    <definedName name="Z_B835C05C_B615_4DCB_982D_4519616B3CD8_.wvu.PrintArea" localSheetId="5" hidden="1">'Sch-1 dis'!$A$1:$G$84</definedName>
    <definedName name="Z_B835C05C_B615_4DCB_982D_4519616B3CD8_.wvu.PrintArea" localSheetId="6" hidden="1">'Sch-2'!$A$1:$J$125</definedName>
    <definedName name="Z_B835C05C_B615_4DCB_982D_4519616B3CD8_.wvu.PrintArea" localSheetId="7" hidden="1">'Sch-2 Dis'!$A$1:$F$62</definedName>
    <definedName name="Z_B835C05C_B615_4DCB_982D_4519616B3CD8_.wvu.PrintArea" localSheetId="8" hidden="1">'Sch-3 '!$A$1:$P$104</definedName>
    <definedName name="Z_B835C05C_B615_4DCB_982D_4519616B3CD8_.wvu.PrintArea" localSheetId="9" hidden="1">'Sch-3 Dis'!$A$1:$F$87</definedName>
    <definedName name="Z_B835C05C_B615_4DCB_982D_4519616B3CD8_.wvu.PrintArea" localSheetId="10" hidden="1">'Sch-4'!$A$1:$Q$29</definedName>
    <definedName name="Z_B835C05C_B615_4DCB_982D_4519616B3CD8_.wvu.PrintArea" localSheetId="11" hidden="1">'Sch-4b'!$A$1:$Q$37</definedName>
    <definedName name="Z_B835C05C_B615_4DCB_982D_4519616B3CD8_.wvu.PrintArea" localSheetId="12" hidden="1">'Sch-5'!$A$1:$E$26</definedName>
    <definedName name="Z_B835C05C_B615_4DCB_982D_4519616B3CD8_.wvu.PrintArea" localSheetId="13" hidden="1">'Sch-5 Dis'!$A$1:$E$26</definedName>
    <definedName name="Z_B835C05C_B615_4DCB_982D_4519616B3CD8_.wvu.PrintArea" localSheetId="14" hidden="1">'Sch-6'!$A$1:$D$33</definedName>
    <definedName name="Z_B835C05C_B615_4DCB_982D_4519616B3CD8_.wvu.PrintArea" localSheetId="15" hidden="1">'Sch-6 After Discount'!$A$1:$D$33</definedName>
    <definedName name="Z_B835C05C_B615_4DCB_982D_4519616B3CD8_.wvu.PrintArea" localSheetId="16" hidden="1">'Sch-7'!$A$1:$M$25</definedName>
    <definedName name="Z_B835C05C_B615_4DCB_982D_4519616B3CD8_.wvu.PrintArea" localSheetId="17" hidden="1">'Sch-7 Dis'!$A$1:$G$28</definedName>
    <definedName name="Z_B835C05C_B615_4DCB_982D_4519616B3CD8_.wvu.PrintTitles" localSheetId="4" hidden="1">'Sch-1'!$15:$17</definedName>
    <definedName name="Z_B835C05C_B615_4DCB_982D_4519616B3CD8_.wvu.PrintTitles" localSheetId="5" hidden="1">'Sch-1 dis'!$14:$16</definedName>
    <definedName name="Z_B835C05C_B615_4DCB_982D_4519616B3CD8_.wvu.PrintTitles" localSheetId="6" hidden="1">'Sch-2'!$15:$17</definedName>
    <definedName name="Z_B835C05C_B615_4DCB_982D_4519616B3CD8_.wvu.PrintTitles" localSheetId="7" hidden="1">'Sch-2 Dis'!$13:$15</definedName>
    <definedName name="Z_B835C05C_B615_4DCB_982D_4519616B3CD8_.wvu.PrintTitles" localSheetId="8" hidden="1">'Sch-3 '!$13:$17</definedName>
    <definedName name="Z_B835C05C_B615_4DCB_982D_4519616B3CD8_.wvu.PrintTitles" localSheetId="9" hidden="1">'Sch-3 Dis'!$13:$15</definedName>
    <definedName name="Z_B835C05C_B615_4DCB_982D_4519616B3CD8_.wvu.PrintTitles" localSheetId="12" hidden="1">'Sch-5'!$3:$13</definedName>
    <definedName name="Z_B835C05C_B615_4DCB_982D_4519616B3CD8_.wvu.PrintTitles" localSheetId="13" hidden="1">'Sch-5 Dis'!$3:$13</definedName>
    <definedName name="Z_B835C05C_B615_4DCB_982D_4519616B3CD8_.wvu.PrintTitles" localSheetId="14" hidden="1">'Sch-6'!$3:$13</definedName>
    <definedName name="Z_B835C05C_B615_4DCB_982D_4519616B3CD8_.wvu.PrintTitles" localSheetId="15" hidden="1">'Sch-6 After Discount'!$3:$13</definedName>
    <definedName name="Z_B835C05C_B615_4DCB_982D_4519616B3CD8_.wvu.PrintTitles" localSheetId="16" hidden="1">'Sch-7'!$14:$14</definedName>
    <definedName name="Z_B835C05C_B615_4DCB_982D_4519616B3CD8_.wvu.PrintTitles" localSheetId="17" hidden="1">'Sch-7 Dis'!$14:$14</definedName>
    <definedName name="Z_B835C05C_B615_4DCB_982D_4519616B3CD8_.wvu.Rows" localSheetId="1" hidden="1">Cover!$7:$7</definedName>
    <definedName name="Z_B835C05C_B615_4DCB_982D_4519616B3CD8_.wvu.Rows" localSheetId="18" hidden="1">Discount!$23:$23,Discount!$30:$30,Discount!$32:$34</definedName>
    <definedName name="Z_B835C05C_B615_4DCB_982D_4519616B3CD8_.wvu.Rows" localSheetId="4" hidden="1">'Sch-1'!$18:$19</definedName>
    <definedName name="Z_B835C05C_B615_4DCB_982D_4519616B3CD8_.wvu.Rows" localSheetId="8" hidden="1">'Sch-3 '!#REF!</definedName>
    <definedName name="Z_B835C05C_B615_4DCB_982D_4519616B3CD8_.wvu.Rows" localSheetId="16" hidden="1">'Sch-7'!$22:$22,'Sch-7'!#REF!,'Sch-7'!$98:$216</definedName>
    <definedName name="Z_B835C05C_B615_4DCB_982D_4519616B3CD8_.wvu.Rows" localSheetId="17" hidden="1">'Sch-7 Dis'!$104:$222</definedName>
    <definedName name="Z_BB6473B7_092C_417E_97E7_ED0705AE17A0_.wvu.Cols" localSheetId="22" hidden="1">'Bid Form 2nd Envelope'!$G:$K,'Bid Form 2nd Envelope'!$Y:$AN</definedName>
    <definedName name="Z_BB6473B7_092C_417E_97E7_ED0705AE17A0_.wvu.Cols" localSheetId="18" hidden="1">Discount!$H:$K</definedName>
    <definedName name="Z_BB6473B7_092C_417E_97E7_ED0705AE17A0_.wvu.Cols" localSheetId="3" hidden="1">'Names of Bidder'!$H:$R,'Names of Bidder'!$Z:$AC</definedName>
    <definedName name="Z_BB6473B7_092C_417E_97E7_ED0705AE17A0_.wvu.Cols" localSheetId="4" hidden="1">'Sch-1'!$AD:$AM</definedName>
    <definedName name="Z_BB6473B7_092C_417E_97E7_ED0705AE17A0_.wvu.Cols" localSheetId="7" hidden="1">'Sch-2 Dis'!$K:$Q</definedName>
    <definedName name="Z_BB6473B7_092C_417E_97E7_ED0705AE17A0_.wvu.Cols" localSheetId="8" hidden="1">'Sch-3 '!$R:$T,'Sch-3 '!$AK:$AP</definedName>
    <definedName name="Z_BB6473B7_092C_417E_97E7_ED0705AE17A0_.wvu.Cols" localSheetId="9" hidden="1">'Sch-3 Dis'!$AA:$AF</definedName>
    <definedName name="Z_BB6473B7_092C_417E_97E7_ED0705AE17A0_.wvu.Cols" localSheetId="10" hidden="1">'Sch-4'!$R:$S</definedName>
    <definedName name="Z_BB6473B7_092C_417E_97E7_ED0705AE17A0_.wvu.Cols" localSheetId="11" hidden="1">'Sch-4b'!$R:$S</definedName>
    <definedName name="Z_BB6473B7_092C_417E_97E7_ED0705AE17A0_.wvu.Cols" localSheetId="12" hidden="1">'Sch-5'!$I:$P</definedName>
    <definedName name="Z_BB6473B7_092C_417E_97E7_ED0705AE17A0_.wvu.Cols" localSheetId="16" hidden="1">'Sch-7'!$P:$R,'Sch-7'!$AG:$AM</definedName>
    <definedName name="Z_BB6473B7_092C_417E_97E7_ED0705AE17A0_.wvu.Cols" localSheetId="17" hidden="1">'Sch-7 Dis'!$AD:$AJ</definedName>
    <definedName name="Z_BB6473B7_092C_417E_97E7_ED0705AE17A0_.wvu.FilterData" localSheetId="4" hidden="1">'Sch-1'!$A$23:$AZ$23</definedName>
    <definedName name="Z_BB6473B7_092C_417E_97E7_ED0705AE17A0_.wvu.FilterData" localSheetId="5" hidden="1">'Sch-1 dis'!$A$16:$B$21</definedName>
    <definedName name="Z_BB6473B7_092C_417E_97E7_ED0705AE17A0_.wvu.FilterData" localSheetId="6" hidden="1">'Sch-2'!$G$21:$J$118</definedName>
    <definedName name="Z_BB6473B7_092C_417E_97E7_ED0705AE17A0_.wvu.FilterData" localSheetId="7" hidden="1">'Sch-2 Dis'!$A$15:$F$56</definedName>
    <definedName name="Z_BB6473B7_092C_417E_97E7_ED0705AE17A0_.wvu.FilterData" localSheetId="8" hidden="1">'Sch-3 '!$A$21:$BB$96</definedName>
    <definedName name="Z_BB6473B7_092C_417E_97E7_ED0705AE17A0_.wvu.FilterData" localSheetId="9" hidden="1">'Sch-3 Dis'!$A$15:$F$81</definedName>
    <definedName name="Z_BB6473B7_092C_417E_97E7_ED0705AE17A0_.wvu.PrintArea" localSheetId="22" hidden="1">'Bid Form 2nd Envelope'!$A$1:$F$68</definedName>
    <definedName name="Z_BB6473B7_092C_417E_97E7_ED0705AE17A0_.wvu.PrintArea" localSheetId="1" hidden="1">Cover!$A$1:$F$15</definedName>
    <definedName name="Z_BB6473B7_092C_417E_97E7_ED0705AE17A0_.wvu.PrintArea" localSheetId="18" hidden="1">Discount!$A$2:$G$43</definedName>
    <definedName name="Z_BB6473B7_092C_417E_97E7_ED0705AE17A0_.wvu.PrintArea" localSheetId="20" hidden="1">'Entry Tax'!$A$1:$E$16</definedName>
    <definedName name="Z_BB6473B7_092C_417E_97E7_ED0705AE17A0_.wvu.PrintArea" localSheetId="2" hidden="1">Instructions!$A$1:$C$54</definedName>
    <definedName name="Z_BB6473B7_092C_417E_97E7_ED0705AE17A0_.wvu.PrintArea" localSheetId="3" hidden="1">'Names of Bidder'!$B$1:$G$32</definedName>
    <definedName name="Z_BB6473B7_092C_417E_97E7_ED0705AE17A0_.wvu.PrintArea" localSheetId="19" hidden="1">Octroi!$A$1:$E$16</definedName>
    <definedName name="Z_BB6473B7_092C_417E_97E7_ED0705AE17A0_.wvu.PrintArea" localSheetId="21" hidden="1">'Other Taxes &amp; Duties'!$A$1:$F$16</definedName>
    <definedName name="Z_BB6473B7_092C_417E_97E7_ED0705AE17A0_.wvu.PrintArea" localSheetId="24" hidden="1">'Q &amp; C'!$A$1:$F$38</definedName>
    <definedName name="Z_BB6473B7_092C_417E_97E7_ED0705AE17A0_.wvu.PrintArea" localSheetId="23" hidden="1">'Q &amp; C (2)'!$A$1:$F$44</definedName>
    <definedName name="Z_BB6473B7_092C_417E_97E7_ED0705AE17A0_.wvu.PrintArea" localSheetId="4" hidden="1">'Sch-1'!$A$1:$O$127</definedName>
    <definedName name="Z_BB6473B7_092C_417E_97E7_ED0705AE17A0_.wvu.PrintArea" localSheetId="5" hidden="1">'Sch-1 dis'!$A$1:$G$84</definedName>
    <definedName name="Z_BB6473B7_092C_417E_97E7_ED0705AE17A0_.wvu.PrintArea" localSheetId="6" hidden="1">'Sch-2'!$A$1:$J$127</definedName>
    <definedName name="Z_BB6473B7_092C_417E_97E7_ED0705AE17A0_.wvu.PrintArea" localSheetId="7" hidden="1">'Sch-2 Dis'!$A$1:$F$62</definedName>
    <definedName name="Z_BB6473B7_092C_417E_97E7_ED0705AE17A0_.wvu.PrintArea" localSheetId="8" hidden="1">'Sch-3 '!$A$1:$Q$104</definedName>
    <definedName name="Z_BB6473B7_092C_417E_97E7_ED0705AE17A0_.wvu.PrintArea" localSheetId="9" hidden="1">'Sch-3 Dis'!$A$1:$F$87</definedName>
    <definedName name="Z_BB6473B7_092C_417E_97E7_ED0705AE17A0_.wvu.PrintArea" localSheetId="10" hidden="1">'Sch-4'!$A$1:$Q$29</definedName>
    <definedName name="Z_BB6473B7_092C_417E_97E7_ED0705AE17A0_.wvu.PrintArea" localSheetId="11" hidden="1">'Sch-4b'!$A$1:$Q$37</definedName>
    <definedName name="Z_BB6473B7_092C_417E_97E7_ED0705AE17A0_.wvu.PrintArea" localSheetId="12" hidden="1">'Sch-5'!$A$1:$E$26</definedName>
    <definedName name="Z_BB6473B7_092C_417E_97E7_ED0705AE17A0_.wvu.PrintArea" localSheetId="13" hidden="1">'Sch-5 Dis'!$A$1:$E$26</definedName>
    <definedName name="Z_BB6473B7_092C_417E_97E7_ED0705AE17A0_.wvu.PrintArea" localSheetId="14" hidden="1">'Sch-6'!$A$1:$D$33</definedName>
    <definedName name="Z_BB6473B7_092C_417E_97E7_ED0705AE17A0_.wvu.PrintArea" localSheetId="15" hidden="1">'Sch-6 After Discount'!$A$1:$D$33</definedName>
    <definedName name="Z_BB6473B7_092C_417E_97E7_ED0705AE17A0_.wvu.PrintArea" localSheetId="16" hidden="1">'Sch-7'!$A$1:$N$25</definedName>
    <definedName name="Z_BB6473B7_092C_417E_97E7_ED0705AE17A0_.wvu.PrintArea" localSheetId="17" hidden="1">'Sch-7 Dis'!$A$1:$G$28</definedName>
    <definedName name="Z_BB6473B7_092C_417E_97E7_ED0705AE17A0_.wvu.PrintTitles" localSheetId="4" hidden="1">'Sch-1'!$15:$17</definedName>
    <definedName name="Z_BB6473B7_092C_417E_97E7_ED0705AE17A0_.wvu.PrintTitles" localSheetId="5" hidden="1">'Sch-1 dis'!$14:$16</definedName>
    <definedName name="Z_BB6473B7_092C_417E_97E7_ED0705AE17A0_.wvu.PrintTitles" localSheetId="6" hidden="1">'Sch-2'!$15:$17</definedName>
    <definedName name="Z_BB6473B7_092C_417E_97E7_ED0705AE17A0_.wvu.PrintTitles" localSheetId="7" hidden="1">'Sch-2 Dis'!$13:$15</definedName>
    <definedName name="Z_BB6473B7_092C_417E_97E7_ED0705AE17A0_.wvu.PrintTitles" localSheetId="8" hidden="1">'Sch-3 '!$13:$17</definedName>
    <definedName name="Z_BB6473B7_092C_417E_97E7_ED0705AE17A0_.wvu.PrintTitles" localSheetId="9" hidden="1">'Sch-3 Dis'!$13:$15</definedName>
    <definedName name="Z_BB6473B7_092C_417E_97E7_ED0705AE17A0_.wvu.PrintTitles" localSheetId="12" hidden="1">'Sch-5'!$3:$13</definedName>
    <definedName name="Z_BB6473B7_092C_417E_97E7_ED0705AE17A0_.wvu.PrintTitles" localSheetId="13" hidden="1">'Sch-5 Dis'!$3:$13</definedName>
    <definedName name="Z_BB6473B7_092C_417E_97E7_ED0705AE17A0_.wvu.PrintTitles" localSheetId="14" hidden="1">'Sch-6'!$3:$13</definedName>
    <definedName name="Z_BB6473B7_092C_417E_97E7_ED0705AE17A0_.wvu.PrintTitles" localSheetId="15" hidden="1">'Sch-6 After Discount'!$3:$13</definedName>
    <definedName name="Z_BB6473B7_092C_417E_97E7_ED0705AE17A0_.wvu.PrintTitles" localSheetId="16" hidden="1">'Sch-7'!$14:$14</definedName>
    <definedName name="Z_BB6473B7_092C_417E_97E7_ED0705AE17A0_.wvu.PrintTitles" localSheetId="17" hidden="1">'Sch-7 Dis'!$14:$14</definedName>
    <definedName name="Z_BB6473B7_092C_417E_97E7_ED0705AE17A0_.wvu.Rows" localSheetId="22" hidden="1">'Bid Form 2nd Envelope'!$25:$25</definedName>
    <definedName name="Z_BB6473B7_092C_417E_97E7_ED0705AE17A0_.wvu.Rows" localSheetId="1" hidden="1">Cover!$7:$7</definedName>
    <definedName name="Z_BB6473B7_092C_417E_97E7_ED0705AE17A0_.wvu.Rows" localSheetId="18" hidden="1">Discount!$22:$22,Discount!$29:$29,Discount!$32:$34</definedName>
    <definedName name="Z_BB6473B7_092C_417E_97E7_ED0705AE17A0_.wvu.Rows" localSheetId="2" hidden="1">Instructions!$35:$36</definedName>
    <definedName name="Z_BB6473B7_092C_417E_97E7_ED0705AE17A0_.wvu.Rows" localSheetId="4" hidden="1">'Sch-1'!$18:$20,'Sch-1'!$120:$120</definedName>
    <definedName name="Z_BB6473B7_092C_417E_97E7_ED0705AE17A0_.wvu.Rows" localSheetId="6" hidden="1">'Sch-2'!$18:$20</definedName>
    <definedName name="Z_BB6473B7_092C_417E_97E7_ED0705AE17A0_.wvu.Rows" localSheetId="8" hidden="1">'Sch-3 '!$18:$18,'Sch-3 '!$99:$99</definedName>
    <definedName name="Z_BB6473B7_092C_417E_97E7_ED0705AE17A0_.wvu.Rows" localSheetId="14" hidden="1">'Sch-6'!$22:$23</definedName>
    <definedName name="Z_BB6473B7_092C_417E_97E7_ED0705AE17A0_.wvu.Rows" localSheetId="15" hidden="1">'Sch-6 After Discount'!$22:$23</definedName>
    <definedName name="Z_BB6473B7_092C_417E_97E7_ED0705AE17A0_.wvu.Rows" localSheetId="16" hidden="1">'Sch-7'!$17:$18,'Sch-7'!$98:$216</definedName>
    <definedName name="Z_BB6473B7_092C_417E_97E7_ED0705AE17A0_.wvu.Rows" localSheetId="17" hidden="1">'Sch-7 Dis'!$104:$222</definedName>
    <definedName name="Z_C431BC99_7569_44AB_83F6_AB73BDED3783_.wvu.Cols" localSheetId="18" hidden="1">Discount!$H:$P</definedName>
    <definedName name="Z_C431BC99_7569_44AB_83F6_AB73BDED3783_.wvu.Cols" localSheetId="4" hidden="1">'Sch-1'!$T:$W</definedName>
    <definedName name="Z_C431BC99_7569_44AB_83F6_AB73BDED3783_.wvu.Cols" localSheetId="6" hidden="1">'Sch-2'!$K:$T</definedName>
    <definedName name="Z_C431BC99_7569_44AB_83F6_AB73BDED3783_.wvu.Cols" localSheetId="7" hidden="1">'Sch-2 Dis'!$K:$Q</definedName>
    <definedName name="Z_C431BC99_7569_44AB_83F6_AB73BDED3783_.wvu.Cols" localSheetId="8" hidden="1">'Sch-3 '!$S:$AE,'Sch-3 '!$AK:$AP</definedName>
    <definedName name="Z_C431BC99_7569_44AB_83F6_AB73BDED3783_.wvu.Cols" localSheetId="9" hidden="1">'Sch-3 Dis'!$AA:$AF</definedName>
    <definedName name="Z_C431BC99_7569_44AB_83F6_AB73BDED3783_.wvu.Cols" localSheetId="12" hidden="1">'Sch-5'!$I:$P</definedName>
    <definedName name="Z_C431BC99_7569_44AB_83F6_AB73BDED3783_.wvu.Cols" localSheetId="16" hidden="1">'Sch-7'!$O:$O,'Sch-7'!$AG:$AM</definedName>
    <definedName name="Z_C431BC99_7569_44AB_83F6_AB73BDED3783_.wvu.Cols" localSheetId="17" hidden="1">'Sch-7 Dis'!$AD:$AJ</definedName>
    <definedName name="Z_C431BC99_7569_44AB_83F6_AB73BDED3783_.wvu.FilterData" localSheetId="4" hidden="1">'Sch-1'!$A$23:$AZ$119</definedName>
    <definedName name="Z_C431BC99_7569_44AB_83F6_AB73BDED3783_.wvu.FilterData" localSheetId="5" hidden="1">'Sch-1 dis'!$A$16:$B$21</definedName>
    <definedName name="Z_C431BC99_7569_44AB_83F6_AB73BDED3783_.wvu.FilterData" localSheetId="6" hidden="1">'Sch-2'!$G$21:$J$118</definedName>
    <definedName name="Z_C431BC99_7569_44AB_83F6_AB73BDED3783_.wvu.FilterData" localSheetId="7" hidden="1">'Sch-2 Dis'!$A$15:$F$56</definedName>
    <definedName name="Z_C431BC99_7569_44AB_83F6_AB73BDED3783_.wvu.FilterData" localSheetId="8" hidden="1">'Sch-3 '!$A$21:$BB$98</definedName>
    <definedName name="Z_C431BC99_7569_44AB_83F6_AB73BDED3783_.wvu.FilterData" localSheetId="9" hidden="1">'Sch-3 Dis'!$A$15:$F$81</definedName>
    <definedName name="Z_C431BC99_7569_44AB_83F6_AB73BDED3783_.wvu.PrintArea" localSheetId="22" hidden="1">'Bid Form 2nd Envelope'!$A$1:$F$68</definedName>
    <definedName name="Z_C431BC99_7569_44AB_83F6_AB73BDED3783_.wvu.PrintArea" localSheetId="18" hidden="1">Discount!$A$2:$G$43</definedName>
    <definedName name="Z_C431BC99_7569_44AB_83F6_AB73BDED3783_.wvu.PrintArea" localSheetId="20" hidden="1">'Entry Tax'!$A$1:$E$16</definedName>
    <definedName name="Z_C431BC99_7569_44AB_83F6_AB73BDED3783_.wvu.PrintArea" localSheetId="2" hidden="1">Instructions!$A$1:$C$54</definedName>
    <definedName name="Z_C431BC99_7569_44AB_83F6_AB73BDED3783_.wvu.PrintArea" localSheetId="3" hidden="1">'Names of Bidder'!$B$1:$G$32</definedName>
    <definedName name="Z_C431BC99_7569_44AB_83F6_AB73BDED3783_.wvu.PrintArea" localSheetId="19" hidden="1">Octroi!$A$1:$E$16</definedName>
    <definedName name="Z_C431BC99_7569_44AB_83F6_AB73BDED3783_.wvu.PrintArea" localSheetId="21" hidden="1">'Other Taxes &amp; Duties'!$A$1:$F$16</definedName>
    <definedName name="Z_C431BC99_7569_44AB_83F6_AB73BDED3783_.wvu.PrintArea" localSheetId="24" hidden="1">'Q &amp; C'!$A$1:$F$38</definedName>
    <definedName name="Z_C431BC99_7569_44AB_83F6_AB73BDED3783_.wvu.PrintArea" localSheetId="23" hidden="1">'Q &amp; C (2)'!$A$1:$F$44</definedName>
    <definedName name="Z_C431BC99_7569_44AB_83F6_AB73BDED3783_.wvu.PrintArea" localSheetId="4" hidden="1">'Sch-1'!$A$1:$O$127</definedName>
    <definedName name="Z_C431BC99_7569_44AB_83F6_AB73BDED3783_.wvu.PrintArea" localSheetId="5" hidden="1">'Sch-1 dis'!$A$1:$G$84</definedName>
    <definedName name="Z_C431BC99_7569_44AB_83F6_AB73BDED3783_.wvu.PrintArea" localSheetId="6" hidden="1">'Sch-2'!$A$1:$J$125</definedName>
    <definedName name="Z_C431BC99_7569_44AB_83F6_AB73BDED3783_.wvu.PrintArea" localSheetId="7" hidden="1">'Sch-2 Dis'!$A$1:$F$62</definedName>
    <definedName name="Z_C431BC99_7569_44AB_83F6_AB73BDED3783_.wvu.PrintArea" localSheetId="8" hidden="1">'Sch-3 '!$A$1:$P$104</definedName>
    <definedName name="Z_C431BC99_7569_44AB_83F6_AB73BDED3783_.wvu.PrintArea" localSheetId="9" hidden="1">'Sch-3 Dis'!$A$1:$F$87</definedName>
    <definedName name="Z_C431BC99_7569_44AB_83F6_AB73BDED3783_.wvu.PrintArea" localSheetId="10" hidden="1">'Sch-4'!$A$1:$Q$29</definedName>
    <definedName name="Z_C431BC99_7569_44AB_83F6_AB73BDED3783_.wvu.PrintArea" localSheetId="11" hidden="1">'Sch-4b'!$A$1:$Q$37</definedName>
    <definedName name="Z_C431BC99_7569_44AB_83F6_AB73BDED3783_.wvu.PrintArea" localSheetId="12" hidden="1">'Sch-5'!$A$1:$E$26</definedName>
    <definedName name="Z_C431BC99_7569_44AB_83F6_AB73BDED3783_.wvu.PrintArea" localSheetId="13" hidden="1">'Sch-5 Dis'!$A$1:$E$26</definedName>
    <definedName name="Z_C431BC99_7569_44AB_83F6_AB73BDED3783_.wvu.PrintArea" localSheetId="14" hidden="1">'Sch-6'!$A$1:$D$33</definedName>
    <definedName name="Z_C431BC99_7569_44AB_83F6_AB73BDED3783_.wvu.PrintArea" localSheetId="15" hidden="1">'Sch-6 After Discount'!$A$1:$D$33</definedName>
    <definedName name="Z_C431BC99_7569_44AB_83F6_AB73BDED3783_.wvu.PrintArea" localSheetId="16" hidden="1">'Sch-7'!$A$1:$M$25</definedName>
    <definedName name="Z_C431BC99_7569_44AB_83F6_AB73BDED3783_.wvu.PrintArea" localSheetId="17" hidden="1">'Sch-7 Dis'!$A$1:$G$28</definedName>
    <definedName name="Z_C431BC99_7569_44AB_83F6_AB73BDED3783_.wvu.PrintTitles" localSheetId="4" hidden="1">'Sch-1'!$15:$17</definedName>
    <definedName name="Z_C431BC99_7569_44AB_83F6_AB73BDED3783_.wvu.PrintTitles" localSheetId="5" hidden="1">'Sch-1 dis'!$14:$16</definedName>
    <definedName name="Z_C431BC99_7569_44AB_83F6_AB73BDED3783_.wvu.PrintTitles" localSheetId="6" hidden="1">'Sch-2'!$15:$17</definedName>
    <definedName name="Z_C431BC99_7569_44AB_83F6_AB73BDED3783_.wvu.PrintTitles" localSheetId="7" hidden="1">'Sch-2 Dis'!$13:$15</definedName>
    <definedName name="Z_C431BC99_7569_44AB_83F6_AB73BDED3783_.wvu.PrintTitles" localSheetId="8" hidden="1">'Sch-3 '!$13:$17</definedName>
    <definedName name="Z_C431BC99_7569_44AB_83F6_AB73BDED3783_.wvu.PrintTitles" localSheetId="9" hidden="1">'Sch-3 Dis'!$13:$15</definedName>
    <definedName name="Z_C431BC99_7569_44AB_83F6_AB73BDED3783_.wvu.PrintTitles" localSheetId="12" hidden="1">'Sch-5'!$3:$13</definedName>
    <definedName name="Z_C431BC99_7569_44AB_83F6_AB73BDED3783_.wvu.PrintTitles" localSheetId="13" hidden="1">'Sch-5 Dis'!$3:$13</definedName>
    <definedName name="Z_C431BC99_7569_44AB_83F6_AB73BDED3783_.wvu.PrintTitles" localSheetId="14" hidden="1">'Sch-6'!$3:$13</definedName>
    <definedName name="Z_C431BC99_7569_44AB_83F6_AB73BDED3783_.wvu.PrintTitles" localSheetId="15" hidden="1">'Sch-6 After Discount'!$3:$13</definedName>
    <definedName name="Z_C431BC99_7569_44AB_83F6_AB73BDED3783_.wvu.PrintTitles" localSheetId="16" hidden="1">'Sch-7'!$14:$14</definedName>
    <definedName name="Z_C431BC99_7569_44AB_83F6_AB73BDED3783_.wvu.PrintTitles" localSheetId="17" hidden="1">'Sch-7 Dis'!$14:$14</definedName>
    <definedName name="Z_C431BC99_7569_44AB_83F6_AB73BDED3783_.wvu.Rows" localSheetId="1" hidden="1">Cover!$7:$7</definedName>
    <definedName name="Z_C431BC99_7569_44AB_83F6_AB73BDED3783_.wvu.Rows" localSheetId="18" hidden="1">Discount!$23:$23,Discount!$30:$30,Discount!$32:$34</definedName>
    <definedName name="Z_C431BC99_7569_44AB_83F6_AB73BDED3783_.wvu.Rows" localSheetId="4" hidden="1">'Sch-1'!$18:$19</definedName>
    <definedName name="Z_C431BC99_7569_44AB_83F6_AB73BDED3783_.wvu.Rows" localSheetId="8" hidden="1">'Sch-3 '!#REF!</definedName>
    <definedName name="Z_C431BC99_7569_44AB_83F6_AB73BDED3783_.wvu.Rows" localSheetId="16" hidden="1">'Sch-7'!$22:$22,'Sch-7'!#REF!,'Sch-7'!$98:$216</definedName>
    <definedName name="Z_C431BC99_7569_44AB_83F6_AB73BDED3783_.wvu.Rows" localSheetId="17" hidden="1">'Sch-7 Dis'!$104:$222</definedName>
    <definedName name="Z_CB55CDDD_15EC_4265_9148_3411BBB26D54_.wvu.Cols" localSheetId="22" hidden="1">'Bid Form 2nd Envelope'!$G:$K,'Bid Form 2nd Envelope'!$Y:$AN</definedName>
    <definedName name="Z_CB55CDDD_15EC_4265_9148_3411BBB26D54_.wvu.Cols" localSheetId="18" hidden="1">Discount!$H:$K</definedName>
    <definedName name="Z_CB55CDDD_15EC_4265_9148_3411BBB26D54_.wvu.Cols" localSheetId="3" hidden="1">'Names of Bidder'!$H:$R,'Names of Bidder'!$Z:$AC</definedName>
    <definedName name="Z_CB55CDDD_15EC_4265_9148_3411BBB26D54_.wvu.Cols" localSheetId="4" hidden="1">'Sch-1'!$O:$R,'Sch-1'!$AD:$AM</definedName>
    <definedName name="Z_CB55CDDD_15EC_4265_9148_3411BBB26D54_.wvu.Cols" localSheetId="7" hidden="1">'Sch-2 Dis'!$K:$Q</definedName>
    <definedName name="Z_CB55CDDD_15EC_4265_9148_3411BBB26D54_.wvu.Cols" localSheetId="8" hidden="1">'Sch-3 '!$Q:$U,'Sch-3 '!$AK:$AP</definedName>
    <definedName name="Z_CB55CDDD_15EC_4265_9148_3411BBB26D54_.wvu.Cols" localSheetId="9" hidden="1">'Sch-3 Dis'!$AA:$AF</definedName>
    <definedName name="Z_CB55CDDD_15EC_4265_9148_3411BBB26D54_.wvu.Cols" localSheetId="10" hidden="1">'Sch-4'!$R:$S</definedName>
    <definedName name="Z_CB55CDDD_15EC_4265_9148_3411BBB26D54_.wvu.Cols" localSheetId="11" hidden="1">'Sch-4b'!$R:$S</definedName>
    <definedName name="Z_CB55CDDD_15EC_4265_9148_3411BBB26D54_.wvu.Cols" localSheetId="12" hidden="1">'Sch-5'!$I:$P</definedName>
    <definedName name="Z_CB55CDDD_15EC_4265_9148_3411BBB26D54_.wvu.Cols" localSheetId="16" hidden="1">'Sch-7'!$P:$R,'Sch-7'!$AG:$AM</definedName>
    <definedName name="Z_CB55CDDD_15EC_4265_9148_3411BBB26D54_.wvu.Cols" localSheetId="17" hidden="1">'Sch-7 Dis'!$AD:$AJ</definedName>
    <definedName name="Z_CB55CDDD_15EC_4265_9148_3411BBB26D54_.wvu.FilterData" localSheetId="4" hidden="1">'Sch-1'!$A$23:$AY$120</definedName>
    <definedName name="Z_CB55CDDD_15EC_4265_9148_3411BBB26D54_.wvu.FilterData" localSheetId="5" hidden="1">'Sch-1 dis'!$A$16:$B$21</definedName>
    <definedName name="Z_CB55CDDD_15EC_4265_9148_3411BBB26D54_.wvu.FilterData" localSheetId="6" hidden="1">'Sch-2'!$G$21:$J$118</definedName>
    <definedName name="Z_CB55CDDD_15EC_4265_9148_3411BBB26D54_.wvu.FilterData" localSheetId="7" hidden="1">'Sch-2 Dis'!$A$15:$F$56</definedName>
    <definedName name="Z_CB55CDDD_15EC_4265_9148_3411BBB26D54_.wvu.FilterData" localSheetId="8" hidden="1">'Sch-3 '!$A$21:$BB$96</definedName>
    <definedName name="Z_CB55CDDD_15EC_4265_9148_3411BBB26D54_.wvu.FilterData" localSheetId="9" hidden="1">'Sch-3 Dis'!$A$15:$F$81</definedName>
    <definedName name="Z_CB55CDDD_15EC_4265_9148_3411BBB26D54_.wvu.PrintArea" localSheetId="22" hidden="1">'Bid Form 2nd Envelope'!$A$1:$F$68</definedName>
    <definedName name="Z_CB55CDDD_15EC_4265_9148_3411BBB26D54_.wvu.PrintArea" localSheetId="1" hidden="1">Cover!$A$1:$F$15</definedName>
    <definedName name="Z_CB55CDDD_15EC_4265_9148_3411BBB26D54_.wvu.PrintArea" localSheetId="18" hidden="1">Discount!$A$2:$G$43</definedName>
    <definedName name="Z_CB55CDDD_15EC_4265_9148_3411BBB26D54_.wvu.PrintArea" localSheetId="20" hidden="1">'Entry Tax'!$A$1:$E$16</definedName>
    <definedName name="Z_CB55CDDD_15EC_4265_9148_3411BBB26D54_.wvu.PrintArea" localSheetId="2" hidden="1">Instructions!$A$1:$C$54</definedName>
    <definedName name="Z_CB55CDDD_15EC_4265_9148_3411BBB26D54_.wvu.PrintArea" localSheetId="3" hidden="1">'Names of Bidder'!$B$1:$G$32</definedName>
    <definedName name="Z_CB55CDDD_15EC_4265_9148_3411BBB26D54_.wvu.PrintArea" localSheetId="19" hidden="1">Octroi!$A$1:$E$16</definedName>
    <definedName name="Z_CB55CDDD_15EC_4265_9148_3411BBB26D54_.wvu.PrintArea" localSheetId="21" hidden="1">'Other Taxes &amp; Duties'!$A$1:$F$16</definedName>
    <definedName name="Z_CB55CDDD_15EC_4265_9148_3411BBB26D54_.wvu.PrintArea" localSheetId="24" hidden="1">'Q &amp; C'!$A$1:$F$38</definedName>
    <definedName name="Z_CB55CDDD_15EC_4265_9148_3411BBB26D54_.wvu.PrintArea" localSheetId="23" hidden="1">'Q &amp; C (2)'!$A$1:$F$44</definedName>
    <definedName name="Z_CB55CDDD_15EC_4265_9148_3411BBB26D54_.wvu.PrintArea" localSheetId="4" hidden="1">'Sch-1'!$A$1:$N$127</definedName>
    <definedName name="Z_CB55CDDD_15EC_4265_9148_3411BBB26D54_.wvu.PrintArea" localSheetId="5" hidden="1">'Sch-1 dis'!$A$1:$G$84</definedName>
    <definedName name="Z_CB55CDDD_15EC_4265_9148_3411BBB26D54_.wvu.PrintArea" localSheetId="6" hidden="1">'Sch-2'!$A$1:$J$127</definedName>
    <definedName name="Z_CB55CDDD_15EC_4265_9148_3411BBB26D54_.wvu.PrintArea" localSheetId="7" hidden="1">'Sch-2 Dis'!$A$1:$F$62</definedName>
    <definedName name="Z_CB55CDDD_15EC_4265_9148_3411BBB26D54_.wvu.PrintArea" localSheetId="8" hidden="1">'Sch-3 '!$A$1:$Q$104</definedName>
    <definedName name="Z_CB55CDDD_15EC_4265_9148_3411BBB26D54_.wvu.PrintArea" localSheetId="9" hidden="1">'Sch-3 Dis'!$A$1:$F$87</definedName>
    <definedName name="Z_CB55CDDD_15EC_4265_9148_3411BBB26D54_.wvu.PrintArea" localSheetId="10" hidden="1">'Sch-4'!$A$1:$Q$29</definedName>
    <definedName name="Z_CB55CDDD_15EC_4265_9148_3411BBB26D54_.wvu.PrintArea" localSheetId="11" hidden="1">'Sch-4b'!$A$1:$Q$37</definedName>
    <definedName name="Z_CB55CDDD_15EC_4265_9148_3411BBB26D54_.wvu.PrintArea" localSheetId="12" hidden="1">'Sch-5'!$A$1:$E$26</definedName>
    <definedName name="Z_CB55CDDD_15EC_4265_9148_3411BBB26D54_.wvu.PrintArea" localSheetId="13" hidden="1">'Sch-5 Dis'!$A$1:$E$26</definedName>
    <definedName name="Z_CB55CDDD_15EC_4265_9148_3411BBB26D54_.wvu.PrintArea" localSheetId="14" hidden="1">'Sch-6'!$A$1:$D$33</definedName>
    <definedName name="Z_CB55CDDD_15EC_4265_9148_3411BBB26D54_.wvu.PrintArea" localSheetId="15" hidden="1">'Sch-6 After Discount'!$A$1:$D$33</definedName>
    <definedName name="Z_CB55CDDD_15EC_4265_9148_3411BBB26D54_.wvu.PrintArea" localSheetId="16" hidden="1">'Sch-7'!$A$1:$N$25</definedName>
    <definedName name="Z_CB55CDDD_15EC_4265_9148_3411BBB26D54_.wvu.PrintArea" localSheetId="17" hidden="1">'Sch-7 Dis'!$A$1:$G$28</definedName>
    <definedName name="Z_CB55CDDD_15EC_4265_9148_3411BBB26D54_.wvu.PrintTitles" localSheetId="4" hidden="1">'Sch-1'!$15:$17</definedName>
    <definedName name="Z_CB55CDDD_15EC_4265_9148_3411BBB26D54_.wvu.PrintTitles" localSheetId="5" hidden="1">'Sch-1 dis'!$14:$16</definedName>
    <definedName name="Z_CB55CDDD_15EC_4265_9148_3411BBB26D54_.wvu.PrintTitles" localSheetId="6" hidden="1">'Sch-2'!$15:$17</definedName>
    <definedName name="Z_CB55CDDD_15EC_4265_9148_3411BBB26D54_.wvu.PrintTitles" localSheetId="7" hidden="1">'Sch-2 Dis'!$13:$15</definedName>
    <definedName name="Z_CB55CDDD_15EC_4265_9148_3411BBB26D54_.wvu.PrintTitles" localSheetId="8" hidden="1">'Sch-3 '!$13:$17</definedName>
    <definedName name="Z_CB55CDDD_15EC_4265_9148_3411BBB26D54_.wvu.PrintTitles" localSheetId="9" hidden="1">'Sch-3 Dis'!$13:$15</definedName>
    <definedName name="Z_CB55CDDD_15EC_4265_9148_3411BBB26D54_.wvu.PrintTitles" localSheetId="12" hidden="1">'Sch-5'!$3:$13</definedName>
    <definedName name="Z_CB55CDDD_15EC_4265_9148_3411BBB26D54_.wvu.PrintTitles" localSheetId="13" hidden="1">'Sch-5 Dis'!$3:$13</definedName>
    <definedName name="Z_CB55CDDD_15EC_4265_9148_3411BBB26D54_.wvu.PrintTitles" localSheetId="14" hidden="1">'Sch-6'!$3:$13</definedName>
    <definedName name="Z_CB55CDDD_15EC_4265_9148_3411BBB26D54_.wvu.PrintTitles" localSheetId="15" hidden="1">'Sch-6 After Discount'!$3:$13</definedName>
    <definedName name="Z_CB55CDDD_15EC_4265_9148_3411BBB26D54_.wvu.PrintTitles" localSheetId="16" hidden="1">'Sch-7'!$14:$14</definedName>
    <definedName name="Z_CB55CDDD_15EC_4265_9148_3411BBB26D54_.wvu.PrintTitles" localSheetId="17" hidden="1">'Sch-7 Dis'!$14:$14</definedName>
    <definedName name="Z_CB55CDDD_15EC_4265_9148_3411BBB26D54_.wvu.Rows" localSheetId="22" hidden="1">'Bid Form 2nd Envelope'!$25:$25</definedName>
    <definedName name="Z_CB55CDDD_15EC_4265_9148_3411BBB26D54_.wvu.Rows" localSheetId="1" hidden="1">Cover!$7:$7</definedName>
    <definedName name="Z_CB55CDDD_15EC_4265_9148_3411BBB26D54_.wvu.Rows" localSheetId="18" hidden="1">Discount!$22:$22,Discount!$29:$29,Discount!$32:$34</definedName>
    <definedName name="Z_CB55CDDD_15EC_4265_9148_3411BBB26D54_.wvu.Rows" localSheetId="2" hidden="1">Instructions!$35:$36</definedName>
    <definedName name="Z_CB55CDDD_15EC_4265_9148_3411BBB26D54_.wvu.Rows" localSheetId="4" hidden="1">'Sch-1'!$18:$20</definedName>
    <definedName name="Z_CB55CDDD_15EC_4265_9148_3411BBB26D54_.wvu.Rows" localSheetId="6" hidden="1">'Sch-2'!$18:$20</definedName>
    <definedName name="Z_CB55CDDD_15EC_4265_9148_3411BBB26D54_.wvu.Rows" localSheetId="8" hidden="1">'Sch-3 '!$18:$18,'Sch-3 '!$99:$99</definedName>
    <definedName name="Z_CB55CDDD_15EC_4265_9148_3411BBB26D54_.wvu.Rows" localSheetId="14" hidden="1">'Sch-6'!$22:$23</definedName>
    <definedName name="Z_CB55CDDD_15EC_4265_9148_3411BBB26D54_.wvu.Rows" localSheetId="15" hidden="1">'Sch-6 After Discount'!$22:$23</definedName>
    <definedName name="Z_CB55CDDD_15EC_4265_9148_3411BBB26D54_.wvu.Rows" localSheetId="16" hidden="1">'Sch-7'!$17:$18,'Sch-7'!$98:$216</definedName>
    <definedName name="Z_CB55CDDD_15EC_4265_9148_3411BBB26D54_.wvu.Rows" localSheetId="17" hidden="1">'Sch-7 Dis'!$104:$222</definedName>
    <definedName name="Z_D0757F9E_DF41_4B40_A5E5_F4F8FDD8D61D_.wvu.Cols" localSheetId="18" hidden="1">Discount!$H:$O</definedName>
    <definedName name="Z_D0757F9E_DF41_4B40_A5E5_F4F8FDD8D61D_.wvu.Cols" localSheetId="6" hidden="1">'Sch-2'!$M:$R</definedName>
    <definedName name="Z_D0757F9E_DF41_4B40_A5E5_F4F8FDD8D61D_.wvu.Cols" localSheetId="7" hidden="1">'Sch-2 Dis'!$K:$Q</definedName>
    <definedName name="Z_D0757F9E_DF41_4B40_A5E5_F4F8FDD8D61D_.wvu.Cols" localSheetId="8" hidden="1">'Sch-3 '!$S:$AE,'Sch-3 '!$AK:$AP</definedName>
    <definedName name="Z_D0757F9E_DF41_4B40_A5E5_F4F8FDD8D61D_.wvu.Cols" localSheetId="9" hidden="1">'Sch-3 Dis'!$AA:$AF</definedName>
    <definedName name="Z_D0757F9E_DF41_4B40_A5E5_F4F8FDD8D61D_.wvu.Cols" localSheetId="12" hidden="1">'Sch-5'!$I:$P</definedName>
    <definedName name="Z_D0757F9E_DF41_4B40_A5E5_F4F8FDD8D61D_.wvu.Cols" localSheetId="16" hidden="1">'Sch-7'!$O:$O,'Sch-7'!$AG:$AM</definedName>
    <definedName name="Z_D0757F9E_DF41_4B40_A5E5_F4F8FDD8D61D_.wvu.Cols" localSheetId="17" hidden="1">'Sch-7 Dis'!$AD:$AJ</definedName>
    <definedName name="Z_D0757F9E_DF41_4B40_A5E5_F4F8FDD8D61D_.wvu.FilterData" localSheetId="4" hidden="1">'Sch-1'!$A$18:$O$116</definedName>
    <definedName name="Z_D0757F9E_DF41_4B40_A5E5_F4F8FDD8D61D_.wvu.FilterData" localSheetId="5" hidden="1">'Sch-1 dis'!$A$16:$B$21</definedName>
    <definedName name="Z_D0757F9E_DF41_4B40_A5E5_F4F8FDD8D61D_.wvu.FilterData" localSheetId="6" hidden="1">'Sch-2'!$G$21:$J$118</definedName>
    <definedName name="Z_D0757F9E_DF41_4B40_A5E5_F4F8FDD8D61D_.wvu.FilterData" localSheetId="7" hidden="1">'Sch-2 Dis'!$A$15:$F$56</definedName>
    <definedName name="Z_D0757F9E_DF41_4B40_A5E5_F4F8FDD8D61D_.wvu.FilterData" localSheetId="8" hidden="1">'Sch-3 '!$A$19:$P$98</definedName>
    <definedName name="Z_D0757F9E_DF41_4B40_A5E5_F4F8FDD8D61D_.wvu.FilterData" localSheetId="9" hidden="1">'Sch-3 Dis'!$A$15:$F$81</definedName>
    <definedName name="Z_D0757F9E_DF41_4B40_A5E5_F4F8FDD8D61D_.wvu.PrintArea" localSheetId="22" hidden="1">'Bid Form 2nd Envelope'!$A$1:$F$68</definedName>
    <definedName name="Z_D0757F9E_DF41_4B40_A5E5_F4F8FDD8D61D_.wvu.PrintArea" localSheetId="18" hidden="1">Discount!$A$2:$G$43</definedName>
    <definedName name="Z_D0757F9E_DF41_4B40_A5E5_F4F8FDD8D61D_.wvu.PrintArea" localSheetId="20" hidden="1">'Entry Tax'!$A$1:$E$16</definedName>
    <definedName name="Z_D0757F9E_DF41_4B40_A5E5_F4F8FDD8D61D_.wvu.PrintArea" localSheetId="2" hidden="1">Instructions!$A$1:$C$54</definedName>
    <definedName name="Z_D0757F9E_DF41_4B40_A5E5_F4F8FDD8D61D_.wvu.PrintArea" localSheetId="3" hidden="1">'Names of Bidder'!$B$1:$G$32</definedName>
    <definedName name="Z_D0757F9E_DF41_4B40_A5E5_F4F8FDD8D61D_.wvu.PrintArea" localSheetId="19" hidden="1">Octroi!$A$1:$E$16</definedName>
    <definedName name="Z_D0757F9E_DF41_4B40_A5E5_F4F8FDD8D61D_.wvu.PrintArea" localSheetId="21" hidden="1">'Other Taxes &amp; Duties'!$A$1:$F$16</definedName>
    <definedName name="Z_D0757F9E_DF41_4B40_A5E5_F4F8FDD8D61D_.wvu.PrintArea" localSheetId="24" hidden="1">'Q &amp; C'!$A$1:$F$38</definedName>
    <definedName name="Z_D0757F9E_DF41_4B40_A5E5_F4F8FDD8D61D_.wvu.PrintArea" localSheetId="23" hidden="1">'Q &amp; C (2)'!$A$1:$F$44</definedName>
    <definedName name="Z_D0757F9E_DF41_4B40_A5E5_F4F8FDD8D61D_.wvu.PrintArea" localSheetId="4" hidden="1">'Sch-1'!$A$1:$O$127</definedName>
    <definedName name="Z_D0757F9E_DF41_4B40_A5E5_F4F8FDD8D61D_.wvu.PrintArea" localSheetId="5" hidden="1">'Sch-1 dis'!$A$1:$G$84</definedName>
    <definedName name="Z_D0757F9E_DF41_4B40_A5E5_F4F8FDD8D61D_.wvu.PrintArea" localSheetId="6" hidden="1">'Sch-2'!$A$1:$J$125</definedName>
    <definedName name="Z_D0757F9E_DF41_4B40_A5E5_F4F8FDD8D61D_.wvu.PrintArea" localSheetId="7" hidden="1">'Sch-2 Dis'!$A$1:$F$62</definedName>
    <definedName name="Z_D0757F9E_DF41_4B40_A5E5_F4F8FDD8D61D_.wvu.PrintArea" localSheetId="8" hidden="1">'Sch-3 '!$A$1:$P$104</definedName>
    <definedName name="Z_D0757F9E_DF41_4B40_A5E5_F4F8FDD8D61D_.wvu.PrintArea" localSheetId="9" hidden="1">'Sch-3 Dis'!$A$1:$F$87</definedName>
    <definedName name="Z_D0757F9E_DF41_4B40_A5E5_F4F8FDD8D61D_.wvu.PrintArea" localSheetId="10" hidden="1">'Sch-4'!$A$1:$Q$29</definedName>
    <definedName name="Z_D0757F9E_DF41_4B40_A5E5_F4F8FDD8D61D_.wvu.PrintArea" localSheetId="11" hidden="1">'Sch-4b'!$A$1:$Q$37</definedName>
    <definedName name="Z_D0757F9E_DF41_4B40_A5E5_F4F8FDD8D61D_.wvu.PrintArea" localSheetId="12" hidden="1">'Sch-5'!$A$1:$E$26</definedName>
    <definedName name="Z_D0757F9E_DF41_4B40_A5E5_F4F8FDD8D61D_.wvu.PrintArea" localSheetId="13" hidden="1">'Sch-5 Dis'!$A$1:$E$26</definedName>
    <definedName name="Z_D0757F9E_DF41_4B40_A5E5_F4F8FDD8D61D_.wvu.PrintArea" localSheetId="14" hidden="1">'Sch-6'!$A$1:$D$33</definedName>
    <definedName name="Z_D0757F9E_DF41_4B40_A5E5_F4F8FDD8D61D_.wvu.PrintArea" localSheetId="15" hidden="1">'Sch-6 After Discount'!$A$1:$D$33</definedName>
    <definedName name="Z_D0757F9E_DF41_4B40_A5E5_F4F8FDD8D61D_.wvu.PrintArea" localSheetId="16" hidden="1">'Sch-7'!$A$1:$M$25</definedName>
    <definedName name="Z_D0757F9E_DF41_4B40_A5E5_F4F8FDD8D61D_.wvu.PrintArea" localSheetId="17" hidden="1">'Sch-7 Dis'!$A$1:$G$28</definedName>
    <definedName name="Z_D0757F9E_DF41_4B40_A5E5_F4F8FDD8D61D_.wvu.PrintTitles" localSheetId="4" hidden="1">'Sch-1'!$15:$17</definedName>
    <definedName name="Z_D0757F9E_DF41_4B40_A5E5_F4F8FDD8D61D_.wvu.PrintTitles" localSheetId="5" hidden="1">'Sch-1 dis'!$14:$16</definedName>
    <definedName name="Z_D0757F9E_DF41_4B40_A5E5_F4F8FDD8D61D_.wvu.PrintTitles" localSheetId="6" hidden="1">'Sch-2'!$15:$17</definedName>
    <definedName name="Z_D0757F9E_DF41_4B40_A5E5_F4F8FDD8D61D_.wvu.PrintTitles" localSheetId="7" hidden="1">'Sch-2 Dis'!$13:$15</definedName>
    <definedName name="Z_D0757F9E_DF41_4B40_A5E5_F4F8FDD8D61D_.wvu.PrintTitles" localSheetId="8" hidden="1">'Sch-3 '!$13:$17</definedName>
    <definedName name="Z_D0757F9E_DF41_4B40_A5E5_F4F8FDD8D61D_.wvu.PrintTitles" localSheetId="9" hidden="1">'Sch-3 Dis'!$13:$15</definedName>
    <definedName name="Z_D0757F9E_DF41_4B40_A5E5_F4F8FDD8D61D_.wvu.PrintTitles" localSheetId="12" hidden="1">'Sch-5'!$3:$13</definedName>
    <definedName name="Z_D0757F9E_DF41_4B40_A5E5_F4F8FDD8D61D_.wvu.PrintTitles" localSheetId="13" hidden="1">'Sch-5 Dis'!$3:$13</definedName>
    <definedName name="Z_D0757F9E_DF41_4B40_A5E5_F4F8FDD8D61D_.wvu.PrintTitles" localSheetId="14" hidden="1">'Sch-6'!$3:$13</definedName>
    <definedName name="Z_D0757F9E_DF41_4B40_A5E5_F4F8FDD8D61D_.wvu.PrintTitles" localSheetId="15" hidden="1">'Sch-6 After Discount'!$3:$13</definedName>
    <definedName name="Z_D0757F9E_DF41_4B40_A5E5_F4F8FDD8D61D_.wvu.PrintTitles" localSheetId="16" hidden="1">'Sch-7'!$14:$14</definedName>
    <definedName name="Z_D0757F9E_DF41_4B40_A5E5_F4F8FDD8D61D_.wvu.PrintTitles" localSheetId="17" hidden="1">'Sch-7 Dis'!$14:$14</definedName>
    <definedName name="Z_D0757F9E_DF41_4B40_A5E5_F4F8FDD8D61D_.wvu.Rows" localSheetId="1" hidden="1">Cover!$7:$7</definedName>
    <definedName name="Z_D0757F9E_DF41_4B40_A5E5_F4F8FDD8D61D_.wvu.Rows" localSheetId="18" hidden="1">Discount!$32:$34</definedName>
    <definedName name="Z_D0757F9E_DF41_4B40_A5E5_F4F8FDD8D61D_.wvu.Rows" localSheetId="6" hidden="1">'Sch-2'!#REF!</definedName>
    <definedName name="Z_D0757F9E_DF41_4B40_A5E5_F4F8FDD8D61D_.wvu.Rows" localSheetId="16" hidden="1">'Sch-7'!$22:$22,'Sch-7'!$98:$216</definedName>
    <definedName name="Z_D0757F9E_DF41_4B40_A5E5_F4F8FDD8D61D_.wvu.Rows" localSheetId="17" hidden="1">'Sch-7 Dis'!$104:$222</definedName>
    <definedName name="Z_D53177B2_31EC_4222_B97A_A37DCFD9E45B_.wvu.Cols" localSheetId="18" hidden="1">Discount!$H:$P</definedName>
    <definedName name="Z_D53177B2_31EC_4222_B97A_A37DCFD9E45B_.wvu.Cols" localSheetId="4" hidden="1">'Sch-1'!$P:$AZ</definedName>
    <definedName name="Z_D53177B2_31EC_4222_B97A_A37DCFD9E45B_.wvu.Cols" localSheetId="6" hidden="1">'Sch-2'!$M:$R</definedName>
    <definedName name="Z_D53177B2_31EC_4222_B97A_A37DCFD9E45B_.wvu.Cols" localSheetId="7" hidden="1">'Sch-2 Dis'!$K:$Q</definedName>
    <definedName name="Z_D53177B2_31EC_4222_B97A_A37DCFD9E45B_.wvu.Cols" localSheetId="8" hidden="1">'Sch-3 '!$S:$AE,'Sch-3 '!$AK:$AP</definedName>
    <definedName name="Z_D53177B2_31EC_4222_B97A_A37DCFD9E45B_.wvu.Cols" localSheetId="9" hidden="1">'Sch-3 Dis'!$AA:$AF</definedName>
    <definedName name="Z_D53177B2_31EC_4222_B97A_A37DCFD9E45B_.wvu.Cols" localSheetId="12" hidden="1">'Sch-5'!$I:$P</definedName>
    <definedName name="Z_D53177B2_31EC_4222_B97A_A37DCFD9E45B_.wvu.Cols" localSheetId="16" hidden="1">'Sch-7'!$O:$O,'Sch-7'!$AG:$AM</definedName>
    <definedName name="Z_D53177B2_31EC_4222_B97A_A37DCFD9E45B_.wvu.Cols" localSheetId="17" hidden="1">'Sch-7 Dis'!$AD:$AJ</definedName>
    <definedName name="Z_D53177B2_31EC_4222_B97A_A37DCFD9E45B_.wvu.FilterData" localSheetId="4" hidden="1">'Sch-1'!$A$18:$O$116</definedName>
    <definedName name="Z_D53177B2_31EC_4222_B97A_A37DCFD9E45B_.wvu.FilterData" localSheetId="5" hidden="1">'Sch-1 dis'!$A$16:$B$21</definedName>
    <definedName name="Z_D53177B2_31EC_4222_B97A_A37DCFD9E45B_.wvu.FilterData" localSheetId="6" hidden="1">'Sch-2'!$G$21:$J$118</definedName>
    <definedName name="Z_D53177B2_31EC_4222_B97A_A37DCFD9E45B_.wvu.FilterData" localSheetId="7" hidden="1">'Sch-2 Dis'!$A$15:$F$56</definedName>
    <definedName name="Z_D53177B2_31EC_4222_B97A_A37DCFD9E45B_.wvu.FilterData" localSheetId="8" hidden="1">'Sch-3 '!$A$19:$P$98</definedName>
    <definedName name="Z_D53177B2_31EC_4222_B97A_A37DCFD9E45B_.wvu.FilterData" localSheetId="9" hidden="1">'Sch-3 Dis'!$A$15:$F$81</definedName>
    <definedName name="Z_D53177B2_31EC_4222_B97A_A37DCFD9E45B_.wvu.PrintArea" localSheetId="22" hidden="1">'Bid Form 2nd Envelope'!$A$1:$F$68</definedName>
    <definedName name="Z_D53177B2_31EC_4222_B97A_A37DCFD9E45B_.wvu.PrintArea" localSheetId="18" hidden="1">Discount!$A$2:$G$43</definedName>
    <definedName name="Z_D53177B2_31EC_4222_B97A_A37DCFD9E45B_.wvu.PrintArea" localSheetId="20" hidden="1">'Entry Tax'!$A$1:$E$16</definedName>
    <definedName name="Z_D53177B2_31EC_4222_B97A_A37DCFD9E45B_.wvu.PrintArea" localSheetId="2" hidden="1">Instructions!$A$1:$C$54</definedName>
    <definedName name="Z_D53177B2_31EC_4222_B97A_A37DCFD9E45B_.wvu.PrintArea" localSheetId="3" hidden="1">'Names of Bidder'!$B$1:$G$32</definedName>
    <definedName name="Z_D53177B2_31EC_4222_B97A_A37DCFD9E45B_.wvu.PrintArea" localSheetId="19" hidden="1">Octroi!$A$1:$E$16</definedName>
    <definedName name="Z_D53177B2_31EC_4222_B97A_A37DCFD9E45B_.wvu.PrintArea" localSheetId="21" hidden="1">'Other Taxes &amp; Duties'!$A$1:$F$16</definedName>
    <definedName name="Z_D53177B2_31EC_4222_B97A_A37DCFD9E45B_.wvu.PrintArea" localSheetId="24" hidden="1">'Q &amp; C'!$A$1:$F$38</definedName>
    <definedName name="Z_D53177B2_31EC_4222_B97A_A37DCFD9E45B_.wvu.PrintArea" localSheetId="23" hidden="1">'Q &amp; C (2)'!$A$1:$F$44</definedName>
    <definedName name="Z_D53177B2_31EC_4222_B97A_A37DCFD9E45B_.wvu.PrintArea" localSheetId="4" hidden="1">'Sch-1'!$A$1:$O$127</definedName>
    <definedName name="Z_D53177B2_31EC_4222_B97A_A37DCFD9E45B_.wvu.PrintArea" localSheetId="5" hidden="1">'Sch-1 dis'!$A$1:$G$84</definedName>
    <definedName name="Z_D53177B2_31EC_4222_B97A_A37DCFD9E45B_.wvu.PrintArea" localSheetId="6" hidden="1">'Sch-2'!$A$1:$J$125</definedName>
    <definedName name="Z_D53177B2_31EC_4222_B97A_A37DCFD9E45B_.wvu.PrintArea" localSheetId="7" hidden="1">'Sch-2 Dis'!$A$1:$F$62</definedName>
    <definedName name="Z_D53177B2_31EC_4222_B97A_A37DCFD9E45B_.wvu.PrintArea" localSheetId="8" hidden="1">'Sch-3 '!$A$1:$P$104</definedName>
    <definedName name="Z_D53177B2_31EC_4222_B97A_A37DCFD9E45B_.wvu.PrintArea" localSheetId="9" hidden="1">'Sch-3 Dis'!$A$1:$F$87</definedName>
    <definedName name="Z_D53177B2_31EC_4222_B97A_A37DCFD9E45B_.wvu.PrintArea" localSheetId="10" hidden="1">'Sch-4'!$A$1:$Q$29</definedName>
    <definedName name="Z_D53177B2_31EC_4222_B97A_A37DCFD9E45B_.wvu.PrintArea" localSheetId="11" hidden="1">'Sch-4b'!$A$1:$Q$37</definedName>
    <definedName name="Z_D53177B2_31EC_4222_B97A_A37DCFD9E45B_.wvu.PrintArea" localSheetId="12" hidden="1">'Sch-5'!$A$1:$E$26</definedName>
    <definedName name="Z_D53177B2_31EC_4222_B97A_A37DCFD9E45B_.wvu.PrintArea" localSheetId="13" hidden="1">'Sch-5 Dis'!$A$1:$E$26</definedName>
    <definedName name="Z_D53177B2_31EC_4222_B97A_A37DCFD9E45B_.wvu.PrintArea" localSheetId="14" hidden="1">'Sch-6'!$A$1:$D$33</definedName>
    <definedName name="Z_D53177B2_31EC_4222_B97A_A37DCFD9E45B_.wvu.PrintArea" localSheetId="15" hidden="1">'Sch-6 After Discount'!$A$1:$D$33</definedName>
    <definedName name="Z_D53177B2_31EC_4222_B97A_A37DCFD9E45B_.wvu.PrintArea" localSheetId="16" hidden="1">'Sch-7'!$A$1:$M$25</definedName>
    <definedName name="Z_D53177B2_31EC_4222_B97A_A37DCFD9E45B_.wvu.PrintArea" localSheetId="17" hidden="1">'Sch-7 Dis'!$A$1:$G$28</definedName>
    <definedName name="Z_D53177B2_31EC_4222_B97A_A37DCFD9E45B_.wvu.PrintTitles" localSheetId="4" hidden="1">'Sch-1'!$15:$17</definedName>
    <definedName name="Z_D53177B2_31EC_4222_B97A_A37DCFD9E45B_.wvu.PrintTitles" localSheetId="5" hidden="1">'Sch-1 dis'!$14:$16</definedName>
    <definedName name="Z_D53177B2_31EC_4222_B97A_A37DCFD9E45B_.wvu.PrintTitles" localSheetId="6" hidden="1">'Sch-2'!$15:$17</definedName>
    <definedName name="Z_D53177B2_31EC_4222_B97A_A37DCFD9E45B_.wvu.PrintTitles" localSheetId="7" hidden="1">'Sch-2 Dis'!$13:$15</definedName>
    <definedName name="Z_D53177B2_31EC_4222_B97A_A37DCFD9E45B_.wvu.PrintTitles" localSheetId="8" hidden="1">'Sch-3 '!$13:$17</definedName>
    <definedName name="Z_D53177B2_31EC_4222_B97A_A37DCFD9E45B_.wvu.PrintTitles" localSheetId="9" hidden="1">'Sch-3 Dis'!$13:$15</definedName>
    <definedName name="Z_D53177B2_31EC_4222_B97A_A37DCFD9E45B_.wvu.PrintTitles" localSheetId="12" hidden="1">'Sch-5'!$3:$13</definedName>
    <definedName name="Z_D53177B2_31EC_4222_B97A_A37DCFD9E45B_.wvu.PrintTitles" localSheetId="13" hidden="1">'Sch-5 Dis'!$3:$13</definedName>
    <definedName name="Z_D53177B2_31EC_4222_B97A_A37DCFD9E45B_.wvu.PrintTitles" localSheetId="14" hidden="1">'Sch-6'!$3:$13</definedName>
    <definedName name="Z_D53177B2_31EC_4222_B97A_A37DCFD9E45B_.wvu.PrintTitles" localSheetId="15" hidden="1">'Sch-6 After Discount'!$3:$13</definedName>
    <definedName name="Z_D53177B2_31EC_4222_B97A_A37DCFD9E45B_.wvu.PrintTitles" localSheetId="16" hidden="1">'Sch-7'!$14:$14</definedName>
    <definedName name="Z_D53177B2_31EC_4222_B97A_A37DCFD9E45B_.wvu.PrintTitles" localSheetId="17" hidden="1">'Sch-7 Dis'!$14:$14</definedName>
    <definedName name="Z_D53177B2_31EC_4222_B97A_A37DCFD9E45B_.wvu.Rows" localSheetId="1" hidden="1">Cover!$7:$7</definedName>
    <definedName name="Z_D53177B2_31EC_4222_B97A_A37DCFD9E45B_.wvu.Rows" localSheetId="18" hidden="1">Discount!$32:$34</definedName>
    <definedName name="Z_D53177B2_31EC_4222_B97A_A37DCFD9E45B_.wvu.Rows" localSheetId="4" hidden="1">'Sch-1'!$18:$19</definedName>
    <definedName name="Z_D53177B2_31EC_4222_B97A_A37DCFD9E45B_.wvu.Rows" localSheetId="6" hidden="1">'Sch-2'!#REF!</definedName>
    <definedName name="Z_D53177B2_31EC_4222_B97A_A37DCFD9E45B_.wvu.Rows" localSheetId="16" hidden="1">'Sch-7'!$22:$22,'Sch-7'!$98:$216</definedName>
    <definedName name="Z_D53177B2_31EC_4222_B97A_A37DCFD9E45B_.wvu.Rows" localSheetId="17" hidden="1">'Sch-7 Dis'!$104:$222</definedName>
    <definedName name="Z_D5F8AD2D_F014_4A7B_9CE7_589273BD9F11_.wvu.Cols" localSheetId="22" hidden="1">'Bid Form 2nd Envelope'!$G:$K,'Bid Form 2nd Envelope'!$Y:$AN</definedName>
    <definedName name="Z_D5F8AD2D_F014_4A7B_9CE7_589273BD9F11_.wvu.Cols" localSheetId="18" hidden="1">Discount!$H:$K</definedName>
    <definedName name="Z_D5F8AD2D_F014_4A7B_9CE7_589273BD9F11_.wvu.Cols" localSheetId="3" hidden="1">'Names of Bidder'!$H:$R,'Names of Bidder'!$Z:$AC</definedName>
    <definedName name="Z_D5F8AD2D_F014_4A7B_9CE7_589273BD9F11_.wvu.Cols" localSheetId="4" hidden="1">'Sch-1'!$O:$R,'Sch-1'!$AD:$AM</definedName>
    <definedName name="Z_D5F8AD2D_F014_4A7B_9CE7_589273BD9F11_.wvu.Cols" localSheetId="7" hidden="1">'Sch-2 Dis'!$K:$Q</definedName>
    <definedName name="Z_D5F8AD2D_F014_4A7B_9CE7_589273BD9F11_.wvu.Cols" localSheetId="8" hidden="1">'Sch-3 '!$R:$S,'Sch-3 '!$AK:$AP</definedName>
    <definedName name="Z_D5F8AD2D_F014_4A7B_9CE7_589273BD9F11_.wvu.Cols" localSheetId="9" hidden="1">'Sch-3 Dis'!$AA:$AF</definedName>
    <definedName name="Z_D5F8AD2D_F014_4A7B_9CE7_589273BD9F11_.wvu.Cols" localSheetId="10" hidden="1">'Sch-4'!$R:$S</definedName>
    <definedName name="Z_D5F8AD2D_F014_4A7B_9CE7_589273BD9F11_.wvu.Cols" localSheetId="11" hidden="1">'Sch-4b'!$R:$S</definedName>
    <definedName name="Z_D5F8AD2D_F014_4A7B_9CE7_589273BD9F11_.wvu.Cols" localSheetId="12" hidden="1">'Sch-5'!$I:$P</definedName>
    <definedName name="Z_D5F8AD2D_F014_4A7B_9CE7_589273BD9F11_.wvu.Cols" localSheetId="16" hidden="1">'Sch-7'!$P:$R,'Sch-7'!$AG:$AM</definedName>
    <definedName name="Z_D5F8AD2D_F014_4A7B_9CE7_589273BD9F11_.wvu.Cols" localSheetId="17" hidden="1">'Sch-7 Dis'!$AD:$AJ</definedName>
    <definedName name="Z_D5F8AD2D_F014_4A7B_9CE7_589273BD9F11_.wvu.FilterData" localSheetId="4" hidden="1">'Sch-1'!$A$17:$AZ$17</definedName>
    <definedName name="Z_D5F8AD2D_F014_4A7B_9CE7_589273BD9F11_.wvu.FilterData" localSheetId="5" hidden="1">'Sch-1 dis'!$A$16:$B$21</definedName>
    <definedName name="Z_D5F8AD2D_F014_4A7B_9CE7_589273BD9F11_.wvu.FilterData" localSheetId="6" hidden="1">'Sch-2'!$G$21:$J$118</definedName>
    <definedName name="Z_D5F8AD2D_F014_4A7B_9CE7_589273BD9F11_.wvu.FilterData" localSheetId="7" hidden="1">'Sch-2 Dis'!$A$15:$F$56</definedName>
    <definedName name="Z_D5F8AD2D_F014_4A7B_9CE7_589273BD9F11_.wvu.FilterData" localSheetId="8" hidden="1">'Sch-3 '!$A$21:$BB$96</definedName>
    <definedName name="Z_D5F8AD2D_F014_4A7B_9CE7_589273BD9F11_.wvu.FilterData" localSheetId="9" hidden="1">'Sch-3 Dis'!$A$15:$F$81</definedName>
    <definedName name="Z_D5F8AD2D_F014_4A7B_9CE7_589273BD9F11_.wvu.PrintArea" localSheetId="22" hidden="1">'Bid Form 2nd Envelope'!$A$1:$F$68</definedName>
    <definedName name="Z_D5F8AD2D_F014_4A7B_9CE7_589273BD9F11_.wvu.PrintArea" localSheetId="1" hidden="1">Cover!$A$1:$F$15</definedName>
    <definedName name="Z_D5F8AD2D_F014_4A7B_9CE7_589273BD9F11_.wvu.PrintArea" localSheetId="18" hidden="1">Discount!$A$2:$G$43</definedName>
    <definedName name="Z_D5F8AD2D_F014_4A7B_9CE7_589273BD9F11_.wvu.PrintArea" localSheetId="20" hidden="1">'Entry Tax'!$A$1:$E$16</definedName>
    <definedName name="Z_D5F8AD2D_F014_4A7B_9CE7_589273BD9F11_.wvu.PrintArea" localSheetId="2" hidden="1">Instructions!$A$1:$C$54</definedName>
    <definedName name="Z_D5F8AD2D_F014_4A7B_9CE7_589273BD9F11_.wvu.PrintArea" localSheetId="3" hidden="1">'Names of Bidder'!$B$1:$G$32</definedName>
    <definedName name="Z_D5F8AD2D_F014_4A7B_9CE7_589273BD9F11_.wvu.PrintArea" localSheetId="19" hidden="1">Octroi!$A$1:$E$16</definedName>
    <definedName name="Z_D5F8AD2D_F014_4A7B_9CE7_589273BD9F11_.wvu.PrintArea" localSheetId="21" hidden="1">'Other Taxes &amp; Duties'!$A$1:$F$16</definedName>
    <definedName name="Z_D5F8AD2D_F014_4A7B_9CE7_589273BD9F11_.wvu.PrintArea" localSheetId="24" hidden="1">'Q &amp; C'!$A$1:$F$38</definedName>
    <definedName name="Z_D5F8AD2D_F014_4A7B_9CE7_589273BD9F11_.wvu.PrintArea" localSheetId="23" hidden="1">'Q &amp; C (2)'!$A$1:$F$44</definedName>
    <definedName name="Z_D5F8AD2D_F014_4A7B_9CE7_589273BD9F11_.wvu.PrintArea" localSheetId="4" hidden="1">'Sch-1'!$A$1:$N$127</definedName>
    <definedName name="Z_D5F8AD2D_F014_4A7B_9CE7_589273BD9F11_.wvu.PrintArea" localSheetId="5" hidden="1">'Sch-1 dis'!$A$1:$G$84</definedName>
    <definedName name="Z_D5F8AD2D_F014_4A7B_9CE7_589273BD9F11_.wvu.PrintArea" localSheetId="6" hidden="1">'Sch-2'!$A$1:$J$127</definedName>
    <definedName name="Z_D5F8AD2D_F014_4A7B_9CE7_589273BD9F11_.wvu.PrintArea" localSheetId="7" hidden="1">'Sch-2 Dis'!$A$1:$F$62</definedName>
    <definedName name="Z_D5F8AD2D_F014_4A7B_9CE7_589273BD9F11_.wvu.PrintArea" localSheetId="8" hidden="1">'Sch-3 '!$A$1:$Q$104</definedName>
    <definedName name="Z_D5F8AD2D_F014_4A7B_9CE7_589273BD9F11_.wvu.PrintArea" localSheetId="9" hidden="1">'Sch-3 Dis'!$A$1:$F$87</definedName>
    <definedName name="Z_D5F8AD2D_F014_4A7B_9CE7_589273BD9F11_.wvu.PrintArea" localSheetId="10" hidden="1">'Sch-4'!$A$1:$Q$29</definedName>
    <definedName name="Z_D5F8AD2D_F014_4A7B_9CE7_589273BD9F11_.wvu.PrintArea" localSheetId="11" hidden="1">'Sch-4b'!$A$1:$Q$37</definedName>
    <definedName name="Z_D5F8AD2D_F014_4A7B_9CE7_589273BD9F11_.wvu.PrintArea" localSheetId="12" hidden="1">'Sch-5'!$A$1:$E$26</definedName>
    <definedName name="Z_D5F8AD2D_F014_4A7B_9CE7_589273BD9F11_.wvu.PrintArea" localSheetId="13" hidden="1">'Sch-5 Dis'!$A$1:$E$26</definedName>
    <definedName name="Z_D5F8AD2D_F014_4A7B_9CE7_589273BD9F11_.wvu.PrintArea" localSheetId="14" hidden="1">'Sch-6'!$A$1:$D$33</definedName>
    <definedName name="Z_D5F8AD2D_F014_4A7B_9CE7_589273BD9F11_.wvu.PrintArea" localSheetId="15" hidden="1">'Sch-6 After Discount'!$A$1:$D$33</definedName>
    <definedName name="Z_D5F8AD2D_F014_4A7B_9CE7_589273BD9F11_.wvu.PrintArea" localSheetId="16" hidden="1">'Sch-7'!$A$1:$N$25</definedName>
    <definedName name="Z_D5F8AD2D_F014_4A7B_9CE7_589273BD9F11_.wvu.PrintArea" localSheetId="17" hidden="1">'Sch-7 Dis'!$A$1:$G$28</definedName>
    <definedName name="Z_D5F8AD2D_F014_4A7B_9CE7_589273BD9F11_.wvu.PrintTitles" localSheetId="4" hidden="1">'Sch-1'!$15:$17</definedName>
    <definedName name="Z_D5F8AD2D_F014_4A7B_9CE7_589273BD9F11_.wvu.PrintTitles" localSheetId="5" hidden="1">'Sch-1 dis'!$14:$16</definedName>
    <definedName name="Z_D5F8AD2D_F014_4A7B_9CE7_589273BD9F11_.wvu.PrintTitles" localSheetId="6" hidden="1">'Sch-2'!$15:$17</definedName>
    <definedName name="Z_D5F8AD2D_F014_4A7B_9CE7_589273BD9F11_.wvu.PrintTitles" localSheetId="7" hidden="1">'Sch-2 Dis'!$13:$15</definedName>
    <definedName name="Z_D5F8AD2D_F014_4A7B_9CE7_589273BD9F11_.wvu.PrintTitles" localSheetId="8" hidden="1">'Sch-3 '!$13:$17</definedName>
    <definedName name="Z_D5F8AD2D_F014_4A7B_9CE7_589273BD9F11_.wvu.PrintTitles" localSheetId="9" hidden="1">'Sch-3 Dis'!$13:$15</definedName>
    <definedName name="Z_D5F8AD2D_F014_4A7B_9CE7_589273BD9F11_.wvu.PrintTitles" localSheetId="12" hidden="1">'Sch-5'!$3:$13</definedName>
    <definedName name="Z_D5F8AD2D_F014_4A7B_9CE7_589273BD9F11_.wvu.PrintTitles" localSheetId="13" hidden="1">'Sch-5 Dis'!$3:$13</definedName>
    <definedName name="Z_D5F8AD2D_F014_4A7B_9CE7_589273BD9F11_.wvu.PrintTitles" localSheetId="14" hidden="1">'Sch-6'!$3:$13</definedName>
    <definedName name="Z_D5F8AD2D_F014_4A7B_9CE7_589273BD9F11_.wvu.PrintTitles" localSheetId="15" hidden="1">'Sch-6 After Discount'!$3:$13</definedName>
    <definedName name="Z_D5F8AD2D_F014_4A7B_9CE7_589273BD9F11_.wvu.PrintTitles" localSheetId="16" hidden="1">'Sch-7'!$14:$14</definedName>
    <definedName name="Z_D5F8AD2D_F014_4A7B_9CE7_589273BD9F11_.wvu.PrintTitles" localSheetId="17" hidden="1">'Sch-7 Dis'!$14:$14</definedName>
    <definedName name="Z_D5F8AD2D_F014_4A7B_9CE7_589273BD9F11_.wvu.Rows" localSheetId="22" hidden="1">'Bid Form 2nd Envelope'!$25:$25</definedName>
    <definedName name="Z_D5F8AD2D_F014_4A7B_9CE7_589273BD9F11_.wvu.Rows" localSheetId="1" hidden="1">Cover!$7:$7</definedName>
    <definedName name="Z_D5F8AD2D_F014_4A7B_9CE7_589273BD9F11_.wvu.Rows" localSheetId="18" hidden="1">Discount!$22:$22,Discount!$29:$29,Discount!$32:$34</definedName>
    <definedName name="Z_D5F8AD2D_F014_4A7B_9CE7_589273BD9F11_.wvu.Rows" localSheetId="2" hidden="1">Instructions!$35:$36</definedName>
    <definedName name="Z_D5F8AD2D_F014_4A7B_9CE7_589273BD9F11_.wvu.Rows" localSheetId="4" hidden="1">'Sch-1'!$18:$20</definedName>
    <definedName name="Z_D5F8AD2D_F014_4A7B_9CE7_589273BD9F11_.wvu.Rows" localSheetId="6" hidden="1">'Sch-2'!$18:$20</definedName>
    <definedName name="Z_D5F8AD2D_F014_4A7B_9CE7_589273BD9F11_.wvu.Rows" localSheetId="8" hidden="1">'Sch-3 '!$18:$18,'Sch-3 '!$99:$99</definedName>
    <definedName name="Z_D5F8AD2D_F014_4A7B_9CE7_589273BD9F11_.wvu.Rows" localSheetId="14" hidden="1">'Sch-6'!$22:$23</definedName>
    <definedName name="Z_D5F8AD2D_F014_4A7B_9CE7_589273BD9F11_.wvu.Rows" localSheetId="15" hidden="1">'Sch-6 After Discount'!$22:$23</definedName>
    <definedName name="Z_D5F8AD2D_F014_4A7B_9CE7_589273BD9F11_.wvu.Rows" localSheetId="16" hidden="1">'Sch-7'!$17:$18,'Sch-7'!$98:$216</definedName>
    <definedName name="Z_D5F8AD2D_F014_4A7B_9CE7_589273BD9F11_.wvu.Rows" localSheetId="17" hidden="1">'Sch-7 Dis'!$104:$222</definedName>
    <definedName name="Z_E97134B6_5E8D_4951_8DA0_73D065532361_.wvu.Cols" localSheetId="18" hidden="1">Discount!$H:$P</definedName>
    <definedName name="Z_E97134B6_5E8D_4951_8DA0_73D065532361_.wvu.Cols" localSheetId="4" hidden="1">'Sch-1'!$P:$AZ</definedName>
    <definedName name="Z_E97134B6_5E8D_4951_8DA0_73D065532361_.wvu.Cols" localSheetId="6" hidden="1">'Sch-2'!$M:$R</definedName>
    <definedName name="Z_E97134B6_5E8D_4951_8DA0_73D065532361_.wvu.Cols" localSheetId="7" hidden="1">'Sch-2 Dis'!$K:$Q</definedName>
    <definedName name="Z_E97134B6_5E8D_4951_8DA0_73D065532361_.wvu.Cols" localSheetId="8" hidden="1">'Sch-3 '!$S:$AE,'Sch-3 '!$AK:$AP</definedName>
    <definedName name="Z_E97134B6_5E8D_4951_8DA0_73D065532361_.wvu.Cols" localSheetId="9" hidden="1">'Sch-3 Dis'!$AA:$AF</definedName>
    <definedName name="Z_E97134B6_5E8D_4951_8DA0_73D065532361_.wvu.Cols" localSheetId="12" hidden="1">'Sch-5'!$I:$P</definedName>
    <definedName name="Z_E97134B6_5E8D_4951_8DA0_73D065532361_.wvu.Cols" localSheetId="16" hidden="1">'Sch-7'!$O:$O,'Sch-7'!$AG:$AM</definedName>
    <definedName name="Z_E97134B6_5E8D_4951_8DA0_73D065532361_.wvu.Cols" localSheetId="17" hidden="1">'Sch-7 Dis'!$AD:$AJ</definedName>
    <definedName name="Z_E97134B6_5E8D_4951_8DA0_73D065532361_.wvu.FilterData" localSheetId="4" hidden="1">'Sch-1'!$A$18:$O$116</definedName>
    <definedName name="Z_E97134B6_5E8D_4951_8DA0_73D065532361_.wvu.FilterData" localSheetId="5" hidden="1">'Sch-1 dis'!$A$16:$B$21</definedName>
    <definedName name="Z_E97134B6_5E8D_4951_8DA0_73D065532361_.wvu.FilterData" localSheetId="6" hidden="1">'Sch-2'!$G$21:$J$118</definedName>
    <definedName name="Z_E97134B6_5E8D_4951_8DA0_73D065532361_.wvu.FilterData" localSheetId="7" hidden="1">'Sch-2 Dis'!$A$15:$F$56</definedName>
    <definedName name="Z_E97134B6_5E8D_4951_8DA0_73D065532361_.wvu.FilterData" localSheetId="8" hidden="1">'Sch-3 '!$A$19:$P$98</definedName>
    <definedName name="Z_E97134B6_5E8D_4951_8DA0_73D065532361_.wvu.FilterData" localSheetId="9" hidden="1">'Sch-3 Dis'!$A$15:$F$81</definedName>
    <definedName name="Z_E97134B6_5E8D_4951_8DA0_73D065532361_.wvu.PrintArea" localSheetId="22" hidden="1">'Bid Form 2nd Envelope'!$A$1:$F$68</definedName>
    <definedName name="Z_E97134B6_5E8D_4951_8DA0_73D065532361_.wvu.PrintArea" localSheetId="18" hidden="1">Discount!$A$2:$G$43</definedName>
    <definedName name="Z_E97134B6_5E8D_4951_8DA0_73D065532361_.wvu.PrintArea" localSheetId="20" hidden="1">'Entry Tax'!$A$1:$E$16</definedName>
    <definedName name="Z_E97134B6_5E8D_4951_8DA0_73D065532361_.wvu.PrintArea" localSheetId="2" hidden="1">Instructions!$A$1:$C$54</definedName>
    <definedName name="Z_E97134B6_5E8D_4951_8DA0_73D065532361_.wvu.PrintArea" localSheetId="3" hidden="1">'Names of Bidder'!$B$1:$G$32</definedName>
    <definedName name="Z_E97134B6_5E8D_4951_8DA0_73D065532361_.wvu.PrintArea" localSheetId="19" hidden="1">Octroi!$A$1:$E$16</definedName>
    <definedName name="Z_E97134B6_5E8D_4951_8DA0_73D065532361_.wvu.PrintArea" localSheetId="21" hidden="1">'Other Taxes &amp; Duties'!$A$1:$F$16</definedName>
    <definedName name="Z_E97134B6_5E8D_4951_8DA0_73D065532361_.wvu.PrintArea" localSheetId="24" hidden="1">'Q &amp; C'!$A$1:$F$38</definedName>
    <definedName name="Z_E97134B6_5E8D_4951_8DA0_73D065532361_.wvu.PrintArea" localSheetId="23" hidden="1">'Q &amp; C (2)'!$A$1:$F$44</definedName>
    <definedName name="Z_E97134B6_5E8D_4951_8DA0_73D065532361_.wvu.PrintArea" localSheetId="4" hidden="1">'Sch-1'!$A$1:$O$127</definedName>
    <definedName name="Z_E97134B6_5E8D_4951_8DA0_73D065532361_.wvu.PrintArea" localSheetId="5" hidden="1">'Sch-1 dis'!$A$1:$G$84</definedName>
    <definedName name="Z_E97134B6_5E8D_4951_8DA0_73D065532361_.wvu.PrintArea" localSheetId="6" hidden="1">'Sch-2'!$A$1:$J$125</definedName>
    <definedName name="Z_E97134B6_5E8D_4951_8DA0_73D065532361_.wvu.PrintArea" localSheetId="7" hidden="1">'Sch-2 Dis'!$A$1:$F$62</definedName>
    <definedName name="Z_E97134B6_5E8D_4951_8DA0_73D065532361_.wvu.PrintArea" localSheetId="8" hidden="1">'Sch-3 '!$A$1:$P$104</definedName>
    <definedName name="Z_E97134B6_5E8D_4951_8DA0_73D065532361_.wvu.PrintArea" localSheetId="9" hidden="1">'Sch-3 Dis'!$A$1:$F$87</definedName>
    <definedName name="Z_E97134B6_5E8D_4951_8DA0_73D065532361_.wvu.PrintArea" localSheetId="10" hidden="1">'Sch-4'!$A$1:$Q$29</definedName>
    <definedName name="Z_E97134B6_5E8D_4951_8DA0_73D065532361_.wvu.PrintArea" localSheetId="11" hidden="1">'Sch-4b'!$A$1:$Q$37</definedName>
    <definedName name="Z_E97134B6_5E8D_4951_8DA0_73D065532361_.wvu.PrintArea" localSheetId="12" hidden="1">'Sch-5'!$A$1:$E$26</definedName>
    <definedName name="Z_E97134B6_5E8D_4951_8DA0_73D065532361_.wvu.PrintArea" localSheetId="13" hidden="1">'Sch-5 Dis'!$A$1:$E$26</definedName>
    <definedName name="Z_E97134B6_5E8D_4951_8DA0_73D065532361_.wvu.PrintArea" localSheetId="14" hidden="1">'Sch-6'!$A$1:$D$33</definedName>
    <definedName name="Z_E97134B6_5E8D_4951_8DA0_73D065532361_.wvu.PrintArea" localSheetId="15" hidden="1">'Sch-6 After Discount'!$A$1:$D$33</definedName>
    <definedName name="Z_E97134B6_5E8D_4951_8DA0_73D065532361_.wvu.PrintArea" localSheetId="16" hidden="1">'Sch-7'!$A$1:$M$25</definedName>
    <definedName name="Z_E97134B6_5E8D_4951_8DA0_73D065532361_.wvu.PrintArea" localSheetId="17" hidden="1">'Sch-7 Dis'!$A$1:$G$28</definedName>
    <definedName name="Z_E97134B6_5E8D_4951_8DA0_73D065532361_.wvu.PrintTitles" localSheetId="4" hidden="1">'Sch-1'!$15:$17</definedName>
    <definedName name="Z_E97134B6_5E8D_4951_8DA0_73D065532361_.wvu.PrintTitles" localSheetId="5" hidden="1">'Sch-1 dis'!$14:$16</definedName>
    <definedName name="Z_E97134B6_5E8D_4951_8DA0_73D065532361_.wvu.PrintTitles" localSheetId="6" hidden="1">'Sch-2'!$15:$17</definedName>
    <definedName name="Z_E97134B6_5E8D_4951_8DA0_73D065532361_.wvu.PrintTitles" localSheetId="7" hidden="1">'Sch-2 Dis'!$13:$15</definedName>
    <definedName name="Z_E97134B6_5E8D_4951_8DA0_73D065532361_.wvu.PrintTitles" localSheetId="8" hidden="1">'Sch-3 '!$13:$17</definedName>
    <definedName name="Z_E97134B6_5E8D_4951_8DA0_73D065532361_.wvu.PrintTitles" localSheetId="9" hidden="1">'Sch-3 Dis'!$13:$15</definedName>
    <definedName name="Z_E97134B6_5E8D_4951_8DA0_73D065532361_.wvu.PrintTitles" localSheetId="12" hidden="1">'Sch-5'!$3:$13</definedName>
    <definedName name="Z_E97134B6_5E8D_4951_8DA0_73D065532361_.wvu.PrintTitles" localSheetId="13" hidden="1">'Sch-5 Dis'!$3:$13</definedName>
    <definedName name="Z_E97134B6_5E8D_4951_8DA0_73D065532361_.wvu.PrintTitles" localSheetId="14" hidden="1">'Sch-6'!$3:$13</definedName>
    <definedName name="Z_E97134B6_5E8D_4951_8DA0_73D065532361_.wvu.PrintTitles" localSheetId="15" hidden="1">'Sch-6 After Discount'!$3:$13</definedName>
    <definedName name="Z_E97134B6_5E8D_4951_8DA0_73D065532361_.wvu.PrintTitles" localSheetId="16" hidden="1">'Sch-7'!$14:$14</definedName>
    <definedName name="Z_E97134B6_5E8D_4951_8DA0_73D065532361_.wvu.PrintTitles" localSheetId="17" hidden="1">'Sch-7 Dis'!$14:$14</definedName>
    <definedName name="Z_E97134B6_5E8D_4951_8DA0_73D065532361_.wvu.Rows" localSheetId="1" hidden="1">Cover!$7:$7</definedName>
    <definedName name="Z_E97134B6_5E8D_4951_8DA0_73D065532361_.wvu.Rows" localSheetId="18" hidden="1">Discount!$32:$34</definedName>
    <definedName name="Z_E97134B6_5E8D_4951_8DA0_73D065532361_.wvu.Rows" localSheetId="4" hidden="1">'Sch-1'!$18:$19</definedName>
    <definedName name="Z_E97134B6_5E8D_4951_8DA0_73D065532361_.wvu.Rows" localSheetId="6" hidden="1">'Sch-2'!#REF!</definedName>
    <definedName name="Z_E97134B6_5E8D_4951_8DA0_73D065532361_.wvu.Rows" localSheetId="16" hidden="1">'Sch-7'!$22:$22,'Sch-7'!$98:$216</definedName>
    <definedName name="Z_E97134B6_5E8D_4951_8DA0_73D065532361_.wvu.Rows" localSheetId="17" hidden="1">'Sch-7 Dis'!$104:$222</definedName>
    <definedName name="Z_E9F4E142_7D26_464D_BECA_4F3806DB1FE1_.wvu.Cols" localSheetId="18" hidden="1">Discount!$H:$O</definedName>
    <definedName name="Z_E9F4E142_7D26_464D_BECA_4F3806DB1FE1_.wvu.Cols" localSheetId="4" hidden="1">'Sch-1'!$S:$AV</definedName>
    <definedName name="Z_E9F4E142_7D26_464D_BECA_4F3806DB1FE1_.wvu.Cols" localSheetId="6" hidden="1">'Sch-2'!$M:$R</definedName>
    <definedName name="Z_E9F4E142_7D26_464D_BECA_4F3806DB1FE1_.wvu.Cols" localSheetId="7" hidden="1">'Sch-2 Dis'!$K:$Q</definedName>
    <definedName name="Z_E9F4E142_7D26_464D_BECA_4F3806DB1FE1_.wvu.Cols" localSheetId="8" hidden="1">'Sch-3 '!$S:$AE,'Sch-3 '!$AK:$AP</definedName>
    <definedName name="Z_E9F4E142_7D26_464D_BECA_4F3806DB1FE1_.wvu.Cols" localSheetId="9" hidden="1">'Sch-3 Dis'!$AA:$AF</definedName>
    <definedName name="Z_E9F4E142_7D26_464D_BECA_4F3806DB1FE1_.wvu.Cols" localSheetId="12" hidden="1">'Sch-5'!$I:$P</definedName>
    <definedName name="Z_E9F4E142_7D26_464D_BECA_4F3806DB1FE1_.wvu.Cols" localSheetId="16" hidden="1">'Sch-7'!$O:$O,'Sch-7'!$AG:$AM</definedName>
    <definedName name="Z_E9F4E142_7D26_464D_BECA_4F3806DB1FE1_.wvu.Cols" localSheetId="17" hidden="1">'Sch-7 Dis'!$AD:$AJ</definedName>
    <definedName name="Z_E9F4E142_7D26_464D_BECA_4F3806DB1FE1_.wvu.FilterData" localSheetId="4" hidden="1">'Sch-1'!$A$18:$O$116</definedName>
    <definedName name="Z_E9F4E142_7D26_464D_BECA_4F3806DB1FE1_.wvu.FilterData" localSheetId="5" hidden="1">'Sch-1 dis'!$A$16:$B$21</definedName>
    <definedName name="Z_E9F4E142_7D26_464D_BECA_4F3806DB1FE1_.wvu.FilterData" localSheetId="6" hidden="1">'Sch-2'!$G$21:$J$118</definedName>
    <definedName name="Z_E9F4E142_7D26_464D_BECA_4F3806DB1FE1_.wvu.FilterData" localSheetId="7" hidden="1">'Sch-2 Dis'!$A$15:$F$56</definedName>
    <definedName name="Z_E9F4E142_7D26_464D_BECA_4F3806DB1FE1_.wvu.FilterData" localSheetId="8" hidden="1">'Sch-3 '!$A$19:$P$98</definedName>
    <definedName name="Z_E9F4E142_7D26_464D_BECA_4F3806DB1FE1_.wvu.FilterData" localSheetId="9" hidden="1">'Sch-3 Dis'!$A$15:$F$81</definedName>
    <definedName name="Z_E9F4E142_7D26_464D_BECA_4F3806DB1FE1_.wvu.PrintArea" localSheetId="22" hidden="1">'Bid Form 2nd Envelope'!$A$1:$F$68</definedName>
    <definedName name="Z_E9F4E142_7D26_464D_BECA_4F3806DB1FE1_.wvu.PrintArea" localSheetId="18" hidden="1">Discount!$A$2:$G$43</definedName>
    <definedName name="Z_E9F4E142_7D26_464D_BECA_4F3806DB1FE1_.wvu.PrintArea" localSheetId="20" hidden="1">'Entry Tax'!$A$1:$E$16</definedName>
    <definedName name="Z_E9F4E142_7D26_464D_BECA_4F3806DB1FE1_.wvu.PrintArea" localSheetId="2" hidden="1">Instructions!$A$1:$C$54</definedName>
    <definedName name="Z_E9F4E142_7D26_464D_BECA_4F3806DB1FE1_.wvu.PrintArea" localSheetId="3" hidden="1">'Names of Bidder'!$B$1:$E$30</definedName>
    <definedName name="Z_E9F4E142_7D26_464D_BECA_4F3806DB1FE1_.wvu.PrintArea" localSheetId="19" hidden="1">Octroi!$A$1:$E$16</definedName>
    <definedName name="Z_E9F4E142_7D26_464D_BECA_4F3806DB1FE1_.wvu.PrintArea" localSheetId="21" hidden="1">'Other Taxes &amp; Duties'!$A$1:$F$16</definedName>
    <definedName name="Z_E9F4E142_7D26_464D_BECA_4F3806DB1FE1_.wvu.PrintArea" localSheetId="24" hidden="1">'Q &amp; C'!$A$1:$F$38</definedName>
    <definedName name="Z_E9F4E142_7D26_464D_BECA_4F3806DB1FE1_.wvu.PrintArea" localSheetId="23" hidden="1">'Q &amp; C (2)'!$A$1:$F$44</definedName>
    <definedName name="Z_E9F4E142_7D26_464D_BECA_4F3806DB1FE1_.wvu.PrintArea" localSheetId="4" hidden="1">'Sch-1'!$A$1:$O$127</definedName>
    <definedName name="Z_E9F4E142_7D26_464D_BECA_4F3806DB1FE1_.wvu.PrintArea" localSheetId="5" hidden="1">'Sch-1 dis'!$A$1:$G$84</definedName>
    <definedName name="Z_E9F4E142_7D26_464D_BECA_4F3806DB1FE1_.wvu.PrintArea" localSheetId="6" hidden="1">'Sch-2'!$A$1:$J$125</definedName>
    <definedName name="Z_E9F4E142_7D26_464D_BECA_4F3806DB1FE1_.wvu.PrintArea" localSheetId="7" hidden="1">'Sch-2 Dis'!$A$1:$F$62</definedName>
    <definedName name="Z_E9F4E142_7D26_464D_BECA_4F3806DB1FE1_.wvu.PrintArea" localSheetId="8" hidden="1">'Sch-3 '!$A$1:$P$104</definedName>
    <definedName name="Z_E9F4E142_7D26_464D_BECA_4F3806DB1FE1_.wvu.PrintArea" localSheetId="9" hidden="1">'Sch-3 Dis'!$A$1:$F$87</definedName>
    <definedName name="Z_E9F4E142_7D26_464D_BECA_4F3806DB1FE1_.wvu.PrintArea" localSheetId="10" hidden="1">'Sch-4'!$A$1:$Q$29</definedName>
    <definedName name="Z_E9F4E142_7D26_464D_BECA_4F3806DB1FE1_.wvu.PrintArea" localSheetId="11" hidden="1">'Sch-4b'!$A$1:$Q$37</definedName>
    <definedName name="Z_E9F4E142_7D26_464D_BECA_4F3806DB1FE1_.wvu.PrintArea" localSheetId="12" hidden="1">'Sch-5'!$A$1:$E$26</definedName>
    <definedName name="Z_E9F4E142_7D26_464D_BECA_4F3806DB1FE1_.wvu.PrintArea" localSheetId="13" hidden="1">'Sch-5 Dis'!$A$1:$E$26</definedName>
    <definedName name="Z_E9F4E142_7D26_464D_BECA_4F3806DB1FE1_.wvu.PrintArea" localSheetId="14" hidden="1">'Sch-6'!$A$1:$D$34</definedName>
    <definedName name="Z_E9F4E142_7D26_464D_BECA_4F3806DB1FE1_.wvu.PrintArea" localSheetId="15" hidden="1">'Sch-6 After Discount'!$A$1:$D$34</definedName>
    <definedName name="Z_E9F4E142_7D26_464D_BECA_4F3806DB1FE1_.wvu.PrintArea" localSheetId="16" hidden="1">'Sch-7'!$A$1:$M$25</definedName>
    <definedName name="Z_E9F4E142_7D26_464D_BECA_4F3806DB1FE1_.wvu.PrintArea" localSheetId="17" hidden="1">'Sch-7 Dis'!$A$1:$G$28</definedName>
    <definedName name="Z_E9F4E142_7D26_464D_BECA_4F3806DB1FE1_.wvu.PrintTitles" localSheetId="4" hidden="1">'Sch-1'!$15:$17</definedName>
    <definedName name="Z_E9F4E142_7D26_464D_BECA_4F3806DB1FE1_.wvu.PrintTitles" localSheetId="5" hidden="1">'Sch-1 dis'!$14:$16</definedName>
    <definedName name="Z_E9F4E142_7D26_464D_BECA_4F3806DB1FE1_.wvu.PrintTitles" localSheetId="6" hidden="1">'Sch-2'!$15:$17</definedName>
    <definedName name="Z_E9F4E142_7D26_464D_BECA_4F3806DB1FE1_.wvu.PrintTitles" localSheetId="7" hidden="1">'Sch-2 Dis'!$13:$15</definedName>
    <definedName name="Z_E9F4E142_7D26_464D_BECA_4F3806DB1FE1_.wvu.PrintTitles" localSheetId="8" hidden="1">'Sch-3 '!$13:$17</definedName>
    <definedName name="Z_E9F4E142_7D26_464D_BECA_4F3806DB1FE1_.wvu.PrintTitles" localSheetId="9" hidden="1">'Sch-3 Dis'!$13:$15</definedName>
    <definedName name="Z_E9F4E142_7D26_464D_BECA_4F3806DB1FE1_.wvu.PrintTitles" localSheetId="12" hidden="1">'Sch-5'!$3:$13</definedName>
    <definedName name="Z_E9F4E142_7D26_464D_BECA_4F3806DB1FE1_.wvu.PrintTitles" localSheetId="13" hidden="1">'Sch-5 Dis'!$3:$13</definedName>
    <definedName name="Z_E9F4E142_7D26_464D_BECA_4F3806DB1FE1_.wvu.PrintTitles" localSheetId="14" hidden="1">'Sch-6'!$3:$13</definedName>
    <definedName name="Z_E9F4E142_7D26_464D_BECA_4F3806DB1FE1_.wvu.PrintTitles" localSheetId="15" hidden="1">'Sch-6 After Discount'!$3:$13</definedName>
    <definedName name="Z_E9F4E142_7D26_464D_BECA_4F3806DB1FE1_.wvu.PrintTitles" localSheetId="16" hidden="1">'Sch-7'!$14:$14</definedName>
    <definedName name="Z_E9F4E142_7D26_464D_BECA_4F3806DB1FE1_.wvu.PrintTitles" localSheetId="17" hidden="1">'Sch-7 Dis'!$14:$14</definedName>
    <definedName name="Z_E9F4E142_7D26_464D_BECA_4F3806DB1FE1_.wvu.Rows" localSheetId="1" hidden="1">Cover!$7:$7</definedName>
    <definedName name="Z_E9F4E142_7D26_464D_BECA_4F3806DB1FE1_.wvu.Rows" localSheetId="18" hidden="1">Discount!$32:$34</definedName>
    <definedName name="Z_E9F4E142_7D26_464D_BECA_4F3806DB1FE1_.wvu.Rows" localSheetId="6" hidden="1">'Sch-2'!#REF!</definedName>
    <definedName name="Z_E9F4E142_7D26_464D_BECA_4F3806DB1FE1_.wvu.Rows" localSheetId="16" hidden="1">'Sch-7'!$22:$22,'Sch-7'!$98:$216</definedName>
    <definedName name="Z_E9F4E142_7D26_464D_BECA_4F3806DB1FE1_.wvu.Rows" localSheetId="17" hidden="1">'Sch-7 Dis'!$104:$222</definedName>
    <definedName name="Z_ECE9294F_C910_4036_88BC_B1F2176FB06B_.wvu.Cols" localSheetId="18" hidden="1">Discount!$H:$O</definedName>
    <definedName name="Z_ECE9294F_C910_4036_88BC_B1F2176FB06B_.wvu.Cols" localSheetId="4" hidden="1">'Sch-1'!$S:$AV</definedName>
    <definedName name="Z_ECE9294F_C910_4036_88BC_B1F2176FB06B_.wvu.Cols" localSheetId="6" hidden="1">'Sch-2'!$M:$R</definedName>
    <definedName name="Z_ECE9294F_C910_4036_88BC_B1F2176FB06B_.wvu.Cols" localSheetId="7" hidden="1">'Sch-2 Dis'!$K:$Q</definedName>
    <definedName name="Z_ECE9294F_C910_4036_88BC_B1F2176FB06B_.wvu.Cols" localSheetId="8" hidden="1">'Sch-3 '!$S:$AE,'Sch-3 '!$AK:$AP</definedName>
    <definedName name="Z_ECE9294F_C910_4036_88BC_B1F2176FB06B_.wvu.Cols" localSheetId="9" hidden="1">'Sch-3 Dis'!$AA:$AF</definedName>
    <definedName name="Z_ECE9294F_C910_4036_88BC_B1F2176FB06B_.wvu.Cols" localSheetId="12" hidden="1">'Sch-5'!$I:$P</definedName>
    <definedName name="Z_ECE9294F_C910_4036_88BC_B1F2176FB06B_.wvu.Cols" localSheetId="16" hidden="1">'Sch-7'!$O:$O,'Sch-7'!$AG:$AM</definedName>
    <definedName name="Z_ECE9294F_C910_4036_88BC_B1F2176FB06B_.wvu.Cols" localSheetId="17" hidden="1">'Sch-7 Dis'!$AD:$AJ</definedName>
    <definedName name="Z_ECE9294F_C910_4036_88BC_B1F2176FB06B_.wvu.FilterData" localSheetId="4" hidden="1">'Sch-1'!$A$18:$O$116</definedName>
    <definedName name="Z_ECE9294F_C910_4036_88BC_B1F2176FB06B_.wvu.FilterData" localSheetId="5" hidden="1">'Sch-1 dis'!$A$16:$B$21</definedName>
    <definedName name="Z_ECE9294F_C910_4036_88BC_B1F2176FB06B_.wvu.FilterData" localSheetId="6" hidden="1">'Sch-2'!$G$21:$J$118</definedName>
    <definedName name="Z_ECE9294F_C910_4036_88BC_B1F2176FB06B_.wvu.FilterData" localSheetId="7" hidden="1">'Sch-2 Dis'!$A$15:$F$56</definedName>
    <definedName name="Z_ECE9294F_C910_4036_88BC_B1F2176FB06B_.wvu.FilterData" localSheetId="8" hidden="1">'Sch-3 '!$A$19:$P$98</definedName>
    <definedName name="Z_ECE9294F_C910_4036_88BC_B1F2176FB06B_.wvu.FilterData" localSheetId="9" hidden="1">'Sch-3 Dis'!$A$15:$F$81</definedName>
    <definedName name="Z_ECE9294F_C910_4036_88BC_B1F2176FB06B_.wvu.PrintArea" localSheetId="22" hidden="1">'Bid Form 2nd Envelope'!$A$1:$F$68</definedName>
    <definedName name="Z_ECE9294F_C910_4036_88BC_B1F2176FB06B_.wvu.PrintArea" localSheetId="18" hidden="1">Discount!$A$2:$G$43</definedName>
    <definedName name="Z_ECE9294F_C910_4036_88BC_B1F2176FB06B_.wvu.PrintArea" localSheetId="20" hidden="1">'Entry Tax'!$A$1:$E$16</definedName>
    <definedName name="Z_ECE9294F_C910_4036_88BC_B1F2176FB06B_.wvu.PrintArea" localSheetId="2" hidden="1">Instructions!$A$1:$C$54</definedName>
    <definedName name="Z_ECE9294F_C910_4036_88BC_B1F2176FB06B_.wvu.PrintArea" localSheetId="3" hidden="1">'Names of Bidder'!$B$1:$E$30</definedName>
    <definedName name="Z_ECE9294F_C910_4036_88BC_B1F2176FB06B_.wvu.PrintArea" localSheetId="19" hidden="1">Octroi!$A$1:$E$16</definedName>
    <definedName name="Z_ECE9294F_C910_4036_88BC_B1F2176FB06B_.wvu.PrintArea" localSheetId="21" hidden="1">'Other Taxes &amp; Duties'!$A$1:$F$16</definedName>
    <definedName name="Z_ECE9294F_C910_4036_88BC_B1F2176FB06B_.wvu.PrintArea" localSheetId="24" hidden="1">'Q &amp; C'!$A$1:$F$38</definedName>
    <definedName name="Z_ECE9294F_C910_4036_88BC_B1F2176FB06B_.wvu.PrintArea" localSheetId="23" hidden="1">'Q &amp; C (2)'!$A$1:$F$44</definedName>
    <definedName name="Z_ECE9294F_C910_4036_88BC_B1F2176FB06B_.wvu.PrintArea" localSheetId="4" hidden="1">'Sch-1'!$A$1:$O$127</definedName>
    <definedName name="Z_ECE9294F_C910_4036_88BC_B1F2176FB06B_.wvu.PrintArea" localSheetId="5" hidden="1">'Sch-1 dis'!$A$1:$G$84</definedName>
    <definedName name="Z_ECE9294F_C910_4036_88BC_B1F2176FB06B_.wvu.PrintArea" localSheetId="6" hidden="1">'Sch-2'!$A$1:$J$125</definedName>
    <definedName name="Z_ECE9294F_C910_4036_88BC_B1F2176FB06B_.wvu.PrintArea" localSheetId="7" hidden="1">'Sch-2 Dis'!$A$1:$F$62</definedName>
    <definedName name="Z_ECE9294F_C910_4036_88BC_B1F2176FB06B_.wvu.PrintArea" localSheetId="8" hidden="1">'Sch-3 '!$A$1:$P$104</definedName>
    <definedName name="Z_ECE9294F_C910_4036_88BC_B1F2176FB06B_.wvu.PrintArea" localSheetId="9" hidden="1">'Sch-3 Dis'!$A$1:$F$87</definedName>
    <definedName name="Z_ECE9294F_C910_4036_88BC_B1F2176FB06B_.wvu.PrintArea" localSheetId="10" hidden="1">'Sch-4'!$A$1:$Q$29</definedName>
    <definedName name="Z_ECE9294F_C910_4036_88BC_B1F2176FB06B_.wvu.PrintArea" localSheetId="11" hidden="1">'Sch-4b'!$A$1:$Q$37</definedName>
    <definedName name="Z_ECE9294F_C910_4036_88BC_B1F2176FB06B_.wvu.PrintArea" localSheetId="12" hidden="1">'Sch-5'!$A$1:$E$26</definedName>
    <definedName name="Z_ECE9294F_C910_4036_88BC_B1F2176FB06B_.wvu.PrintArea" localSheetId="13" hidden="1">'Sch-5 Dis'!$A$1:$E$26</definedName>
    <definedName name="Z_ECE9294F_C910_4036_88BC_B1F2176FB06B_.wvu.PrintArea" localSheetId="14" hidden="1">'Sch-6'!$A$1:$D$34</definedName>
    <definedName name="Z_ECE9294F_C910_4036_88BC_B1F2176FB06B_.wvu.PrintArea" localSheetId="15" hidden="1">'Sch-6 After Discount'!$A$1:$D$34</definedName>
    <definedName name="Z_ECE9294F_C910_4036_88BC_B1F2176FB06B_.wvu.PrintArea" localSheetId="16" hidden="1">'Sch-7'!$A$1:$M$25</definedName>
    <definedName name="Z_ECE9294F_C910_4036_88BC_B1F2176FB06B_.wvu.PrintArea" localSheetId="17" hidden="1">'Sch-7 Dis'!$A$1:$G$28</definedName>
    <definedName name="Z_ECE9294F_C910_4036_88BC_B1F2176FB06B_.wvu.PrintTitles" localSheetId="4" hidden="1">'Sch-1'!$15:$17</definedName>
    <definedName name="Z_ECE9294F_C910_4036_88BC_B1F2176FB06B_.wvu.PrintTitles" localSheetId="5" hidden="1">'Sch-1 dis'!$14:$16</definedName>
    <definedName name="Z_ECE9294F_C910_4036_88BC_B1F2176FB06B_.wvu.PrintTitles" localSheetId="6" hidden="1">'Sch-2'!$15:$17</definedName>
    <definedName name="Z_ECE9294F_C910_4036_88BC_B1F2176FB06B_.wvu.PrintTitles" localSheetId="7" hidden="1">'Sch-2 Dis'!$13:$15</definedName>
    <definedName name="Z_ECE9294F_C910_4036_88BC_B1F2176FB06B_.wvu.PrintTitles" localSheetId="8" hidden="1">'Sch-3 '!$13:$17</definedName>
    <definedName name="Z_ECE9294F_C910_4036_88BC_B1F2176FB06B_.wvu.PrintTitles" localSheetId="9" hidden="1">'Sch-3 Dis'!$13:$15</definedName>
    <definedName name="Z_ECE9294F_C910_4036_88BC_B1F2176FB06B_.wvu.PrintTitles" localSheetId="12" hidden="1">'Sch-5'!$3:$13</definedName>
    <definedName name="Z_ECE9294F_C910_4036_88BC_B1F2176FB06B_.wvu.PrintTitles" localSheetId="13" hidden="1">'Sch-5 Dis'!$3:$13</definedName>
    <definedName name="Z_ECE9294F_C910_4036_88BC_B1F2176FB06B_.wvu.PrintTitles" localSheetId="14" hidden="1">'Sch-6'!$3:$13</definedName>
    <definedName name="Z_ECE9294F_C910_4036_88BC_B1F2176FB06B_.wvu.PrintTitles" localSheetId="15" hidden="1">'Sch-6 After Discount'!$3:$13</definedName>
    <definedName name="Z_ECE9294F_C910_4036_88BC_B1F2176FB06B_.wvu.PrintTitles" localSheetId="16" hidden="1">'Sch-7'!$14:$14</definedName>
    <definedName name="Z_ECE9294F_C910_4036_88BC_B1F2176FB06B_.wvu.PrintTitles" localSheetId="17" hidden="1">'Sch-7 Dis'!$14:$14</definedName>
    <definedName name="Z_ECE9294F_C910_4036_88BC_B1F2176FB06B_.wvu.Rows" localSheetId="1" hidden="1">Cover!$7:$7</definedName>
    <definedName name="Z_ECE9294F_C910_4036_88BC_B1F2176FB06B_.wvu.Rows" localSheetId="18" hidden="1">Discount!$32:$34</definedName>
    <definedName name="Z_ECE9294F_C910_4036_88BC_B1F2176FB06B_.wvu.Rows" localSheetId="4" hidden="1">'Sch-1'!#REF!</definedName>
    <definedName name="Z_ECE9294F_C910_4036_88BC_B1F2176FB06B_.wvu.Rows" localSheetId="6" hidden="1">'Sch-2'!#REF!</definedName>
    <definedName name="Z_ECE9294F_C910_4036_88BC_B1F2176FB06B_.wvu.Rows" localSheetId="8" hidden="1">'Sch-3 '!#REF!</definedName>
    <definedName name="Z_ECE9294F_C910_4036_88BC_B1F2176FB06B_.wvu.Rows" localSheetId="16" hidden="1">'Sch-7'!$22:$22,'Sch-7'!$98:$216</definedName>
    <definedName name="Z_ECE9294F_C910_4036_88BC_B1F2176FB06B_.wvu.Rows" localSheetId="17" hidden="1">'Sch-7 Dis'!$104:$222</definedName>
    <definedName name="Z_EE46BCD1_F715_4FA9_A5FC_1B125AD601E0_.wvu.Cols" localSheetId="18" hidden="1">Discount!$H:$O</definedName>
    <definedName name="Z_EE46BCD1_F715_4FA9_A5FC_1B125AD601E0_.wvu.Cols" localSheetId="6" hidden="1">'Sch-2'!$M:$R</definedName>
    <definedName name="Z_EE46BCD1_F715_4FA9_A5FC_1B125AD601E0_.wvu.Cols" localSheetId="7" hidden="1">'Sch-2 Dis'!$K:$Q</definedName>
    <definedName name="Z_EE46BCD1_F715_4FA9_A5FC_1B125AD601E0_.wvu.Cols" localSheetId="8" hidden="1">'Sch-3 '!$S:$AE,'Sch-3 '!$AK:$AP</definedName>
    <definedName name="Z_EE46BCD1_F715_4FA9_A5FC_1B125AD601E0_.wvu.Cols" localSheetId="9" hidden="1">'Sch-3 Dis'!$AA:$AF</definedName>
    <definedName name="Z_EE46BCD1_F715_4FA9_A5FC_1B125AD601E0_.wvu.Cols" localSheetId="12" hidden="1">'Sch-5'!$I:$P</definedName>
    <definedName name="Z_EE46BCD1_F715_4FA9_A5FC_1B125AD601E0_.wvu.Cols" localSheetId="16" hidden="1">'Sch-7'!$O:$O,'Sch-7'!$AG:$AM</definedName>
    <definedName name="Z_EE46BCD1_F715_4FA9_A5FC_1B125AD601E0_.wvu.Cols" localSheetId="17" hidden="1">'Sch-7 Dis'!$AD:$AJ</definedName>
    <definedName name="Z_EE46BCD1_F715_4FA9_A5FC_1B125AD601E0_.wvu.FilterData" localSheetId="4" hidden="1">'Sch-1'!$A$18:$O$116</definedName>
    <definedName name="Z_EE46BCD1_F715_4FA9_A5FC_1B125AD601E0_.wvu.FilterData" localSheetId="5" hidden="1">'Sch-1 dis'!$A$16:$B$21</definedName>
    <definedName name="Z_EE46BCD1_F715_4FA9_A5FC_1B125AD601E0_.wvu.FilterData" localSheetId="6" hidden="1">'Sch-2'!$G$21:$J$118</definedName>
    <definedName name="Z_EE46BCD1_F715_4FA9_A5FC_1B125AD601E0_.wvu.FilterData" localSheetId="7" hidden="1">'Sch-2 Dis'!$A$15:$F$56</definedName>
    <definedName name="Z_EE46BCD1_F715_4FA9_A5FC_1B125AD601E0_.wvu.FilterData" localSheetId="8" hidden="1">'Sch-3 '!$A$19:$P$98</definedName>
    <definedName name="Z_EE46BCD1_F715_4FA9_A5FC_1B125AD601E0_.wvu.FilterData" localSheetId="9" hidden="1">'Sch-3 Dis'!$A$15:$F$81</definedName>
    <definedName name="Z_EE46BCD1_F715_4FA9_A5FC_1B125AD601E0_.wvu.PrintArea" localSheetId="22" hidden="1">'Bid Form 2nd Envelope'!$A$1:$F$68</definedName>
    <definedName name="Z_EE46BCD1_F715_4FA9_A5FC_1B125AD601E0_.wvu.PrintArea" localSheetId="18" hidden="1">Discount!$A$2:$G$43</definedName>
    <definedName name="Z_EE46BCD1_F715_4FA9_A5FC_1B125AD601E0_.wvu.PrintArea" localSheetId="20" hidden="1">'Entry Tax'!$A$1:$E$16</definedName>
    <definedName name="Z_EE46BCD1_F715_4FA9_A5FC_1B125AD601E0_.wvu.PrintArea" localSheetId="2" hidden="1">Instructions!$A$1:$C$54</definedName>
    <definedName name="Z_EE46BCD1_F715_4FA9_A5FC_1B125AD601E0_.wvu.PrintArea" localSheetId="3" hidden="1">'Names of Bidder'!$B$1:$G$32</definedName>
    <definedName name="Z_EE46BCD1_F715_4FA9_A5FC_1B125AD601E0_.wvu.PrintArea" localSheetId="19" hidden="1">Octroi!$A$1:$E$16</definedName>
    <definedName name="Z_EE46BCD1_F715_4FA9_A5FC_1B125AD601E0_.wvu.PrintArea" localSheetId="21" hidden="1">'Other Taxes &amp; Duties'!$A$1:$F$16</definedName>
    <definedName name="Z_EE46BCD1_F715_4FA9_A5FC_1B125AD601E0_.wvu.PrintArea" localSheetId="24" hidden="1">'Q &amp; C'!$A$1:$F$38</definedName>
    <definedName name="Z_EE46BCD1_F715_4FA9_A5FC_1B125AD601E0_.wvu.PrintArea" localSheetId="23" hidden="1">'Q &amp; C (2)'!$A$1:$F$44</definedName>
    <definedName name="Z_EE46BCD1_F715_4FA9_A5FC_1B125AD601E0_.wvu.PrintArea" localSheetId="4" hidden="1">'Sch-1'!$A$1:$O$127</definedName>
    <definedName name="Z_EE46BCD1_F715_4FA9_A5FC_1B125AD601E0_.wvu.PrintArea" localSheetId="5" hidden="1">'Sch-1 dis'!$A$1:$G$84</definedName>
    <definedName name="Z_EE46BCD1_F715_4FA9_A5FC_1B125AD601E0_.wvu.PrintArea" localSheetId="6" hidden="1">'Sch-2'!$A$1:$J$125</definedName>
    <definedName name="Z_EE46BCD1_F715_4FA9_A5FC_1B125AD601E0_.wvu.PrintArea" localSheetId="7" hidden="1">'Sch-2 Dis'!$A$1:$F$62</definedName>
    <definedName name="Z_EE46BCD1_F715_4FA9_A5FC_1B125AD601E0_.wvu.PrintArea" localSheetId="8" hidden="1">'Sch-3 '!$A$1:$P$104</definedName>
    <definedName name="Z_EE46BCD1_F715_4FA9_A5FC_1B125AD601E0_.wvu.PrintArea" localSheetId="9" hidden="1">'Sch-3 Dis'!$A$1:$F$87</definedName>
    <definedName name="Z_EE46BCD1_F715_4FA9_A5FC_1B125AD601E0_.wvu.PrintArea" localSheetId="10" hidden="1">'Sch-4'!$A$1:$Q$29</definedName>
    <definedName name="Z_EE46BCD1_F715_4FA9_A5FC_1B125AD601E0_.wvu.PrintArea" localSheetId="11" hidden="1">'Sch-4b'!$A$1:$Q$37</definedName>
    <definedName name="Z_EE46BCD1_F715_4FA9_A5FC_1B125AD601E0_.wvu.PrintArea" localSheetId="12" hidden="1">'Sch-5'!$A$1:$E$26</definedName>
    <definedName name="Z_EE46BCD1_F715_4FA9_A5FC_1B125AD601E0_.wvu.PrintArea" localSheetId="13" hidden="1">'Sch-5 Dis'!$A$1:$E$26</definedName>
    <definedName name="Z_EE46BCD1_F715_4FA9_A5FC_1B125AD601E0_.wvu.PrintArea" localSheetId="14" hidden="1">'Sch-6'!$A$1:$D$33</definedName>
    <definedName name="Z_EE46BCD1_F715_4FA9_A5FC_1B125AD601E0_.wvu.PrintArea" localSheetId="15" hidden="1">'Sch-6 After Discount'!$A$1:$D$33</definedName>
    <definedName name="Z_EE46BCD1_F715_4FA9_A5FC_1B125AD601E0_.wvu.PrintArea" localSheetId="16" hidden="1">'Sch-7'!$A$1:$M$25</definedName>
    <definedName name="Z_EE46BCD1_F715_4FA9_A5FC_1B125AD601E0_.wvu.PrintArea" localSheetId="17" hidden="1">'Sch-7 Dis'!$A$1:$G$28</definedName>
    <definedName name="Z_EE46BCD1_F715_4FA9_A5FC_1B125AD601E0_.wvu.PrintTitles" localSheetId="4" hidden="1">'Sch-1'!$15:$17</definedName>
    <definedName name="Z_EE46BCD1_F715_4FA9_A5FC_1B125AD601E0_.wvu.PrintTitles" localSheetId="5" hidden="1">'Sch-1 dis'!$14:$16</definedName>
    <definedName name="Z_EE46BCD1_F715_4FA9_A5FC_1B125AD601E0_.wvu.PrintTitles" localSheetId="6" hidden="1">'Sch-2'!$15:$17</definedName>
    <definedName name="Z_EE46BCD1_F715_4FA9_A5FC_1B125AD601E0_.wvu.PrintTitles" localSheetId="7" hidden="1">'Sch-2 Dis'!$13:$15</definedName>
    <definedName name="Z_EE46BCD1_F715_4FA9_A5FC_1B125AD601E0_.wvu.PrintTitles" localSheetId="8" hidden="1">'Sch-3 '!$13:$17</definedName>
    <definedName name="Z_EE46BCD1_F715_4FA9_A5FC_1B125AD601E0_.wvu.PrintTitles" localSheetId="9" hidden="1">'Sch-3 Dis'!$13:$15</definedName>
    <definedName name="Z_EE46BCD1_F715_4FA9_A5FC_1B125AD601E0_.wvu.PrintTitles" localSheetId="12" hidden="1">'Sch-5'!$3:$13</definedName>
    <definedName name="Z_EE46BCD1_F715_4FA9_A5FC_1B125AD601E0_.wvu.PrintTitles" localSheetId="13" hidden="1">'Sch-5 Dis'!$3:$13</definedName>
    <definedName name="Z_EE46BCD1_F715_4FA9_A5FC_1B125AD601E0_.wvu.PrintTitles" localSheetId="14" hidden="1">'Sch-6'!$3:$13</definedName>
    <definedName name="Z_EE46BCD1_F715_4FA9_A5FC_1B125AD601E0_.wvu.PrintTitles" localSheetId="15" hidden="1">'Sch-6 After Discount'!$3:$13</definedName>
    <definedName name="Z_EE46BCD1_F715_4FA9_A5FC_1B125AD601E0_.wvu.PrintTitles" localSheetId="16" hidden="1">'Sch-7'!$14:$14</definedName>
    <definedName name="Z_EE46BCD1_F715_4FA9_A5FC_1B125AD601E0_.wvu.PrintTitles" localSheetId="17" hidden="1">'Sch-7 Dis'!$14:$14</definedName>
    <definedName name="Z_EE46BCD1_F715_4FA9_A5FC_1B125AD601E0_.wvu.Rows" localSheetId="1" hidden="1">Cover!$7:$7</definedName>
    <definedName name="Z_EE46BCD1_F715_4FA9_A5FC_1B125AD601E0_.wvu.Rows" localSheetId="18" hidden="1">Discount!$32:$34</definedName>
    <definedName name="Z_EE46BCD1_F715_4FA9_A5FC_1B125AD601E0_.wvu.Rows" localSheetId="6" hidden="1">'Sch-2'!#REF!</definedName>
    <definedName name="Z_EE46BCD1_F715_4FA9_A5FC_1B125AD601E0_.wvu.Rows" localSheetId="16" hidden="1">'Sch-7'!$22:$22,'Sch-7'!$98:$216</definedName>
    <definedName name="Z_EE46BCD1_F715_4FA9_A5FC_1B125AD601E0_.wvu.Rows" localSheetId="17" hidden="1">'Sch-7 Dis'!$104:$222</definedName>
  </definedNames>
  <calcPr calcId="191029"/>
  <customWorkbookViews>
    <customWorkbookView name="Adil Iqbal Khan {Adil Iqbal Khan} - Personal View" guid="{D5F8AD2D-F014-4A7B-9CE7-589273BD9F11}" mergeInterval="0" personalView="1" maximized="1" xWindow="-9" yWindow="-9" windowWidth="1938" windowHeight="1048" tabRatio="823" activeSheetId="5"/>
    <customWorkbookView name="Ram Lal {Ram Lal} - Personal View" guid="{8909CFDD-4F29-4C72-886E-908773EE94A2}" mergeInterval="0" personalView="1" maximized="1" windowWidth="1916" windowHeight="854" tabRatio="644" activeSheetId="11"/>
    <customWorkbookView name="Jasminder Singh Bhatia {जसमिंदर सिंह भाटिया} - Personal View" guid="{A34CC49F-E309-4C23-B4F6-1E3B307C10D1}" mergeInterval="0" personalView="1" maximized="1" windowWidth="1596" windowHeight="634" tabRatio="746" activeSheetId="5"/>
    <customWorkbookView name="60001959 - Personal View" guid="{B835C05C-B615-4DCB-982D-4519616B3CD8}" mergeInterval="0" personalView="1" maximized="1" windowWidth="1362" windowHeight="553" tabRatio="821" activeSheetId="7"/>
    <customWorkbookView name="Venkatesh Karri {वेंकटेश कर्री} - Personal View" guid="{223BC0FC-814D-40F0-9795-CE82A16FF3A5}" mergeInterval="0" personalView="1" maximized="1" windowWidth="1362" windowHeight="542" tabRatio="821" activeSheetId="22"/>
    <customWorkbookView name="Manuji Chaubey - Personal View" guid="{D53177B2-31EC-4222-B97A-A37DCFD9E45B}" mergeInterval="0" personalView="1" maximized="1" windowWidth="1362" windowHeight="553" tabRatio="821" activeSheetId="2"/>
    <customWorkbookView name="Mani Kumar - Personal View" guid="{B3CE7B10-A914-4559-A6DA-AED8C22AFD6D}" mergeInterval="0" personalView="1" maximized="1" windowWidth="1362" windowHeight="523" tabRatio="961" activeSheetId="22"/>
    <customWorkbookView name="60002881 - Personal View" guid="{7487ED9F-BBED-4B2A-9631-22F1A430946B}" mergeInterval="0" personalView="1" maximized="1" xWindow="1" yWindow="1" windowWidth="1024" windowHeight="596" tabRatio="961" activeSheetId="2"/>
    <customWorkbookView name="02405 - Personal View" guid="{A7DBDDEF-9245-44C6-9EBF-032DB6E1C0A2}" mergeInterval="0" personalView="1" maximized="1" xWindow="1" yWindow="1" windowWidth="1362" windowHeight="538" tabRatio="961" activeSheetId="2"/>
    <customWorkbookView name="31103 - Personal View" guid="{E9F4E142-7D26-464D-BECA-4F3806DB1FE1}" mergeInterval="0" personalView="1" maximized="1" windowWidth="1362" windowHeight="543" tabRatio="961" activeSheetId="9"/>
    <customWorkbookView name="01209 - Personal View" guid="{27A45B7A-04F2-4516-B80B-5ED0825D4ED3}" mergeInterval="0" personalView="1" maximized="1" xWindow="1" yWindow="1" windowWidth="1366" windowHeight="496" tabRatio="632" activeSheetId="2"/>
    <customWorkbookView name="00398 - Personal View" guid="{14D7F02E-BCCA-4517-ABC7-537FF4AEB67A}" mergeInterval="0" personalView="1" maximized="1" xWindow="1" yWindow="1" windowWidth="1020" windowHeight="501" tabRatio="632" activeSheetId="2"/>
    <customWorkbookView name="asd - Personal View" guid="{01ACF2E1-8E61-4459-ABC1-B6C183DEED61}" mergeInterval="0" personalView="1" maximized="1" windowWidth="1276" windowHeight="597" activeSheetId="1"/>
    <customWorkbookView name="20074 - Personal View" guid="{4F65FF32-EC61-4022-A399-2986D7B6B8B3}" mergeInterval="0" personalView="1" maximized="1" windowWidth="1020" windowHeight="539" tabRatio="632" activeSheetId="5"/>
    <customWorkbookView name="20587 - Personal View" guid="{ECE9294F-C910-4036-88BC-B1F2176FB06B}" mergeInterval="0" personalView="1" maximized="1" xWindow="1" yWindow="1" windowWidth="1362" windowHeight="515" tabRatio="961" activeSheetId="2"/>
    <customWorkbookView name="Sanjoy Das - Personal View" guid="{B23AD343-29DA-4CE0-BD10-47BF44F3782F}" mergeInterval="0" personalView="1" maximized="1" windowWidth="1276" windowHeight="775" tabRatio="961" activeSheetId="2"/>
    <customWorkbookView name="31094 - Personal View" guid="{4AA1107B-A795-4744-B566-827168772C7A}" mergeInterval="0" personalView="1" maximized="1" xWindow="1" yWindow="1" windowWidth="1264" windowHeight="450" tabRatio="961" activeSheetId="2"/>
    <customWorkbookView name="admin - Personal View" guid="{EE46BCD1-F715-4FA9-A5FC-1B125AD601E0}" mergeInterval="0" personalView="1" maximized="1" xWindow="1" yWindow="1" windowWidth="1024" windowHeight="496" tabRatio="961" activeSheetId="22"/>
    <customWorkbookView name="60031094 - Personal View" guid="{D0757F9E-DF41-4B40-A5E5-F4F8FDD8D61D}" mergeInterval="0" personalView="1" maximized="1" xWindow="1" yWindow="1" windowWidth="1362" windowHeight="538" tabRatio="821" activeSheetId="2"/>
    <customWorkbookView name="Pankaj Pandey {पंकज पांडे} - Personal View" guid="{E97134B6-5E8D-4951-8DA0-73D065532361}" mergeInterval="0" personalView="1" maximized="1" windowWidth="1362" windowHeight="532" tabRatio="821" activeSheetId="5"/>
    <customWorkbookView name="Swatantra Kumar {स्वतंत्र कुमार} - Personal View" guid="{C431BC99-7569-44AB-83F6-AB73BDED3783}" mergeInterval="0" personalView="1" maximized="1" windowWidth="1362" windowHeight="502" tabRatio="821" activeSheetId="5"/>
    <customWorkbookView name="60003099 - Personal View" guid="{498493C3-769C-4143-9114-C68CD1D40B11}" mergeInterval="0" personalView="1" maximized="1" windowWidth="1276" windowHeight="758" tabRatio="746" activeSheetId="2"/>
    <customWorkbookView name="Samrat Jain {Samrat Jain} - Personal View" guid="{1E0C44A1-9358-4FBD-8C2C-4DB661DA1476}" mergeInterval="0" personalView="1" maximized="1" windowWidth="1916" windowHeight="774" tabRatio="644" activeSheetId="2"/>
    <customWorkbookView name="Rahul Mendhe {Rahul Mendhe} - Personal View" guid="{A41EE4DE-0D82-4A56-8210-F78316511D11}" mergeInterval="0" personalView="1" maximized="1" windowWidth="1916" windowHeight="814" tabRatio="644" activeSheetId="23"/>
    <customWorkbookView name="60003018 - Personal View" guid="{BB6473B7-092C-417E-97E7-ED0705AE17A0}" mergeInterval="0" personalView="1" maximized="1" windowWidth="1362" windowHeight="502" tabRatio="644" activeSheetId="2" showComments="commIndAndComment"/>
    <customWorkbookView name="Ankit Vaishnav {Ankit Vaishnav} - Personal View" guid="{023E95C7-CD0A-46A1-945E-64751E02EBFE}" mergeInterval="0" personalView="1" maximized="1" xWindow="-8" yWindow="-8" windowWidth="1456" windowHeight="876" tabRatio="823" activeSheetId="23"/>
    <customWorkbookView name="Neelam Singh {नीलम सिंह} - Personal View" guid="{CB55CDDD-15EC-4265-9148-3411BBB26D54}" mergeInterval="0" personalView="1" maximized="1" xWindow="-8" yWindow="-8" windowWidth="1936" windowHeight="1056" tabRatio="823" activeSheetId="5"/>
    <customWorkbookView name="Sandeep Panwar {संदीप पंवार} - Personal View" guid="{987A3FAC-920D-4C0C-8129-D8F4AFD7E477}" mergeInterval="0" personalView="1" maximized="1" xWindow="-8" yWindow="-8" windowWidth="1936" windowHeight="1056" tabRatio="699" activeSheetId="2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6" i="9" l="1"/>
  <c r="R96" i="9" s="1"/>
  <c r="S96" i="9" s="1"/>
  <c r="Q96" i="9" s="1"/>
  <c r="P95" i="9"/>
  <c r="R95" i="9" s="1"/>
  <c r="S95" i="9" s="1"/>
  <c r="Q95" i="9" s="1"/>
  <c r="P94" i="9"/>
  <c r="R94" i="9" s="1"/>
  <c r="S94" i="9" s="1"/>
  <c r="Q94" i="9" s="1"/>
  <c r="P93" i="9"/>
  <c r="R93" i="9" s="1"/>
  <c r="S93" i="9" s="1"/>
  <c r="Q93" i="9" s="1"/>
  <c r="P92" i="9"/>
  <c r="R92" i="9" s="1"/>
  <c r="S92" i="9" s="1"/>
  <c r="Q92" i="9" s="1"/>
  <c r="P91" i="9"/>
  <c r="R91" i="9" s="1"/>
  <c r="S91" i="9" s="1"/>
  <c r="Q91" i="9" s="1"/>
  <c r="P90" i="9"/>
  <c r="R90" i="9" s="1"/>
  <c r="S90" i="9" s="1"/>
  <c r="Q90" i="9" s="1"/>
  <c r="P89" i="9"/>
  <c r="R89" i="9" s="1"/>
  <c r="S89" i="9" s="1"/>
  <c r="Q89" i="9" s="1"/>
  <c r="P88" i="9"/>
  <c r="R88" i="9" s="1"/>
  <c r="S88" i="9" s="1"/>
  <c r="Q88" i="9" s="1"/>
  <c r="P87" i="9"/>
  <c r="R87" i="9" s="1"/>
  <c r="S87" i="9" s="1"/>
  <c r="Q87" i="9" s="1"/>
  <c r="P86" i="9"/>
  <c r="R86" i="9" s="1"/>
  <c r="S86" i="9" s="1"/>
  <c r="Q86" i="9" s="1"/>
  <c r="P85" i="9"/>
  <c r="R85" i="9" s="1"/>
  <c r="S85" i="9" s="1"/>
  <c r="Q85" i="9" s="1"/>
  <c r="P84" i="9"/>
  <c r="R84" i="9" s="1"/>
  <c r="S84" i="9" s="1"/>
  <c r="Q84" i="9" s="1"/>
  <c r="P83" i="9"/>
  <c r="R83" i="9" s="1"/>
  <c r="S83" i="9" s="1"/>
  <c r="Q83" i="9" s="1"/>
  <c r="P82" i="9"/>
  <c r="R82" i="9" s="1"/>
  <c r="S82" i="9" s="1"/>
  <c r="Q82" i="9" s="1"/>
  <c r="P81" i="9"/>
  <c r="R81" i="9" s="1"/>
  <c r="S81" i="9" s="1"/>
  <c r="Q81" i="9" s="1"/>
  <c r="P80" i="9"/>
  <c r="R80" i="9" s="1"/>
  <c r="S80" i="9" s="1"/>
  <c r="Q80" i="9" s="1"/>
  <c r="P79" i="9"/>
  <c r="R79" i="9" s="1"/>
  <c r="S79" i="9" s="1"/>
  <c r="Q79" i="9" s="1"/>
  <c r="P78" i="9"/>
  <c r="R78" i="9" s="1"/>
  <c r="S78" i="9" s="1"/>
  <c r="Q78" i="9" s="1"/>
  <c r="P77" i="9"/>
  <c r="R77" i="9" s="1"/>
  <c r="S77" i="9" s="1"/>
  <c r="Q77" i="9" s="1"/>
  <c r="P76" i="9"/>
  <c r="R76" i="9" s="1"/>
  <c r="S76" i="9" s="1"/>
  <c r="Q76" i="9" s="1"/>
  <c r="P75" i="9"/>
  <c r="R75" i="9" s="1"/>
  <c r="S75" i="9" s="1"/>
  <c r="Q75" i="9" s="1"/>
  <c r="P74" i="9"/>
  <c r="R74" i="9" s="1"/>
  <c r="S74" i="9" s="1"/>
  <c r="Q74" i="9" s="1"/>
  <c r="P73" i="9"/>
  <c r="R73" i="9" s="1"/>
  <c r="S73" i="9" s="1"/>
  <c r="Q73" i="9" s="1"/>
  <c r="P72" i="9"/>
  <c r="R72" i="9" s="1"/>
  <c r="S72" i="9" s="1"/>
  <c r="Q72" i="9" s="1"/>
  <c r="P71" i="9"/>
  <c r="R71" i="9" s="1"/>
  <c r="S71" i="9" s="1"/>
  <c r="Q71" i="9" s="1"/>
  <c r="P70" i="9"/>
  <c r="R70" i="9" s="1"/>
  <c r="S70" i="9" s="1"/>
  <c r="Q70" i="9" s="1"/>
  <c r="P69" i="9"/>
  <c r="R69" i="9" s="1"/>
  <c r="S69" i="9" s="1"/>
  <c r="Q69" i="9" s="1"/>
  <c r="P68" i="9"/>
  <c r="R68" i="9" s="1"/>
  <c r="S68" i="9" s="1"/>
  <c r="Q68" i="9" s="1"/>
  <c r="P67" i="9"/>
  <c r="R67" i="9" s="1"/>
  <c r="S67" i="9" s="1"/>
  <c r="Q67" i="9" s="1"/>
  <c r="P66" i="9"/>
  <c r="R66" i="9" s="1"/>
  <c r="S66" i="9" s="1"/>
  <c r="Q66" i="9" s="1"/>
  <c r="P65" i="9"/>
  <c r="R65" i="9" s="1"/>
  <c r="S65" i="9" s="1"/>
  <c r="Q65" i="9" s="1"/>
  <c r="P64" i="9"/>
  <c r="R64" i="9" s="1"/>
  <c r="S64" i="9" s="1"/>
  <c r="Q64" i="9" s="1"/>
  <c r="P63" i="9"/>
  <c r="R63" i="9" s="1"/>
  <c r="S63" i="9" s="1"/>
  <c r="Q63" i="9" s="1"/>
  <c r="P62" i="9"/>
  <c r="R62" i="9" s="1"/>
  <c r="S62" i="9" s="1"/>
  <c r="Q62" i="9" s="1"/>
  <c r="P61" i="9"/>
  <c r="R61" i="9" s="1"/>
  <c r="S61" i="9" s="1"/>
  <c r="Q61" i="9" s="1"/>
  <c r="P60" i="9"/>
  <c r="R60" i="9" s="1"/>
  <c r="S60" i="9" s="1"/>
  <c r="Q60" i="9" s="1"/>
  <c r="P59" i="9"/>
  <c r="R59" i="9" s="1"/>
  <c r="S59" i="9" s="1"/>
  <c r="Q59" i="9" s="1"/>
  <c r="P58" i="9"/>
  <c r="R58" i="9" s="1"/>
  <c r="S58" i="9" s="1"/>
  <c r="Q58" i="9" s="1"/>
  <c r="P57" i="9"/>
  <c r="R57" i="9" s="1"/>
  <c r="S57" i="9" s="1"/>
  <c r="Q57" i="9" s="1"/>
  <c r="P56" i="9"/>
  <c r="R56" i="9" s="1"/>
  <c r="S56" i="9" s="1"/>
  <c r="Q56" i="9" s="1"/>
  <c r="P55" i="9"/>
  <c r="R55" i="9" s="1"/>
  <c r="S55" i="9" s="1"/>
  <c r="Q55" i="9" s="1"/>
  <c r="P54" i="9"/>
  <c r="R54" i="9" s="1"/>
  <c r="S54" i="9" s="1"/>
  <c r="Q54" i="9" s="1"/>
  <c r="P53" i="9"/>
  <c r="R53" i="9" s="1"/>
  <c r="S53" i="9" s="1"/>
  <c r="Q53" i="9" s="1"/>
  <c r="P52" i="9"/>
  <c r="R52" i="9" s="1"/>
  <c r="S52" i="9" s="1"/>
  <c r="Q52" i="9" s="1"/>
  <c r="P51" i="9"/>
  <c r="R51" i="9" s="1"/>
  <c r="S51" i="9" s="1"/>
  <c r="Q51" i="9" s="1"/>
  <c r="P50" i="9"/>
  <c r="R50" i="9" s="1"/>
  <c r="S50" i="9" s="1"/>
  <c r="Q50" i="9" s="1"/>
  <c r="P49" i="9"/>
  <c r="R49" i="9" s="1"/>
  <c r="S49" i="9" s="1"/>
  <c r="Q49" i="9" s="1"/>
  <c r="P48" i="9"/>
  <c r="R48" i="9" s="1"/>
  <c r="S48" i="9" s="1"/>
  <c r="Q48" i="9" s="1"/>
  <c r="P47" i="9"/>
  <c r="R47" i="9" s="1"/>
  <c r="S47" i="9" s="1"/>
  <c r="Q47" i="9" s="1"/>
  <c r="P46" i="9"/>
  <c r="R46" i="9" s="1"/>
  <c r="S46" i="9" s="1"/>
  <c r="Q46" i="9" s="1"/>
  <c r="P45" i="9"/>
  <c r="R45" i="9" s="1"/>
  <c r="S45" i="9" s="1"/>
  <c r="Q45" i="9" s="1"/>
  <c r="P44" i="9"/>
  <c r="R44" i="9" s="1"/>
  <c r="S44" i="9" s="1"/>
  <c r="Q44" i="9" s="1"/>
  <c r="P43" i="9"/>
  <c r="R43" i="9" s="1"/>
  <c r="S43" i="9" s="1"/>
  <c r="Q43" i="9" s="1"/>
  <c r="P42" i="9"/>
  <c r="R42" i="9" s="1"/>
  <c r="S42" i="9" s="1"/>
  <c r="Q42" i="9" s="1"/>
  <c r="P41" i="9"/>
  <c r="R41" i="9" s="1"/>
  <c r="S41" i="9" s="1"/>
  <c r="Q41" i="9" s="1"/>
  <c r="P40" i="9"/>
  <c r="R40" i="9" s="1"/>
  <c r="S40" i="9" s="1"/>
  <c r="Q40" i="9" s="1"/>
  <c r="P39" i="9"/>
  <c r="R39" i="9" s="1"/>
  <c r="S39" i="9" s="1"/>
  <c r="Q39" i="9" s="1"/>
  <c r="P38" i="9"/>
  <c r="R38" i="9" s="1"/>
  <c r="S38" i="9" s="1"/>
  <c r="Q38" i="9" s="1"/>
  <c r="P37" i="9"/>
  <c r="R37" i="9" s="1"/>
  <c r="S37" i="9" s="1"/>
  <c r="Q37" i="9" s="1"/>
  <c r="P36" i="9"/>
  <c r="R36" i="9" s="1"/>
  <c r="S36" i="9" s="1"/>
  <c r="Q36" i="9" s="1"/>
  <c r="P35" i="9"/>
  <c r="R35" i="9" s="1"/>
  <c r="S35" i="9" s="1"/>
  <c r="Q35" i="9" s="1"/>
  <c r="P34" i="9"/>
  <c r="R34" i="9" s="1"/>
  <c r="S34" i="9" s="1"/>
  <c r="Q34" i="9" s="1"/>
  <c r="P33" i="9"/>
  <c r="R33" i="9" s="1"/>
  <c r="S33" i="9" s="1"/>
  <c r="Q33" i="9" s="1"/>
  <c r="P32" i="9"/>
  <c r="R32" i="9" s="1"/>
  <c r="S32" i="9" s="1"/>
  <c r="Q32" i="9" s="1"/>
  <c r="P31" i="9"/>
  <c r="R31" i="9" s="1"/>
  <c r="S31" i="9" s="1"/>
  <c r="Q31" i="9" s="1"/>
  <c r="P30" i="9"/>
  <c r="R30" i="9" s="1"/>
  <c r="S30" i="9" s="1"/>
  <c r="Q30" i="9" s="1"/>
  <c r="P29" i="9"/>
  <c r="R29" i="9" s="1"/>
  <c r="S29" i="9" s="1"/>
  <c r="Q29" i="9" s="1"/>
  <c r="P28" i="9"/>
  <c r="R28" i="9" s="1"/>
  <c r="S28" i="9" s="1"/>
  <c r="Q28" i="9" s="1"/>
  <c r="P27" i="9"/>
  <c r="R27" i="9" s="1"/>
  <c r="S27" i="9" s="1"/>
  <c r="Q27" i="9" s="1"/>
  <c r="P26" i="9"/>
  <c r="R26" i="9" s="1"/>
  <c r="S26" i="9" s="1"/>
  <c r="Q26" i="9" s="1"/>
  <c r="P25" i="9"/>
  <c r="R25" i="9" s="1"/>
  <c r="S25" i="9" s="1"/>
  <c r="Q25" i="9" s="1"/>
  <c r="P24" i="9"/>
  <c r="R24" i="9" s="1"/>
  <c r="S24" i="9" s="1"/>
  <c r="Q24" i="9" s="1"/>
  <c r="P23" i="9"/>
  <c r="R23" i="9" s="1"/>
  <c r="S23" i="9" s="1"/>
  <c r="Q23" i="9" s="1"/>
  <c r="P22" i="9"/>
  <c r="R22" i="9" s="1"/>
  <c r="S22" i="9" s="1"/>
  <c r="Q22" i="9" s="1"/>
  <c r="J116" i="7"/>
  <c r="J115" i="7"/>
  <c r="J114" i="7"/>
  <c r="J113" i="7"/>
  <c r="J112" i="7"/>
  <c r="J111" i="7"/>
  <c r="J110" i="7"/>
  <c r="J109" i="7"/>
  <c r="J108" i="7"/>
  <c r="J107" i="7"/>
  <c r="J106" i="7"/>
  <c r="J105" i="7"/>
  <c r="J104" i="7"/>
  <c r="J103" i="7"/>
  <c r="J102" i="7"/>
  <c r="J101" i="7"/>
  <c r="J100" i="7"/>
  <c r="J99" i="7"/>
  <c r="J98" i="7"/>
  <c r="J97" i="7"/>
  <c r="J96" i="7"/>
  <c r="J95" i="7"/>
  <c r="J94" i="7"/>
  <c r="J93" i="7"/>
  <c r="J92" i="7"/>
  <c r="J91" i="7"/>
  <c r="J90" i="7"/>
  <c r="J89" i="7"/>
  <c r="J88" i="7"/>
  <c r="J87" i="7"/>
  <c r="J86" i="7"/>
  <c r="J85" i="7"/>
  <c r="J84" i="7"/>
  <c r="J83" i="7"/>
  <c r="J82" i="7"/>
  <c r="J81" i="7"/>
  <c r="J80" i="7"/>
  <c r="J79" i="7"/>
  <c r="J78" i="7"/>
  <c r="J77" i="7"/>
  <c r="J76" i="7"/>
  <c r="J75" i="7"/>
  <c r="J74" i="7"/>
  <c r="J73" i="7"/>
  <c r="J72" i="7"/>
  <c r="J71" i="7"/>
  <c r="J70" i="7"/>
  <c r="J69" i="7"/>
  <c r="J68" i="7"/>
  <c r="J67" i="7"/>
  <c r="J66" i="7"/>
  <c r="J65" i="7"/>
  <c r="J64" i="7"/>
  <c r="J63" i="7"/>
  <c r="J62" i="7"/>
  <c r="J61" i="7"/>
  <c r="J60" i="7"/>
  <c r="J59" i="7"/>
  <c r="J58" i="7"/>
  <c r="J57" i="7"/>
  <c r="J56" i="7"/>
  <c r="J55" i="7"/>
  <c r="J54" i="7"/>
  <c r="J53" i="7"/>
  <c r="J52" i="7"/>
  <c r="J51" i="7"/>
  <c r="J50" i="7"/>
  <c r="J49" i="7"/>
  <c r="J48" i="7"/>
  <c r="J47" i="7"/>
  <c r="J46" i="7"/>
  <c r="J45" i="7"/>
  <c r="J44" i="7"/>
  <c r="J43" i="7"/>
  <c r="J42" i="7"/>
  <c r="J41" i="7"/>
  <c r="J40" i="7"/>
  <c r="J39" i="7"/>
  <c r="J38" i="7"/>
  <c r="J37" i="7"/>
  <c r="J36" i="7"/>
  <c r="J35" i="7"/>
  <c r="J34" i="7"/>
  <c r="J33" i="7"/>
  <c r="J32" i="7"/>
  <c r="J31" i="7"/>
  <c r="J30" i="7"/>
  <c r="J29" i="7"/>
  <c r="J28" i="7"/>
  <c r="J27" i="7"/>
  <c r="J26" i="7"/>
  <c r="J25" i="7"/>
  <c r="J24" i="7"/>
  <c r="N116" i="5"/>
  <c r="Q116" i="5" s="1"/>
  <c r="R116" i="5" s="1"/>
  <c r="O116" i="5" s="1"/>
  <c r="N115" i="5"/>
  <c r="Q115" i="5" s="1"/>
  <c r="R115" i="5" s="1"/>
  <c r="O115" i="5" s="1"/>
  <c r="N114" i="5"/>
  <c r="Q114" i="5" s="1"/>
  <c r="R114" i="5" s="1"/>
  <c r="O114" i="5" s="1"/>
  <c r="N113" i="5"/>
  <c r="Q113" i="5" s="1"/>
  <c r="R113" i="5" s="1"/>
  <c r="O113" i="5" s="1"/>
  <c r="N112" i="5"/>
  <c r="Q112" i="5" s="1"/>
  <c r="R112" i="5" s="1"/>
  <c r="O112" i="5" s="1"/>
  <c r="N111" i="5"/>
  <c r="Q111" i="5" s="1"/>
  <c r="R111" i="5" s="1"/>
  <c r="O111" i="5" s="1"/>
  <c r="N110" i="5"/>
  <c r="Q110" i="5" s="1"/>
  <c r="R110" i="5" s="1"/>
  <c r="O110" i="5" s="1"/>
  <c r="N109" i="5"/>
  <c r="Q109" i="5" s="1"/>
  <c r="R109" i="5" s="1"/>
  <c r="O109" i="5" s="1"/>
  <c r="N108" i="5"/>
  <c r="Q108" i="5" s="1"/>
  <c r="R108" i="5" s="1"/>
  <c r="O108" i="5" s="1"/>
  <c r="N107" i="5"/>
  <c r="Q107" i="5" s="1"/>
  <c r="R107" i="5" s="1"/>
  <c r="O107" i="5" s="1"/>
  <c r="N106" i="5"/>
  <c r="Q106" i="5" s="1"/>
  <c r="R106" i="5" s="1"/>
  <c r="O106" i="5" s="1"/>
  <c r="N105" i="5"/>
  <c r="Q105" i="5" s="1"/>
  <c r="R105" i="5" s="1"/>
  <c r="O105" i="5" s="1"/>
  <c r="N104" i="5"/>
  <c r="Q104" i="5" s="1"/>
  <c r="R104" i="5" s="1"/>
  <c r="O104" i="5" s="1"/>
  <c r="N103" i="5"/>
  <c r="Q103" i="5" s="1"/>
  <c r="R103" i="5" s="1"/>
  <c r="O103" i="5" s="1"/>
  <c r="N102" i="5"/>
  <c r="Q102" i="5" s="1"/>
  <c r="R102" i="5" s="1"/>
  <c r="O102" i="5" s="1"/>
  <c r="N101" i="5"/>
  <c r="Q101" i="5" s="1"/>
  <c r="R101" i="5" s="1"/>
  <c r="O101" i="5" s="1"/>
  <c r="N100" i="5"/>
  <c r="Q100" i="5" s="1"/>
  <c r="R100" i="5" s="1"/>
  <c r="O100" i="5" s="1"/>
  <c r="N99" i="5"/>
  <c r="Q99" i="5" s="1"/>
  <c r="R99" i="5" s="1"/>
  <c r="O99" i="5" s="1"/>
  <c r="N98" i="5"/>
  <c r="Q98" i="5" s="1"/>
  <c r="R98" i="5" s="1"/>
  <c r="O98" i="5" s="1"/>
  <c r="N97" i="5"/>
  <c r="Q97" i="5" s="1"/>
  <c r="R97" i="5" s="1"/>
  <c r="O97" i="5" s="1"/>
  <c r="N96" i="5"/>
  <c r="Q96" i="5" s="1"/>
  <c r="R96" i="5" s="1"/>
  <c r="O96" i="5" s="1"/>
  <c r="N95" i="5"/>
  <c r="Q95" i="5" s="1"/>
  <c r="R95" i="5" s="1"/>
  <c r="O95" i="5" s="1"/>
  <c r="N94" i="5"/>
  <c r="Q94" i="5" s="1"/>
  <c r="R94" i="5" s="1"/>
  <c r="O94" i="5" s="1"/>
  <c r="N93" i="5"/>
  <c r="Q93" i="5" s="1"/>
  <c r="R93" i="5" s="1"/>
  <c r="O93" i="5" s="1"/>
  <c r="N92" i="5"/>
  <c r="Q92" i="5" s="1"/>
  <c r="R92" i="5" s="1"/>
  <c r="O92" i="5" s="1"/>
  <c r="N91" i="5"/>
  <c r="Q91" i="5" s="1"/>
  <c r="R91" i="5" s="1"/>
  <c r="O91" i="5" s="1"/>
  <c r="N90" i="5"/>
  <c r="Q90" i="5" s="1"/>
  <c r="R90" i="5" s="1"/>
  <c r="O90" i="5" s="1"/>
  <c r="N89" i="5"/>
  <c r="Q89" i="5" s="1"/>
  <c r="R89" i="5" s="1"/>
  <c r="O89" i="5" s="1"/>
  <c r="N88" i="5"/>
  <c r="Q88" i="5" s="1"/>
  <c r="R88" i="5" s="1"/>
  <c r="O88" i="5" s="1"/>
  <c r="N87" i="5"/>
  <c r="Q87" i="5" s="1"/>
  <c r="R87" i="5" s="1"/>
  <c r="O87" i="5" s="1"/>
  <c r="N86" i="5"/>
  <c r="Q86" i="5" s="1"/>
  <c r="R86" i="5" s="1"/>
  <c r="O86" i="5" s="1"/>
  <c r="N85" i="5"/>
  <c r="Q85" i="5" s="1"/>
  <c r="R85" i="5" s="1"/>
  <c r="O85" i="5" s="1"/>
  <c r="N84" i="5"/>
  <c r="Q84" i="5" s="1"/>
  <c r="R84" i="5" s="1"/>
  <c r="O84" i="5" s="1"/>
  <c r="N83" i="5"/>
  <c r="Q83" i="5" s="1"/>
  <c r="R83" i="5" s="1"/>
  <c r="O83" i="5" s="1"/>
  <c r="N82" i="5"/>
  <c r="Q82" i="5" s="1"/>
  <c r="R82" i="5" s="1"/>
  <c r="O82" i="5" s="1"/>
  <c r="N81" i="5"/>
  <c r="Q81" i="5" s="1"/>
  <c r="R81" i="5" s="1"/>
  <c r="O81" i="5" s="1"/>
  <c r="N80" i="5"/>
  <c r="Q80" i="5" s="1"/>
  <c r="R80" i="5" s="1"/>
  <c r="O80" i="5" s="1"/>
  <c r="N79" i="5"/>
  <c r="Q79" i="5" s="1"/>
  <c r="R79" i="5" s="1"/>
  <c r="O79" i="5" s="1"/>
  <c r="N78" i="5"/>
  <c r="Q78" i="5" s="1"/>
  <c r="R78" i="5" s="1"/>
  <c r="O78" i="5" s="1"/>
  <c r="N77" i="5"/>
  <c r="Q77" i="5" s="1"/>
  <c r="R77" i="5" s="1"/>
  <c r="O77" i="5" s="1"/>
  <c r="N76" i="5"/>
  <c r="Q76" i="5" s="1"/>
  <c r="R76" i="5" s="1"/>
  <c r="O76" i="5" s="1"/>
  <c r="N75" i="5"/>
  <c r="Q75" i="5" s="1"/>
  <c r="R75" i="5" s="1"/>
  <c r="O75" i="5" s="1"/>
  <c r="N74" i="5"/>
  <c r="Q74" i="5" s="1"/>
  <c r="R74" i="5" s="1"/>
  <c r="O74" i="5" s="1"/>
  <c r="N73" i="5"/>
  <c r="Q73" i="5" s="1"/>
  <c r="R73" i="5" s="1"/>
  <c r="O73" i="5" s="1"/>
  <c r="N72" i="5"/>
  <c r="Q72" i="5" s="1"/>
  <c r="R72" i="5" s="1"/>
  <c r="O72" i="5" s="1"/>
  <c r="N71" i="5"/>
  <c r="Q71" i="5" s="1"/>
  <c r="R71" i="5" s="1"/>
  <c r="O71" i="5" s="1"/>
  <c r="N70" i="5"/>
  <c r="Q70" i="5" s="1"/>
  <c r="R70" i="5" s="1"/>
  <c r="O70" i="5" s="1"/>
  <c r="N69" i="5"/>
  <c r="Q69" i="5" s="1"/>
  <c r="R69" i="5" s="1"/>
  <c r="O69" i="5" s="1"/>
  <c r="N68" i="5"/>
  <c r="Q68" i="5" s="1"/>
  <c r="R68" i="5" s="1"/>
  <c r="O68" i="5" s="1"/>
  <c r="N67" i="5"/>
  <c r="Q67" i="5" s="1"/>
  <c r="R67" i="5" s="1"/>
  <c r="O67" i="5" s="1"/>
  <c r="N66" i="5"/>
  <c r="Q66" i="5" s="1"/>
  <c r="R66" i="5" s="1"/>
  <c r="O66" i="5" s="1"/>
  <c r="N65" i="5"/>
  <c r="Q65" i="5" s="1"/>
  <c r="R65" i="5" s="1"/>
  <c r="O65" i="5" s="1"/>
  <c r="N64" i="5"/>
  <c r="Q64" i="5" s="1"/>
  <c r="R64" i="5" s="1"/>
  <c r="O64" i="5" s="1"/>
  <c r="N63" i="5"/>
  <c r="Q63" i="5" s="1"/>
  <c r="R63" i="5" s="1"/>
  <c r="O63" i="5" s="1"/>
  <c r="N62" i="5"/>
  <c r="Q62" i="5" s="1"/>
  <c r="R62" i="5" s="1"/>
  <c r="O62" i="5" s="1"/>
  <c r="N61" i="5"/>
  <c r="Q61" i="5" s="1"/>
  <c r="R61" i="5" s="1"/>
  <c r="O61" i="5" s="1"/>
  <c r="N60" i="5"/>
  <c r="Q60" i="5" s="1"/>
  <c r="R60" i="5" s="1"/>
  <c r="O60" i="5" s="1"/>
  <c r="N59" i="5"/>
  <c r="Q59" i="5" s="1"/>
  <c r="R59" i="5" s="1"/>
  <c r="O59" i="5" s="1"/>
  <c r="N58" i="5"/>
  <c r="Q58" i="5" s="1"/>
  <c r="R58" i="5" s="1"/>
  <c r="O58" i="5" s="1"/>
  <c r="N57" i="5"/>
  <c r="Q57" i="5" s="1"/>
  <c r="R57" i="5" s="1"/>
  <c r="O57" i="5" s="1"/>
  <c r="N56" i="5"/>
  <c r="Q56" i="5" s="1"/>
  <c r="R56" i="5" s="1"/>
  <c r="O56" i="5" s="1"/>
  <c r="N55" i="5"/>
  <c r="Q55" i="5" s="1"/>
  <c r="R55" i="5" s="1"/>
  <c r="O55" i="5" s="1"/>
  <c r="N54" i="5"/>
  <c r="Q54" i="5" s="1"/>
  <c r="R54" i="5" s="1"/>
  <c r="O54" i="5" s="1"/>
  <c r="N53" i="5"/>
  <c r="Q53" i="5" s="1"/>
  <c r="R53" i="5" s="1"/>
  <c r="O53" i="5" s="1"/>
  <c r="Q52" i="5"/>
  <c r="R52" i="5" s="1"/>
  <c r="O52" i="5" s="1"/>
  <c r="N52" i="5"/>
  <c r="N51" i="5"/>
  <c r="Q51" i="5" s="1"/>
  <c r="R51" i="5" s="1"/>
  <c r="O51" i="5" s="1"/>
  <c r="N50" i="5"/>
  <c r="Q50" i="5" s="1"/>
  <c r="R50" i="5" s="1"/>
  <c r="O50" i="5" s="1"/>
  <c r="N49" i="5"/>
  <c r="Q49" i="5" s="1"/>
  <c r="R49" i="5" s="1"/>
  <c r="O49" i="5" s="1"/>
  <c r="N48" i="5"/>
  <c r="Q48" i="5" s="1"/>
  <c r="R48" i="5" s="1"/>
  <c r="O48" i="5" s="1"/>
  <c r="N47" i="5"/>
  <c r="Q47" i="5" s="1"/>
  <c r="R47" i="5" s="1"/>
  <c r="O47" i="5" s="1"/>
  <c r="N46" i="5"/>
  <c r="Q46" i="5" s="1"/>
  <c r="R46" i="5" s="1"/>
  <c r="O46" i="5" s="1"/>
  <c r="N45" i="5"/>
  <c r="Q45" i="5" s="1"/>
  <c r="R45" i="5" s="1"/>
  <c r="O45" i="5" s="1"/>
  <c r="N44" i="5"/>
  <c r="Q44" i="5" s="1"/>
  <c r="R44" i="5" s="1"/>
  <c r="O44" i="5" s="1"/>
  <c r="N43" i="5"/>
  <c r="Q43" i="5" s="1"/>
  <c r="R43" i="5" s="1"/>
  <c r="O43" i="5" s="1"/>
  <c r="N42" i="5"/>
  <c r="Q42" i="5" s="1"/>
  <c r="R42" i="5" s="1"/>
  <c r="O42" i="5" s="1"/>
  <c r="N41" i="5"/>
  <c r="Q41" i="5" s="1"/>
  <c r="R41" i="5" s="1"/>
  <c r="O41" i="5" s="1"/>
  <c r="N40" i="5"/>
  <c r="Q40" i="5" s="1"/>
  <c r="R40" i="5" s="1"/>
  <c r="O40" i="5" s="1"/>
  <c r="N39" i="5"/>
  <c r="Q39" i="5" s="1"/>
  <c r="R39" i="5" s="1"/>
  <c r="O39" i="5" s="1"/>
  <c r="N38" i="5"/>
  <c r="Q38" i="5" s="1"/>
  <c r="R38" i="5" s="1"/>
  <c r="O38" i="5" s="1"/>
  <c r="N37" i="5"/>
  <c r="Q37" i="5" s="1"/>
  <c r="R37" i="5" s="1"/>
  <c r="O37" i="5" s="1"/>
  <c r="N36" i="5"/>
  <c r="Q36" i="5" s="1"/>
  <c r="R36" i="5" s="1"/>
  <c r="O36" i="5" s="1"/>
  <c r="N35" i="5"/>
  <c r="Q35" i="5" s="1"/>
  <c r="R35" i="5" s="1"/>
  <c r="O35" i="5" s="1"/>
  <c r="N34" i="5"/>
  <c r="Q34" i="5" s="1"/>
  <c r="R34" i="5" s="1"/>
  <c r="O34" i="5" s="1"/>
  <c r="N33" i="5"/>
  <c r="Q33" i="5" s="1"/>
  <c r="R33" i="5" s="1"/>
  <c r="O33" i="5" s="1"/>
  <c r="N32" i="5"/>
  <c r="Q32" i="5" s="1"/>
  <c r="R32" i="5" s="1"/>
  <c r="O32" i="5" s="1"/>
  <c r="N31" i="5"/>
  <c r="Q31" i="5" s="1"/>
  <c r="R31" i="5" s="1"/>
  <c r="O31" i="5" s="1"/>
  <c r="N30" i="5"/>
  <c r="Q30" i="5" s="1"/>
  <c r="R30" i="5" s="1"/>
  <c r="O30" i="5" s="1"/>
  <c r="N29" i="5"/>
  <c r="Q29" i="5" s="1"/>
  <c r="R29" i="5" s="1"/>
  <c r="O29" i="5" s="1"/>
  <c r="N28" i="5"/>
  <c r="Q28" i="5" s="1"/>
  <c r="R28" i="5" s="1"/>
  <c r="O28" i="5" s="1"/>
  <c r="N27" i="5"/>
  <c r="Q27" i="5" s="1"/>
  <c r="R27" i="5" s="1"/>
  <c r="O27" i="5" s="1"/>
  <c r="N26" i="5"/>
  <c r="Q26" i="5" s="1"/>
  <c r="R26" i="5" s="1"/>
  <c r="O26" i="5" s="1"/>
  <c r="N25" i="5"/>
  <c r="N24" i="5"/>
  <c r="Q24" i="5" s="1"/>
  <c r="R24" i="5" s="1"/>
  <c r="O24" i="5" s="1"/>
  <c r="N23" i="5"/>
  <c r="Q23" i="5" s="1"/>
  <c r="F20" i="9"/>
  <c r="D22" i="5"/>
  <c r="D22" i="7"/>
  <c r="A3" i="7"/>
  <c r="N117" i="5" l="1"/>
  <c r="Q25" i="5"/>
  <c r="R25" i="5" s="1"/>
  <c r="O25" i="5" s="1"/>
  <c r="F2" i="2"/>
  <c r="B2" i="4"/>
  <c r="B1" i="4"/>
  <c r="J23" i="7" l="1"/>
  <c r="J118" i="7" s="1"/>
  <c r="B21" i="7" l="1"/>
  <c r="N118" i="5"/>
  <c r="N119" i="5" s="1"/>
  <c r="B10" i="4" l="1"/>
  <c r="F9" i="25" l="1"/>
  <c r="D11" i="25"/>
  <c r="F11" i="25" s="1"/>
  <c r="D16" i="25"/>
  <c r="F24" i="25" s="1"/>
  <c r="D17" i="25"/>
  <c r="F25" i="25" s="1"/>
  <c r="F17" i="25"/>
  <c r="F31" i="25"/>
  <c r="F32" i="25" s="1"/>
  <c r="F14" i="25" s="1"/>
  <c r="I31" i="25"/>
  <c r="J31" i="25" s="1"/>
  <c r="M31" i="25"/>
  <c r="N31" i="25" s="1"/>
  <c r="I33" i="25"/>
  <c r="K33" i="25" s="1"/>
  <c r="M33" i="25"/>
  <c r="N33" i="25" s="1"/>
  <c r="I34" i="25"/>
  <c r="J34" i="25" s="1"/>
  <c r="M34" i="25"/>
  <c r="N34" i="25" s="1"/>
  <c r="I35" i="25"/>
  <c r="K35" i="25" s="1"/>
  <c r="M35" i="25"/>
  <c r="N35" i="25" s="1"/>
  <c r="I36" i="25"/>
  <c r="J36" i="25" s="1"/>
  <c r="M36" i="25"/>
  <c r="N36" i="25" s="1"/>
  <c r="I37" i="25"/>
  <c r="K37" i="25" s="1"/>
  <c r="M37" i="25"/>
  <c r="N37" i="25" s="1"/>
  <c r="I38" i="25"/>
  <c r="D4" i="24"/>
  <c r="F9" i="24"/>
  <c r="D16" i="24"/>
  <c r="L26" i="24" s="1"/>
  <c r="K26" i="24" s="1"/>
  <c r="D17" i="24"/>
  <c r="L27" i="24" s="1"/>
  <c r="K27" i="24" s="1"/>
  <c r="B27" i="24" s="1"/>
  <c r="F21" i="24"/>
  <c r="I24" i="24"/>
  <c r="I25" i="24"/>
  <c r="I26" i="24"/>
  <c r="L28" i="24"/>
  <c r="K28" i="24" s="1"/>
  <c r="B28" i="24" s="1"/>
  <c r="F32" i="24"/>
  <c r="F14" i="24" s="1"/>
  <c r="F33" i="24"/>
  <c r="F34" i="24" s="1"/>
  <c r="F15" i="24" s="1"/>
  <c r="A43" i="24"/>
  <c r="B44" i="24"/>
  <c r="Z1" i="23"/>
  <c r="E52" i="23" s="1"/>
  <c r="A9" i="23"/>
  <c r="A10" i="23"/>
  <c r="A11" i="23"/>
  <c r="A12" i="23"/>
  <c r="A13" i="23"/>
  <c r="A49" i="23"/>
  <c r="A65" i="23"/>
  <c r="F6" i="22"/>
  <c r="F7" i="22"/>
  <c r="F8" i="22"/>
  <c r="F9" i="22"/>
  <c r="F10" i="22"/>
  <c r="F11" i="22"/>
  <c r="F12" i="22"/>
  <c r="F13" i="22"/>
  <c r="F14" i="22"/>
  <c r="F15" i="22"/>
  <c r="E6" i="21"/>
  <c r="E7" i="21"/>
  <c r="E8" i="21"/>
  <c r="E9" i="21"/>
  <c r="E10" i="21"/>
  <c r="E11" i="21"/>
  <c r="E12" i="21"/>
  <c r="E13" i="21"/>
  <c r="E14" i="21"/>
  <c r="E15" i="21"/>
  <c r="E6" i="20"/>
  <c r="E7" i="20"/>
  <c r="E8" i="20"/>
  <c r="E9" i="20"/>
  <c r="E10" i="20"/>
  <c r="E11" i="20"/>
  <c r="E12" i="20"/>
  <c r="E13" i="20"/>
  <c r="E14" i="20"/>
  <c r="E15" i="20"/>
  <c r="I16" i="19"/>
  <c r="I25" i="19"/>
  <c r="I26" i="19"/>
  <c r="I27" i="19"/>
  <c r="I28" i="19"/>
  <c r="I29" i="19"/>
  <c r="I30" i="19"/>
  <c r="AF4" i="18"/>
  <c r="AF5" i="18"/>
  <c r="AF6" i="18"/>
  <c r="E7" i="18"/>
  <c r="E8" i="18"/>
  <c r="E9" i="18"/>
  <c r="E10" i="18"/>
  <c r="AF10" i="18"/>
  <c r="E11" i="18"/>
  <c r="B15" i="18"/>
  <c r="B16" i="18"/>
  <c r="C16" i="18"/>
  <c r="D16" i="18"/>
  <c r="E16" i="18"/>
  <c r="F16" i="18" s="1"/>
  <c r="F18" i="18" s="1"/>
  <c r="F19" i="18" s="1"/>
  <c r="F74" i="6" s="1"/>
  <c r="B17" i="18"/>
  <c r="C17" i="18"/>
  <c r="D17" i="18"/>
  <c r="E17" i="18"/>
  <c r="F17" i="18" s="1"/>
  <c r="AE21" i="18"/>
  <c r="AH21" i="18"/>
  <c r="AE22" i="18"/>
  <c r="B106" i="18"/>
  <c r="C106" i="18"/>
  <c r="G106" i="18"/>
  <c r="A107" i="18"/>
  <c r="B107" i="18"/>
  <c r="C107" i="18"/>
  <c r="G107" i="18"/>
  <c r="G109" i="18"/>
  <c r="B110" i="18"/>
  <c r="C110" i="18"/>
  <c r="G110" i="18"/>
  <c r="A111" i="18"/>
  <c r="C111" i="18"/>
  <c r="G111" i="18"/>
  <c r="A112" i="18"/>
  <c r="C112" i="18"/>
  <c r="G112" i="18"/>
  <c r="C113" i="18"/>
  <c r="G113" i="18"/>
  <c r="C114" i="18"/>
  <c r="G114" i="18"/>
  <c r="A116" i="18"/>
  <c r="B116" i="18"/>
  <c r="C116" i="18"/>
  <c r="A117" i="18"/>
  <c r="B117" i="18"/>
  <c r="C117" i="18"/>
  <c r="A118" i="18"/>
  <c r="B118" i="18"/>
  <c r="A119" i="18"/>
  <c r="B119" i="18"/>
  <c r="C119" i="18"/>
  <c r="A120" i="18"/>
  <c r="B120" i="18"/>
  <c r="C120" i="18"/>
  <c r="B121" i="18"/>
  <c r="C121" i="18"/>
  <c r="A122" i="18"/>
  <c r="B122" i="18"/>
  <c r="A123" i="18"/>
  <c r="B123" i="18"/>
  <c r="A124" i="18"/>
  <c r="B124" i="18"/>
  <c r="A125" i="18"/>
  <c r="B125" i="18"/>
  <c r="C125" i="18"/>
  <c r="A126" i="18"/>
  <c r="B126" i="18"/>
  <c r="C126" i="18"/>
  <c r="A127" i="18"/>
  <c r="B127" i="18"/>
  <c r="C127" i="18"/>
  <c r="A128" i="18"/>
  <c r="B128" i="18"/>
  <c r="C128" i="18"/>
  <c r="B129" i="18"/>
  <c r="C129" i="18"/>
  <c r="A130" i="18"/>
  <c r="B130" i="18"/>
  <c r="A131" i="18"/>
  <c r="B131" i="18"/>
  <c r="C131" i="18"/>
  <c r="A132" i="18"/>
  <c r="B132" i="18"/>
  <c r="C132" i="18"/>
  <c r="A133" i="18"/>
  <c r="B133" i="18"/>
  <c r="C133" i="18"/>
  <c r="A134" i="18"/>
  <c r="B134" i="18"/>
  <c r="C134" i="18"/>
  <c r="B135" i="18"/>
  <c r="C135" i="18"/>
  <c r="A136" i="18"/>
  <c r="B136" i="18"/>
  <c r="A137" i="18"/>
  <c r="B137" i="18"/>
  <c r="C137" i="18"/>
  <c r="A138" i="18"/>
  <c r="B138" i="18"/>
  <c r="C138" i="18"/>
  <c r="A139" i="18"/>
  <c r="B139" i="18"/>
  <c r="C139" i="18"/>
  <c r="B140" i="18"/>
  <c r="C140" i="18"/>
  <c r="A141" i="18"/>
  <c r="B141" i="18"/>
  <c r="A142" i="18"/>
  <c r="B142" i="18"/>
  <c r="C142" i="18"/>
  <c r="A143" i="18"/>
  <c r="B143" i="18"/>
  <c r="C143" i="18"/>
  <c r="A144" i="18"/>
  <c r="B144" i="18"/>
  <c r="C144" i="18"/>
  <c r="B145" i="18"/>
  <c r="C145" i="18"/>
  <c r="A146" i="18"/>
  <c r="B146" i="18"/>
  <c r="A147" i="18"/>
  <c r="B147" i="18"/>
  <c r="C147" i="18"/>
  <c r="A148" i="18"/>
  <c r="B148" i="18"/>
  <c r="C148" i="18"/>
  <c r="A149" i="18"/>
  <c r="B149" i="18"/>
  <c r="C149" i="18"/>
  <c r="A150" i="18"/>
  <c r="B150" i="18"/>
  <c r="C150" i="18"/>
  <c r="B151" i="18"/>
  <c r="C151" i="18"/>
  <c r="B152" i="18"/>
  <c r="C152" i="18"/>
  <c r="A154" i="18"/>
  <c r="B154" i="18"/>
  <c r="A155" i="18"/>
  <c r="B155" i="18"/>
  <c r="A156" i="18"/>
  <c r="B156" i="18"/>
  <c r="C156" i="18"/>
  <c r="A157" i="18"/>
  <c r="B157" i="18"/>
  <c r="C157" i="18"/>
  <c r="A158" i="18"/>
  <c r="B158" i="18"/>
  <c r="C158" i="18"/>
  <c r="B159" i="18"/>
  <c r="C159" i="18"/>
  <c r="B160" i="18"/>
  <c r="C160" i="18"/>
  <c r="A161" i="18"/>
  <c r="B161" i="18"/>
  <c r="A162" i="18"/>
  <c r="B162" i="18"/>
  <c r="A163" i="18"/>
  <c r="B163" i="18"/>
  <c r="C163" i="18"/>
  <c r="A164" i="18"/>
  <c r="B164" i="18"/>
  <c r="C164" i="18"/>
  <c r="A165" i="18"/>
  <c r="B165" i="18"/>
  <c r="C165" i="18"/>
  <c r="A166" i="18"/>
  <c r="B166" i="18"/>
  <c r="C166" i="18"/>
  <c r="A167" i="18"/>
  <c r="B167" i="18"/>
  <c r="C167" i="18"/>
  <c r="B168" i="18"/>
  <c r="C168" i="18"/>
  <c r="A169" i="18"/>
  <c r="B169" i="18"/>
  <c r="A170" i="18"/>
  <c r="B170" i="18"/>
  <c r="C170" i="18"/>
  <c r="A171" i="18"/>
  <c r="B171" i="18"/>
  <c r="C171" i="18"/>
  <c r="A172" i="18"/>
  <c r="B172" i="18"/>
  <c r="C172" i="18"/>
  <c r="A173" i="18"/>
  <c r="B173" i="18"/>
  <c r="C173" i="18"/>
  <c r="A174" i="18"/>
  <c r="B174" i="18"/>
  <c r="C174" i="18"/>
  <c r="A175" i="18"/>
  <c r="B175" i="18"/>
  <c r="C175" i="18"/>
  <c r="B176" i="18"/>
  <c r="C176" i="18"/>
  <c r="A177" i="18"/>
  <c r="B177" i="18"/>
  <c r="A178" i="18"/>
  <c r="B178" i="18"/>
  <c r="C178" i="18"/>
  <c r="A179" i="18"/>
  <c r="B179" i="18"/>
  <c r="C179" i="18"/>
  <c r="A180" i="18"/>
  <c r="B180" i="18"/>
  <c r="C180" i="18"/>
  <c r="A181" i="18"/>
  <c r="B181" i="18"/>
  <c r="C181" i="18"/>
  <c r="A182" i="18"/>
  <c r="B182" i="18"/>
  <c r="C182" i="18"/>
  <c r="A183" i="18"/>
  <c r="B183" i="18"/>
  <c r="C183" i="18"/>
  <c r="A184" i="18"/>
  <c r="B184" i="18"/>
  <c r="C184" i="18"/>
  <c r="A185" i="18"/>
  <c r="B185" i="18"/>
  <c r="C185" i="18"/>
  <c r="A186" i="18"/>
  <c r="B186" i="18"/>
  <c r="C186" i="18"/>
  <c r="B187" i="18"/>
  <c r="C187" i="18"/>
  <c r="A188" i="18"/>
  <c r="B188" i="18"/>
  <c r="A189" i="18"/>
  <c r="B189" i="18"/>
  <c r="C189" i="18"/>
  <c r="A190" i="18"/>
  <c r="B190" i="18"/>
  <c r="C190" i="18"/>
  <c r="A191" i="18"/>
  <c r="B191" i="18"/>
  <c r="C191" i="18"/>
  <c r="B192" i="18"/>
  <c r="C192" i="18"/>
  <c r="A193" i="18"/>
  <c r="B193" i="18"/>
  <c r="A194" i="18"/>
  <c r="B194" i="18"/>
  <c r="C194" i="18"/>
  <c r="A195" i="18"/>
  <c r="B195" i="18"/>
  <c r="C195" i="18"/>
  <c r="A196" i="18"/>
  <c r="B196" i="18"/>
  <c r="C196" i="18"/>
  <c r="B197" i="18"/>
  <c r="C197" i="18"/>
  <c r="A198" i="18"/>
  <c r="B198" i="18"/>
  <c r="A199" i="18"/>
  <c r="B199" i="18"/>
  <c r="C199" i="18"/>
  <c r="A200" i="18"/>
  <c r="B200" i="18"/>
  <c r="C200" i="18"/>
  <c r="B201" i="18"/>
  <c r="C201" i="18"/>
  <c r="A202" i="18"/>
  <c r="B202" i="18"/>
  <c r="A203" i="18"/>
  <c r="B203" i="18"/>
  <c r="C203" i="18"/>
  <c r="A204" i="18"/>
  <c r="B204" i="18"/>
  <c r="C204" i="18"/>
  <c r="A205" i="18"/>
  <c r="B205" i="18"/>
  <c r="C205" i="18"/>
  <c r="A206" i="18"/>
  <c r="B206" i="18"/>
  <c r="C206" i="18"/>
  <c r="A207" i="18"/>
  <c r="B207" i="18"/>
  <c r="C207" i="18"/>
  <c r="A208" i="18"/>
  <c r="B208" i="18"/>
  <c r="C208" i="18"/>
  <c r="B209" i="18"/>
  <c r="C209" i="18"/>
  <c r="A210" i="18"/>
  <c r="B210" i="18"/>
  <c r="A211" i="18"/>
  <c r="B211" i="18"/>
  <c r="C211" i="18"/>
  <c r="A212" i="18"/>
  <c r="B212" i="18"/>
  <c r="C212" i="18"/>
  <c r="A213" i="18"/>
  <c r="B213" i="18"/>
  <c r="C213" i="18"/>
  <c r="A214" i="18"/>
  <c r="B214" i="18"/>
  <c r="C214" i="18"/>
  <c r="A215" i="18"/>
  <c r="B215" i="18"/>
  <c r="A216" i="18"/>
  <c r="B216" i="18"/>
  <c r="C216" i="18"/>
  <c r="A217" i="18"/>
  <c r="B217" i="18"/>
  <c r="C217" i="18"/>
  <c r="A218" i="18"/>
  <c r="B218" i="18"/>
  <c r="C218" i="18"/>
  <c r="A219" i="18"/>
  <c r="B219" i="18"/>
  <c r="C219" i="18"/>
  <c r="B220" i="18"/>
  <c r="C220" i="18"/>
  <c r="B221" i="18"/>
  <c r="C221" i="18"/>
  <c r="B222" i="18"/>
  <c r="C222" i="18"/>
  <c r="AI4" i="17"/>
  <c r="AI5" i="17"/>
  <c r="AI6" i="17"/>
  <c r="K7" i="17"/>
  <c r="K8" i="17"/>
  <c r="K9" i="17"/>
  <c r="K10" i="17"/>
  <c r="AI10" i="17"/>
  <c r="M17" i="17"/>
  <c r="Q17" i="17" s="1"/>
  <c r="R17" i="17" s="1"/>
  <c r="N17" i="17" s="1"/>
  <c r="M18" i="17"/>
  <c r="Q18" i="17" s="1"/>
  <c r="R18" i="17" s="1"/>
  <c r="N18" i="17" s="1"/>
  <c r="I100" i="17"/>
  <c r="J100" i="17"/>
  <c r="A101" i="17"/>
  <c r="I101" i="17"/>
  <c r="J101" i="17"/>
  <c r="I104" i="17"/>
  <c r="J104" i="17"/>
  <c r="A105" i="17"/>
  <c r="J105" i="17"/>
  <c r="A106" i="17"/>
  <c r="J106" i="17"/>
  <c r="J107" i="17"/>
  <c r="J108" i="17"/>
  <c r="A110" i="17"/>
  <c r="I110" i="17"/>
  <c r="J110" i="17"/>
  <c r="A111" i="17"/>
  <c r="I111" i="17"/>
  <c r="J111" i="17"/>
  <c r="A112" i="17"/>
  <c r="I112" i="17"/>
  <c r="A113" i="17"/>
  <c r="I113" i="17"/>
  <c r="J113" i="17"/>
  <c r="A114" i="17"/>
  <c r="I114" i="17"/>
  <c r="J114" i="17"/>
  <c r="I115" i="17"/>
  <c r="J115" i="17"/>
  <c r="A116" i="17"/>
  <c r="I116" i="17"/>
  <c r="A117" i="17"/>
  <c r="I117" i="17"/>
  <c r="A118" i="17"/>
  <c r="I118" i="17"/>
  <c r="A119" i="17"/>
  <c r="I119" i="17"/>
  <c r="J119" i="17"/>
  <c r="A120" i="17"/>
  <c r="I120" i="17"/>
  <c r="J120" i="17"/>
  <c r="A121" i="17"/>
  <c r="I121" i="17"/>
  <c r="J121" i="17"/>
  <c r="A122" i="17"/>
  <c r="I122" i="17"/>
  <c r="J122" i="17"/>
  <c r="I123" i="17"/>
  <c r="J123" i="17"/>
  <c r="A124" i="17"/>
  <c r="I124" i="17"/>
  <c r="A125" i="17"/>
  <c r="I125" i="17"/>
  <c r="J125" i="17"/>
  <c r="A126" i="17"/>
  <c r="I126" i="17"/>
  <c r="J126" i="17"/>
  <c r="A127" i="17"/>
  <c r="I127" i="17"/>
  <c r="J127" i="17"/>
  <c r="A128" i="17"/>
  <c r="I128" i="17"/>
  <c r="J128" i="17"/>
  <c r="I129" i="17"/>
  <c r="J129" i="17"/>
  <c r="A130" i="17"/>
  <c r="I130" i="17"/>
  <c r="A131" i="17"/>
  <c r="I131" i="17"/>
  <c r="J131" i="17"/>
  <c r="A132" i="17"/>
  <c r="I132" i="17"/>
  <c r="J132" i="17"/>
  <c r="A133" i="17"/>
  <c r="I133" i="17"/>
  <c r="J133" i="17"/>
  <c r="I134" i="17"/>
  <c r="J134" i="17"/>
  <c r="A135" i="17"/>
  <c r="I135" i="17"/>
  <c r="A136" i="17"/>
  <c r="I136" i="17"/>
  <c r="J136" i="17"/>
  <c r="A137" i="17"/>
  <c r="I137" i="17"/>
  <c r="J137" i="17"/>
  <c r="A138" i="17"/>
  <c r="I138" i="17"/>
  <c r="J138" i="17"/>
  <c r="I139" i="17"/>
  <c r="J139" i="17"/>
  <c r="A140" i="17"/>
  <c r="I140" i="17"/>
  <c r="A141" i="17"/>
  <c r="I141" i="17"/>
  <c r="J141" i="17"/>
  <c r="A142" i="17"/>
  <c r="I142" i="17"/>
  <c r="J142" i="17"/>
  <c r="A143" i="17"/>
  <c r="I143" i="17"/>
  <c r="J143" i="17"/>
  <c r="A144" i="17"/>
  <c r="I144" i="17"/>
  <c r="J144" i="17"/>
  <c r="I145" i="17"/>
  <c r="J145" i="17"/>
  <c r="I146" i="17"/>
  <c r="J146" i="17"/>
  <c r="A148" i="17"/>
  <c r="I148" i="17"/>
  <c r="A149" i="17"/>
  <c r="I149" i="17"/>
  <c r="A150" i="17"/>
  <c r="I150" i="17"/>
  <c r="J150" i="17"/>
  <c r="A151" i="17"/>
  <c r="I151" i="17"/>
  <c r="J151" i="17"/>
  <c r="A152" i="17"/>
  <c r="I152" i="17"/>
  <c r="J152" i="17"/>
  <c r="I153" i="17"/>
  <c r="J153" i="17"/>
  <c r="I154" i="17"/>
  <c r="J154" i="17"/>
  <c r="A155" i="17"/>
  <c r="I155" i="17"/>
  <c r="A156" i="17"/>
  <c r="I156" i="17"/>
  <c r="A157" i="17"/>
  <c r="I157" i="17"/>
  <c r="J157" i="17"/>
  <c r="A158" i="17"/>
  <c r="I158" i="17"/>
  <c r="J158" i="17"/>
  <c r="A159" i="17"/>
  <c r="I159" i="17"/>
  <c r="J159" i="17"/>
  <c r="A160" i="17"/>
  <c r="I160" i="17"/>
  <c r="J160" i="17"/>
  <c r="A161" i="17"/>
  <c r="I161" i="17"/>
  <c r="J161" i="17"/>
  <c r="I162" i="17"/>
  <c r="J162" i="17"/>
  <c r="A163" i="17"/>
  <c r="I163" i="17"/>
  <c r="A164" i="17"/>
  <c r="I164" i="17"/>
  <c r="J164" i="17"/>
  <c r="A165" i="17"/>
  <c r="I165" i="17"/>
  <c r="J165" i="17"/>
  <c r="A166" i="17"/>
  <c r="I166" i="17"/>
  <c r="J166" i="17"/>
  <c r="A167" i="17"/>
  <c r="I167" i="17"/>
  <c r="J167" i="17"/>
  <c r="A168" i="17"/>
  <c r="I168" i="17"/>
  <c r="J168" i="17"/>
  <c r="A169" i="17"/>
  <c r="I169" i="17"/>
  <c r="J169" i="17"/>
  <c r="I170" i="17"/>
  <c r="J170" i="17"/>
  <c r="A171" i="17"/>
  <c r="I171" i="17"/>
  <c r="A172" i="17"/>
  <c r="I172" i="17"/>
  <c r="J172" i="17"/>
  <c r="A173" i="17"/>
  <c r="I173" i="17"/>
  <c r="J173" i="17"/>
  <c r="A174" i="17"/>
  <c r="I174" i="17"/>
  <c r="J174" i="17"/>
  <c r="A175" i="17"/>
  <c r="I175" i="17"/>
  <c r="J175" i="17"/>
  <c r="A176" i="17"/>
  <c r="I176" i="17"/>
  <c r="J176" i="17"/>
  <c r="A177" i="17"/>
  <c r="I177" i="17"/>
  <c r="J177" i="17"/>
  <c r="A178" i="17"/>
  <c r="I178" i="17"/>
  <c r="J178" i="17"/>
  <c r="A179" i="17"/>
  <c r="I179" i="17"/>
  <c r="J179" i="17"/>
  <c r="A180" i="17"/>
  <c r="I180" i="17"/>
  <c r="J180" i="17"/>
  <c r="I181" i="17"/>
  <c r="J181" i="17"/>
  <c r="A182" i="17"/>
  <c r="I182" i="17"/>
  <c r="A183" i="17"/>
  <c r="I183" i="17"/>
  <c r="J183" i="17"/>
  <c r="A184" i="17"/>
  <c r="I184" i="17"/>
  <c r="J184" i="17"/>
  <c r="A185" i="17"/>
  <c r="I185" i="17"/>
  <c r="J185" i="17"/>
  <c r="I186" i="17"/>
  <c r="J186" i="17"/>
  <c r="A187" i="17"/>
  <c r="I187" i="17"/>
  <c r="A188" i="17"/>
  <c r="I188" i="17"/>
  <c r="J188" i="17"/>
  <c r="A189" i="17"/>
  <c r="I189" i="17"/>
  <c r="J189" i="17"/>
  <c r="A190" i="17"/>
  <c r="I190" i="17"/>
  <c r="J190" i="17"/>
  <c r="I191" i="17"/>
  <c r="J191" i="17"/>
  <c r="A192" i="17"/>
  <c r="I192" i="17"/>
  <c r="A193" i="17"/>
  <c r="I193" i="17"/>
  <c r="J193" i="17"/>
  <c r="A194" i="17"/>
  <c r="I194" i="17"/>
  <c r="J194" i="17"/>
  <c r="I195" i="17"/>
  <c r="J195" i="17"/>
  <c r="A196" i="17"/>
  <c r="I196" i="17"/>
  <c r="A197" i="17"/>
  <c r="I197" i="17"/>
  <c r="J197" i="17"/>
  <c r="A198" i="17"/>
  <c r="I198" i="17"/>
  <c r="J198" i="17"/>
  <c r="A199" i="17"/>
  <c r="I199" i="17"/>
  <c r="J199" i="17"/>
  <c r="A200" i="17"/>
  <c r="I200" i="17"/>
  <c r="J200" i="17"/>
  <c r="A201" i="17"/>
  <c r="I201" i="17"/>
  <c r="J201" i="17"/>
  <c r="A202" i="17"/>
  <c r="I202" i="17"/>
  <c r="J202" i="17"/>
  <c r="I203" i="17"/>
  <c r="J203" i="17"/>
  <c r="A204" i="17"/>
  <c r="I204" i="17"/>
  <c r="A205" i="17"/>
  <c r="I205" i="17"/>
  <c r="J205" i="17"/>
  <c r="A206" i="17"/>
  <c r="I206" i="17"/>
  <c r="J206" i="17"/>
  <c r="A207" i="17"/>
  <c r="I207" i="17"/>
  <c r="J207" i="17"/>
  <c r="A208" i="17"/>
  <c r="I208" i="17"/>
  <c r="J208" i="17"/>
  <c r="A209" i="17"/>
  <c r="I209" i="17"/>
  <c r="A210" i="17"/>
  <c r="I210" i="17"/>
  <c r="J210" i="17"/>
  <c r="A211" i="17"/>
  <c r="I211" i="17"/>
  <c r="J211" i="17"/>
  <c r="A212" i="17"/>
  <c r="I212" i="17"/>
  <c r="J212" i="17"/>
  <c r="A213" i="17"/>
  <c r="I213" i="17"/>
  <c r="J213" i="17"/>
  <c r="I214" i="17"/>
  <c r="J214" i="17"/>
  <c r="I215" i="17"/>
  <c r="J215" i="17"/>
  <c r="I216" i="17"/>
  <c r="J216" i="17"/>
  <c r="D7" i="16"/>
  <c r="D8" i="16"/>
  <c r="D9" i="16"/>
  <c r="D10" i="16"/>
  <c r="D7" i="15"/>
  <c r="D8" i="15"/>
  <c r="D9" i="15"/>
  <c r="D10" i="15"/>
  <c r="D7" i="14"/>
  <c r="D8" i="14"/>
  <c r="D9" i="14"/>
  <c r="D10" i="14"/>
  <c r="D11" i="14"/>
  <c r="D7" i="13"/>
  <c r="D8" i="13"/>
  <c r="D9" i="13"/>
  <c r="D10" i="13"/>
  <c r="K14" i="13"/>
  <c r="D14" i="25" s="1"/>
  <c r="O14" i="13"/>
  <c r="K16" i="13"/>
  <c r="D15" i="25" s="1"/>
  <c r="F23" i="25" s="1"/>
  <c r="O16" i="13"/>
  <c r="K17" i="13"/>
  <c r="O17" i="13"/>
  <c r="P7" i="12"/>
  <c r="P8" i="12"/>
  <c r="P9" i="12"/>
  <c r="P10" i="12"/>
  <c r="P11" i="12"/>
  <c r="B18" i="12"/>
  <c r="B19" i="12"/>
  <c r="P20" i="12"/>
  <c r="R20" i="12" s="1"/>
  <c r="S20" i="12" s="1"/>
  <c r="P21" i="12"/>
  <c r="R21" i="12" s="1"/>
  <c r="S21" i="12" s="1"/>
  <c r="Q21" i="12" s="1"/>
  <c r="P22" i="12"/>
  <c r="R22" i="12" s="1"/>
  <c r="S22" i="12" s="1"/>
  <c r="Q22" i="12" s="1"/>
  <c r="P23" i="12"/>
  <c r="R23" i="12" s="1"/>
  <c r="S23" i="12" s="1"/>
  <c r="Q23" i="12" s="1"/>
  <c r="B24" i="12"/>
  <c r="P25" i="12"/>
  <c r="R25" i="12" s="1"/>
  <c r="S25" i="12" s="1"/>
  <c r="Q25" i="12" s="1"/>
  <c r="P26" i="12"/>
  <c r="R26" i="12" s="1"/>
  <c r="S26" i="12" s="1"/>
  <c r="Q26" i="12" s="1"/>
  <c r="P27" i="12"/>
  <c r="R27" i="12" s="1"/>
  <c r="S27" i="12" s="1"/>
  <c r="Q27" i="12" s="1"/>
  <c r="P28" i="12"/>
  <c r="R28" i="12" s="1"/>
  <c r="S28" i="12" s="1"/>
  <c r="Q28" i="12" s="1"/>
  <c r="P7" i="11"/>
  <c r="P8" i="11"/>
  <c r="P9" i="11"/>
  <c r="P10" i="11"/>
  <c r="P20" i="11"/>
  <c r="R20" i="11" s="1"/>
  <c r="S20" i="11" s="1"/>
  <c r="AC4" i="10"/>
  <c r="AC5" i="10"/>
  <c r="AC6" i="10"/>
  <c r="E7" i="10"/>
  <c r="E8" i="10"/>
  <c r="E9" i="10"/>
  <c r="E10" i="10"/>
  <c r="AC10" i="10"/>
  <c r="E11" i="10"/>
  <c r="A16" i="10"/>
  <c r="B16" i="10"/>
  <c r="A17" i="10"/>
  <c r="B17" i="10"/>
  <c r="B18" i="10"/>
  <c r="C18" i="10"/>
  <c r="D18" i="10"/>
  <c r="E18" i="10"/>
  <c r="F18" i="10" s="1"/>
  <c r="F81" i="10" s="1"/>
  <c r="B19" i="10"/>
  <c r="C19" i="10"/>
  <c r="D19" i="10"/>
  <c r="E19" i="10"/>
  <c r="F19" i="10" s="1"/>
  <c r="A21" i="10"/>
  <c r="B21" i="10"/>
  <c r="B22" i="10"/>
  <c r="C22" i="10"/>
  <c r="D22" i="10"/>
  <c r="E22" i="10"/>
  <c r="F22" i="10" s="1"/>
  <c r="B23" i="10"/>
  <c r="C23" i="10"/>
  <c r="D23" i="10"/>
  <c r="E23" i="10"/>
  <c r="F23" i="10" s="1"/>
  <c r="B24" i="10"/>
  <c r="C24" i="10"/>
  <c r="D24" i="10"/>
  <c r="E24" i="10"/>
  <c r="F24" i="10" s="1"/>
  <c r="A27" i="10"/>
  <c r="B27" i="10"/>
  <c r="B28" i="10"/>
  <c r="C28" i="10"/>
  <c r="D28" i="10"/>
  <c r="E28" i="10"/>
  <c r="F28" i="10" s="1"/>
  <c r="B29" i="10"/>
  <c r="C29" i="10"/>
  <c r="D29" i="10"/>
  <c r="E29" i="10"/>
  <c r="F29" i="10" s="1"/>
  <c r="B30" i="10"/>
  <c r="C30" i="10"/>
  <c r="D30" i="10"/>
  <c r="E30" i="10"/>
  <c r="F30" i="10" s="1"/>
  <c r="A32" i="10"/>
  <c r="B32" i="10"/>
  <c r="A33" i="10"/>
  <c r="B33" i="10"/>
  <c r="B34" i="10"/>
  <c r="C34" i="10"/>
  <c r="D34" i="10"/>
  <c r="E34" i="10"/>
  <c r="F34" i="10" s="1"/>
  <c r="B35" i="10"/>
  <c r="C35" i="10"/>
  <c r="D35" i="10"/>
  <c r="E35" i="10"/>
  <c r="F35" i="10" s="1"/>
  <c r="B36" i="10"/>
  <c r="C36" i="10"/>
  <c r="D36" i="10"/>
  <c r="E36" i="10"/>
  <c r="F36" i="10" s="1"/>
  <c r="B37" i="10"/>
  <c r="C37" i="10"/>
  <c r="D37" i="10"/>
  <c r="E37" i="10"/>
  <c r="F37" i="10" s="1"/>
  <c r="B38" i="10"/>
  <c r="C38" i="10"/>
  <c r="D38" i="10"/>
  <c r="E38" i="10"/>
  <c r="F38" i="10" s="1"/>
  <c r="A39" i="10"/>
  <c r="B39" i="10"/>
  <c r="B40" i="10"/>
  <c r="C40" i="10"/>
  <c r="D40" i="10"/>
  <c r="E40" i="10"/>
  <c r="F40" i="10" s="1"/>
  <c r="B41" i="10"/>
  <c r="C41" i="10"/>
  <c r="D41" i="10"/>
  <c r="E41" i="10"/>
  <c r="F41" i="10" s="1"/>
  <c r="A43" i="10"/>
  <c r="B43" i="10"/>
  <c r="C43" i="10"/>
  <c r="D43" i="10"/>
  <c r="E43" i="10"/>
  <c r="F43" i="10" s="1"/>
  <c r="A45" i="10"/>
  <c r="B45" i="10"/>
  <c r="C45" i="10"/>
  <c r="D45" i="10"/>
  <c r="E45" i="10"/>
  <c r="F45" i="10" s="1"/>
  <c r="A47" i="10"/>
  <c r="B47" i="10"/>
  <c r="B48" i="10"/>
  <c r="C48" i="10"/>
  <c r="D48" i="10"/>
  <c r="E48" i="10"/>
  <c r="F48" i="10" s="1"/>
  <c r="A50" i="10"/>
  <c r="B50" i="10"/>
  <c r="B51" i="10"/>
  <c r="C51" i="10"/>
  <c r="D51" i="10"/>
  <c r="E51" i="10"/>
  <c r="F51" i="10" s="1"/>
  <c r="B52" i="10"/>
  <c r="C52" i="10"/>
  <c r="D52" i="10"/>
  <c r="E52" i="10"/>
  <c r="F52" i="10" s="1"/>
  <c r="A54" i="10"/>
  <c r="B54" i="10"/>
  <c r="B55" i="10"/>
  <c r="C55" i="10"/>
  <c r="D55" i="10"/>
  <c r="E55" i="10"/>
  <c r="F55" i="10" s="1"/>
  <c r="B56" i="10"/>
  <c r="C56" i="10"/>
  <c r="D56" i="10"/>
  <c r="E56" i="10"/>
  <c r="F56" i="10" s="1"/>
  <c r="B57" i="10"/>
  <c r="C57" i="10"/>
  <c r="D57" i="10"/>
  <c r="E57" i="10"/>
  <c r="F57" i="10" s="1"/>
  <c r="B58" i="10"/>
  <c r="C58" i="10"/>
  <c r="D58" i="10"/>
  <c r="E58" i="10"/>
  <c r="F58" i="10" s="1"/>
  <c r="B59" i="10"/>
  <c r="C59" i="10"/>
  <c r="D59" i="10"/>
  <c r="E59" i="10"/>
  <c r="F59" i="10" s="1"/>
  <c r="B60" i="10"/>
  <c r="C60" i="10"/>
  <c r="D60" i="10"/>
  <c r="E60" i="10"/>
  <c r="F60" i="10" s="1"/>
  <c r="B63" i="10"/>
  <c r="B64" i="10"/>
  <c r="C64" i="10"/>
  <c r="D64" i="10"/>
  <c r="E64" i="10"/>
  <c r="F64" i="10" s="1"/>
  <c r="B65" i="10"/>
  <c r="C65" i="10"/>
  <c r="D65" i="10"/>
  <c r="E65" i="10"/>
  <c r="F65" i="10" s="1"/>
  <c r="B66" i="10"/>
  <c r="C66" i="10"/>
  <c r="D66" i="10"/>
  <c r="E66" i="10"/>
  <c r="F66" i="10" s="1"/>
  <c r="B67" i="10"/>
  <c r="C67" i="10"/>
  <c r="D67" i="10"/>
  <c r="E67" i="10"/>
  <c r="F67" i="10" s="1"/>
  <c r="A69" i="10"/>
  <c r="B69" i="10"/>
  <c r="B70" i="10"/>
  <c r="B71" i="10"/>
  <c r="C71" i="10"/>
  <c r="D71" i="10"/>
  <c r="E71" i="10"/>
  <c r="F71" i="10" s="1"/>
  <c r="A73" i="10"/>
  <c r="B73" i="10"/>
  <c r="A74" i="10"/>
  <c r="B74" i="10"/>
  <c r="C74" i="10"/>
  <c r="D74" i="10"/>
  <c r="E74" i="10"/>
  <c r="F74" i="10" s="1"/>
  <c r="A75" i="10"/>
  <c r="B75" i="10"/>
  <c r="A76" i="10"/>
  <c r="B76" i="10"/>
  <c r="C76" i="10"/>
  <c r="D76" i="10"/>
  <c r="E76" i="10"/>
  <c r="F76" i="10" s="1"/>
  <c r="A77" i="10"/>
  <c r="B77" i="10"/>
  <c r="C77" i="10"/>
  <c r="D77" i="10"/>
  <c r="E77" i="10"/>
  <c r="F77" i="10" s="1"/>
  <c r="A79" i="10"/>
  <c r="B79" i="10"/>
  <c r="B80" i="10"/>
  <c r="C80" i="10"/>
  <c r="D80" i="10"/>
  <c r="E80" i="10"/>
  <c r="F80" i="10" s="1"/>
  <c r="AM4" i="9"/>
  <c r="AM5" i="9"/>
  <c r="AM6" i="9"/>
  <c r="M7" i="9"/>
  <c r="M8" i="9"/>
  <c r="M9" i="9"/>
  <c r="M10" i="9"/>
  <c r="AM10" i="9"/>
  <c r="P21" i="9"/>
  <c r="P98" i="9" s="1"/>
  <c r="M4" i="8"/>
  <c r="M5" i="8"/>
  <c r="M6" i="8"/>
  <c r="E7" i="8"/>
  <c r="E8" i="8"/>
  <c r="E9" i="8"/>
  <c r="E10" i="8"/>
  <c r="M10" i="8"/>
  <c r="E11" i="8"/>
  <c r="A16" i="8"/>
  <c r="B16" i="8"/>
  <c r="A17" i="8"/>
  <c r="B17" i="8"/>
  <c r="C17" i="8"/>
  <c r="D17" i="8"/>
  <c r="E17" i="8"/>
  <c r="F17" i="8" s="1"/>
  <c r="F56" i="8" s="1"/>
  <c r="A19" i="8"/>
  <c r="B19" i="8"/>
  <c r="C19" i="8"/>
  <c r="D19" i="8"/>
  <c r="E19" i="8"/>
  <c r="F19" i="8" s="1"/>
  <c r="A21" i="8"/>
  <c r="B21" i="8"/>
  <c r="A22" i="8"/>
  <c r="B22" i="8"/>
  <c r="C22" i="8"/>
  <c r="D22" i="8"/>
  <c r="E22" i="8"/>
  <c r="F22" i="8" s="1"/>
  <c r="A23" i="8"/>
  <c r="B23" i="8"/>
  <c r="C23" i="8"/>
  <c r="D23" i="8"/>
  <c r="E23" i="8"/>
  <c r="F23" i="8" s="1"/>
  <c r="A25" i="8"/>
  <c r="B25" i="8"/>
  <c r="A26" i="8"/>
  <c r="B26" i="8"/>
  <c r="C26" i="8"/>
  <c r="D26" i="8"/>
  <c r="E26" i="8"/>
  <c r="F26" i="8" s="1"/>
  <c r="A27" i="8"/>
  <c r="B27" i="8"/>
  <c r="C27" i="8"/>
  <c r="D27" i="8"/>
  <c r="E27" i="8"/>
  <c r="F27" i="8" s="1"/>
  <c r="A28" i="8"/>
  <c r="B28" i="8"/>
  <c r="C28" i="8"/>
  <c r="D28" i="8"/>
  <c r="E28" i="8"/>
  <c r="F28" i="8" s="1"/>
  <c r="A29" i="8"/>
  <c r="B29" i="8"/>
  <c r="C29" i="8"/>
  <c r="D29" i="8"/>
  <c r="E29" i="8"/>
  <c r="F29" i="8" s="1"/>
  <c r="A30" i="8"/>
  <c r="B30" i="8"/>
  <c r="C30" i="8"/>
  <c r="D30" i="8"/>
  <c r="E30" i="8"/>
  <c r="F30" i="8" s="1"/>
  <c r="A31" i="8"/>
  <c r="B31" i="8"/>
  <c r="C31" i="8"/>
  <c r="D31" i="8"/>
  <c r="E31" i="8"/>
  <c r="F31" i="8" s="1"/>
  <c r="A33" i="8"/>
  <c r="B33" i="8"/>
  <c r="A34" i="8"/>
  <c r="B34" i="8"/>
  <c r="C34" i="8"/>
  <c r="D34" i="8"/>
  <c r="E34" i="8"/>
  <c r="F34" i="8" s="1"/>
  <c r="A36" i="8"/>
  <c r="B36" i="8"/>
  <c r="A37" i="8"/>
  <c r="B37" i="8"/>
  <c r="C37" i="8"/>
  <c r="D37" i="8"/>
  <c r="E37" i="8"/>
  <c r="F37" i="8" s="1"/>
  <c r="A38" i="8"/>
  <c r="B38" i="8"/>
  <c r="C38" i="8"/>
  <c r="D38" i="8"/>
  <c r="E38" i="8"/>
  <c r="F38" i="8" s="1"/>
  <c r="A39" i="8"/>
  <c r="B39" i="8"/>
  <c r="C39" i="8"/>
  <c r="D39" i="8"/>
  <c r="E39" i="8"/>
  <c r="F39" i="8" s="1"/>
  <c r="A40" i="8"/>
  <c r="B40" i="8"/>
  <c r="C40" i="8"/>
  <c r="D40" i="8"/>
  <c r="E40" i="8"/>
  <c r="F40" i="8" s="1"/>
  <c r="A42" i="8"/>
  <c r="B42" i="8"/>
  <c r="A43" i="8"/>
  <c r="B43" i="8"/>
  <c r="C43" i="8"/>
  <c r="D43" i="8"/>
  <c r="E43" i="8"/>
  <c r="F43" i="8" s="1"/>
  <c r="A44" i="8"/>
  <c r="B44" i="8"/>
  <c r="C44" i="8"/>
  <c r="D44" i="8"/>
  <c r="E44" i="8"/>
  <c r="F44" i="8" s="1"/>
  <c r="A45" i="8"/>
  <c r="B45" i="8"/>
  <c r="C45" i="8"/>
  <c r="D45" i="8"/>
  <c r="E45" i="8"/>
  <c r="F45" i="8" s="1"/>
  <c r="A46" i="8"/>
  <c r="B46" i="8"/>
  <c r="C46" i="8"/>
  <c r="D46" i="8"/>
  <c r="E46" i="8"/>
  <c r="F46" i="8" s="1"/>
  <c r="A47" i="8"/>
  <c r="B47" i="8"/>
  <c r="C47" i="8"/>
  <c r="D47" i="8"/>
  <c r="E47" i="8"/>
  <c r="F47" i="8" s="1"/>
  <c r="A48" i="8"/>
  <c r="B48" i="8"/>
  <c r="C48" i="8"/>
  <c r="D48" i="8"/>
  <c r="E48" i="8"/>
  <c r="F48" i="8" s="1"/>
  <c r="A49" i="8"/>
  <c r="B49" i="8"/>
  <c r="C49" i="8"/>
  <c r="D49" i="8"/>
  <c r="E49" i="8"/>
  <c r="F49" i="8" s="1"/>
  <c r="A50" i="8"/>
  <c r="B50" i="8"/>
  <c r="C50" i="8"/>
  <c r="D50" i="8"/>
  <c r="E50" i="8"/>
  <c r="F50" i="8" s="1"/>
  <c r="A52" i="8"/>
  <c r="B52" i="8"/>
  <c r="B53" i="8"/>
  <c r="C53" i="8"/>
  <c r="D53" i="8"/>
  <c r="E53" i="8"/>
  <c r="F53" i="8" s="1"/>
  <c r="A54" i="8"/>
  <c r="B54" i="8"/>
  <c r="C54" i="8"/>
  <c r="D54" i="8"/>
  <c r="E54" i="8"/>
  <c r="F54" i="8" s="1"/>
  <c r="A55" i="8"/>
  <c r="B55" i="8"/>
  <c r="C55" i="8"/>
  <c r="D55" i="8"/>
  <c r="E55" i="8"/>
  <c r="F55" i="8" s="1"/>
  <c r="I7" i="7"/>
  <c r="I8" i="7"/>
  <c r="I9" i="7"/>
  <c r="I10" i="7"/>
  <c r="A21" i="7"/>
  <c r="Z1" i="6"/>
  <c r="B8" i="6"/>
  <c r="Z8" i="6"/>
  <c r="A7" i="6" s="1"/>
  <c r="B9" i="6"/>
  <c r="B10" i="6"/>
  <c r="B11" i="6"/>
  <c r="A17" i="6"/>
  <c r="B17" i="6"/>
  <c r="A18" i="6"/>
  <c r="B18" i="6"/>
  <c r="A19" i="6"/>
  <c r="B19" i="6"/>
  <c r="A20" i="6"/>
  <c r="B20" i="6"/>
  <c r="C20" i="6"/>
  <c r="D20" i="6"/>
  <c r="E20" i="6"/>
  <c r="F20" i="6" s="1"/>
  <c r="G20" i="6"/>
  <c r="A21" i="6"/>
  <c r="B21" i="6"/>
  <c r="C21" i="6"/>
  <c r="D21" i="6"/>
  <c r="E21" i="6"/>
  <c r="F21" i="6" s="1"/>
  <c r="G21" i="6"/>
  <c r="A23" i="6"/>
  <c r="B23" i="6"/>
  <c r="A24" i="6"/>
  <c r="B24" i="6"/>
  <c r="C24" i="6"/>
  <c r="D24" i="6"/>
  <c r="E24" i="6"/>
  <c r="F24" i="6" s="1"/>
  <c r="G24" i="6"/>
  <c r="A25" i="6"/>
  <c r="B25" i="6"/>
  <c r="C25" i="6"/>
  <c r="D25" i="6"/>
  <c r="E25" i="6"/>
  <c r="F25" i="6" s="1"/>
  <c r="G25" i="6"/>
  <c r="A27" i="6"/>
  <c r="B27" i="6"/>
  <c r="A28" i="6"/>
  <c r="B28" i="6"/>
  <c r="C28" i="6"/>
  <c r="D28" i="6"/>
  <c r="E28" i="6"/>
  <c r="F28" i="6" s="1"/>
  <c r="G28" i="6"/>
  <c r="A29" i="6"/>
  <c r="B29" i="6"/>
  <c r="C29" i="6"/>
  <c r="D29" i="6"/>
  <c r="E29" i="6"/>
  <c r="F29" i="6" s="1"/>
  <c r="G29" i="6"/>
  <c r="A31" i="6"/>
  <c r="B31" i="6"/>
  <c r="A32" i="6"/>
  <c r="B32" i="6"/>
  <c r="A33" i="6"/>
  <c r="B33" i="6"/>
  <c r="C33" i="6"/>
  <c r="D33" i="6"/>
  <c r="E33" i="6"/>
  <c r="F33" i="6" s="1"/>
  <c r="G33" i="6"/>
  <c r="A34" i="6"/>
  <c r="B34" i="6"/>
  <c r="C34" i="6"/>
  <c r="D34" i="6"/>
  <c r="E34" i="6"/>
  <c r="F34" i="6" s="1"/>
  <c r="G34" i="6"/>
  <c r="A36" i="6"/>
  <c r="B36" i="6"/>
  <c r="A37" i="6"/>
  <c r="B37" i="6"/>
  <c r="C37" i="6"/>
  <c r="D37" i="6"/>
  <c r="E37" i="6"/>
  <c r="F37" i="6" s="1"/>
  <c r="G37" i="6"/>
  <c r="A38" i="6"/>
  <c r="B38" i="6"/>
  <c r="C38" i="6"/>
  <c r="D38" i="6"/>
  <c r="E38" i="6"/>
  <c r="F38" i="6" s="1"/>
  <c r="G38" i="6"/>
  <c r="A39" i="6"/>
  <c r="B39" i="6"/>
  <c r="C39" i="6"/>
  <c r="D39" i="6"/>
  <c r="E39" i="6"/>
  <c r="F39" i="6" s="1"/>
  <c r="G39" i="6"/>
  <c r="A40" i="6"/>
  <c r="B40" i="6"/>
  <c r="C40" i="6"/>
  <c r="D40" i="6"/>
  <c r="E40" i="6"/>
  <c r="F40" i="6" s="1"/>
  <c r="G40" i="6"/>
  <c r="A41" i="6"/>
  <c r="B41" i="6"/>
  <c r="C41" i="6"/>
  <c r="D41" i="6"/>
  <c r="E41" i="6"/>
  <c r="F41" i="6" s="1"/>
  <c r="G41" i="6"/>
  <c r="A42" i="6"/>
  <c r="B42" i="6"/>
  <c r="C42" i="6"/>
  <c r="D42" i="6"/>
  <c r="E42" i="6"/>
  <c r="F42" i="6" s="1"/>
  <c r="G42" i="6"/>
  <c r="A44" i="6"/>
  <c r="B44" i="6"/>
  <c r="A45" i="6"/>
  <c r="B45" i="6"/>
  <c r="C45" i="6"/>
  <c r="D45" i="6"/>
  <c r="E45" i="6"/>
  <c r="F45" i="6" s="1"/>
  <c r="G45" i="6"/>
  <c r="A47" i="6"/>
  <c r="B47" i="6"/>
  <c r="A48" i="6"/>
  <c r="B48" i="6"/>
  <c r="C48" i="6"/>
  <c r="D48" i="6"/>
  <c r="E48" i="6"/>
  <c r="F48" i="6" s="1"/>
  <c r="G48" i="6"/>
  <c r="A49" i="6"/>
  <c r="B49" i="6"/>
  <c r="C49" i="6"/>
  <c r="D49" i="6"/>
  <c r="E49" i="6"/>
  <c r="F49" i="6" s="1"/>
  <c r="G49" i="6"/>
  <c r="A50" i="6"/>
  <c r="B50" i="6"/>
  <c r="C50" i="6"/>
  <c r="D50" i="6"/>
  <c r="E50" i="6"/>
  <c r="F50" i="6" s="1"/>
  <c r="G50" i="6"/>
  <c r="A51" i="6"/>
  <c r="B51" i="6"/>
  <c r="C51" i="6"/>
  <c r="D51" i="6"/>
  <c r="E51" i="6"/>
  <c r="F51" i="6" s="1"/>
  <c r="G51" i="6"/>
  <c r="A53" i="6"/>
  <c r="B53" i="6"/>
  <c r="A54" i="6"/>
  <c r="B54" i="6"/>
  <c r="C54" i="6"/>
  <c r="D54" i="6"/>
  <c r="E54" i="6"/>
  <c r="F54" i="6" s="1"/>
  <c r="G54" i="6"/>
  <c r="A55" i="6"/>
  <c r="B55" i="6"/>
  <c r="C55" i="6"/>
  <c r="D55" i="6"/>
  <c r="E55" i="6"/>
  <c r="F55" i="6" s="1"/>
  <c r="G55" i="6"/>
  <c r="A56" i="6"/>
  <c r="B56" i="6"/>
  <c r="C56" i="6"/>
  <c r="D56" i="6"/>
  <c r="E56" i="6"/>
  <c r="F56" i="6" s="1"/>
  <c r="G56" i="6"/>
  <c r="A57" i="6"/>
  <c r="B57" i="6"/>
  <c r="A58" i="6"/>
  <c r="B58" i="6"/>
  <c r="C58" i="6"/>
  <c r="D58" i="6"/>
  <c r="E58" i="6"/>
  <c r="F58" i="6" s="1"/>
  <c r="G58" i="6"/>
  <c r="A59" i="6"/>
  <c r="B59" i="6"/>
  <c r="C59" i="6"/>
  <c r="D59" i="6"/>
  <c r="E59" i="6"/>
  <c r="F59" i="6" s="1"/>
  <c r="G59" i="6"/>
  <c r="A60" i="6"/>
  <c r="B60" i="6"/>
  <c r="C60" i="6"/>
  <c r="D60" i="6"/>
  <c r="E60" i="6"/>
  <c r="F60" i="6" s="1"/>
  <c r="G60" i="6"/>
  <c r="A61" i="6"/>
  <c r="B61" i="6"/>
  <c r="C61" i="6"/>
  <c r="D61" i="6"/>
  <c r="E61" i="6"/>
  <c r="F61" i="6" s="1"/>
  <c r="G61" i="6"/>
  <c r="A62" i="6"/>
  <c r="B62" i="6"/>
  <c r="C62" i="6"/>
  <c r="D62" i="6"/>
  <c r="E62" i="6"/>
  <c r="F62" i="6" s="1"/>
  <c r="G62" i="6"/>
  <c r="A65" i="6"/>
  <c r="B65" i="6"/>
  <c r="B66" i="6"/>
  <c r="C66" i="6"/>
  <c r="D66" i="6"/>
  <c r="E66" i="6"/>
  <c r="F66" i="6" s="1"/>
  <c r="G66" i="6"/>
  <c r="B67" i="6"/>
  <c r="B68" i="6"/>
  <c r="C68" i="6"/>
  <c r="D68" i="6"/>
  <c r="E68" i="6"/>
  <c r="F68" i="6" s="1"/>
  <c r="G68" i="6"/>
  <c r="B69" i="6"/>
  <c r="C69" i="6"/>
  <c r="D69" i="6"/>
  <c r="E69" i="6"/>
  <c r="F69" i="6" s="1"/>
  <c r="G69" i="6"/>
  <c r="Q74" i="6"/>
  <c r="T74" i="6"/>
  <c r="T75" i="6" s="1"/>
  <c r="Q75" i="6"/>
  <c r="Q77" i="6"/>
  <c r="B81" i="6"/>
  <c r="B82" i="6"/>
  <c r="E82" i="6"/>
  <c r="E83" i="6"/>
  <c r="AJ1" i="5"/>
  <c r="C8" i="5"/>
  <c r="AJ8" i="5"/>
  <c r="A7" i="5" s="1"/>
  <c r="A7" i="13" s="1"/>
  <c r="C9" i="5"/>
  <c r="C10" i="5"/>
  <c r="B10" i="14" s="1"/>
  <c r="C11" i="5"/>
  <c r="B125" i="5"/>
  <c r="B126" i="5"/>
  <c r="M126" i="5"/>
  <c r="M127" i="5"/>
  <c r="I6" i="4"/>
  <c r="K6" i="4" s="1"/>
  <c r="H39" i="23" s="1"/>
  <c r="L6" i="4"/>
  <c r="AJ2" i="5" s="1"/>
  <c r="M6" i="4"/>
  <c r="N6" i="4" s="1"/>
  <c r="AA6" i="4"/>
  <c r="B7" i="4"/>
  <c r="L8" i="4"/>
  <c r="B9" i="4"/>
  <c r="A6" i="6" s="1"/>
  <c r="B14" i="4"/>
  <c r="B15" i="4"/>
  <c r="H31" i="4"/>
  <c r="G31" i="4" s="1"/>
  <c r="R21" i="9" l="1"/>
  <c r="S21" i="9" s="1"/>
  <c r="Q21" i="9" s="1"/>
  <c r="H19" i="19"/>
  <c r="I19" i="19" s="1"/>
  <c r="A1" i="12"/>
  <c r="A1" i="17"/>
  <c r="A98" i="17" s="1"/>
  <c r="A1" i="11"/>
  <c r="K31" i="25"/>
  <c r="O33" i="25"/>
  <c r="O32" i="25"/>
  <c r="O37" i="25"/>
  <c r="T76" i="6"/>
  <c r="F36" i="24"/>
  <c r="F18" i="24" s="1"/>
  <c r="O35" i="25"/>
  <c r="P22" i="11"/>
  <c r="D20" i="15" s="1"/>
  <c r="E16" i="21"/>
  <c r="E53" i="23"/>
  <c r="E16" i="20"/>
  <c r="F16" i="22"/>
  <c r="B26" i="24"/>
  <c r="J37" i="25"/>
  <c r="J35" i="25"/>
  <c r="J33" i="25"/>
  <c r="O31" i="25"/>
  <c r="I39" i="25" s="1"/>
  <c r="M20" i="17"/>
  <c r="F35" i="24"/>
  <c r="F16" i="24" s="1"/>
  <c r="P30" i="12"/>
  <c r="H29" i="19" s="1"/>
  <c r="K36" i="25"/>
  <c r="K34" i="25"/>
  <c r="K32" i="25"/>
  <c r="B15" i="23"/>
  <c r="A3" i="15"/>
  <c r="A3" i="9"/>
  <c r="Z2" i="6"/>
  <c r="Z2" i="23"/>
  <c r="Q20" i="12"/>
  <c r="Q31" i="12" s="1"/>
  <c r="S30" i="12"/>
  <c r="A6" i="5"/>
  <c r="A6" i="17" s="1"/>
  <c r="A103" i="17" s="1"/>
  <c r="Q20" i="11"/>
  <c r="Q23" i="11" s="1"/>
  <c r="S22" i="11"/>
  <c r="N21" i="17"/>
  <c r="O36" i="25"/>
  <c r="O34" i="25"/>
  <c r="F33" i="25"/>
  <c r="F15" i="25" s="1"/>
  <c r="F18" i="25" s="1"/>
  <c r="H21" i="19"/>
  <c r="I21" i="19" s="1"/>
  <c r="F37" i="24"/>
  <c r="F38" i="24" s="1"/>
  <c r="F17" i="24" s="1"/>
  <c r="F19" i="24" s="1"/>
  <c r="O18" i="13"/>
  <c r="F71" i="6"/>
  <c r="B77" i="6"/>
  <c r="U1" i="6"/>
  <c r="U2" i="6" s="1"/>
  <c r="K18" i="13"/>
  <c r="C42" i="19"/>
  <c r="B27" i="11"/>
  <c r="B60" i="8"/>
  <c r="B25" i="18"/>
  <c r="B25" i="14"/>
  <c r="B25" i="13"/>
  <c r="D103" i="9"/>
  <c r="B124" i="7"/>
  <c r="B47" i="23"/>
  <c r="E24" i="17"/>
  <c r="B35" i="12"/>
  <c r="B33" i="16"/>
  <c r="B33" i="15"/>
  <c r="B85" i="10"/>
  <c r="D33" i="16"/>
  <c r="D33" i="15"/>
  <c r="F42" i="19"/>
  <c r="O27" i="11"/>
  <c r="E86" i="10"/>
  <c r="C25" i="18"/>
  <c r="D25" i="14"/>
  <c r="D25" i="13"/>
  <c r="E61" i="8"/>
  <c r="F47" i="23"/>
  <c r="J24" i="17"/>
  <c r="O35" i="12"/>
  <c r="O104" i="9"/>
  <c r="J125" i="7"/>
  <c r="D18" i="25"/>
  <c r="F22" i="25"/>
  <c r="B6" i="23"/>
  <c r="B46" i="23"/>
  <c r="E23" i="17"/>
  <c r="B34" i="12"/>
  <c r="D102" i="9"/>
  <c r="B123" i="7"/>
  <c r="B32" i="16"/>
  <c r="B32" i="15"/>
  <c r="C41" i="19"/>
  <c r="B26" i="11"/>
  <c r="B84" i="10"/>
  <c r="B24" i="18"/>
  <c r="B24" i="14"/>
  <c r="B24" i="13"/>
  <c r="B59" i="8"/>
  <c r="B9" i="18"/>
  <c r="B112" i="18" s="1"/>
  <c r="B9" i="13"/>
  <c r="B9" i="12"/>
  <c r="B9" i="10"/>
  <c r="B9" i="11"/>
  <c r="C9" i="9"/>
  <c r="C9" i="7"/>
  <c r="B9" i="14"/>
  <c r="B9" i="8"/>
  <c r="I9" i="17"/>
  <c r="I106" i="17" s="1"/>
  <c r="B9" i="16"/>
  <c r="B9" i="15"/>
  <c r="C24" i="18"/>
  <c r="D24" i="14"/>
  <c r="D24" i="13"/>
  <c r="E85" i="10"/>
  <c r="F46" i="23"/>
  <c r="J23" i="17"/>
  <c r="O34" i="12"/>
  <c r="E60" i="8"/>
  <c r="D32" i="16"/>
  <c r="D32" i="15"/>
  <c r="O103" i="9"/>
  <c r="J124" i="7"/>
  <c r="F41" i="19"/>
  <c r="O26" i="11"/>
  <c r="I11" i="17"/>
  <c r="I108" i="17" s="1"/>
  <c r="B11" i="13"/>
  <c r="B11" i="12"/>
  <c r="B11" i="18"/>
  <c r="B114" i="18" s="1"/>
  <c r="B11" i="11"/>
  <c r="B11" i="10"/>
  <c r="C11" i="7"/>
  <c r="B11" i="14"/>
  <c r="C11" i="9"/>
  <c r="B11" i="16"/>
  <c r="B11" i="15"/>
  <c r="B11" i="8"/>
  <c r="B8" i="14"/>
  <c r="B8" i="8"/>
  <c r="G39" i="19"/>
  <c r="I8" i="17"/>
  <c r="I105" i="17" s="1"/>
  <c r="B8" i="16"/>
  <c r="B8" i="15"/>
  <c r="B8" i="18"/>
  <c r="B111" i="18" s="1"/>
  <c r="B8" i="13"/>
  <c r="B8" i="12"/>
  <c r="B8" i="10"/>
  <c r="D4" i="25"/>
  <c r="F44" i="23"/>
  <c r="B8" i="11"/>
  <c r="C8" i="9"/>
  <c r="C8" i="7"/>
  <c r="C10" i="7"/>
  <c r="C10" i="9"/>
  <c r="A7" i="10"/>
  <c r="B10" i="11"/>
  <c r="A7" i="15"/>
  <c r="A7" i="16"/>
  <c r="A7" i="18"/>
  <c r="A110" i="18" s="1"/>
  <c r="F72" i="6"/>
  <c r="B10" i="10"/>
  <c r="B10" i="12"/>
  <c r="B10" i="13"/>
  <c r="A7" i="14"/>
  <c r="A7" i="17"/>
  <c r="A104" i="17" s="1"/>
  <c r="B10" i="18"/>
  <c r="B113" i="18" s="1"/>
  <c r="A7" i="7"/>
  <c r="A7" i="8"/>
  <c r="A7" i="11"/>
  <c r="B10" i="15"/>
  <c r="B10" i="16"/>
  <c r="I10" i="17"/>
  <c r="I107" i="17" s="1"/>
  <c r="B10" i="8"/>
  <c r="A7" i="9"/>
  <c r="A7" i="12"/>
  <c r="A1" i="6"/>
  <c r="A1" i="13"/>
  <c r="A1" i="15"/>
  <c r="A1" i="16"/>
  <c r="A1" i="18"/>
  <c r="A104" i="18" s="1"/>
  <c r="A2" i="19"/>
  <c r="A1" i="5"/>
  <c r="A1" i="9"/>
  <c r="A1" i="7"/>
  <c r="A1" i="8"/>
  <c r="A1" i="10"/>
  <c r="A1" i="23"/>
  <c r="A1" i="14"/>
  <c r="A3" i="8"/>
  <c r="A3" i="12"/>
  <c r="A3" i="5"/>
  <c r="A3" i="6"/>
  <c r="A3" i="10"/>
  <c r="A3" i="11"/>
  <c r="A3" i="17"/>
  <c r="A100" i="17" s="1"/>
  <c r="C12" i="19"/>
  <c r="A3" i="13"/>
  <c r="A3" i="14"/>
  <c r="A38" i="25"/>
  <c r="A3" i="16"/>
  <c r="A3" i="18"/>
  <c r="A106" i="18" s="1"/>
  <c r="D22" i="15" l="1"/>
  <c r="H22" i="19"/>
  <c r="I22" i="19" s="1"/>
  <c r="S98" i="9"/>
  <c r="Q98" i="9" s="1"/>
  <c r="R23" i="5"/>
  <c r="O23" i="5" s="1"/>
  <c r="Q99" i="9"/>
  <c r="H28" i="19"/>
  <c r="I41" i="25"/>
  <c r="F73" i="6"/>
  <c r="F75" i="6" s="1"/>
  <c r="Q76" i="6" s="1"/>
  <c r="A6" i="12"/>
  <c r="A6" i="10"/>
  <c r="A6" i="7"/>
  <c r="A6" i="13"/>
  <c r="A6" i="11"/>
  <c r="A6" i="16"/>
  <c r="A6" i="8"/>
  <c r="A6" i="15"/>
  <c r="A6" i="18"/>
  <c r="A109" i="18" s="1"/>
  <c r="A6" i="9"/>
  <c r="A6" i="14"/>
  <c r="I40" i="25"/>
  <c r="H26" i="19"/>
  <c r="H30" i="19"/>
  <c r="D26" i="15"/>
  <c r="D16" i="15"/>
  <c r="D7" i="25" s="1"/>
  <c r="F7" i="25" s="1"/>
  <c r="H23" i="19"/>
  <c r="I23" i="19" s="1"/>
  <c r="H20" i="19"/>
  <c r="I20" i="19" s="1"/>
  <c r="H27" i="19"/>
  <c r="D18" i="15"/>
  <c r="F50" i="23"/>
  <c r="B53" i="23"/>
  <c r="B51" i="23"/>
  <c r="B52" i="23"/>
  <c r="B54" i="23"/>
  <c r="C50" i="23"/>
  <c r="H16" i="19"/>
  <c r="H25" i="19"/>
  <c r="H15" i="19"/>
  <c r="I15" i="19" s="1"/>
  <c r="H18" i="19"/>
  <c r="I18" i="19" s="1"/>
  <c r="AG6" i="23"/>
  <c r="AG9" i="23"/>
  <c r="AG7" i="23"/>
  <c r="AG8" i="23" s="1"/>
  <c r="O117" i="5" l="1"/>
  <c r="N120" i="5" s="1"/>
  <c r="D15" i="13" s="1"/>
  <c r="D17" i="13"/>
  <c r="AE1" i="5"/>
  <c r="AE2" i="5" s="1"/>
  <c r="D7" i="24"/>
  <c r="F7" i="24" s="1"/>
  <c r="D20" i="25"/>
  <c r="F20" i="25" s="1"/>
  <c r="D8" i="24"/>
  <c r="F8" i="24" s="1"/>
  <c r="D8" i="25"/>
  <c r="F8" i="25" s="1"/>
  <c r="B41" i="23"/>
  <c r="K19" i="19"/>
  <c r="D16" i="16" s="1"/>
  <c r="K23" i="19"/>
  <c r="D26" i="16" s="1"/>
  <c r="K18" i="19"/>
  <c r="K22" i="19"/>
  <c r="D22" i="16" s="1"/>
  <c r="K21" i="19"/>
  <c r="D20" i="16" s="1"/>
  <c r="K20" i="19"/>
  <c r="D18" i="13" l="1"/>
  <c r="D24" i="15" s="1"/>
  <c r="I17" i="13"/>
  <c r="M17" i="13" s="1"/>
  <c r="H11" i="24"/>
  <c r="D11" i="24" s="1"/>
  <c r="F11" i="24" s="1"/>
  <c r="D14" i="15"/>
  <c r="D14" i="14"/>
  <c r="D14" i="24" s="1"/>
  <c r="D14" i="16"/>
  <c r="D16" i="14"/>
  <c r="D18" i="16"/>
  <c r="D6" i="25" l="1"/>
  <c r="AF3" i="18"/>
  <c r="AF7" i="18" s="1"/>
  <c r="D28" i="15"/>
  <c r="AC3" i="10"/>
  <c r="AC7" i="10" s="1"/>
  <c r="M3" i="8"/>
  <c r="M7" i="8" s="1"/>
  <c r="D6" i="24"/>
  <c r="AI3" i="17"/>
  <c r="AI7" i="17" s="1"/>
  <c r="AM3" i="9"/>
  <c r="AM7" i="9" s="1"/>
  <c r="D18" i="14"/>
  <c r="D24" i="16" s="1"/>
  <c r="D28" i="16" s="1"/>
  <c r="AB17" i="23" s="1"/>
  <c r="D15" i="24"/>
  <c r="L25" i="24" s="1"/>
  <c r="K25" i="24" s="1"/>
  <c r="B25" i="24" s="1"/>
  <c r="L24" i="24"/>
  <c r="K24" i="24" s="1"/>
  <c r="B24" i="24" s="1"/>
  <c r="F6" i="24" l="1"/>
  <c r="F10" i="24" s="1"/>
  <c r="D10" i="24"/>
  <c r="D12" i="24" s="1"/>
  <c r="D10" i="25"/>
  <c r="F6" i="25"/>
  <c r="F10" i="25" s="1"/>
  <c r="F35" i="25"/>
  <c r="F36" i="25" s="1"/>
  <c r="F16" i="25" s="1"/>
  <c r="D19" i="24"/>
  <c r="A1" i="26"/>
  <c r="D20" i="24" l="1"/>
  <c r="F12" i="25"/>
  <c r="F19" i="25"/>
  <c r="D12" i="25"/>
  <c r="D19" i="25"/>
  <c r="F12" i="24"/>
  <c r="F20" i="24"/>
  <c r="A7" i="26"/>
  <c r="B7" i="26" s="1"/>
  <c r="D7" i="26" s="1"/>
  <c r="A11" i="26"/>
  <c r="B11" i="26" s="1"/>
  <c r="D11" i="26" s="1"/>
  <c r="A10" i="26"/>
  <c r="B10" i="26" s="1"/>
  <c r="D10" i="26" s="1"/>
  <c r="A6" i="26"/>
  <c r="B6" i="26" s="1"/>
  <c r="A9" i="26"/>
  <c r="B9" i="26" s="1"/>
  <c r="D9" i="26" s="1"/>
  <c r="A8" i="26"/>
  <c r="B8" i="26" s="1"/>
  <c r="D8" i="26" s="1"/>
  <c r="A4" i="26" l="1"/>
  <c r="AC17" i="23" s="1"/>
  <c r="B17" i="23" s="1"/>
</calcChain>
</file>

<file path=xl/sharedStrings.xml><?xml version="1.0" encoding="utf-8"?>
<sst xmlns="http://schemas.openxmlformats.org/spreadsheetml/2006/main" count="1959" uniqueCount="896">
  <si>
    <t>Multi-Package Discount(s) offered at sl. No. 5 will not get automatically accounted for in the respective items of the Schedules. The same shall be worked out saparately for evaluation.</t>
  </si>
  <si>
    <t>B) CENTRAL SALES TAX</t>
  </si>
  <si>
    <t>C) VAT</t>
  </si>
  <si>
    <t xml:space="preserve">D) ENTRY TAX / OCTROI </t>
  </si>
  <si>
    <t xml:space="preserve">E) OTHERS </t>
  </si>
  <si>
    <t>F)    TOTAL TAXES &amp; DUTIES</t>
  </si>
  <si>
    <t xml:space="preserve">Excise Duty </t>
  </si>
  <si>
    <t xml:space="preserve">CST </t>
  </si>
  <si>
    <t xml:space="preserve">VAT </t>
  </si>
  <si>
    <t>Entry Tax/ Octroi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</si>
  <si>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</si>
  <si>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Excise Duty, as applicable on (a) above at the rate :</t>
  </si>
  <si>
    <t>Amount on which Sales Tax is applicable</t>
  </si>
  <si>
    <t>CST, as applicable on (a) + ED (b) above at the rate :</t>
  </si>
  <si>
    <t>VAT, as applicable on (a) + ED (b) above at the rate :</t>
  </si>
  <si>
    <t>Others [……………………………………………]</t>
  </si>
  <si>
    <t>g)</t>
  </si>
  <si>
    <t>h)</t>
  </si>
  <si>
    <t>Entry Tax, as applicable on (e) above at the rate :</t>
  </si>
  <si>
    <t>Spec. No.</t>
  </si>
  <si>
    <t>Total Erection Price (A+B)</t>
  </si>
  <si>
    <t xml:space="preserve">Sub-Total (I) </t>
  </si>
  <si>
    <t>TOTAL TEST CHARGES (I)</t>
  </si>
  <si>
    <t>(SCHEDULE OF RATES AND PRICES)</t>
  </si>
  <si>
    <t>(SCHEDULE OF RATES AND PRICES )</t>
  </si>
  <si>
    <t>(SUMMARY OF TAXES &amp; DUTIES APPLICABLE ON PLANT &amp; EQUIPMENT)</t>
  </si>
  <si>
    <t>Letter of Discount</t>
  </si>
  <si>
    <t>LETTER OF DISCOUNT</t>
  </si>
  <si>
    <t>Subject  :</t>
  </si>
  <si>
    <t>Dear Sir</t>
  </si>
  <si>
    <t>With reference to the subject tender, we hereby offer unconditional discount on the prices quoted by us as per details given here below :</t>
  </si>
  <si>
    <t>Eq Weightage of Rs/ %</t>
  </si>
  <si>
    <t>Final Discount Factor</t>
  </si>
  <si>
    <t>In Rs.</t>
  </si>
  <si>
    <t>Schedule-2 : Freight &amp; Insurance</t>
  </si>
  <si>
    <t>Schedule-3 : Erection Charges</t>
  </si>
  <si>
    <t>In Percent (%)</t>
  </si>
  <si>
    <t>Please consider this letter of discount as the integral part of our price bid.</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</si>
  <si>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</si>
  <si>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</si>
  <si>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</si>
  <si>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</si>
  <si>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</si>
  <si>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</si>
  <si>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</si>
  <si>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</si>
  <si>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</si>
  <si>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</si>
  <si>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</si>
  <si>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</si>
  <si>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</si>
  <si>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</si>
  <si>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</si>
  <si>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</si>
  <si>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</si>
  <si>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</si>
  <si>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</si>
  <si>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</si>
  <si>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</si>
  <si>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</si>
  <si>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t>Unit Test Charge</t>
  </si>
  <si>
    <t>Schedule-7 : Type Test Charges</t>
  </si>
  <si>
    <t>Schedule - 2 Dis</t>
  </si>
  <si>
    <t>Schedule - 6 After Discount</t>
  </si>
  <si>
    <t>Note         :</t>
  </si>
  <si>
    <r>
      <t xml:space="preserve">Type Test Charges 
</t>
    </r>
    <r>
      <rPr>
        <sz val="10"/>
        <rFont val="Book Antiqua"/>
        <family val="1"/>
      </rPr>
      <t>[Total of this Schedule is included in Schedule - 1 above.]</t>
    </r>
  </si>
  <si>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</si>
  <si>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Type Tests on Earthwire</t>
  </si>
  <si>
    <t>Bought-Out</t>
  </si>
  <si>
    <t>Amount on which Octroi is applicable</t>
  </si>
  <si>
    <t xml:space="preserve">Date         : </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</si>
  <si>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</si>
  <si>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</si>
  <si>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</si>
  <si>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</si>
  <si>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</si>
  <si>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Plant and Equipment (Including Mandatory Spare Parts) to be supplied, including Type Test Charges.</t>
  </si>
  <si>
    <t>Training charges for training to be imparted.</t>
  </si>
  <si>
    <t>Break-up of Type Test Charges for Type Tests to be conducted</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</si>
  <si>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</si>
  <si>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</si>
  <si>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</si>
  <si>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</si>
  <si>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</si>
  <si>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</si>
  <si>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</si>
  <si>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</si>
  <si>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</si>
  <si>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</si>
  <si>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</si>
  <si>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</si>
  <si>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Installation Charges.</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</si>
  <si>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</si>
  <si>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st</t>
  </si>
  <si>
    <t>nd</t>
  </si>
  <si>
    <t>rd</t>
  </si>
  <si>
    <t>th</t>
  </si>
  <si>
    <t>January</t>
  </si>
  <si>
    <t>February</t>
  </si>
  <si>
    <t>March</t>
  </si>
  <si>
    <t>April</t>
  </si>
  <si>
    <t>May</t>
  </si>
  <si>
    <t>June</t>
  </si>
  <si>
    <t>July</t>
  </si>
  <si>
    <t>August</t>
  </si>
  <si>
    <t>September</t>
  </si>
  <si>
    <t>October</t>
  </si>
  <si>
    <t>November</t>
  </si>
  <si>
    <t>December</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</si>
  <si>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</si>
  <si>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</si>
  <si>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</si>
  <si>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</si>
  <si>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</si>
  <si>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</si>
  <si>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</si>
  <si>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</si>
  <si>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</si>
  <si>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</si>
  <si>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</si>
  <si>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</si>
  <si>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</si>
  <si>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</si>
  <si>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</si>
  <si>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</si>
  <si>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</si>
  <si>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</si>
  <si>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</si>
  <si>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</si>
  <si>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</si>
  <si>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</si>
  <si>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</si>
  <si>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</si>
  <si>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Select only the options provided in pull down menus.</t>
  </si>
  <si>
    <t>Select Sole Bidder or JV (Joint Venture) from the pull down menu. Do not leave this cell blank.</t>
  </si>
  <si>
    <t>Fill up ref. no. as bidder's ref no. of this letter.</t>
  </si>
  <si>
    <t xml:space="preserve">Fill up names &amp; Designation of the representatives of other JV partner(s) if the bidder is JV (Joint Venture) . </t>
  </si>
  <si>
    <t>* * *</t>
  </si>
  <si>
    <t>Twenty Four</t>
  </si>
  <si>
    <t>Twenty Six</t>
  </si>
  <si>
    <t>Twenty Five</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</si>
  <si>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</si>
  <si>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</si>
  <si>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</si>
  <si>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</si>
  <si>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</si>
  <si>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</si>
  <si>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</si>
  <si>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</si>
  <si>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</si>
  <si>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</si>
  <si>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</si>
  <si>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</si>
  <si>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</si>
  <si>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</si>
  <si>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</si>
  <si>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</si>
  <si>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</si>
  <si>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</si>
  <si>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</si>
  <si>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</si>
  <si>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</si>
  <si>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</si>
  <si>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</si>
  <si>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</si>
  <si>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</si>
  <si>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</si>
  <si>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</si>
  <si>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</si>
  <si>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</si>
  <si>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</si>
  <si>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</si>
  <si>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</si>
  <si>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</si>
  <si>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</si>
  <si>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</si>
  <si>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</si>
  <si>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</si>
  <si>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</si>
  <si>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</si>
  <si>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</si>
  <si>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</si>
  <si>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</si>
  <si>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</si>
  <si>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</si>
  <si>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</si>
  <si>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</si>
  <si>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</si>
  <si>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</si>
  <si>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</si>
  <si>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</si>
  <si>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</si>
  <si>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</si>
  <si>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</si>
  <si>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</si>
  <si>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</si>
  <si>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</si>
  <si>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</si>
  <si>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</si>
  <si>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</si>
  <si>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</si>
  <si>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</si>
  <si>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</si>
  <si>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</si>
  <si>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</si>
  <si>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</si>
  <si>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</si>
  <si>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</si>
  <si>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</si>
  <si>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</si>
  <si>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</si>
  <si>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</si>
  <si>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</si>
  <si>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</si>
  <si>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STATEMENT OF QUOTED / CORRECTED PRICES</t>
  </si>
  <si>
    <t>All Figures are in Rupees</t>
  </si>
  <si>
    <t>Bidder</t>
  </si>
  <si>
    <t>Price Component</t>
  </si>
  <si>
    <t>Quoted Price</t>
  </si>
  <si>
    <t>Corrected Price</t>
  </si>
  <si>
    <t xml:space="preserve">DISCOUNT  </t>
  </si>
  <si>
    <t>TAXES &amp; DUTIES PAYABLE ADDITIONALLY</t>
  </si>
  <si>
    <t>A) EXCISE DUTY</t>
  </si>
  <si>
    <t>B) CENTRAL SALES TAX /VAT</t>
  </si>
  <si>
    <t xml:space="preserve">C) ENTRY TAX / OCTROI </t>
  </si>
  <si>
    <t xml:space="preserve">D) OTHERS </t>
  </si>
  <si>
    <t>E)    TOTAL TAXES &amp; DUTIES</t>
  </si>
  <si>
    <t>TOTAL BID PRICE (INCLUDING TAXES &amp; DUTIES)</t>
  </si>
  <si>
    <t>I)</t>
  </si>
  <si>
    <t>Bidder  has indicated the following taxes and duties additionally applicable for their bid:</t>
  </si>
  <si>
    <t>Excise Duty</t>
  </si>
  <si>
    <t>Rs.</t>
  </si>
  <si>
    <t>CST /VAT</t>
  </si>
  <si>
    <t xml:space="preserve">Others </t>
  </si>
  <si>
    <t>II)</t>
  </si>
  <si>
    <t>Ex-Works Price of Direct Supplies (after discount, if any)</t>
  </si>
  <si>
    <t>Excise Duty @ 10.3% of (a) above</t>
  </si>
  <si>
    <t>CST / VAT @ 2% of Ex-Works of Direct Supplies (a) + ED (b) above</t>
  </si>
  <si>
    <t>Purchase Price for Entry Tax (Total Ex-Works+F&amp;I+ED+CST+Others)</t>
  </si>
  <si>
    <t>Statement of Quoted / Corrected Prices</t>
  </si>
  <si>
    <t>Page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</si>
  <si>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</si>
  <si>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</si>
  <si>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</si>
  <si>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</si>
  <si>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</si>
  <si>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r>
      <t xml:space="preserve">NET BID PRICE </t>
    </r>
    <r>
      <rPr>
        <sz val="11"/>
        <rFont val="Book Antiqua"/>
        <family val="1"/>
      </rPr>
      <t>(Excluding Taxes &amp; Duties)</t>
    </r>
  </si>
  <si>
    <r>
      <t xml:space="preserve">TOTAL SCHEDULE NO.7: </t>
    </r>
    <r>
      <rPr>
        <sz val="11"/>
        <rFont val="Book Antiqua"/>
        <family val="1"/>
      </rPr>
      <t>Type Test Charges
[Total of this Schedule is included in Schedule-1 above]</t>
    </r>
  </si>
  <si>
    <t>BID FORM (Second Envelope)</t>
  </si>
  <si>
    <t>Please provide additional information of the Bidder</t>
  </si>
  <si>
    <t>Date :</t>
  </si>
  <si>
    <t>Place :</t>
  </si>
  <si>
    <t>Direct Total</t>
  </si>
  <si>
    <t>`</t>
  </si>
  <si>
    <t>BO Total</t>
  </si>
  <si>
    <t>After Discount</t>
  </si>
  <si>
    <t>Sales Tax</t>
  </si>
  <si>
    <t>Discount Sch-1</t>
  </si>
  <si>
    <t>Discount Sche-7</t>
  </si>
  <si>
    <t>Enter following details of the bidder</t>
  </si>
  <si>
    <t>Specify type of Bidder         [Select from drop down menu]</t>
  </si>
  <si>
    <t xml:space="preserve">Printed Name </t>
  </si>
  <si>
    <t>Designation</t>
  </si>
  <si>
    <t xml:space="preserve">Date     </t>
  </si>
  <si>
    <t xml:space="preserve">Place     </t>
  </si>
  <si>
    <t>Instructions / error messages, if any, will be displayed automatically  after selecting the cell.</t>
  </si>
  <si>
    <t>State/Province to be indicated :</t>
  </si>
  <si>
    <t>Business Address                       :</t>
  </si>
  <si>
    <t>Country of Incorporation         :</t>
  </si>
  <si>
    <t>Name of Principal Officer         :</t>
  </si>
  <si>
    <t>Address of  Principal Officer    :</t>
  </si>
  <si>
    <t>All Prices are in Indian Rupees.</t>
  </si>
  <si>
    <t>Grand Total after Discount</t>
  </si>
  <si>
    <t>MPD Sch-1</t>
  </si>
  <si>
    <t>Multipackage Discount</t>
  </si>
  <si>
    <t>Total Test Charges After Discount (Rs.)</t>
  </si>
  <si>
    <t>Total Test Charges After MPD (Rs.)</t>
  </si>
  <si>
    <t>MPD Sche-7</t>
  </si>
  <si>
    <t xml:space="preserve">Sector-29, </t>
  </si>
  <si>
    <t>Amount after Discount (Rs.)</t>
  </si>
  <si>
    <t>Amount after MPD (Rs.)</t>
  </si>
  <si>
    <t>After MPDiscount</t>
  </si>
  <si>
    <t>Grand Total after MPD</t>
  </si>
  <si>
    <t>Dis Alert</t>
  </si>
  <si>
    <t>Entry Tax / Octroi</t>
  </si>
  <si>
    <t>III)</t>
  </si>
  <si>
    <t>Bidder has offered following discount(s)</t>
  </si>
  <si>
    <t>Details of dicounts</t>
  </si>
  <si>
    <t>Gross LS</t>
  </si>
  <si>
    <t>Gross %</t>
  </si>
  <si>
    <t>Sch-1 Direct LS</t>
  </si>
  <si>
    <t>Sch-1 BO LS</t>
  </si>
  <si>
    <t>Sch-2 LS</t>
  </si>
  <si>
    <t>Sch-3 LS</t>
  </si>
  <si>
    <t>Sch-7 LS</t>
  </si>
  <si>
    <t>Sch-1 Direct %</t>
  </si>
  <si>
    <t>Sch-1 BO %</t>
  </si>
  <si>
    <t>Sch-2 %</t>
  </si>
  <si>
    <t>Sch-3 %</t>
  </si>
  <si>
    <t>Sch-7 %</t>
  </si>
  <si>
    <t>Different Manner</t>
  </si>
  <si>
    <t>Text for Discount</t>
  </si>
  <si>
    <r>
      <t xml:space="preserve">With regard to Entry Tax, it may be  mentioned that the substations covered under the subject pacakge falls in State of MP, where an entry tax </t>
    </r>
    <r>
      <rPr>
        <b/>
        <sz val="11"/>
        <color indexed="12"/>
        <rFont val="Book Antiqua"/>
        <family val="1"/>
      </rPr>
      <t>@ 1%</t>
    </r>
    <r>
      <rPr>
        <sz val="11"/>
        <rFont val="Book Antiqua"/>
        <family val="1"/>
      </rPr>
      <t xml:space="preserve"> of Purchase Price is applicable. In view of the above, the taxes and duties inter-alia including entry tax applicable for the bids are calculated :</t>
    </r>
  </si>
  <si>
    <r>
      <t xml:space="preserve">Entry Tax </t>
    </r>
    <r>
      <rPr>
        <b/>
        <sz val="11"/>
        <color indexed="12"/>
        <rFont val="Book Antiqua"/>
        <family val="1"/>
      </rPr>
      <t>@ 1%</t>
    </r>
    <r>
      <rPr>
        <sz val="11"/>
        <rFont val="Book Antiqua"/>
        <family val="1"/>
      </rPr>
      <t xml:space="preserve"> of (e) above</t>
    </r>
  </si>
  <si>
    <r>
      <t>Bid Form 2</t>
    </r>
    <r>
      <rPr>
        <b/>
        <vertAlign val="superscript"/>
        <sz val="11"/>
        <rFont val="Book Antiqua"/>
        <family val="1"/>
      </rPr>
      <t>nd</t>
    </r>
    <r>
      <rPr>
        <b/>
        <sz val="11"/>
        <rFont val="Book Antiqua"/>
        <family val="1"/>
      </rPr>
      <t xml:space="preserve"> Envelope</t>
    </r>
  </si>
  <si>
    <t>Package Code</t>
  </si>
  <si>
    <t>Specification No.</t>
  </si>
  <si>
    <t>Price Schedules</t>
  </si>
  <si>
    <t>Common Seal   :</t>
  </si>
  <si>
    <t>While filling up the worksheets following may please be observed :</t>
  </si>
  <si>
    <t>This Workbook consists of following worksheets :</t>
  </si>
  <si>
    <t xml:space="preserve">Cover : </t>
  </si>
  <si>
    <t>Opening page of the workbook.</t>
  </si>
  <si>
    <t>Names of Bidder :</t>
  </si>
  <si>
    <t>Fill up names and address of the Sole Bidder and /or Joint Venture.</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</si>
  <si>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</si>
  <si>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</si>
  <si>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</si>
  <si>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</si>
  <si>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</si>
  <si>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</si>
  <si>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</si>
  <si>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</si>
  <si>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</si>
  <si>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Not applicable, hence no cell is required to be filled up.</t>
  </si>
  <si>
    <t>Sch-5 (Summary of Taxes and Duties applicable on the Goods) :</t>
  </si>
  <si>
    <t>Fill up only green shaded cells.</t>
  </si>
  <si>
    <t>●</t>
  </si>
  <si>
    <t>Fill up the rates &amp; location where type tests are proposed.</t>
  </si>
  <si>
    <r>
      <t>Bid from 2</t>
    </r>
    <r>
      <rPr>
        <b/>
        <vertAlign val="superscript"/>
        <sz val="12"/>
        <color indexed="12"/>
        <rFont val="Book Antiqua"/>
        <family val="1"/>
      </rPr>
      <t>nd</t>
    </r>
    <r>
      <rPr>
        <b/>
        <sz val="12"/>
        <color indexed="12"/>
        <rFont val="Book Antiqua"/>
        <family val="1"/>
      </rPr>
      <t xml:space="preserve"> Envelope :</t>
    </r>
  </si>
  <si>
    <t xml:space="preserve">Summary of all the Schedules without considering discount (mentioned in the work sheet discount) shall be displayed automatically. </t>
  </si>
  <si>
    <t>No cell is required to be filled in by the bidder in this worksheet.</t>
  </si>
  <si>
    <t>Sch -6 :</t>
  </si>
  <si>
    <t>Sch-7 (Type Test Charges) :</t>
  </si>
  <si>
    <t>Total of this Sch-7 shall automatically appear in Sch-1.</t>
  </si>
  <si>
    <t xml:space="preserve">This letter shall consider the net price as per Sch-6 (After Discount). </t>
  </si>
  <si>
    <t>Fill up additional information as required.</t>
  </si>
  <si>
    <t>Happy Bidding !</t>
  </si>
  <si>
    <t>I</t>
  </si>
  <si>
    <t>II</t>
  </si>
  <si>
    <t>As per Lum-sum</t>
  </si>
  <si>
    <t>AS per Percent</t>
  </si>
  <si>
    <t>As per lum-sum on Sch-2</t>
  </si>
  <si>
    <t>Multipackage lum-sum</t>
  </si>
  <si>
    <t>Total Discount</t>
  </si>
  <si>
    <t>As per Percent on Sch-2</t>
  </si>
  <si>
    <t>As per lum-sum on Sch-3</t>
  </si>
  <si>
    <t>As per Percent on Sch-3</t>
  </si>
  <si>
    <t>As per lum-sum on Sch-7</t>
  </si>
  <si>
    <t>As per Percent on Sch-7</t>
  </si>
  <si>
    <t xml:space="preserve"> </t>
  </si>
  <si>
    <t>Unit</t>
  </si>
  <si>
    <t>Quantity</t>
  </si>
  <si>
    <t>a)</t>
  </si>
  <si>
    <t>b)</t>
  </si>
  <si>
    <t>c)</t>
  </si>
  <si>
    <t>d)</t>
  </si>
  <si>
    <t>e)</t>
  </si>
  <si>
    <t>f)</t>
  </si>
  <si>
    <t>SI. No.</t>
  </si>
  <si>
    <t>Qty.</t>
  </si>
  <si>
    <t>Unit Ex-works price</t>
  </si>
  <si>
    <t>Total Ex-works price</t>
  </si>
  <si>
    <t>Common Seal :</t>
  </si>
  <si>
    <t>Signature :</t>
  </si>
  <si>
    <t>Signature          :</t>
  </si>
  <si>
    <t>Description</t>
  </si>
  <si>
    <t xml:space="preserve">Unit Freight &amp; Insurance Charges </t>
  </si>
  <si>
    <t>Unit Erection Charges</t>
  </si>
  <si>
    <t>(i)</t>
  </si>
  <si>
    <t>Description of Test</t>
  </si>
  <si>
    <t>Total Test Charges (Rs.)</t>
  </si>
  <si>
    <t>(ii)</t>
  </si>
  <si>
    <t>Bidder should indicate the name of test laboratories where type tests are proposed to be conducted</t>
  </si>
  <si>
    <t>Plant and Equipment (including Mandatory Spares Parts) to be supplied, including Type Test Charges for Tests to be conducted.</t>
  </si>
  <si>
    <t>Training Charges for Training to be imparted</t>
  </si>
  <si>
    <t>Sl. No.</t>
  </si>
  <si>
    <t>Item Nos.</t>
  </si>
  <si>
    <t>Total Price (INR)</t>
  </si>
  <si>
    <t>1</t>
  </si>
  <si>
    <t>2</t>
  </si>
  <si>
    <t>3</t>
  </si>
  <si>
    <t>(GRAND SUMMARY)</t>
  </si>
  <si>
    <t xml:space="preserve">Ex-works price of Plant and Equipment including Type Test Charges </t>
  </si>
  <si>
    <t>Installation Charges</t>
  </si>
  <si>
    <t xml:space="preserve">Training Charges </t>
  </si>
  <si>
    <t>Taxes and Duties</t>
  </si>
  <si>
    <t>6</t>
  </si>
  <si>
    <t>GRAND TOTAL [1+2+3+4+5]</t>
  </si>
  <si>
    <t>Item  Description</t>
  </si>
  <si>
    <t>पावर ग्रिड कारपोरेशन ऑफ इण्डिया लिमिटेड</t>
  </si>
  <si>
    <t>(भारत सरकार का उद्यम)</t>
  </si>
  <si>
    <t>Power Grid Corporation of India Limited</t>
  </si>
  <si>
    <t>(A Government of India Enterprises)</t>
  </si>
  <si>
    <t>To:</t>
  </si>
  <si>
    <t>Name        :</t>
  </si>
  <si>
    <t>Contract Services</t>
  </si>
  <si>
    <t>Address    :</t>
  </si>
  <si>
    <t>Power Grid Corporation of India Ltd.,</t>
  </si>
  <si>
    <t>"Saudamini", Plot No.-2</t>
  </si>
  <si>
    <t>Gurgaon (Haryana) - 122001</t>
  </si>
  <si>
    <t>Mode of Transaction (Direct / Bought-out)</t>
  </si>
  <si>
    <t>Total Freight &amp; Insurance Charges</t>
  </si>
  <si>
    <t>6 = 4 x 5</t>
  </si>
  <si>
    <t xml:space="preserve">Date          : </t>
  </si>
  <si>
    <t>Place         :</t>
  </si>
  <si>
    <t>Printed Name   :</t>
  </si>
  <si>
    <t>Designation   :</t>
  </si>
  <si>
    <t>Note          :</t>
  </si>
  <si>
    <t>Total Erection Charges</t>
  </si>
  <si>
    <t>Name     :</t>
  </si>
  <si>
    <t>Address :</t>
  </si>
  <si>
    <t>SUMMARY OF TAXES &amp; DUTIES APPLICABLE ON GOODS</t>
  </si>
  <si>
    <t>TOTAL SCHEDULE NO. 1</t>
  </si>
  <si>
    <t>TOTAL SCHEDULE NO. 2</t>
  </si>
  <si>
    <t>TOTAL SCHEDULE NO. 3</t>
  </si>
  <si>
    <t>Schedule - 1</t>
  </si>
  <si>
    <t>(SCHEDULE OF RATES AND PRICES : TYPE TEST CHARGES)</t>
  </si>
  <si>
    <t>(SCHEDULE OF RATES AND PRICES : EX-WORKS PRICES)</t>
  </si>
  <si>
    <t>(SCHEDULE OF RATES AND PRICES : FREIGHT &amp; INSURANCE CHARGES)</t>
  </si>
  <si>
    <t>(SCHEDULE OF RATES AND PRICES : ERECTION CHARGES)</t>
  </si>
  <si>
    <t>Total Ex-works Price including Type Test charges</t>
  </si>
  <si>
    <t>Direct</t>
  </si>
  <si>
    <t>Schedule - 3</t>
  </si>
  <si>
    <t>All kinds of soil except fissured rock &amp; hard rock</t>
  </si>
  <si>
    <t>Schedule - 5</t>
  </si>
  <si>
    <t>Schedule - 6</t>
  </si>
  <si>
    <t>(iii)</t>
  </si>
  <si>
    <t>(iv)</t>
  </si>
  <si>
    <t>TOTAL SCHEDULE NO. 5</t>
  </si>
  <si>
    <t>TOTAL SCHEDULE NO. 7</t>
  </si>
  <si>
    <t>SL. NO.</t>
  </si>
  <si>
    <t>Not Applicable</t>
  </si>
  <si>
    <t>Thirty Five</t>
  </si>
  <si>
    <t>Schedule 1</t>
  </si>
  <si>
    <t>Schedule 2</t>
  </si>
  <si>
    <t>Schedule 3</t>
  </si>
  <si>
    <t>Schedule 5</t>
  </si>
  <si>
    <t>Schedule 6</t>
  </si>
  <si>
    <t>Schedule 7</t>
  </si>
  <si>
    <t>Taxes and Duties not included in Schedule 1</t>
  </si>
  <si>
    <t>Grand Summary [Schedule 1to 5]</t>
  </si>
  <si>
    <t>Fill up date in dd-mmm-yyyy format from drop down menu.</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</si>
  <si>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</si>
  <si>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</si>
  <si>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</si>
  <si>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</si>
  <si>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</si>
  <si>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</si>
  <si>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</si>
  <si>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</si>
  <si>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</si>
  <si>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</si>
  <si>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</si>
  <si>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Place        :</t>
  </si>
  <si>
    <t>After filling up all the schedues, save the file, take print out of all the schedules and Bid form and sign &amp; stamp and submit them as hard copy of the 2nd envelope (Price part) of the bid. Also ensure to submit the soft copy of the the same file on CD/ DVD.</t>
  </si>
  <si>
    <t>(a)</t>
  </si>
  <si>
    <t>(b)</t>
  </si>
  <si>
    <t>(e)</t>
  </si>
  <si>
    <t>(f)</t>
  </si>
  <si>
    <t xml:space="preserve">Total F&amp;I Price </t>
  </si>
  <si>
    <t xml:space="preserve">…….. …….. …….. …….. …….. …….. </t>
  </si>
  <si>
    <t>Detailed Soil Investigation</t>
  </si>
  <si>
    <t>River Crossing Location</t>
  </si>
  <si>
    <t xml:space="preserve"> Total Ex-Works Price </t>
  </si>
  <si>
    <t xml:space="preserve"> Total Ex-Works Price  Direct</t>
  </si>
  <si>
    <t xml:space="preserve"> Total Ex-Works Price Bought Out</t>
  </si>
  <si>
    <t xml:space="preserve">Total Type Test charges as per Schedule-7 </t>
  </si>
  <si>
    <t>We hereby offer Multi-package discount as given below:</t>
  </si>
  <si>
    <t xml:space="preserve">Discount(s) offered at sl. No. 1 to 4 will get displayed and accounted for automatically in the respective items of the Schedules. </t>
  </si>
  <si>
    <t>TOTAL TYPE TEST CHARGES</t>
  </si>
  <si>
    <t>Type tests on Earthwire, Hardwar Fittings &amp; accessories of conductor &amp; earthwire:</t>
  </si>
  <si>
    <t>Package Name</t>
  </si>
  <si>
    <t/>
  </si>
  <si>
    <t>email ID of Bid Signatory</t>
  </si>
  <si>
    <t>Mobile No. of Bid Signatory</t>
  </si>
  <si>
    <t>Tel No. of Bid Signatory</t>
  </si>
  <si>
    <t>Fax No. of Bid Signatory</t>
  </si>
  <si>
    <t>Contracts Services, 3rd Floor</t>
  </si>
  <si>
    <t xml:space="preserve">Date: </t>
  </si>
  <si>
    <t>Place:</t>
  </si>
  <si>
    <t>#</t>
  </si>
  <si>
    <t xml:space="preserve">HSN Code </t>
  </si>
  <si>
    <t>Rate of GST applicable ( in %)</t>
  </si>
  <si>
    <t>Specify amount of GST on the transaction between the Contractor and the Employer.</t>
  </si>
  <si>
    <t>In case the bidder leaves the cell for confirmation of the HSN code and/or  GST rate  “blank”,  the HSN code and corresponding GST rate indicated by the Employer shall be deemed to be the one confirmed by the Bidder.</t>
  </si>
  <si>
    <t>*</t>
  </si>
  <si>
    <t>In case the bidder leaves the cell for confirmation of the SAC and/or  GST rate “blank”,  the SAC and corresponding GST rate indicated by the Employer shall be deemed to be the one confirmed by the Bidder.</t>
  </si>
  <si>
    <t>SAC (Service Accounting Codes)</t>
  </si>
  <si>
    <t>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Insurance and other Incidental Services only in line with clause ITB 11.4(b).</t>
  </si>
  <si>
    <t>Revaluation of J column</t>
  </si>
  <si>
    <t>Tax Calculation</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</si>
  <si>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</si>
  <si>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</si>
  <si>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</si>
  <si>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 xml:space="preserve">Schedule-1 : Ex works prices </t>
  </si>
  <si>
    <t>Schedule-1 : Ex works prices</t>
  </si>
  <si>
    <t xml:space="preserve">GRAND TOTAL [1+2] </t>
  </si>
  <si>
    <t>Schedule-1 : Ex-Works Price</t>
  </si>
  <si>
    <t xml:space="preserve"> or such other sums as may be determined in accordance with the terms and conditions of the Bidding Documents.</t>
  </si>
  <si>
    <t xml:space="preserve">Local Transportation, In-transit Insurance, loading and unloading </t>
  </si>
  <si>
    <r>
      <t xml:space="preserve">100% of applicable Taxes and Duties i.e </t>
    </r>
    <r>
      <rPr>
        <b/>
        <sz val="11"/>
        <rFont val="Book Antiqua"/>
        <family val="1"/>
      </rPr>
      <t>GST</t>
    </r>
    <r>
      <rPr>
        <sz val="11"/>
        <rFont val="Book Antiqua"/>
        <family val="1"/>
      </rPr>
      <t xml:space="preserve">  which are payable by the Employer under the Contract, shall be reimbursed by the Employer on production of satisfactory documentary evidence by the Contractor in accordance with the provisions of the Bidding Documents.</t>
    </r>
  </si>
  <si>
    <t xml:space="preserve">We confirm that we have also registered/we shall also get registered in the GST Network with a GSTIN, in all the states where the project is located and the states from which we shall make our supply of goods. </t>
  </si>
  <si>
    <t>Total Type Test charges as per Schedule-7</t>
  </si>
  <si>
    <t>Unit Ex-works price (excluding GST)</t>
  </si>
  <si>
    <t>Total Ex-works price (excluding GST)</t>
  </si>
  <si>
    <t>GST Tax as confirmed by Bidder</t>
  </si>
  <si>
    <t>Total GST as confirmed by Bidder</t>
  </si>
  <si>
    <t>Total GST Tax as confirmed by Bidder</t>
  </si>
  <si>
    <t>Whether  rate of GST in column ‘4’ is confirmed. If not  indicate applicable rate of GST *</t>
  </si>
  <si>
    <t>Whether HSN in column ‘2’ is confirmed. If not  indicate applicable the HSN code *</t>
  </si>
  <si>
    <t>PR No</t>
  </si>
  <si>
    <t>PR Line Item No</t>
  </si>
  <si>
    <t>Activity Description</t>
  </si>
  <si>
    <t>Material Code</t>
  </si>
  <si>
    <t>14= 12 x 13</t>
  </si>
  <si>
    <t xml:space="preserve">Unit Freight, In-transit Insurance, loading &amp; unloading Charges </t>
  </si>
  <si>
    <t xml:space="preserve">Total Freight, 
In-transit Insurance, loading &amp; unloading Charges 
</t>
  </si>
  <si>
    <t>Activity Header</t>
  </si>
  <si>
    <t>PR Activity No</t>
  </si>
  <si>
    <t>Service Code</t>
  </si>
  <si>
    <t>16 = 14 x 15</t>
  </si>
  <si>
    <t>Line Item No</t>
  </si>
  <si>
    <t>Code</t>
  </si>
  <si>
    <t>13 = 10 x 11</t>
  </si>
  <si>
    <t>Sch-4b (Maintenance Charges during and after Defect Liability Period) :</t>
  </si>
  <si>
    <t>Local Transportation, In-transit Insurance, loading &amp; unloading</t>
  </si>
  <si>
    <t>Maintenance Charges during &amp; after Defect Laibility Period</t>
  </si>
  <si>
    <t>Total GST on Installation Services  (Schedule-3), Training to be imparted in India (Schedule-4a) and Maintenance Charges during and after Defect Liabilty Period (Schedule-4b)</t>
  </si>
  <si>
    <t>Whether SAC in column '8’ is confirmed. If not  indicate applicable the SAC *</t>
  </si>
  <si>
    <t>Whether HSN in column ‘ 6 ’ is confirmed. If not  indicate applicable the HSN code *</t>
  </si>
  <si>
    <t>Unit Maintenance Charges excluding GST</t>
  </si>
  <si>
    <t>Total Maintenance  Charges excluding GST</t>
  </si>
  <si>
    <t>TOTAL SCHEDULE NO. 4b</t>
  </si>
  <si>
    <t>4b</t>
  </si>
  <si>
    <t>Schedule 4b</t>
  </si>
  <si>
    <t>Maintenance Charges during &amp; after Defect Laibility Period.</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</si>
  <si>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Charges for Training to be imparted  specified in Schedule No. 4a and Maintenance Charges during &amp; after Defect Laibility Period specified in Schedule No. 4b of the Price Schedule in this Second Envelope by the Indian Laws.</t>
  </si>
  <si>
    <t>Unit Training Charges excluding GST</t>
  </si>
  <si>
    <t>Total Training  Charges excluding GST</t>
  </si>
  <si>
    <t>Total Training Charges</t>
  </si>
  <si>
    <t>Total Maintenance Charges during and after Defect Liabilty Period</t>
  </si>
  <si>
    <t>Revaluation of M column</t>
  </si>
  <si>
    <t>Revaluation of P column</t>
  </si>
  <si>
    <t>Schedule-4a : Training Charges</t>
  </si>
  <si>
    <t>Schedule-4b : Maintenance Charges during and after DLP</t>
  </si>
  <si>
    <t>Schedule-4b : Maintenance Charges</t>
  </si>
  <si>
    <t>8= 6 x 7</t>
  </si>
  <si>
    <t>NOT APPLICABLE</t>
  </si>
  <si>
    <t>A.</t>
  </si>
  <si>
    <t>B.</t>
  </si>
  <si>
    <t>Schedule - 4b</t>
  </si>
  <si>
    <t>4</t>
  </si>
  <si>
    <t>TOTAL SCHEDULE NO. 4</t>
  </si>
  <si>
    <t>Schedule 4</t>
  </si>
  <si>
    <t>Total GST on Installation Services  (Schedule-3), Training to be imparted in India (Schedule-4)</t>
  </si>
  <si>
    <t xml:space="preserve">Sole Bidder </t>
  </si>
  <si>
    <t>Joint Venture</t>
  </si>
  <si>
    <t>Schedule - 4</t>
  </si>
  <si>
    <t>Sole Bidder</t>
  </si>
  <si>
    <t>JV (Joint Venture)</t>
  </si>
  <si>
    <t>ORIGINAL</t>
  </si>
  <si>
    <t xml:space="preserve">General Instruction to the Bidders for filling up this workbook of Price Schedules </t>
  </si>
  <si>
    <t>PLANT AND EQUIPMENT (INCLUDING MANDATORY SPARES PARTS) TO BE SUPPLIED, INCLUDING TYPE TEST CHARGES FOR TESTS TO BE CONDUCTED</t>
  </si>
  <si>
    <t>LOCAL TRANSPORTATION, IN-TRANSIT INSURANCE, LOADING AND UNLOADING</t>
  </si>
  <si>
    <t>INSTALLATION CHARGES</t>
  </si>
  <si>
    <t>Fill up only green shaded cells in Sch-1, Sch-2, Sch-3, Sch-4, Sch-7 and Bid Form 2nd Envelope.</t>
  </si>
  <si>
    <t>All the cells in Sch-5 &amp; Sch-6 are auto filled, therefore no cell is required to be filled up there.</t>
  </si>
  <si>
    <t>Sch-4 (Training  Charges) :</t>
  </si>
  <si>
    <t>PART A (Substation Portion)</t>
  </si>
  <si>
    <t>SET</t>
  </si>
  <si>
    <t xml:space="preserve">Total Ex-works Price </t>
  </si>
  <si>
    <t>Unit Erection  Charges</t>
  </si>
  <si>
    <t>Total Erection   Charges</t>
  </si>
  <si>
    <t>Total F&amp;I Price</t>
  </si>
  <si>
    <t xml:space="preserve">Total Installation Charges </t>
  </si>
  <si>
    <t>AAABBAAAABBf</t>
  </si>
  <si>
    <t>Rate of GST applicable (in %)</t>
  </si>
  <si>
    <t>Schedule - 2</t>
  </si>
  <si>
    <t xml:space="preserve">SUPPLY  ITEMS   </t>
  </si>
  <si>
    <t>INSTALLATION</t>
  </si>
  <si>
    <t>Retrofitting the 220 kV Switchyard equipments and control &amp; protection system with Substation Automation System and SPR based Control &amp; Protection System at Mandola Substation</t>
  </si>
  <si>
    <t xml:space="preserve">Specification No.: NR1/NT/W-AIS/DOM/I00/24/15479 (Rfx-5002004051)	 </t>
  </si>
  <si>
    <t>Shipra Path, Mansarovar, Jaipur-302020 Rajasthan</t>
  </si>
  <si>
    <r>
      <t>Discount on lum-sum basis on total price quoted by us without Taxes &amp; Duties.</t>
    </r>
    <r>
      <rPr>
        <sz val="12"/>
        <rFont val="Book Antiqua"/>
        <family val="1"/>
      </rPr>
      <t xml:space="preserve"> [The discount shall be proportionately applicable on all the items of all the Schdules i.e. Sch-1 (without type test charges), Sch-2, Sch-3, Sch-4a, Sch-4b &amp; Sch-7] </t>
    </r>
    <r>
      <rPr>
        <b/>
        <sz val="12"/>
        <rFont val="Book Antiqua"/>
        <family val="1"/>
      </rPr>
      <t>In Rs.</t>
    </r>
  </si>
  <si>
    <r>
      <t>Discount on percent basis on total price quoted by us without Taxes &amp; Duties.</t>
    </r>
    <r>
      <rPr>
        <sz val="12"/>
        <rFont val="Book Antiqua"/>
        <family val="1"/>
      </rPr>
      <t xml:space="preserve"> [The discount shall be applicable on all the items of all the Schdules i.e. Sch-1 (without type test charges), Sch-2 , Sch-3, Sch-4a, Sch-4b &amp; Sch-7] </t>
    </r>
    <r>
      <rPr>
        <b/>
        <sz val="12"/>
        <rFont val="Book Antiqua"/>
        <family val="1"/>
      </rPr>
      <t>In Percent (%)</t>
    </r>
  </si>
  <si>
    <r>
      <t xml:space="preserve">Discount on lum-sum basis on the Schedules as given below : </t>
    </r>
    <r>
      <rPr>
        <sz val="12"/>
        <rFont val="Book Antiqua"/>
        <family val="1"/>
      </rPr>
      <t xml:space="preserve">[The discount shall be proportionately applicable on all the relevent items of the respective Schdules.] </t>
    </r>
    <r>
      <rPr>
        <b/>
        <sz val="12"/>
        <rFont val="Book Antiqua"/>
        <family val="1"/>
      </rPr>
      <t>In Rs.</t>
    </r>
  </si>
  <si>
    <r>
      <t>Discount on percent basis on the Schedules as given below :</t>
    </r>
    <r>
      <rPr>
        <sz val="12"/>
        <rFont val="Book Antiqua"/>
        <family val="1"/>
      </rPr>
      <t xml:space="preserve"> [The discount shall be applicable on all the relevent items of the respective Schdules.] </t>
    </r>
    <r>
      <rPr>
        <b/>
        <sz val="12"/>
        <rFont val="Book Antiqua"/>
        <family val="1"/>
      </rPr>
      <t>In Percent (%)</t>
    </r>
  </si>
  <si>
    <t xml:space="preserve">Rajasthan Projects Office, 4th Floor, REIL House, </t>
  </si>
  <si>
    <t xml:space="preserve">KM </t>
  </si>
  <si>
    <t xml:space="preserve">EA </t>
  </si>
  <si>
    <t xml:space="preserve">LS </t>
  </si>
  <si>
    <t xml:space="preserve">MT </t>
  </si>
  <si>
    <t xml:space="preserve">M3 </t>
  </si>
  <si>
    <t xml:space="preserve">M2 </t>
  </si>
  <si>
    <t xml:space="preserve">M  </t>
  </si>
  <si>
    <t>420kV, 3150A, 63kA Circuit Breaker (3-Phase) without closing resistor and with Support Structure</t>
  </si>
  <si>
    <t>LOT</t>
  </si>
  <si>
    <t xml:space="preserve">420KV, 3150A, 63KA, 3PH CB W/O CR       </t>
  </si>
  <si>
    <t xml:space="preserve">420KV, 3150A, 63KA 3PH DB ISOLATOR+1E/S </t>
  </si>
  <si>
    <t xml:space="preserve">420KV, 3000A, 63KA,1-PH,CT-120% RATING  </t>
  </si>
  <si>
    <t xml:space="preserve">SURGE ARRESTER,1-PH,336KV               </t>
  </si>
  <si>
    <t xml:space="preserve">420KV, 1PH BUS POST INSULATOR (BPI)     </t>
  </si>
  <si>
    <t>400KV S/S AUTOMATION SYSTEM-MAIN BAY-AUG</t>
  </si>
  <si>
    <t xml:space="preserve">FIRE EXTINGUISHER-CO2 TYPE 4.5KG        </t>
  </si>
  <si>
    <t xml:space="preserve">FIRE DETECTION&amp; ALARMSYS-PANEL ROOM(9M) </t>
  </si>
  <si>
    <t xml:space="preserve">AC UNIT-SWITCHYARD PANEL ROOM 9M        </t>
  </si>
  <si>
    <t>1.1KV 3.5CX300SQ.MM XLPE POWER CABLE(KM)</t>
  </si>
  <si>
    <t xml:space="preserve">1.1KV 4CX6SQMM PVC POWER CABLE(KM)      </t>
  </si>
  <si>
    <t xml:space="preserve">1.1KV 2CX6SQMM PVC POWER CABLE(KM)      </t>
  </si>
  <si>
    <t xml:space="preserve">1.1KV 4CX16SQMM PVC POWER CABLE(KM)     </t>
  </si>
  <si>
    <t xml:space="preserve">1.1KV 3.5CX70SQMM PVC POWER CABLE(KM)   </t>
  </si>
  <si>
    <t xml:space="preserve">1.1KV 27CX2.5SQMM PVC CONTROL CABLE(KM) </t>
  </si>
  <si>
    <t xml:space="preserve">1.1KV 19CX2.5SQMM PVC CONTROL CABLE(KM) </t>
  </si>
  <si>
    <t xml:space="preserve">1.1KV 10CX2.5SQMM PVC CONTROL CABLE(KM) </t>
  </si>
  <si>
    <t xml:space="preserve">1.1KV 5CX2.5SQMM PVC CONTROL CABLE(KM)  </t>
  </si>
  <si>
    <t xml:space="preserve">1.1KV 3CX2.5SQMM PVC CONTROL CABLE(KM)  </t>
  </si>
  <si>
    <t xml:space="preserve">400KV SUSPEN. INS. H/W WITH DC FOR QUAD </t>
  </si>
  <si>
    <t xml:space="preserve">40MM MS ROD(KM)                         </t>
  </si>
  <si>
    <t xml:space="preserve">LIGHTING PANEL TYPE ACP-2               </t>
  </si>
  <si>
    <t>LIGHTING FIXTURE LED LUMINAIRE TYPE FL-1</t>
  </si>
  <si>
    <t xml:space="preserve">LIGHTING FIXTURE LED TYPE FL2           </t>
  </si>
  <si>
    <t xml:space="preserve">ILLUMINATION SYSTEM- PANEL ROOM-9M      </t>
  </si>
  <si>
    <t xml:space="preserve">NON STD LATTICE STRUCTURE MS STEEL      </t>
  </si>
  <si>
    <t xml:space="preserve">FASTENERS - NON STD STRUCTURES          </t>
  </si>
  <si>
    <t xml:space="preserve">FOUNDATION BOLTS - NON STD STRUCTURES   </t>
  </si>
  <si>
    <t xml:space="preserve">420KV, 3000A, 63KA,,1-PH,CT-120% RATING </t>
  </si>
  <si>
    <t xml:space="preserve">1.1KV  XLPE POWER CABLE                 </t>
  </si>
  <si>
    <t xml:space="preserve">40MM MS ROD (KM)                        </t>
  </si>
  <si>
    <t>LIGHTING FIXTURE LED LUMINAIRE TYPE FL-2</t>
  </si>
  <si>
    <t>SLOPE PROTECTION USING GEOCELL WITH SOIL</t>
  </si>
  <si>
    <t xml:space="preserve">DRAIN SECTION-D-D-COMPL.IN ALL RESPECTS </t>
  </si>
  <si>
    <t xml:space="preserve">DRAIN SECTION-C-C-COMPL.IN ALL RESPECTS </t>
  </si>
  <si>
    <t xml:space="preserve">DRAIN SECTION-B-B-COMPL.IN ALL RESPECTS </t>
  </si>
  <si>
    <t xml:space="preserve">DRAIN SECTION-A-A-COMPL.IN ALL RESPECTS </t>
  </si>
  <si>
    <t xml:space="preserve">EXCAVATION FOR FOUNDATION-GENERAL WORK  </t>
  </si>
  <si>
    <t xml:space="preserve">SWITCHYARD PANEL ROOM-CIVIL WORK        </t>
  </si>
  <si>
    <t xml:space="preserve">EARTHWORK-SOIL-SOFT ROCK- JUNGLE CLEAR  </t>
  </si>
  <si>
    <t xml:space="preserve">STONE SPREADING EXCLUDING PCC           </t>
  </si>
  <si>
    <t xml:space="preserve">ANTIWEED TREATMENT                      </t>
  </si>
  <si>
    <t>REMOVING, CLEANING, WASHING &amp; RESPREADIN</t>
  </si>
  <si>
    <t xml:space="preserve">CABLE TRENCH-SECTION 4-4                </t>
  </si>
  <si>
    <t xml:space="preserve">CABLE TRENCH-SECTION 3-3                </t>
  </si>
  <si>
    <t xml:space="preserve">MISC STRUCTURAL STEEL                   </t>
  </si>
  <si>
    <t xml:space="preserve">STEEL REINFORCEMENT                     </t>
  </si>
  <si>
    <t xml:space="preserve">REINFORCEMENT CEMENT CONCRETE (RCC-M25) </t>
  </si>
  <si>
    <t xml:space="preserve">PLAIN CEMENT CONCRETE (PCC-1:2:4)       </t>
  </si>
  <si>
    <t xml:space="preserve">PLAIN CEMENT CONCRETE (PCC-1:4:8)       </t>
  </si>
  <si>
    <t xml:space="preserve">FDN BOLTS (NON STD STRS) - ERECTION     </t>
  </si>
  <si>
    <t xml:space="preserve">FASTNERS (NON STD STRS) - ERECTION      </t>
  </si>
  <si>
    <t>Northern Region-III Headquarter 2nd Floor, Plot No. – 2A/INS 02, Avadh Vihar Yojna</t>
  </si>
  <si>
    <t xml:space="preserve">Amar Shaheed Path, Lucknow- 226002 (UP) </t>
  </si>
  <si>
    <t>CONTROLLED SWITCHING DEVICE 420KV 3PH CB</t>
  </si>
  <si>
    <t xml:space="preserve">4 PAIR, 0.5SQMM SCREENED CABLE(KM)      </t>
  </si>
  <si>
    <t xml:space="preserve">250A O/D RECEPTACLE FOR OIL FILTERATION </t>
  </si>
  <si>
    <t xml:space="preserve">SPARES-336KV SURGE ARRESTER             </t>
  </si>
  <si>
    <t xml:space="preserve">CONTROLLED SWITCHING DEVICE-420KV CB    </t>
  </si>
  <si>
    <t xml:space="preserve">4 PAIR, 0.5 SQMM SCREENED CABLE (KM)    </t>
  </si>
  <si>
    <t xml:space="preserve">STONE FILLING 40MM-XMER/ REACTOR FOUND  </t>
  </si>
  <si>
    <t xml:space="preserve">DEWATERING PUMP-5 HP                    </t>
  </si>
  <si>
    <t xml:space="preserve">RAIL CUM ROAD EXCL RCC- 4 RAILS         </t>
  </si>
  <si>
    <t xml:space="preserve">SUPPLY OF EARTH MATERIAL-LEVELLING      </t>
  </si>
  <si>
    <t>Package-C-Augmentation of transformation capacity at 765/400/220kV Agra (PG) S/S by 1x500 MVA, 400/220kV ICT at 400 KV Agra S/S</t>
  </si>
  <si>
    <t>Tender Enquiry No.:NR3/NT/W-AIS/DOM/K00/25/09228 (RFx No. 5002004616)</t>
  </si>
  <si>
    <t xml:space="preserve">SURGE ARRESTER,1-PH,216KV               </t>
  </si>
  <si>
    <t xml:space="preserve">245KV, 1PH BUST POST INSULATOR (BPI)    </t>
  </si>
  <si>
    <t xml:space="preserve">ERECTION H/W-220KV DM TYPE GIS T/F BAY  </t>
  </si>
  <si>
    <t xml:space="preserve">220KV TEN.INS. H/W W/O TB FOR TWIN      </t>
  </si>
  <si>
    <t xml:space="preserve">220KV TEN.INS. H/W WITH TB FOR TWIN     </t>
  </si>
  <si>
    <t xml:space="preserve">220KV SUSPEN. INS. H/W WITH DC FOR TWIN </t>
  </si>
  <si>
    <t xml:space="preserve">400KV CB RELAY PANEL W/O A/R-SAS        </t>
  </si>
  <si>
    <t xml:space="preserve">400KV TRANSFORMER PROTECTION PANEL-SAS  </t>
  </si>
  <si>
    <t xml:space="preserve">220KV CB RELAY PANEL W/O A/R-SAS        </t>
  </si>
  <si>
    <t>AUGM. OF 400KV BUS BAR PROTECTION SCHEME</t>
  </si>
  <si>
    <t>AUGM. OF 220KV BUS BAR PROTECTION SCHEME</t>
  </si>
  <si>
    <t xml:space="preserve">1.1KV 14CX2.5SQMM PVC CONTROL CABLE(KM) </t>
  </si>
  <si>
    <t xml:space="preserve">1.1KV 7CX2.5SQMM PVC CONTROL CABLE(KM)  </t>
  </si>
  <si>
    <t xml:space="preserve">FIRE PROTECTION-400KV, 500MVA, 3PH T/F  </t>
  </si>
  <si>
    <t xml:space="preserve">63A, 415V O/D RECEPTACLE (RP)           </t>
  </si>
  <si>
    <t xml:space="preserve">CABLE TERMINATION KIT 220KV AIS CABLE   </t>
  </si>
  <si>
    <t xml:space="preserve">220KV HV POWER CABLE(KM)                </t>
  </si>
  <si>
    <t xml:space="preserve">CABLE STRAIGHT THROUGH JOINT-2500SQMM   </t>
  </si>
  <si>
    <t xml:space="preserve">ERECTION H/W-400KV D SPARE BAY HALF DIA </t>
  </si>
  <si>
    <t>220KV S/S AUTOMATION SYSTEM-MAIN BAY-AUG</t>
  </si>
  <si>
    <t xml:space="preserve">245KV, 1600A, 50KA SF6 TO AIR BUSHING   </t>
  </si>
  <si>
    <t xml:space="preserve">245KV, 1600A, 50KA,1PH/3PH,GIS BUS DUCT </t>
  </si>
  <si>
    <t xml:space="preserve">SPARES-420KV CIRCUIT BREAKER            </t>
  </si>
  <si>
    <t xml:space="preserve">SPARES-420KV DOUBLE BREAK ISOLATOR      </t>
  </si>
  <si>
    <t xml:space="preserve">SPARE-216KV SURGE ARRESTER              </t>
  </si>
  <si>
    <t xml:space="preserve">SPARE-420KV CT 1                        </t>
  </si>
  <si>
    <t xml:space="preserve">SPARES FOR FIRE PROTECTION SYSTEM       </t>
  </si>
  <si>
    <t xml:space="preserve">SPARE-420KV BPI                         </t>
  </si>
  <si>
    <t xml:space="preserve">SPARE-245KV BPI                         </t>
  </si>
  <si>
    <t xml:space="preserve">SPARE-CLAMPS &amp; CONNECTORS(LOT)          </t>
  </si>
  <si>
    <t xml:space="preserve">220KV GIS-SF6 PRD OF EACH TYPE          </t>
  </si>
  <si>
    <t xml:space="preserve">SF6 PRESSURE GAUGE/DENSITY M-220KV GIS  </t>
  </si>
  <si>
    <t xml:space="preserve">COUPLING DEVICE-220KV GIS               </t>
  </si>
  <si>
    <t xml:space="preserve">GASKET, O RING, SEALS-220KV GIS         </t>
  </si>
  <si>
    <t xml:space="preserve">220KV GIS-MOLECULAR FILTER              </t>
  </si>
  <si>
    <t xml:space="preserve">CONTROL VALVES FOR SF6 GAS-220KV GIS    </t>
  </si>
  <si>
    <t xml:space="preserve">220KV GIS-SF6 GAS                       </t>
  </si>
  <si>
    <t xml:space="preserve">LOCKING DEVICE-220KV GIS                </t>
  </si>
  <si>
    <t>220KV GIS-SUPPORT INSULATOR OF EACH TYPE</t>
  </si>
  <si>
    <t xml:space="preserve">220KV GIS-GAS BARRIERS OF EACH TYPE     </t>
  </si>
  <si>
    <t xml:space="preserve">220KV GIS-SF6-AIR BUSHING-1600A         </t>
  </si>
  <si>
    <t xml:space="preserve">220KV GIS CB- 1600A CB POLE             </t>
  </si>
  <si>
    <t xml:space="preserve">TRIP COIL ASSEMBLY FOR 245KV GIS CB     </t>
  </si>
  <si>
    <t xml:space="preserve">CLOSING COIL ASS FOR 245KV GIS CB       </t>
  </si>
  <si>
    <t xml:space="preserve">220KV GIS CB-RELAY,CONTACTOR,SWITCH,PB  </t>
  </si>
  <si>
    <t xml:space="preserve">AUXILIARY SWITCH ASSEMBLY-245KV GIS CB  </t>
  </si>
  <si>
    <t xml:space="preserve">220KV GIS CB-OPERATION COUNTER          </t>
  </si>
  <si>
    <t xml:space="preserve">220KV GIS CB-SPRING OPERATING MECH.     </t>
  </si>
  <si>
    <t xml:space="preserve">220KV GIS CB-HYDRAULIC-SPRING  MECH.    </t>
  </si>
  <si>
    <t>PRESSUR SWITCH-HYD-SPR MECH-220KV GIS CB</t>
  </si>
  <si>
    <t>PRESSURE GAUGE-HYD-SPR MECH-220KV GIS CB</t>
  </si>
  <si>
    <t xml:space="preserve">220KV GIS DISCONNECTOR-CONTACTOR/TIMER  </t>
  </si>
  <si>
    <t xml:space="preserve">220KV GIS MAINT. E/S- CONTACTOR/TIMER   </t>
  </si>
  <si>
    <t xml:space="preserve">220KV GIS FAST E/S- CONTACTOR/TIMER     </t>
  </si>
  <si>
    <t xml:space="preserve">LIMIT/AUX SWITCH-220KV GIS DISCONNECTOR </t>
  </si>
  <si>
    <t xml:space="preserve">LIMIT/AUX SWITCH-220KV GIS MAINT. E/S   </t>
  </si>
  <si>
    <t xml:space="preserve">LIMIT/AUX SWITCH-220KV GIS FAST E/S     </t>
  </si>
  <si>
    <t xml:space="preserve">220KV GIS-5 CORE CT                     </t>
  </si>
  <si>
    <t xml:space="preserve">SPARES FOR LCC 245KV GIS                </t>
  </si>
  <si>
    <t xml:space="preserve">220KV GIS DISCONNECTOR-1600A-1PH        </t>
  </si>
  <si>
    <t xml:space="preserve">220KV GIS MAINT. EARTHING SWITCH-1PH    </t>
  </si>
  <si>
    <t xml:space="preserve">220KV GIS FAST EARTHING SWITCH-1PH      </t>
  </si>
  <si>
    <t xml:space="preserve">420 KV BUS POST INSULATOR ERECTION      </t>
  </si>
  <si>
    <t xml:space="preserve">SURGE ARRESTER,1-PH,216 KV              </t>
  </si>
  <si>
    <t xml:space="preserve">245 KV BUST POST INSULATOR ERECTION     </t>
  </si>
  <si>
    <t xml:space="preserve">1.1KV PVC CONTROL CABLE                 </t>
  </si>
  <si>
    <t xml:space="preserve">1.1KV PVC POWER CABLE                   </t>
  </si>
  <si>
    <t xml:space="preserve">CABLE TERMINATION 220KV AIS CABLE       </t>
  </si>
  <si>
    <t xml:space="preserve">220KV HV POWER CABLE (KM)               </t>
  </si>
  <si>
    <t xml:space="preserve">220KV XLPE CABLE JOINTING KIT           </t>
  </si>
  <si>
    <t xml:space="preserve">CONSTRUCT OF BURIED CABLE TRENCH-220KV  </t>
  </si>
  <si>
    <t xml:space="preserve">ERECTION H/W-420KV D SPARE BAY-HALF DIA </t>
  </si>
  <si>
    <t>AUGMENTATION OF EXISTING SAS-STATCOM STN</t>
  </si>
  <si>
    <t xml:space="preserve">245KV,1600A,50KA GIS SF6 TO AIR BUSHING </t>
  </si>
  <si>
    <t>245KV 1600A DM-MTS/HYB GIS ICT/LINE ASMB</t>
  </si>
  <si>
    <t xml:space="preserve">RCC CULVERT-NP-3 PIPE 450MM DIA         </t>
  </si>
  <si>
    <t xml:space="preserve">RCC CULVERT-NP-3 PIPE 300MM DIA         </t>
  </si>
  <si>
    <t xml:space="preserve">RCC CULVERT-NP-3 PIPE 250MM DIA         </t>
  </si>
  <si>
    <t xml:space="preserve">DRY STONE PITCHING I/C CC TOE WALL      </t>
  </si>
  <si>
    <t xml:space="preserve">STONE MASONRY RETAINING WALL  CM 1:6    </t>
  </si>
  <si>
    <t>DEMOLISHING RCC INCL STACKING USABLE MAT</t>
  </si>
  <si>
    <t xml:space="preserve">STONE BOULDERS MIXED WITH SAND          </t>
  </si>
  <si>
    <t xml:space="preserve">CNS MATERIAL                            </t>
  </si>
  <si>
    <t xml:space="preserve">NON STD LATTICE STR MS STEEL - ERECTION </t>
  </si>
  <si>
    <t>420 kV, 3000A, 63KA, 1-Phase Current Transformer with 120% extended current rating</t>
  </si>
  <si>
    <t>420kV, 3150A, 63KA,  Isolator (3-phase) (Double Break) with one E/S</t>
  </si>
  <si>
    <t>336kV Surge Arrester (1-phase)</t>
  </si>
  <si>
    <t>420 kV, 1 phase Bus Post Insulator (except for Line Traps)</t>
  </si>
  <si>
    <t>Controlled switching device for 420 kV, 3 phase circuit breaker</t>
  </si>
  <si>
    <t>216kV Surge Arrester (1-phase)</t>
  </si>
  <si>
    <t>245 kV, 1 phase Bus Post Insulator (except for Line Traps)</t>
  </si>
  <si>
    <t>Erection Hardware for 220kV DM-type layout for GIS termination arrangement-Transformer bay as per technical specification</t>
  </si>
  <si>
    <t>400KV SUSPENSION INSULATOR STRING  AND ASSOCIATED HARDWARE FITTINGS WITH DROP CLAMP SUITABLE FOR QUAD CONDUCTOR</t>
  </si>
  <si>
    <t>220KV  TENSION INSULATOR STRING  AND ASSOCIATED HARDWARE FITTINGS WITHOUT TURN BUCKLE SUITABLE FOR TWIN CONDUCTOR</t>
  </si>
  <si>
    <t>220KV  TENSION INSULATOR STRING  AND ASSOCIATED HARDWARE FITTINGS WITH TURN BUCKLE SUITABLE FOR TWIN CONDUCTOR</t>
  </si>
  <si>
    <t>220KV SUSPENSION INSULATOR STRING  AND ASSOCIATED HARDWARE FITTINGS WITH DROP CLAMP SUITABLE FOR TWIN CONDUCTOR</t>
  </si>
  <si>
    <t>40 MM MS ROD FOR MAIN EARTHMAT</t>
  </si>
  <si>
    <t>400kV Circuit Breaker Relay Panel without Auto Reclose (with Automation)</t>
  </si>
  <si>
    <t>400kV Transformer Protection Panel (For both HV &amp; MV side)-(with Automation)</t>
  </si>
  <si>
    <t>220kV Circuit Breaker Relay Panel without Auto Reclose (with Automation)</t>
  </si>
  <si>
    <t>Augmentation of existing 400kV bus bar protection scheme</t>
  </si>
  <si>
    <t>Augmentation of existing 220kV bus bar protection scheme</t>
  </si>
  <si>
    <t>4 PAIR, 0.5SQMM SCREENED CABLE</t>
  </si>
  <si>
    <t>1.1KV GRADE 27CX2.5 SQMM CONTROL CABLE</t>
  </si>
  <si>
    <t>1.1KV GRADE 19CX2.5 SQMM CONTROL CABLE</t>
  </si>
  <si>
    <t>1.1KV GRADE 14CX2.5 SQMM CONTROL CABLE</t>
  </si>
  <si>
    <t>1.1KV GRADE 10CX2.5 SQMM CONTROL CABLE</t>
  </si>
  <si>
    <t>1.1KV GRADE 7CX2.5 SQMM CONTROL CABLE</t>
  </si>
  <si>
    <t>1.1KV GRADE 5CX2.5 SQMM CONTROL CABLE</t>
  </si>
  <si>
    <t>1.1KV GRADE 3CX2.5 SQMM CONTROL CABLE</t>
  </si>
  <si>
    <t>1.1KV GRADE 2CX6 SQMM (PVC) POWER CABLE</t>
  </si>
  <si>
    <t>1.1KV GRADE 4CX6 SQMM (PVC) POWER CABLE</t>
  </si>
  <si>
    <t>1.1KV GRADE 4CX16 SQMM (PVC) POWER CABLE</t>
  </si>
  <si>
    <t>1.1KV GRADE 3.5CX70 SQMM (PVC) POWER CABLE</t>
  </si>
  <si>
    <t>1.1KV GRADE 3.5CX300 SQMM (XLPE) POWER CABLE</t>
  </si>
  <si>
    <t>HVW spray system, Hydrant system and complete U/G &amp; O/G piping and accessories etc. out side the pump house  for 500MVA , 400KV/220/33 kV, 3-phase  Autotransformer</t>
  </si>
  <si>
    <t>4.5 kg CO2 type Portable Fire extinguisher</t>
  </si>
  <si>
    <t>Fire Detection and Alarm System for Switchyard Panel Room of 9 m length</t>
  </si>
  <si>
    <t>Illumination System for switchyard panel room of 9 m length</t>
  </si>
  <si>
    <t>LIGHTING FIXTURE LED LUMINAIRES TYPE FL2 AS PER TECH. SPECIFICATIONS</t>
  </si>
  <si>
    <t>LED FLOOD LIGHT LUMINARIESTYPE FL-1 (150W) AS PER TECHNICAL SPECIFICATION</t>
  </si>
  <si>
    <t>Outdoor Power Receptacle for oil filtration unit (250A)</t>
  </si>
  <si>
    <t>63A, 415V : Interlocked switch socket outdoor Receptacle (type RP) as per technical specifications</t>
  </si>
  <si>
    <t>Lighting Panel type ACP-2 as per technical specification</t>
  </si>
  <si>
    <t>220 KV OUTDOOR TERMINATION KIT SUITABLE FOR 220 KV XLPE CABLE</t>
  </si>
  <si>
    <t>220KV HV POWER CABLE ALONG WITH ACCESSORIES</t>
  </si>
  <si>
    <t>CABLE STRAIGHT THROUGH JOINT-2500SQMM</t>
  </si>
  <si>
    <t>Erection Hardware for 400kV D type layout-Spare bay of half dia. as per technical specification</t>
  </si>
  <si>
    <t>Augmentation of Substation automation System for 400kV Main bay as per Technical Specification</t>
  </si>
  <si>
    <t>Augmentation of Substation automation System for 220kV bay as per Technical Specification</t>
  </si>
  <si>
    <t>Air conditioning system  for Switchyard Panel Room of 9m length</t>
  </si>
  <si>
    <t>245kV, 1600A, 50kA Single phase SF6 to Air Bushing</t>
  </si>
  <si>
    <t>245kV,1600A, 50kA,3 Single phase/3 Phase, SF6 Gas Insulated Bus Duct (GIB) outside GIS Hall alongwith associated support structure(Quantity mentioned here is for 3 Phase type)</t>
  </si>
  <si>
    <t>Spares for 420kV Circuit Breaker</t>
  </si>
  <si>
    <t>Spares for 420kV Double break Isolator</t>
  </si>
  <si>
    <t>SPARES FOR 336KV SURGE ARRESTER</t>
  </si>
  <si>
    <t>Spare-216kV Surge Arrester</t>
  </si>
  <si>
    <t>Spare-420kV CT 1</t>
  </si>
  <si>
    <t>SPARES FOFIRE PROTECTION SYSTEM</t>
  </si>
  <si>
    <t>Spare-420kV BPI</t>
  </si>
  <si>
    <t>Spare-245kV BPI</t>
  </si>
  <si>
    <t>SPARES FOR CLAMPS &amp; CONNECTORS</t>
  </si>
  <si>
    <t>220KV GIS-SF6 GAS PRESSURE RELIEF DEVICE ASSEMBLY OF EACH TYPE</t>
  </si>
  <si>
    <t>SF6  PRESSURE  GAUGE  CUM  SWITCH  /DENSITY MONITORS  AND  PRESSURE SWITCH AS APPLICABLE, OF EACH TYPE-220KV GIS</t>
  </si>
  <si>
    <t>COUPLING  DEVICE  FOR  PRESSURE  GAUGE  CUM  SWITCH  FOR  CONNECTING GAS HANDLING PLANT OF EACH TYPE-220KV GIS</t>
  </si>
  <si>
    <t>RUBBER  GASKETS,  Â€ŒOÂ€  RINGS  AND  SEALS  FOR  SF6  GAS  FOR  GIS ENCLOSURE OF EACH TYPE-220KV GIS</t>
  </si>
  <si>
    <t>220KV GIS-MOLECULAR FILTER FOR SF6 GAS WITH FILTER BAGS (5 % OF TOTAL WEIGHT)</t>
  </si>
  <si>
    <t>CONTROL VALVES FOR SF6 GAS OF EACH TYPE-220KV GIS</t>
  </si>
  <si>
    <t>220KV GIS-SF6 GAS (5 % OF TOTAL GAS QUANTITY)</t>
  </si>
  <si>
    <t>LOCKING   DEVICE   TO   KEEP   THE   DIS-CONNECTORS   (ISOLATORS) AND EARTHING/FAST EARTHING SWITCHES (AS APPLICABLE) IN CLOSE OR OPEN POSITION IN CASE OF REMOVAL OF THE DRIVING MECHANISM-220KV GIS</t>
  </si>
  <si>
    <t>220KV GIS-SUPPORT INSULATORS (GAS THROUGH) OF EACH TYPE (COMPLETE WITH METAL RING ETC.) ALONG WITH ASSOCIATED CONTACTS AND SHIELDS</t>
  </si>
  <si>
    <t>220KV GIS-GAS BARRIERS OF EACH TYPE (COMPLETE WITH METAL RING ETC.) ALONG WITH ASSOCIATED CONTACTS AND SHIELDS</t>
  </si>
  <si>
    <t>220KV GIS- 1600A SF6 TO AIR BUSHING COMPLETE IN ALL RESPECT</t>
  </si>
  <si>
    <t>220KV GIS-ONE POLE OF 1600A CIRCUIT BREAKER WITH INTERRUPTER, MAIN CIRCUIT, ENCLOSURE AND OPERATING MECHANISM COMPLETE IN ALL RESPECT</t>
  </si>
  <si>
    <t>Trip coil assembly with resistor for 245kV GIS Circuit Breaker (as applicable)</t>
  </si>
  <si>
    <t>Closing coil assembly with resistor for 245kV GIS Circuit Breaker (as applicable)</t>
  </si>
  <si>
    <t>RELAYS, POWER CONTACTORS, PUSH BUTTONS, TIMERS &amp; MCBS ETC. (AS APPLICABLE) OF EACH TYPE FOR 220KV GIS CIRCUIT BREAKER</t>
  </si>
  <si>
    <t>Auxiliary switch assembly of each type for 245kV GIS Circuit Breaker</t>
  </si>
  <si>
    <t>220KV GIS CIRCUIT BREAKER-OPERATION COUNTER</t>
  </si>
  <si>
    <t>220KV GIS CIRCUIT BREAKER-COMPLETE SPRING OPERATING MECHANISM INCLUDING CHARGING MECHANISM ETC. (FOR SPRING OPERATED MECHANISM, IF APPLICABLE)</t>
  </si>
  <si>
    <t>220KV GIS CIRCUIT BREAKER- COMPLETE HYDRAULIC-SPRING OPERATING MECHANISM INCLUDING CHARGING MECHANISM ETC. (FOR  HYDRAULIC-SPRING OPERATED MECHANISM, IF APPLICABLE)</t>
  </si>
  <si>
    <t>PRESSURE SWITCHES OF EACH TYPE (FOR HYDRAULIC-SPRING OPERATED MECHANISM, IF APPLICABLE)-220KV GIS CIRCUIT BREAKER</t>
  </si>
  <si>
    <t>PRESSURE GAUGE WITH COUPLING DEVICE OF EACH TYPE (FOR HYDRAULIC-SPRING OPERATED MECHANISM, IF APPLICABLE)-220KV GIS CIRCUIT Breaker</t>
  </si>
  <si>
    <t>OPEN/CLOSE CONTACTOR ASSEMBLY, TIMERS, KEY INTERLOCK, INTERLOCKING COILS, RELAYS, PUSH BUTTONS, INDICATING LAMPS, POWER CONTACTORS, RESISTORS, FUSES, MCBS &amp; DRIVE CONTROL CARDS ETC. (AS APPLICABLE) ONE OF EACH TYPE FOR ONE COMPLETE MOM BOX FOR 220KV GIS DISCONNECTOR SWITCH</t>
  </si>
  <si>
    <t>OPEN/CLOSE CONTACTOR ASSEMBLY, TIMERS, KEY INTERLOCK, INTERLOCKING COILS, RELAYS, PUSH BUTTONS, INDICATING LAMPS, POWER CONTACTORS, RESISTORS, FUSES, MCBS &amp; DRIVE CONTROL CARDS ETC. (AS APPLICABLE) ONE OF EACH TYPE FOR ONE COMPLETE MOM BOX FOR  220KV GIS MAINTENANCE EARTH SWITCH</t>
  </si>
  <si>
    <t>OPEN/CLOSE CONTACTOR ASSEMBLY, TIMERS, KEY INTERLOCK, INTERLOCKING COILS, RELAYS, PUSH BUTTONS, INDICATING LAMPS, POWER CONTACTORS, RESISTORS, FUSES, MCBS &amp; DRIVE CONTROL CARDS ETC. (AS APPLICABLE) ONE OF EACH TYPE FOR ONE COMPLETE MOM BOX FOR 220KV GIS FAST EARTHING SWITCH</t>
  </si>
  <si>
    <t>LIMIT SWITCHES AND AUX. SWITCHES FOR ONE COMPLETE MOM BOX FOR DISCONNECTOR-220KV GIS</t>
  </si>
  <si>
    <t>LIMIT SWITCHES AND AUX. SWITCHES FOR ONE COMPLETE MOM BOX FOR MAINTENANCE EARTHING SWITCH-220KV GIS</t>
  </si>
  <si>
    <t>LIMIT SWITCHES AND AUX. SWITCHES FOR ONE COMPLETE MOM BOX FOR FAST EARTHING SWITCH (IF APPLICABLE)-220KV GIS</t>
  </si>
  <si>
    <t>220KV GIS- SINGLE PHASE OF CURRENT TRANSFORMER (5 CORES) WITH ASSOCIATED ENCLOSURE AND PRIMARY CONDUCTOR COMPLETE IN ALL RESPECT</t>
  </si>
  <si>
    <t>LCC SPARES  - AUX. RELAYS, CONTACTORS, PUSH BUTTONS, SWITCHES, LAMPS, ANNUNCIATION WINDOWS, MCB, FUSES, TIMERS, TERMINAL BLOCKS ETC. OF EACH TYPE &amp; RATING-220kV GIS</t>
  </si>
  <si>
    <t>220kV GIS- Single phase of 1600A disconnector switch including main circuit, enclosure, driving mechanism and support insulator etc., complete in all respect (Note 1- The contractor shall supply spare for disconnector switch to ensure one to one replacement of all disconnector switch supplied as main equipment without any requirement of modification in fittings at site to cover all different types of disconnector switch supplied. In case, quantity of supplied dis- connector switch types (for one to one replacement) are more than the quantity mentioned in BPS for spare, the contractor shall supply these additional types of disconnector switch without any additional price implication to POWERGRID and quantities of these additional type of disconnector switch are deem to be included in the quantities mentioned in BPS for spare disconnector. Note 2 - In case, Dis-connector Switch (DS) &amp; Earth Switch (ES) is provided in a same enclosure with common operating mechanism, then the module comprising of Dis-connector &amp; Earth switch in single enclosure with common operating mechanism is to be provided under the head of spare Dis-connector only. Note 3 - In case, Dis-connector Switch (DS)  &amp;  Earth Switch (ES) is provided in a same enclosure with separate operating mechanism, then the module comprising of Dis-connector &amp;  Earth switch in single enclosure with separate operating mechanism is to be provided under the head of spare Dis- connector only.)</t>
  </si>
  <si>
    <t>220KV GIS- SINGLE PHASE MAINTENANCE EARTHING SWITCH INCLUDING MAIN CIRCUIT, ENCLOSURE, DRIVING MECHANISM AND SUPPORT INSULATOR ETC.,COMPLETE IN ALL RESPECT (NOTE 1 - IN CASE, DIS-CONNECTOR SWITCH (DS) &amp; EARTH SWITCH (ES) IS PROVIDED IN A SAME ENCLOSURE WITH COMMON OPERATING MECHANISM, THEN THE MODULE COMPRISING OF DIS-CONNECTOR &amp; EARTH SWITCH IN SINGLE ENCLOSURE WITH COMMON OPERATING MECHANISM IS TO BE PROVIDED UNDER THE HEAD OF SPARE DIS-CONNECTOR ONLY. NOTE 2 - IN CASE, DIS-CONNECTOR SWITCH (DS) &amp; EARTH SWITCH (ES) IS PROVIDED IN A SAME ENCLOSURE WITH SEPARATE OPERATING MECHANISM, THEN THE MODULE COMPRISING OF DIS-CONNECTOR &amp; EARTH SWITCH IN SINGLE ENCLOSURE WITH SEPARATE OPERATING MECHANISM IS TO BE PROVIDED UNDER THE HEAD OF SPARE DIS-CONNECTOR ONLY.)</t>
  </si>
  <si>
    <t>220KV GIS - SINGLE PHASE FAST EARTHING SWITCH INCLUDING MAIN CIRCUIT, ENCLOSURE, DRIVING MECHANISM AND SUPPORT INSULATOR ETC., COMPLETE IN ALL RESPECT (NOTE 1 - IN CASE, DIS-CONNECTOR SWITCH (DS) &amp; EARTH SWITCH (ES) IS PROVIDED IN A SAME ENCLOSURE WITH COMMON OPERATING MECHANISM, THEN THE MODULE COMPRISING OF DIS-CONNECTOR &amp; EARTH SWITCH IN SINGLE ENCLOSURE WITH COMMON OPERATING MECHANISM IS TO BE PROVIDED UNDER THE HEAD OF SPARE DIS-CONNECTOR ONLY. NOTE 2 - IN CASE, DIS-CONNECTOR SWITCH (DS) &amp; EARTH SWITCH (ES) IS PROVIDED IN A SAME ENCLOSURE WITH SEPARATE OPERATING MECHANISM, THEN THE MODULE COMPRISING OF DIS-CONNECTOR &amp; EARTH SWITCH IN SINGLE ENCLOSURE WITH SEPARATE OPERATING MECHANISM IS TO BE PROVIDED UNDER THE HEAD OF SPARE DIS-CONNECTOR ONLY.)</t>
  </si>
  <si>
    <t>Fabrication, galvanising and supply of  Lattice Structures (MS Steel), to be designed during detailed engineering, for towers, beams and equipment support structure  including pack plates / packwashers and gusset plates excluding fasteners and foundation bolts</t>
  </si>
  <si>
    <t>Fabrication, galvanising and supply of fasteners ( nuts, bolts and washers ) including step bolts for lattice and pipe structures to be designed during detailed engineering</t>
  </si>
  <si>
    <t>Fabrication, galvanising and supply of foundation bolts including nuts, checknut and washers for lattice and pipe structures to be designed during detailed engineering</t>
  </si>
  <si>
    <t>420kV, 3150A, 63kA Circuit Breaker (3-Phase) without closing resistor (with support structure)</t>
  </si>
  <si>
    <t>420 kV Bus Post Insulator (Except for wave traps)</t>
  </si>
  <si>
    <t>Controlled Switching Device for 420 kV, 3-ph Circuit Breaker</t>
  </si>
  <si>
    <t>245 kV Bust Post Insulator (Except for wave traps)</t>
  </si>
  <si>
    <t>Erection Hardware for 220kV DM-type layout for GIS termination arrangement-Transformer bay as per specification</t>
  </si>
  <si>
    <t>40 mm MS rod for Main Earthmat</t>
  </si>
  <si>
    <t>4 PAIR, 0.5 SQ.MM SCREENED CABLE</t>
  </si>
  <si>
    <t>1.1kV grade Power Cables (XLPE insulated) along with lugs,glands,straight joints &amp; accessories,etc.</t>
  </si>
  <si>
    <t>1.1kV grade Control Cables (PVC insulated) along with lugs,glands,straight joints &amp; accessories,etc.</t>
  </si>
  <si>
    <t>1.1kV grade Power Cables (PVC insulated)along with lugs,glands,straight joints &amp; accessories,etc.</t>
  </si>
  <si>
    <t>LED Flood Light Luminaries Type FL-2 (250W) as per technical specification</t>
  </si>
  <si>
    <t>LED Flood Light Luminaries Type-FL-1 as per technical specification</t>
  </si>
  <si>
    <t>220 KV Cable end termination(s) (AIS TYPE) at  substation as per technical specification</t>
  </si>
  <si>
    <t>220kV HV Power Cable along with accessories</t>
  </si>
  <si>
    <t>Cable joints suitable for 220kV, 1200 SQMM XLPE Cable for entire route.</t>
  </si>
  <si>
    <t>Construction of buried cable trench  along with excavation, PCC, back filling, restoration  and construction of jointing bays (as per requirement) etc. as per technical specification</t>
  </si>
  <si>
    <t>Erection Hardware for 400kV D type layout-Spare bay of half dia. as per specification</t>
  </si>
  <si>
    <t>Complete Substation automation System for 400kV Main bay as per Technical Specification</t>
  </si>
  <si>
    <t>Augmentation of   Substation automation System for 220kV bay as per Technical Specification</t>
  </si>
  <si>
    <t>245kV,1600A, 50kA, Single phase, SF6 Gas Insulated Bus Duct (GIB) outside GIS Hall alongwith associated support structure etc.</t>
  </si>
  <si>
    <t>245kV,1600A, 50 kA for 1 sec SF6 to Air Bushing</t>
  </si>
  <si>
    <t>245kV, 1600 A, DM Type  SF6 MTS/HYBRID GIS  ICT/LINEfeeder bay Switchgear Assembly as per Section-Project, Technical</t>
  </si>
  <si>
    <t>Slope Protection using Geocell with Turfing: Supply and Installation of 100mm deep Geocell over 200 GSM non-woven Geotextile including earth filling and turfing with natural local vegetation etc. and preparing surface complete on slope of 1V: 1.5H or flatter including anchoring of geocell and geotextile to existing soil, with all necessary fixtures, labour, T&amp;P etc. complete in all respect. The rate shall include supply, transportation and laying of geocell, geotextile and in-fill material along with all fixtures labour, T&amp;P etc. complete. Geo-synthetic Material properties shall conform to MoRTH specification/ IRC: SP:59-2019. Construction of toe wall shall be paid separately under respective items as per BPS.</t>
  </si>
  <si>
    <t>RCC culvert crossings including supplying and laying hume pipe 450mm dia of grade (NP-3) excluding concrete as per specification.</t>
  </si>
  <si>
    <t>RCC culvert crossings including supplying and laying hume pipe 300mm dia of grade (NP-3) excluding concrete as per specification.</t>
  </si>
  <si>
    <t>RCC culvert crossings including supplying and laying hume pipe 250mm dia of grade (NP-3) excluding concrete as per specification.</t>
  </si>
  <si>
    <t>Steel Reinforcement</t>
  </si>
  <si>
    <t>All civil works for Drains construction of Section D-D including crossings if any as per technical specification and tender drawings complete in all respect with all labour and materials.</t>
  </si>
  <si>
    <t>All civil works for Drains construction of Section C-C including crossings if any as per technical specification and tender drawings complete in all respect with all labour and materials.</t>
  </si>
  <si>
    <t>All civil works for Drains construction of Section B-B including crossings if any as per technical specification and tender drawings complete in all respect with all labour and materials.</t>
  </si>
  <si>
    <t>All civil works for Drains construction of Section A-A including crossings if any as per technical specification and tender drawings complete in all respect with all labour and materials.</t>
  </si>
  <si>
    <t>Dry stone pitching 22.5 cm thick including supply of stones and preparing surface complete including construction of 600 mm high and 230 mm wide cement concrete (1:3:6) (1 cement : 3 coarse sand (zone-III) : 6 graded stone aggregate 20 mm nominal size) toe wall at the lowest portion of stone pitching area etc. completed as per the instruction of Engineer-In-Charge. .</t>
  </si>
  <si>
    <t>Excavation in all kind of soil including  rock  for all leads and lifts, backfilling, disposal of surplus earth within a lead up to 2 Km as per technical specification. The surplus earth shall be roughly graded .</t>
  </si>
  <si>
    <t>Random Rubble masonry for Retaining wall with locally available stone in cement sand mortar 1:6 (1 Cement: 6 coarse sand) including levelling  up with cement concrete 1:6:12 (1 cement : 6 coarse sand : 12 graded stone aggregate 20 mm nominal size), Raised and Cut pointing on exposed surface, weep holes/PVC pipe sleeves of 100 mm dia (medium class) @ 1 metre C/C staggered . The top of the retaining wall to be provided with cement concrete 1:2:4. However items of excavation, concrete (1:2:4) shall be payable under respective items of  BPS</t>
  </si>
  <si>
    <t>Switchyard Panel Room - Civil Works. All civil works as per drawing and specifications complete, including - brickwork, finishing (external and internal), windows etc. However, excavation, PCC, RCC and reinforcement shall be paid separately as per BPS.</t>
  </si>
  <si>
    <t>Demolishing RCC work including stacking of steel bars and disposal of unserviceable material.</t>
  </si>
  <si>
    <t>Earthwork in excavation &amp; filling in all types of soil and soft/disintegrated rock in open areas/nallas/channels, to the required slopes, shapes, levels, elevations and profile, including trimming of bottom and slopes of excavation, bailing out rain (dewatering), pumping, removal of slush, preparing embankments/marginal banks, loosening, dressing, spreading material in layers not exceeding 200mm, as per direction of Engineer-in-Charge, water flooding, compacting to achieve 95% consolidation at optimum moisture content, finishing etc. all complete, for all leads and lifts within leveling boundary, including disposal of surplus earth and stacking of unsuitable material within a lead of 2.0 Km beyond substation boundary, with all labour, material, tools, tackles and equipment, safeguards and incidentals, Royalty,taxes etc. as necessary, as per drawings, specification and directions of the Engineer-in-Charge. Clearing of jungle is included in this item. (Only excavation/cutting will be measured for payment purpose.)</t>
  </si>
  <si>
    <t>Supply of earth (excluding rock &amp; boulders) at site including royalty, carriage and filling in specified areas in layers not exceeding 200mm in depth, compacting under optimum moisture condition to achieve 95% of Proctor density, finishing etc. all complete, for all leads &amp; lifts, with all labour, material, tools, tackles, equipments, safeguards &amp; incidentals as necessary as per drawings, specification and direction of the Engineer- in- Charge.</t>
  </si>
  <si>
    <t>Supplying, filling and compacting stone boulders mixed with sand under foundations, roads, cable trenches, drains etc in layers not exceeding 250mm thickness including ramming, watering compacting</t>
  </si>
  <si>
    <t>Supplying, filling and compacting CNS material as per specification under floors, foundations, roads, cable trenches, drains etc in layers not exceeding 200 mm thickness</t>
  </si>
  <si>
    <t>Stone spreading in switchyard excluding PCC</t>
  </si>
  <si>
    <t>Antiweed treatment</t>
  </si>
  <si>
    <t>Removing,cleaning and washing of existing stones and respreading of stones in switchyard excluding PCC</t>
  </si>
  <si>
    <t>Cable Trench including all types of crossings, all metallic works and sump pit including concrte and reinforcement steel Section 4-4</t>
  </si>
  <si>
    <t>Cable Trench including all types of crossings, all metallic works and sump pit including concrte and reinforcement steel Section 3-3</t>
  </si>
  <si>
    <t>Construction of rail cum road as per drawing including all item such as excavation,compactions, rolling watering, WBM etc. but excluding concrete reinforcement and structural steel-Section having four rails for auto transformer.</t>
  </si>
  <si>
    <t>Supplying and erecting dewatering pumps-5 HP</t>
  </si>
  <si>
    <t>Misc. Structural steel including rails, embedments, edge protection angles, gratings etc. but excluding the reinforcement steel and steel for lattice and pipe structures.</t>
  </si>
  <si>
    <t>Stone filling (40 mm size) for transformer/Reactor foundation</t>
  </si>
  <si>
    <t>Providing and laying of Reinforced Cement Concrete M25 mix including pre cast, shuttering, Grouting of pockets &amp; underpinning but excluding steel reinforcement</t>
  </si>
  <si>
    <t>Providing and laying of Plain Cement Concrete (PCC) (1:2:4)</t>
  </si>
  <si>
    <t>Providing and laying of Plain Cement Concrete (PCC) (1:4:8)</t>
  </si>
  <si>
    <t>Erection of foundation bolts including nuts, checknut and washers for lattice and pipe structures to be designed during detailed engineering</t>
  </si>
  <si>
    <t>Erection of fasteners ( nuts, bolts and washers ) including step bolts for lattice and pipe structures to be designed during detailed engineering</t>
  </si>
  <si>
    <t>Erection of  Lattice Structures (MS Steel), to be designed during detailed engineering, for towers, beams and equipment support structure  including pack plates / packwashers and gusset plates excluding fasteners and foundation bolts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</si>
</sst>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 #,##0.00_ ;_ * \-#,##0.00_ ;_ * &quot;-&quot;??_ ;_ @_ "/>
    <numFmt numFmtId="164" formatCode="_(* #,##0.00_);_(* \(#,##0.00\);_(* &quot;-&quot;??_);_(@_)"/>
    <numFmt numFmtId="165" formatCode="0.0"/>
    <numFmt numFmtId="166" formatCode="0.000"/>
    <numFmt numFmtId="167" formatCode="_(* #,##0.00_);_(* \(#,##0.00\);_(* \-??_);_(@_)"/>
    <numFmt numFmtId="168" formatCode="_(* #,##0_);_(* \(#,##0\);_(* \-??_);_(@_)"/>
    <numFmt numFmtId="169" formatCode="_(* #,##0.0_);_(* \(#,##0.0\);_(* \-??_);_(@_)"/>
    <numFmt numFmtId="170" formatCode="#,##0.0"/>
    <numFmt numFmtId="171" formatCode="0.00_)"/>
    <numFmt numFmtId="172" formatCode="_-&quot;£&quot;* #,##0.00_-;\-&quot;£&quot;* #,##0.00_-;_-&quot;£&quot;* &quot;-&quot;??_-;_-@_-"/>
    <numFmt numFmtId="173" formatCode="&quot;\&quot;#,##0.00;[Red]\-&quot;\&quot;#,##0.00"/>
    <numFmt numFmtId="174" formatCode="#,##0.000_);\(#,##0.000\)"/>
    <numFmt numFmtId="175" formatCode="0.0_)"/>
    <numFmt numFmtId="176" formatCode=";;"/>
    <numFmt numFmtId="177" formatCode="&quot; &quot;@"/>
    <numFmt numFmtId="178" formatCode="[$-409]dd\-mmm\-yy;@"/>
    <numFmt numFmtId="179" formatCode="_(* #,##0_);_(* \(#,##0\);_(* &quot;-&quot;??_);_(@_)"/>
    <numFmt numFmtId="180" formatCode="0.0000%"/>
    <numFmt numFmtId="181" formatCode="0.0000000000%"/>
  </numFmts>
  <fonts count="91">
    <font>
      <sz val="11"/>
      <name val="Book Antiqua"/>
      <family val="1"/>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20"/>
      <name val="Book Antiqua"/>
      <family val="1"/>
    </font>
    <font>
      <b/>
      <sz val="11"/>
      <name val="Book Antiqua"/>
      <family val="1"/>
    </font>
    <font>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0"/>
      <name val="Book Antiqua"/>
      <family val="1"/>
    </font>
    <font>
      <sz val="20"/>
      <name val="Book Antiqua"/>
      <family val="1"/>
    </font>
    <font>
      <b/>
      <sz val="11"/>
      <color indexed="9"/>
      <name val="Book Antiqua"/>
      <family val="1"/>
    </font>
    <font>
      <sz val="11"/>
      <name val="Book Antiqua"/>
      <family val="1"/>
    </font>
    <font>
      <b/>
      <sz val="11"/>
      <color indexed="10"/>
      <name val="Book Antiqua"/>
      <family val="1"/>
    </font>
    <font>
      <sz val="8"/>
      <name val="Book Antiqua"/>
      <family val="1"/>
    </font>
    <font>
      <b/>
      <sz val="14"/>
      <color indexed="9"/>
      <name val="Book Antiqua"/>
      <family val="1"/>
    </font>
    <font>
      <sz val="14"/>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2"/>
      <name val="Arial"/>
      <family val="2"/>
    </font>
    <font>
      <sz val="12"/>
      <color indexed="9"/>
      <name val="Book Antiqua"/>
      <family val="1"/>
    </font>
    <font>
      <b/>
      <sz val="11"/>
      <color indexed="12"/>
      <name val="Book Antiqua"/>
      <family val="1"/>
    </font>
    <font>
      <sz val="10"/>
      <color indexed="9"/>
      <name val="Book Antiqua"/>
      <family val="1"/>
    </font>
    <font>
      <b/>
      <sz val="14"/>
      <name val="Book Antiqua"/>
      <family val="1"/>
    </font>
    <font>
      <i/>
      <sz val="11"/>
      <name val="Book Antiqua"/>
      <family val="1"/>
    </font>
    <font>
      <b/>
      <sz val="12"/>
      <color indexed="9"/>
      <name val="Book Antiqua"/>
      <family val="1"/>
    </font>
    <font>
      <sz val="10"/>
      <color indexed="9"/>
      <name val="Book Antiqua"/>
      <family val="1"/>
    </font>
    <font>
      <sz val="10"/>
      <color indexed="9"/>
      <name val="Arial"/>
      <family val="2"/>
    </font>
    <font>
      <b/>
      <vertAlign val="superscript"/>
      <sz val="11"/>
      <name val="Book Antiqua"/>
      <family val="1"/>
    </font>
    <font>
      <b/>
      <sz val="14"/>
      <color indexed="12"/>
      <name val="Book Antiqua"/>
      <family val="1"/>
    </font>
    <font>
      <b/>
      <vertAlign val="superscript"/>
      <sz val="12"/>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2"/>
      <name val="Times New Roman"/>
      <family val="1"/>
    </font>
    <font>
      <sz val="14"/>
      <name val="Arial"/>
      <family val="2"/>
    </font>
    <font>
      <b/>
      <sz val="12.5"/>
      <name val="Arial"/>
      <family val="2"/>
    </font>
    <font>
      <sz val="12.5"/>
      <name val="Arial"/>
      <family val="2"/>
    </font>
    <font>
      <sz val="11"/>
      <color indexed="8"/>
      <name val="Book Antiqua"/>
      <family val="1"/>
    </font>
    <font>
      <sz val="11"/>
      <color indexed="8"/>
      <name val="Book Antiqua"/>
      <family val="1"/>
    </font>
    <font>
      <sz val="12"/>
      <color indexed="10"/>
      <name val="Book Antiqua"/>
      <family val="1"/>
    </font>
    <font>
      <sz val="12"/>
      <color indexed="8"/>
      <name val="Book Antiqua"/>
      <family val="1"/>
    </font>
    <font>
      <sz val="9"/>
      <name val="Book Antiqua"/>
      <family val="1"/>
    </font>
    <font>
      <sz val="12"/>
      <color indexed="56"/>
      <name val="Book Antiqua"/>
      <family val="1"/>
    </font>
    <font>
      <sz val="12"/>
      <color indexed="9"/>
      <name val="Arial"/>
      <family val="2"/>
    </font>
    <font>
      <b/>
      <sz val="12"/>
      <color indexed="9"/>
      <name val="Cambria"/>
      <family val="1"/>
    </font>
    <font>
      <b/>
      <sz val="12"/>
      <color indexed="9"/>
      <name val="Arial"/>
      <family val="2"/>
    </font>
    <font>
      <sz val="14"/>
      <name val="AngsanaUPC"/>
      <family val="1"/>
    </font>
    <font>
      <sz val="10"/>
      <color indexed="10"/>
      <name val="Arial"/>
      <family val="2"/>
    </font>
    <font>
      <u/>
      <sz val="9"/>
      <color indexed="12"/>
      <name val="Arial"/>
      <family val="2"/>
    </font>
    <font>
      <sz val="7"/>
      <name val="Small Fonts"/>
      <family val="2"/>
    </font>
    <font>
      <u/>
      <sz val="9"/>
      <color indexed="36"/>
      <name val="Arial"/>
      <family val="2"/>
    </font>
    <font>
      <b/>
      <sz val="12"/>
      <color indexed="8"/>
      <name val="Cambria"/>
      <family val="1"/>
    </font>
    <font>
      <b/>
      <sz val="12"/>
      <name val="Times New Roman"/>
      <family val="1"/>
    </font>
    <font>
      <sz val="11"/>
      <color indexed="8"/>
      <name val="Calibri"/>
      <family val="2"/>
    </font>
    <font>
      <sz val="12"/>
      <name val="Calibri"/>
      <family val="2"/>
    </font>
    <font>
      <sz val="14"/>
      <name val="AngsanaUPC"/>
      <family val="1"/>
      <charset val="222"/>
    </font>
    <font>
      <b/>
      <sz val="12"/>
      <color indexed="8"/>
      <name val="Book Antiqua"/>
      <family val="1"/>
    </font>
    <font>
      <b/>
      <sz val="11"/>
      <name val="Calibri"/>
      <family val="2"/>
    </font>
    <font>
      <b/>
      <i/>
      <sz val="12"/>
      <name val="Book Antiqua"/>
      <family val="1"/>
    </font>
    <font>
      <b/>
      <sz val="9"/>
      <name val="Book Antiqua"/>
      <family val="1"/>
    </font>
    <font>
      <b/>
      <sz val="12"/>
      <color indexed="16"/>
      <name val="Book Antiqua"/>
      <family val="1"/>
    </font>
    <font>
      <b/>
      <sz val="16"/>
      <name val="Book Antiqua"/>
      <family val="1"/>
    </font>
    <font>
      <sz val="12"/>
      <color rgb="FFFF0000"/>
      <name val="Book Antiqua"/>
      <family val="1"/>
    </font>
    <font>
      <b/>
      <sz val="12"/>
      <color rgb="FFFF0000"/>
      <name val="Book Antiqua"/>
      <family val="1"/>
    </font>
    <font>
      <sz val="11"/>
      <color rgb="FFFFFFFF"/>
      <name val="Book Antiqua"/>
      <family val="1"/>
    </font>
    <font>
      <b/>
      <sz val="11"/>
      <color rgb="FFFF0000"/>
      <name val="Book Antiqua"/>
      <family val="1"/>
    </font>
    <font>
      <sz val="12"/>
      <color rgb="FFFF0000"/>
      <name val="Arial"/>
      <family val="2"/>
    </font>
    <font>
      <sz val="12"/>
      <color theme="0"/>
      <name val="Book Antiqua"/>
      <family val="1"/>
    </font>
    <font>
      <b/>
      <sz val="12"/>
      <color indexed="10"/>
      <name val="Book Antiqua"/>
      <family val="1"/>
    </font>
    <font>
      <sz val="12"/>
      <color indexed="12"/>
      <name val="Book Antiqua"/>
      <family val="1"/>
    </font>
    <font>
      <b/>
      <sz val="12"/>
      <color indexed="12"/>
      <name val="Arial"/>
      <family val="2"/>
    </font>
    <font>
      <sz val="12"/>
      <color indexed="8"/>
      <name val="Cambria"/>
      <family val="1"/>
    </font>
    <font>
      <sz val="12"/>
      <color indexed="9"/>
      <name val="Cambria"/>
      <family val="1"/>
    </font>
  </fonts>
  <fills count="1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00B0F0"/>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1" tint="0.499984740745262"/>
        <bgColor indexed="64"/>
      </patternFill>
    </fill>
    <fill>
      <patternFill patternType="solid">
        <fgColor theme="7" tint="0.39997558519241921"/>
        <bgColor indexed="64"/>
      </patternFill>
    </fill>
    <fill>
      <patternFill patternType="solid">
        <fgColor rgb="FFFFFF00"/>
        <bgColor indexed="64"/>
      </patternFill>
    </fill>
  </fills>
  <borders count="4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bottom style="hair">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hair">
        <color indexed="64"/>
      </top>
      <bottom/>
      <diagonal/>
    </border>
  </borders>
  <cellStyleXfs count="223">
    <xf numFmtId="0" fontId="0" fillId="0" borderId="0"/>
    <xf numFmtId="9" fontId="6" fillId="0" borderId="0"/>
    <xf numFmtId="9" fontId="64" fillId="0" borderId="0"/>
    <xf numFmtId="9" fontId="6" fillId="0" borderId="0"/>
    <xf numFmtId="9" fontId="73" fillId="0" borderId="0"/>
    <xf numFmtId="9" fontId="6" fillId="0" borderId="0"/>
    <xf numFmtId="172" fontId="1" fillId="0" borderId="0" applyFont="0" applyFill="0" applyBorder="0" applyAlignment="0" applyProtection="0"/>
    <xf numFmtId="175" fontId="1" fillId="0" borderId="0" applyFont="0" applyFill="0" applyBorder="0" applyAlignment="0" applyProtection="0"/>
    <xf numFmtId="174" fontId="1" fillId="0" borderId="0" applyFont="0" applyFill="0" applyBorder="0" applyAlignment="0" applyProtection="0"/>
    <xf numFmtId="176" fontId="1" fillId="0" borderId="0" applyFont="0" applyFill="0" applyBorder="0" applyAlignment="0" applyProtection="0"/>
    <xf numFmtId="0" fontId="7" fillId="0" borderId="0"/>
    <xf numFmtId="164" fontId="1" fillId="0" borderId="0" applyFont="0" applyFill="0" applyBorder="0" applyAlignment="0" applyProtection="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0" fontId="8" fillId="0" borderId="1">
      <alignment horizontal="right"/>
    </xf>
    <xf numFmtId="170" fontId="65" fillId="0" borderId="1">
      <alignment horizontal="right"/>
    </xf>
    <xf numFmtId="170" fontId="8" fillId="0" borderId="1">
      <alignment horizontal="right"/>
    </xf>
    <xf numFmtId="0" fontId="3" fillId="0" borderId="2" applyNumberFormat="0" applyAlignment="0" applyProtection="0">
      <alignment horizontal="left" vertical="center"/>
    </xf>
    <xf numFmtId="0" fontId="3" fillId="0" borderId="3">
      <alignment horizontal="left" vertical="center"/>
    </xf>
    <xf numFmtId="0" fontId="9"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37" fontId="10" fillId="0" borderId="0"/>
    <xf numFmtId="37" fontId="67" fillId="0" borderId="0"/>
    <xf numFmtId="37" fontId="10" fillId="0" borderId="0"/>
    <xf numFmtId="166" fontId="1" fillId="0" borderId="0"/>
    <xf numFmtId="166"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71" fillId="0" borderId="0"/>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1" fillId="0" borderId="0" applyNumberFormat="0" applyFont="0" applyFill="0" applyBorder="0" applyAlignment="0" applyProtection="0">
      <alignment vertical="top"/>
    </xf>
    <xf numFmtId="0" fontId="16" fillId="0" borderId="0"/>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6"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18" fillId="0" borderId="0"/>
    <xf numFmtId="0" fontId="16" fillId="0" borderId="0"/>
    <xf numFmtId="0" fontId="31" fillId="0" borderId="0"/>
    <xf numFmtId="0" fontId="1" fillId="0" borderId="0"/>
    <xf numFmtId="0" fontId="34" fillId="0" borderId="0" applyNumberFormat="0" applyFont="0" applyFill="0" applyBorder="0" applyAlignment="0" applyProtection="0">
      <alignment vertical="top"/>
    </xf>
    <xf numFmtId="0" fontId="16" fillId="0" borderId="0" applyNumberFormat="0" applyFill="0" applyBorder="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xf numFmtId="0" fontId="16" fillId="0" borderId="0"/>
    <xf numFmtId="0" fontId="16" fillId="0" borderId="0"/>
    <xf numFmtId="0" fontId="1" fillId="0" borderId="0"/>
    <xf numFmtId="0" fontId="1" fillId="0" borderId="0"/>
    <xf numFmtId="0" fontId="34" fillId="0" borderId="0"/>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xf numFmtId="0" fontId="34" fillId="0" borderId="0" applyNumberFormat="0" applyFont="0" applyFill="0" applyBorder="0" applyAlignment="0" applyProtection="0">
      <alignment vertical="top"/>
    </xf>
    <xf numFmtId="9" fontId="34" fillId="0" borderId="0" applyFill="0" applyBorder="0" applyAlignment="0" applyProtection="0"/>
    <xf numFmtId="9" fontId="34" fillId="0" borderId="0" applyFill="0" applyBorder="0" applyAlignment="0" applyProtection="0"/>
    <xf numFmtId="0" fontId="11" fillId="0" borderId="0" applyFont="0"/>
    <xf numFmtId="0" fontId="12"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xf numFmtId="9" fontId="16" fillId="0" borderId="0" applyFont="0" applyFill="0" applyBorder="0" applyAlignment="0" applyProtection="0"/>
  </cellStyleXfs>
  <cellXfs count="1429">
    <xf numFmtId="0" fontId="0" fillId="0" borderId="0" xfId="0"/>
    <xf numFmtId="0" fontId="16" fillId="0" borderId="0" xfId="0" applyFont="1" applyAlignment="1">
      <alignment vertical="center"/>
    </xf>
    <xf numFmtId="0" fontId="16" fillId="0" borderId="0" xfId="0" applyFont="1" applyAlignment="1">
      <alignment horizontal="justify" vertical="center" wrapText="1"/>
    </xf>
    <xf numFmtId="0" fontId="16" fillId="0" borderId="0" xfId="200" applyNumberFormat="1" applyFill="1" applyBorder="1" applyAlignment="1" applyProtection="1">
      <alignment vertical="center"/>
    </xf>
    <xf numFmtId="0" fontId="16" fillId="0" borderId="0" xfId="0" applyFont="1" applyAlignment="1">
      <alignment horizontal="left" vertical="center"/>
    </xf>
    <xf numFmtId="0" fontId="15" fillId="0" borderId="4" xfId="0" applyFont="1" applyBorder="1" applyAlignment="1">
      <alignment horizontal="center" vertical="center" wrapText="1"/>
    </xf>
    <xf numFmtId="0" fontId="16" fillId="0" borderId="0" xfId="0" applyFont="1" applyAlignment="1">
      <alignment horizontal="center" vertical="center"/>
    </xf>
    <xf numFmtId="0" fontId="15" fillId="0" borderId="5" xfId="0" applyFont="1" applyBorder="1" applyAlignment="1">
      <alignment vertical="center"/>
    </xf>
    <xf numFmtId="0" fontId="15" fillId="0" borderId="5" xfId="0" applyFont="1" applyBorder="1" applyAlignment="1">
      <alignment horizontal="right" vertical="center"/>
    </xf>
    <xf numFmtId="0" fontId="15" fillId="0" borderId="4" xfId="0" applyFont="1" applyBorder="1" applyAlignment="1">
      <alignment horizontal="center" vertical="center"/>
    </xf>
    <xf numFmtId="0" fontId="16" fillId="0" borderId="4" xfId="0" applyFont="1" applyBorder="1" applyAlignment="1">
      <alignment vertical="center"/>
    </xf>
    <xf numFmtId="0" fontId="15" fillId="0" borderId="0" xfId="0" applyFont="1" applyAlignment="1">
      <alignment horizontal="center" vertical="center"/>
    </xf>
    <xf numFmtId="14" fontId="16" fillId="0" borderId="0" xfId="0" applyNumberFormat="1" applyFont="1" applyAlignment="1">
      <alignment horizontal="left" vertical="center"/>
    </xf>
    <xf numFmtId="0" fontId="16" fillId="0" borderId="0" xfId="0" applyFont="1" applyAlignment="1">
      <alignment horizontal="justify" vertical="center"/>
    </xf>
    <xf numFmtId="0" fontId="15" fillId="0" borderId="4" xfId="200" applyNumberFormat="1" applyFont="1" applyFill="1" applyBorder="1" applyAlignment="1" applyProtection="1">
      <alignment vertical="center" wrapText="1"/>
    </xf>
    <xf numFmtId="0" fontId="19" fillId="0" borderId="0" xfId="205" applyFont="1" applyAlignment="1" applyProtection="1">
      <alignment vertical="center"/>
      <protection hidden="1"/>
    </xf>
    <xf numFmtId="0" fontId="4" fillId="0" borderId="0" xfId="205" applyFont="1" applyAlignment="1" applyProtection="1">
      <alignment vertical="center"/>
      <protection hidden="1"/>
    </xf>
    <xf numFmtId="0" fontId="4" fillId="0" borderId="6" xfId="205" applyFont="1" applyBorder="1" applyAlignment="1" applyProtection="1">
      <alignment vertical="center"/>
      <protection hidden="1"/>
    </xf>
    <xf numFmtId="0" fontId="4" fillId="0" borderId="7" xfId="205" applyFont="1" applyBorder="1" applyAlignment="1" applyProtection="1">
      <alignment vertical="center"/>
      <protection hidden="1"/>
    </xf>
    <xf numFmtId="0" fontId="4" fillId="0" borderId="8" xfId="205" applyFont="1" applyBorder="1" applyAlignment="1" applyProtection="1">
      <alignment vertical="center"/>
      <protection hidden="1"/>
    </xf>
    <xf numFmtId="0" fontId="4" fillId="0" borderId="5" xfId="205" applyFont="1" applyBorder="1" applyAlignment="1" applyProtection="1">
      <alignment vertical="center"/>
      <protection hidden="1"/>
    </xf>
    <xf numFmtId="0" fontId="4" fillId="0" borderId="9" xfId="205" applyFont="1" applyBorder="1" applyAlignment="1" applyProtection="1">
      <alignment vertical="center"/>
      <protection hidden="1"/>
    </xf>
    <xf numFmtId="0" fontId="4" fillId="0" borderId="10" xfId="205" applyFont="1" applyBorder="1" applyAlignment="1" applyProtection="1">
      <alignment vertical="center"/>
      <protection hidden="1"/>
    </xf>
    <xf numFmtId="0" fontId="15" fillId="0" borderId="0" xfId="206" applyFont="1" applyAlignment="1" applyProtection="1">
      <alignment vertical="center"/>
      <protection hidden="1"/>
    </xf>
    <xf numFmtId="0" fontId="16" fillId="0" borderId="0" xfId="206" applyAlignment="1" applyProtection="1">
      <alignment vertical="center"/>
      <protection hidden="1"/>
    </xf>
    <xf numFmtId="0" fontId="16" fillId="0" borderId="0" xfId="206" applyAlignment="1" applyProtection="1">
      <alignment vertical="top"/>
      <protection hidden="1"/>
    </xf>
    <xf numFmtId="0" fontId="16" fillId="0" borderId="0" xfId="0" applyFont="1" applyAlignment="1" applyProtection="1">
      <alignment vertical="center"/>
      <protection hidden="1"/>
    </xf>
    <xf numFmtId="0" fontId="15" fillId="0" borderId="0" xfId="0" applyFont="1" applyAlignment="1">
      <alignment horizontal="justify" vertical="center"/>
    </xf>
    <xf numFmtId="0" fontId="15" fillId="0" borderId="0" xfId="0" applyFont="1" applyAlignment="1">
      <alignment horizontal="right" vertical="center"/>
    </xf>
    <xf numFmtId="0" fontId="16" fillId="0" borderId="0" xfId="0" applyFont="1"/>
    <xf numFmtId="0" fontId="4" fillId="0" borderId="0" xfId="205" applyFont="1" applyAlignment="1" applyProtection="1">
      <alignment vertical="top"/>
      <protection hidden="1"/>
    </xf>
    <xf numFmtId="0" fontId="24" fillId="0" borderId="0" xfId="205" applyFont="1" applyAlignment="1" applyProtection="1">
      <alignment horizontal="center" vertical="center"/>
      <protection hidden="1"/>
    </xf>
    <xf numFmtId="0" fontId="15" fillId="0" borderId="0" xfId="205" applyFont="1" applyAlignment="1" applyProtection="1">
      <alignment vertical="center"/>
      <protection hidden="1"/>
    </xf>
    <xf numFmtId="0" fontId="16" fillId="0" borderId="0" xfId="205" applyFont="1" applyAlignment="1" applyProtection="1">
      <alignment vertical="center"/>
      <protection hidden="1"/>
    </xf>
    <xf numFmtId="0" fontId="15" fillId="0" borderId="0" xfId="208" applyFont="1" applyAlignment="1" applyProtection="1">
      <alignment vertical="top"/>
      <protection hidden="1"/>
    </xf>
    <xf numFmtId="0" fontId="16" fillId="0" borderId="0" xfId="205" applyFont="1" applyAlignment="1" applyProtection="1">
      <alignment vertical="top"/>
      <protection hidden="1"/>
    </xf>
    <xf numFmtId="0" fontId="24" fillId="0" borderId="0" xfId="205" applyFont="1" applyAlignment="1" applyProtection="1">
      <alignment vertical="center"/>
      <protection hidden="1"/>
    </xf>
    <xf numFmtId="177" fontId="15" fillId="0" borderId="11" xfId="205" applyNumberFormat="1" applyFont="1" applyBorder="1" applyAlignment="1" applyProtection="1">
      <alignment horizontal="center" vertical="center"/>
      <protection hidden="1"/>
    </xf>
    <xf numFmtId="0" fontId="16" fillId="0" borderId="12" xfId="205" applyFont="1" applyBorder="1" applyAlignment="1" applyProtection="1">
      <alignment horizontal="center" vertical="center"/>
      <protection hidden="1"/>
    </xf>
    <xf numFmtId="0" fontId="16" fillId="0" borderId="13" xfId="205" applyFont="1" applyBorder="1" applyAlignment="1" applyProtection="1">
      <alignment vertical="center"/>
      <protection hidden="1"/>
    </xf>
    <xf numFmtId="0" fontId="15" fillId="0" borderId="0" xfId="205" applyFont="1" applyAlignment="1" applyProtection="1">
      <alignment vertical="center" wrapText="1"/>
      <protection hidden="1"/>
    </xf>
    <xf numFmtId="4" fontId="15" fillId="0" borderId="0" xfId="205" applyNumberFormat="1" applyFont="1" applyAlignment="1" applyProtection="1">
      <alignment vertical="center"/>
      <protection hidden="1"/>
    </xf>
    <xf numFmtId="0" fontId="16" fillId="0" borderId="0" xfId="205" applyFont="1" applyAlignment="1" applyProtection="1">
      <alignment horizontal="left" vertical="center" wrapText="1"/>
      <protection hidden="1"/>
    </xf>
    <xf numFmtId="0" fontId="16" fillId="0" borderId="0" xfId="205" applyFont="1" applyAlignment="1" applyProtection="1">
      <alignment horizontal="right" vertical="center"/>
      <protection hidden="1"/>
    </xf>
    <xf numFmtId="0" fontId="5" fillId="0" borderId="0" xfId="205" applyFont="1" applyAlignment="1" applyProtection="1">
      <alignment horizontal="center" vertical="top"/>
      <protection hidden="1"/>
    </xf>
    <xf numFmtId="0" fontId="15" fillId="0" borderId="5" xfId="205" applyFont="1" applyBorder="1" applyAlignment="1" applyProtection="1">
      <alignment vertical="top"/>
      <protection hidden="1"/>
    </xf>
    <xf numFmtId="0" fontId="15" fillId="0" borderId="11" xfId="205" applyFont="1" applyBorder="1" applyAlignment="1" applyProtection="1">
      <alignment horizontal="justify" vertical="top" wrapText="1"/>
      <protection hidden="1"/>
    </xf>
    <xf numFmtId="0" fontId="15" fillId="0" borderId="11" xfId="205" applyFont="1" applyBorder="1" applyAlignment="1" applyProtection="1">
      <alignment horizontal="right" vertical="center" wrapText="1" indent="5"/>
      <protection hidden="1"/>
    </xf>
    <xf numFmtId="0" fontId="16" fillId="0" borderId="13" xfId="205" applyFont="1" applyBorder="1" applyAlignment="1" applyProtection="1">
      <alignment horizontal="center" vertical="center"/>
      <protection hidden="1"/>
    </xf>
    <xf numFmtId="0" fontId="16" fillId="0" borderId="0" xfId="205" applyFont="1" applyAlignment="1" applyProtection="1">
      <alignment horizontal="left" vertical="center"/>
      <protection hidden="1"/>
    </xf>
    <xf numFmtId="0" fontId="4" fillId="0" borderId="0" xfId="205" applyFont="1" applyAlignment="1" applyProtection="1">
      <alignment horizontal="right"/>
      <protection hidden="1"/>
    </xf>
    <xf numFmtId="0" fontId="15" fillId="0" borderId="5" xfId="0" applyFont="1" applyBorder="1" applyAlignment="1">
      <alignment horizontal="left" vertical="center"/>
    </xf>
    <xf numFmtId="0" fontId="15" fillId="0" borderId="5" xfId="0" applyFont="1" applyBorder="1" applyAlignment="1">
      <alignment horizontal="justify" vertical="center"/>
    </xf>
    <xf numFmtId="0" fontId="15" fillId="0" borderId="5" xfId="0" applyFont="1" applyBorder="1" applyAlignment="1">
      <alignment horizontal="center" vertical="center"/>
    </xf>
    <xf numFmtId="0" fontId="16" fillId="0" borderId="0" xfId="206" applyAlignment="1" applyProtection="1">
      <alignment horizontal="left" vertical="center" indent="1"/>
      <protection hidden="1"/>
    </xf>
    <xf numFmtId="0" fontId="16" fillId="0" borderId="0" xfId="0" applyFont="1" applyAlignment="1" applyProtection="1">
      <alignment horizontal="left" vertical="center" indent="1"/>
      <protection hidden="1"/>
    </xf>
    <xf numFmtId="0" fontId="16" fillId="0" borderId="0" xfId="205" applyFont="1" applyAlignment="1" applyProtection="1">
      <alignment horizontal="left" vertical="center" indent="1"/>
      <protection hidden="1"/>
    </xf>
    <xf numFmtId="0" fontId="16" fillId="0" borderId="0" xfId="208" applyFont="1" applyAlignment="1" applyProtection="1">
      <alignment horizontal="left" vertical="center" indent="1"/>
      <protection hidden="1"/>
    </xf>
    <xf numFmtId="0" fontId="16" fillId="0" borderId="5" xfId="0" applyFont="1" applyBorder="1" applyAlignment="1">
      <alignment horizontal="left" vertical="center"/>
    </xf>
    <xf numFmtId="0" fontId="16" fillId="0" borderId="0" xfId="0" applyFont="1" applyAlignment="1" applyProtection="1">
      <alignment horizontal="left" vertical="center"/>
      <protection hidden="1"/>
    </xf>
    <xf numFmtId="0" fontId="15" fillId="0" borderId="0" xfId="206" applyFont="1" applyAlignment="1" applyProtection="1">
      <alignment horizontal="left" vertical="center"/>
      <protection hidden="1"/>
    </xf>
    <xf numFmtId="4" fontId="15" fillId="0" borderId="11" xfId="205" applyNumberFormat="1" applyFont="1" applyBorder="1" applyAlignment="1" applyProtection="1">
      <alignment vertical="center"/>
      <protection hidden="1"/>
    </xf>
    <xf numFmtId="4" fontId="15" fillId="0" borderId="11" xfId="205" applyNumberFormat="1" applyFont="1" applyBorder="1" applyAlignment="1" applyProtection="1">
      <alignment vertical="center" wrapText="1"/>
      <protection hidden="1"/>
    </xf>
    <xf numFmtId="0" fontId="15" fillId="0" borderId="0" xfId="205" applyFont="1" applyAlignment="1" applyProtection="1">
      <alignment horizontal="left" vertical="top" wrapText="1"/>
      <protection hidden="1"/>
    </xf>
    <xf numFmtId="0" fontId="15" fillId="0" borderId="4" xfId="200" applyNumberFormat="1" applyFont="1" applyFill="1" applyBorder="1" applyAlignment="1" applyProtection="1">
      <alignment horizontal="center" vertical="center"/>
    </xf>
    <xf numFmtId="0" fontId="15" fillId="0" borderId="4" xfId="200" applyNumberFormat="1" applyFont="1" applyFill="1" applyBorder="1" applyAlignment="1" applyProtection="1">
      <alignment horizontal="center" vertical="center" wrapText="1"/>
    </xf>
    <xf numFmtId="0" fontId="26" fillId="0" borderId="0" xfId="0" applyFont="1" applyAlignment="1">
      <alignment vertical="center" wrapText="1"/>
    </xf>
    <xf numFmtId="0" fontId="15" fillId="0" borderId="0" xfId="0" applyFont="1" applyAlignment="1">
      <alignment horizontal="left" vertical="top"/>
    </xf>
    <xf numFmtId="0" fontId="15" fillId="0" borderId="11" xfId="205" applyFont="1" applyBorder="1" applyAlignment="1" applyProtection="1">
      <alignment horizontal="center" vertical="center" wrapText="1"/>
      <protection hidden="1"/>
    </xf>
    <xf numFmtId="0" fontId="16" fillId="0" borderId="0" xfId="205" applyFont="1" applyAlignment="1" applyProtection="1">
      <alignment horizontal="center" vertical="center"/>
      <protection hidden="1"/>
    </xf>
    <xf numFmtId="0" fontId="15" fillId="0" borderId="0" xfId="205" applyFont="1" applyAlignment="1" applyProtection="1">
      <alignment horizontal="left" vertical="center" wrapText="1"/>
      <protection hidden="1"/>
    </xf>
    <xf numFmtId="0" fontId="15" fillId="0" borderId="0" xfId="205" applyFont="1" applyAlignment="1" applyProtection="1">
      <alignment horizontal="right" vertical="center" wrapText="1"/>
      <protection hidden="1"/>
    </xf>
    <xf numFmtId="0" fontId="30" fillId="0" borderId="0" xfId="0" applyFont="1"/>
    <xf numFmtId="0" fontId="15" fillId="0" borderId="5" xfId="0" applyFont="1" applyBorder="1" applyAlignment="1" applyProtection="1">
      <alignment horizontal="left" vertical="center"/>
      <protection hidden="1"/>
    </xf>
    <xf numFmtId="0" fontId="15" fillId="0" borderId="5" xfId="0" applyFont="1" applyBorder="1" applyAlignment="1" applyProtection="1">
      <alignment horizontal="justify" vertical="center"/>
      <protection hidden="1"/>
    </xf>
    <xf numFmtId="0" fontId="15" fillId="0" borderId="5" xfId="0" applyFont="1" applyBorder="1" applyAlignment="1" applyProtection="1">
      <alignment horizontal="center" vertical="center"/>
      <protection hidden="1"/>
    </xf>
    <xf numFmtId="0" fontId="15" fillId="0" borderId="5" xfId="0" applyFont="1" applyBorder="1" applyAlignment="1" applyProtection="1">
      <alignment vertical="center"/>
      <protection hidden="1"/>
    </xf>
    <xf numFmtId="0" fontId="15" fillId="0" borderId="5" xfId="0" applyFont="1" applyBorder="1" applyAlignment="1" applyProtection="1">
      <alignment horizontal="right" vertical="center"/>
      <protection hidden="1"/>
    </xf>
    <xf numFmtId="0" fontId="1" fillId="0" borderId="0" xfId="203" applyNumberFormat="1" applyFont="1" applyFill="1" applyBorder="1" applyAlignment="1" applyProtection="1">
      <alignment vertical="center"/>
      <protection hidden="1"/>
    </xf>
    <xf numFmtId="0" fontId="1" fillId="0" borderId="0" xfId="203" applyNumberFormat="1" applyFont="1" applyFill="1" applyBorder="1" applyAlignment="1" applyProtection="1">
      <alignment vertical="top"/>
      <protection hidden="1"/>
    </xf>
    <xf numFmtId="0" fontId="16" fillId="0" borderId="0" xfId="0" applyFont="1" applyAlignment="1" applyProtection="1">
      <alignment horizontal="justify" vertical="center"/>
      <protection hidden="1"/>
    </xf>
    <xf numFmtId="0" fontId="16" fillId="0" borderId="0" xfId="0" applyFont="1" applyAlignment="1" applyProtection="1">
      <alignment horizontal="center" vertical="center"/>
      <protection hidden="1"/>
    </xf>
    <xf numFmtId="0" fontId="16" fillId="0" borderId="0" xfId="200" applyNumberFormat="1" applyFill="1" applyBorder="1" applyAlignment="1" applyProtection="1">
      <alignment vertical="center"/>
      <protection hidden="1"/>
    </xf>
    <xf numFmtId="0" fontId="16" fillId="0" borderId="0" xfId="200" applyNumberFormat="1" applyFill="1" applyBorder="1" applyAlignment="1" applyProtection="1">
      <alignment vertical="center" wrapText="1"/>
      <protection hidden="1"/>
    </xf>
    <xf numFmtId="0" fontId="4" fillId="0" borderId="0" xfId="203" applyFont="1" applyAlignment="1" applyProtection="1">
      <alignment vertical="center"/>
      <protection hidden="1"/>
    </xf>
    <xf numFmtId="0" fontId="4" fillId="0" borderId="0" xfId="203" applyFont="1" applyAlignment="1" applyProtection="1">
      <alignment vertical="center" wrapText="1"/>
      <protection hidden="1"/>
    </xf>
    <xf numFmtId="0" fontId="5" fillId="0" borderId="0" xfId="203" applyFont="1" applyAlignment="1" applyProtection="1">
      <alignment vertical="center"/>
      <protection hidden="1"/>
    </xf>
    <xf numFmtId="0" fontId="14" fillId="0" borderId="0" xfId="203" applyFont="1" applyAlignment="1" applyProtection="1">
      <alignment horizontal="center" vertical="center" wrapText="1"/>
      <protection hidden="1"/>
    </xf>
    <xf numFmtId="0" fontId="23" fillId="0" borderId="0" xfId="203" applyNumberFormat="1" applyFont="1" applyFill="1" applyBorder="1" applyAlignment="1" applyProtection="1">
      <alignment vertical="center" wrapText="1"/>
      <protection hidden="1"/>
    </xf>
    <xf numFmtId="0" fontId="5" fillId="0" borderId="0" xfId="203" applyFont="1" applyBorder="1" applyAlignment="1" applyProtection="1">
      <alignment horizontal="left" vertical="center"/>
      <protection hidden="1"/>
    </xf>
    <xf numFmtId="0" fontId="4" fillId="0" borderId="0" xfId="203" applyFont="1" applyBorder="1" applyAlignment="1" applyProtection="1">
      <alignment horizontal="justify" vertical="center" wrapText="1"/>
      <protection hidden="1"/>
    </xf>
    <xf numFmtId="0" fontId="15" fillId="0" borderId="0" xfId="0" applyFont="1" applyAlignment="1" applyProtection="1">
      <alignment horizontal="justify" vertical="center"/>
      <protection hidden="1"/>
    </xf>
    <xf numFmtId="14" fontId="16" fillId="0" borderId="0" xfId="0" applyNumberFormat="1" applyFont="1" applyAlignment="1" applyProtection="1">
      <alignment horizontal="left" vertical="center"/>
      <protection hidden="1"/>
    </xf>
    <xf numFmtId="0" fontId="15" fillId="0" borderId="0" xfId="0" applyFont="1" applyAlignment="1" applyProtection="1">
      <alignment horizontal="right" vertical="center"/>
      <protection hidden="1"/>
    </xf>
    <xf numFmtId="0" fontId="16" fillId="0" borderId="0" xfId="0" applyFont="1" applyAlignment="1" applyProtection="1">
      <alignment horizontal="right" vertical="center"/>
      <protection hidden="1"/>
    </xf>
    <xf numFmtId="0" fontId="18" fillId="0" borderId="0" xfId="203" applyNumberFormat="1" applyFont="1" applyFill="1" applyBorder="1" applyAlignment="1" applyProtection="1">
      <alignment vertical="center"/>
      <protection hidden="1"/>
    </xf>
    <xf numFmtId="2" fontId="16" fillId="0" borderId="4" xfId="0" applyNumberFormat="1" applyFont="1" applyBorder="1" applyAlignment="1">
      <alignment horizontal="right" vertical="center"/>
    </xf>
    <xf numFmtId="0" fontId="15" fillId="0" borderId="0" xfId="0" applyFont="1" applyAlignment="1">
      <alignment horizontal="left" vertical="center" indent="1"/>
    </xf>
    <xf numFmtId="0" fontId="15" fillId="0" borderId="0" xfId="205" applyFont="1" applyAlignment="1" applyProtection="1">
      <alignment horizontal="left" vertical="center" indent="1"/>
      <protection hidden="1"/>
    </xf>
    <xf numFmtId="0" fontId="15" fillId="0" borderId="0" xfId="206" applyFont="1" applyAlignment="1" applyProtection="1">
      <alignment horizontal="center" vertical="center"/>
      <protection hidden="1"/>
    </xf>
    <xf numFmtId="0" fontId="15" fillId="0" borderId="4" xfId="0" applyFont="1" applyBorder="1" applyAlignment="1" applyProtection="1">
      <alignment horizontal="left" vertical="center" wrapText="1"/>
      <protection hidden="1"/>
    </xf>
    <xf numFmtId="168" fontId="15" fillId="0" borderId="4" xfId="0" applyNumberFormat="1" applyFont="1" applyBorder="1" applyAlignment="1" applyProtection="1">
      <alignment horizontal="center" vertical="center" wrapText="1"/>
      <protection hidden="1"/>
    </xf>
    <xf numFmtId="0" fontId="15" fillId="0" borderId="0" xfId="0" applyFont="1" applyAlignment="1" applyProtection="1">
      <alignment horizontal="left" vertical="center" indent="1"/>
      <protection hidden="1"/>
    </xf>
    <xf numFmtId="0" fontId="15" fillId="0" borderId="0" xfId="206" applyFont="1" applyAlignment="1" applyProtection="1">
      <alignment horizontal="left" vertical="top"/>
      <protection hidden="1"/>
    </xf>
    <xf numFmtId="178" fontId="15" fillId="0" borderId="0" xfId="0" applyNumberFormat="1" applyFont="1" applyAlignment="1">
      <alignment horizontal="left" vertical="center" indent="1"/>
    </xf>
    <xf numFmtId="178" fontId="15" fillId="0" borderId="0" xfId="0" applyNumberFormat="1" applyFont="1" applyAlignment="1" applyProtection="1">
      <alignment horizontal="justify" vertical="center"/>
      <protection hidden="1"/>
    </xf>
    <xf numFmtId="178" fontId="15" fillId="0" borderId="0" xfId="0" applyNumberFormat="1" applyFont="1" applyAlignment="1" applyProtection="1">
      <alignment horizontal="left" vertical="center" indent="1"/>
      <protection hidden="1"/>
    </xf>
    <xf numFmtId="0" fontId="34" fillId="0" borderId="0" xfId="198" applyFont="1" applyAlignment="1" applyProtection="1">
      <alignment horizontal="left" vertical="center"/>
      <protection hidden="1"/>
    </xf>
    <xf numFmtId="0" fontId="1" fillId="0" borderId="0" xfId="198" applyAlignment="1" applyProtection="1">
      <alignment vertical="center"/>
      <protection hidden="1"/>
    </xf>
    <xf numFmtId="0" fontId="34" fillId="0" borderId="0" xfId="198" applyFont="1" applyAlignment="1" applyProtection="1">
      <alignment vertical="center"/>
      <protection hidden="1"/>
    </xf>
    <xf numFmtId="0" fontId="1" fillId="0" borderId="0" xfId="198" applyProtection="1">
      <protection hidden="1"/>
    </xf>
    <xf numFmtId="1" fontId="16" fillId="0" borderId="0" xfId="209" applyNumberFormat="1" applyFont="1" applyAlignment="1" applyProtection="1">
      <alignment vertical="center" wrapText="1"/>
      <protection hidden="1"/>
    </xf>
    <xf numFmtId="1" fontId="15" fillId="0" borderId="0" xfId="209" applyNumberFormat="1" applyFont="1" applyAlignment="1" applyProtection="1">
      <alignment horizontal="center" vertical="center" wrapText="1"/>
      <protection hidden="1"/>
    </xf>
    <xf numFmtId="0" fontId="15" fillId="0" borderId="0" xfId="209" applyFont="1" applyAlignment="1" applyProtection="1">
      <alignment horizontal="center" vertical="center" wrapText="1"/>
      <protection hidden="1"/>
    </xf>
    <xf numFmtId="0" fontId="1" fillId="0" borderId="0" xfId="209" applyProtection="1">
      <protection hidden="1"/>
    </xf>
    <xf numFmtId="4" fontId="15" fillId="0" borderId="0" xfId="209" applyNumberFormat="1" applyFont="1" applyAlignment="1" applyProtection="1">
      <alignment horizontal="center" vertical="center" wrapText="1"/>
      <protection hidden="1"/>
    </xf>
    <xf numFmtId="0" fontId="18" fillId="0" borderId="0" xfId="209" applyFont="1" applyProtection="1">
      <protection hidden="1"/>
    </xf>
    <xf numFmtId="4" fontId="15" fillId="0" borderId="4" xfId="209" applyNumberFormat="1" applyFont="1" applyBorder="1" applyAlignment="1" applyProtection="1">
      <alignment horizontal="center" vertical="center" wrapText="1"/>
      <protection hidden="1"/>
    </xf>
    <xf numFmtId="1" fontId="15" fillId="0" borderId="4" xfId="209" applyNumberFormat="1" applyFont="1" applyBorder="1" applyAlignment="1" applyProtection="1">
      <alignment vertical="center" wrapText="1"/>
      <protection hidden="1"/>
    </xf>
    <xf numFmtId="4" fontId="15" fillId="0" borderId="4" xfId="209" applyNumberFormat="1" applyFont="1" applyBorder="1" applyAlignment="1" applyProtection="1">
      <alignment horizontal="right" vertical="center" wrapText="1"/>
      <protection hidden="1"/>
    </xf>
    <xf numFmtId="4" fontId="15" fillId="0" borderId="14" xfId="209" applyNumberFormat="1" applyFont="1" applyBorder="1" applyAlignment="1" applyProtection="1">
      <alignment horizontal="right" vertical="center" wrapText="1"/>
      <protection hidden="1"/>
    </xf>
    <xf numFmtId="4" fontId="16" fillId="0" borderId="15" xfId="209" applyNumberFormat="1" applyFont="1" applyBorder="1" applyAlignment="1" applyProtection="1">
      <alignment horizontal="right" vertical="center" wrapText="1"/>
      <protection hidden="1"/>
    </xf>
    <xf numFmtId="0" fontId="18" fillId="0" borderId="0" xfId="209" applyFont="1" applyAlignment="1" applyProtection="1">
      <alignment vertical="center"/>
      <protection hidden="1"/>
    </xf>
    <xf numFmtId="1" fontId="16" fillId="0" borderId="4" xfId="209" applyNumberFormat="1" applyFont="1" applyBorder="1" applyAlignment="1" applyProtection="1">
      <alignment horizontal="center" vertical="center" wrapText="1"/>
      <protection hidden="1"/>
    </xf>
    <xf numFmtId="0" fontId="15" fillId="0" borderId="14" xfId="209" applyFont="1" applyBorder="1" applyAlignment="1" applyProtection="1">
      <alignment vertical="center" wrapText="1"/>
      <protection hidden="1"/>
    </xf>
    <xf numFmtId="0" fontId="15" fillId="0" borderId="15" xfId="209" applyFont="1" applyBorder="1" applyAlignment="1" applyProtection="1">
      <alignment vertical="center" wrapText="1"/>
      <protection hidden="1"/>
    </xf>
    <xf numFmtId="4" fontId="16" fillId="0" borderId="4" xfId="209" applyNumberFormat="1" applyFont="1" applyBorder="1" applyAlignment="1" applyProtection="1">
      <alignment vertical="center" wrapText="1"/>
      <protection hidden="1"/>
    </xf>
    <xf numFmtId="4" fontId="15" fillId="0" borderId="14" xfId="209" applyNumberFormat="1" applyFont="1" applyBorder="1" applyAlignment="1" applyProtection="1">
      <alignment vertical="center" wrapText="1"/>
      <protection hidden="1"/>
    </xf>
    <xf numFmtId="4" fontId="16" fillId="0" borderId="15" xfId="209" applyNumberFormat="1" applyFont="1" applyBorder="1" applyAlignment="1" applyProtection="1">
      <alignment vertical="center" wrapText="1"/>
      <protection hidden="1"/>
    </xf>
    <xf numFmtId="3" fontId="18" fillId="0" borderId="0" xfId="209" applyNumberFormat="1" applyFont="1" applyProtection="1">
      <protection hidden="1"/>
    </xf>
    <xf numFmtId="4" fontId="16" fillId="0" borderId="4" xfId="209" applyNumberFormat="1" applyFont="1" applyBorder="1" applyAlignment="1" applyProtection="1">
      <alignment horizontal="right" vertical="center" wrapText="1"/>
      <protection hidden="1"/>
    </xf>
    <xf numFmtId="4" fontId="15" fillId="0" borderId="4" xfId="209" applyNumberFormat="1" applyFont="1" applyBorder="1" applyAlignment="1" applyProtection="1">
      <alignment vertical="center" wrapText="1"/>
      <protection hidden="1"/>
    </xf>
    <xf numFmtId="4" fontId="15" fillId="0" borderId="15" xfId="209" applyNumberFormat="1" applyFont="1" applyBorder="1" applyAlignment="1" applyProtection="1">
      <alignment vertical="center" wrapText="1"/>
      <protection hidden="1"/>
    </xf>
    <xf numFmtId="0" fontId="15" fillId="2" borderId="14" xfId="209" applyFont="1" applyFill="1" applyBorder="1" applyAlignment="1" applyProtection="1">
      <alignment vertical="center" wrapText="1"/>
      <protection hidden="1"/>
    </xf>
    <xf numFmtId="0" fontId="16" fillId="0" borderId="15" xfId="209" applyFont="1" applyBorder="1" applyAlignment="1" applyProtection="1">
      <alignment vertical="center" wrapText="1"/>
      <protection hidden="1"/>
    </xf>
    <xf numFmtId="4" fontId="16" fillId="0" borderId="14" xfId="209" applyNumberFormat="1" applyFont="1" applyBorder="1" applyAlignment="1" applyProtection="1">
      <alignment vertical="center" wrapText="1"/>
      <protection hidden="1"/>
    </xf>
    <xf numFmtId="179" fontId="18" fillId="0" borderId="0" xfId="209" applyNumberFormat="1" applyFont="1" applyProtection="1">
      <protection hidden="1"/>
    </xf>
    <xf numFmtId="0" fontId="16" fillId="0" borderId="15" xfId="209" applyFont="1" applyBorder="1" applyAlignment="1" applyProtection="1">
      <alignment horizontal="center" vertical="center" wrapText="1"/>
      <protection hidden="1"/>
    </xf>
    <xf numFmtId="3" fontId="16" fillId="0" borderId="14" xfId="209" applyNumberFormat="1" applyFont="1" applyBorder="1" applyAlignment="1" applyProtection="1">
      <alignment horizontal="right" vertical="center" wrapText="1"/>
      <protection hidden="1"/>
    </xf>
    <xf numFmtId="3" fontId="15" fillId="0" borderId="14" xfId="209" applyNumberFormat="1" applyFont="1" applyBorder="1" applyAlignment="1" applyProtection="1">
      <alignment horizontal="right" vertical="center" wrapText="1"/>
      <protection hidden="1"/>
    </xf>
    <xf numFmtId="4" fontId="15" fillId="0" borderId="15" xfId="11" applyNumberFormat="1" applyFont="1" applyBorder="1" applyAlignment="1" applyProtection="1">
      <alignment horizontal="right" vertical="center" wrapText="1"/>
      <protection hidden="1"/>
    </xf>
    <xf numFmtId="4" fontId="15" fillId="0" borderId="14" xfId="11" applyNumberFormat="1" applyFont="1" applyBorder="1" applyAlignment="1" applyProtection="1">
      <alignment horizontal="right" vertical="center" wrapText="1"/>
      <protection hidden="1"/>
    </xf>
    <xf numFmtId="4" fontId="15" fillId="0" borderId="14" xfId="209" applyNumberFormat="1" applyFont="1" applyBorder="1" applyAlignment="1" applyProtection="1">
      <alignment horizontal="center" vertical="center" wrapText="1"/>
      <protection hidden="1"/>
    </xf>
    <xf numFmtId="4" fontId="15" fillId="0" borderId="15" xfId="209" applyNumberFormat="1" applyFont="1" applyBorder="1" applyAlignment="1" applyProtection="1">
      <alignment horizontal="right" vertical="center" wrapText="1"/>
      <protection hidden="1"/>
    </xf>
    <xf numFmtId="1" fontId="15" fillId="0" borderId="6" xfId="209" applyNumberFormat="1" applyFont="1" applyBorder="1" applyAlignment="1" applyProtection="1">
      <alignment horizontal="center" vertical="center" wrapText="1"/>
      <protection hidden="1"/>
    </xf>
    <xf numFmtId="0" fontId="16" fillId="0" borderId="0" xfId="209" applyFont="1" applyAlignment="1" applyProtection="1">
      <alignment horizontal="justify" vertical="center" wrapText="1"/>
      <protection hidden="1"/>
    </xf>
    <xf numFmtId="1" fontId="16" fillId="0" borderId="6" xfId="209" applyNumberFormat="1" applyFont="1" applyBorder="1" applyAlignment="1" applyProtection="1">
      <alignment horizontal="left" vertical="center" wrapText="1" indent="3"/>
      <protection hidden="1"/>
    </xf>
    <xf numFmtId="3" fontId="16" fillId="0" borderId="7" xfId="209" applyNumberFormat="1" applyFont="1" applyBorder="1" applyAlignment="1" applyProtection="1">
      <alignment horizontal="right" vertical="center" wrapText="1"/>
      <protection hidden="1"/>
    </xf>
    <xf numFmtId="4" fontId="16" fillId="0" borderId="7" xfId="209" applyNumberFormat="1" applyFont="1" applyBorder="1" applyAlignment="1" applyProtection="1">
      <alignment horizontal="right" vertical="center" wrapText="1"/>
      <protection hidden="1"/>
    </xf>
    <xf numFmtId="4" fontId="16" fillId="0" borderId="0" xfId="209" applyNumberFormat="1" applyFont="1" applyAlignment="1" applyProtection="1">
      <alignment vertical="center" wrapText="1"/>
      <protection hidden="1"/>
    </xf>
    <xf numFmtId="1" fontId="15" fillId="0" borderId="6" xfId="209" applyNumberFormat="1" applyFont="1" applyBorder="1" applyAlignment="1" applyProtection="1">
      <alignment horizontal="center" vertical="top" wrapText="1"/>
      <protection hidden="1"/>
    </xf>
    <xf numFmtId="0" fontId="36" fillId="0" borderId="0" xfId="205" applyFont="1" applyAlignment="1" applyProtection="1">
      <alignment vertical="top"/>
      <protection hidden="1"/>
    </xf>
    <xf numFmtId="0" fontId="31" fillId="0" borderId="0" xfId="197" applyProtection="1">
      <protection hidden="1"/>
    </xf>
    <xf numFmtId="0" fontId="37" fillId="0" borderId="0" xfId="197" applyFont="1" applyAlignment="1" applyProtection="1">
      <alignment horizontal="center" vertical="center" wrapText="1"/>
      <protection hidden="1"/>
    </xf>
    <xf numFmtId="0" fontId="16" fillId="0" borderId="0" xfId="197" applyFont="1" applyAlignment="1" applyProtection="1">
      <alignment vertical="center"/>
      <protection hidden="1"/>
    </xf>
    <xf numFmtId="0" fontId="15" fillId="0" borderId="0" xfId="197" applyFont="1" applyAlignment="1" applyProtection="1">
      <alignment horizontal="center" vertical="center"/>
      <protection hidden="1"/>
    </xf>
    <xf numFmtId="0" fontId="16" fillId="0" borderId="0" xfId="197" applyFont="1" applyAlignment="1" applyProtection="1">
      <alignment horizontal="justify" vertical="center"/>
      <protection hidden="1"/>
    </xf>
    <xf numFmtId="0" fontId="31" fillId="0" borderId="0" xfId="197" applyAlignment="1" applyProtection="1">
      <alignment vertical="center"/>
      <protection hidden="1"/>
    </xf>
    <xf numFmtId="0" fontId="16" fillId="0" borderId="0" xfId="197" applyFont="1" applyAlignment="1" applyProtection="1">
      <alignment horizontal="center" vertical="center"/>
      <protection hidden="1"/>
    </xf>
    <xf numFmtId="0" fontId="16" fillId="0" borderId="0" xfId="197" applyFont="1" applyProtection="1">
      <protection hidden="1"/>
    </xf>
    <xf numFmtId="0" fontId="16" fillId="0" borderId="0" xfId="197" applyFont="1" applyAlignment="1" applyProtection="1">
      <alignment vertical="center" wrapText="1"/>
      <protection hidden="1"/>
    </xf>
    <xf numFmtId="0" fontId="16" fillId="0" borderId="16" xfId="197" applyFont="1" applyBorder="1" applyAlignment="1" applyProtection="1">
      <alignment vertical="center"/>
      <protection hidden="1"/>
    </xf>
    <xf numFmtId="0" fontId="16" fillId="0" borderId="17" xfId="197" applyFont="1" applyBorder="1" applyAlignment="1" applyProtection="1">
      <alignment vertical="center"/>
      <protection hidden="1"/>
    </xf>
    <xf numFmtId="0" fontId="16" fillId="0" borderId="18" xfId="197" applyFont="1" applyBorder="1" applyAlignment="1" applyProtection="1">
      <alignment vertical="center"/>
      <protection hidden="1"/>
    </xf>
    <xf numFmtId="0" fontId="16" fillId="0" borderId="19" xfId="197" applyFont="1" applyBorder="1" applyAlignment="1" applyProtection="1">
      <alignment vertical="center"/>
      <protection hidden="1"/>
    </xf>
    <xf numFmtId="0" fontId="16" fillId="0" borderId="20" xfId="197" applyFont="1" applyBorder="1" applyAlignment="1" applyProtection="1">
      <alignment vertical="center"/>
      <protection hidden="1"/>
    </xf>
    <xf numFmtId="0" fontId="16" fillId="0" borderId="21" xfId="197" applyFont="1" applyBorder="1" applyAlignment="1" applyProtection="1">
      <alignment vertical="center"/>
      <protection hidden="1"/>
    </xf>
    <xf numFmtId="0" fontId="16" fillId="0" borderId="8" xfId="197" applyFont="1" applyBorder="1" applyAlignment="1" applyProtection="1">
      <alignment vertical="center"/>
      <protection hidden="1"/>
    </xf>
    <xf numFmtId="0" fontId="16" fillId="0" borderId="9" xfId="197" applyFont="1" applyBorder="1" applyAlignment="1" applyProtection="1">
      <alignment vertical="center"/>
      <protection hidden="1"/>
    </xf>
    <xf numFmtId="0" fontId="16" fillId="0" borderId="14" xfId="197" applyFont="1" applyBorder="1" applyAlignment="1" applyProtection="1">
      <alignment horizontal="left" vertical="center"/>
      <protection hidden="1"/>
    </xf>
    <xf numFmtId="0" fontId="16" fillId="0" borderId="15" xfId="197" applyFont="1" applyBorder="1" applyAlignment="1" applyProtection="1">
      <alignment horizontal="left" vertical="center"/>
      <protection hidden="1"/>
    </xf>
    <xf numFmtId="0" fontId="16" fillId="0" borderId="0" xfId="197" applyFont="1" applyAlignment="1" applyProtection="1">
      <alignment horizontal="left" vertical="center"/>
      <protection hidden="1"/>
    </xf>
    <xf numFmtId="0" fontId="15" fillId="0" borderId="0" xfId="200" applyNumberFormat="1" applyFont="1" applyFill="1" applyBorder="1" applyAlignment="1" applyProtection="1">
      <alignment horizontal="left" vertical="center"/>
    </xf>
    <xf numFmtId="0" fontId="15" fillId="0" borderId="0" xfId="206" applyFont="1" applyAlignment="1" applyProtection="1">
      <alignment vertical="top"/>
      <protection hidden="1"/>
    </xf>
    <xf numFmtId="0" fontId="38" fillId="0" borderId="0" xfId="197" applyFont="1" applyAlignment="1" applyProtection="1">
      <alignment vertical="center"/>
      <protection hidden="1"/>
    </xf>
    <xf numFmtId="0" fontId="38" fillId="0" borderId="0" xfId="197" applyFont="1" applyProtection="1">
      <protection hidden="1"/>
    </xf>
    <xf numFmtId="0" fontId="30" fillId="0" borderId="0" xfId="0" applyFont="1" applyProtection="1">
      <protection hidden="1"/>
    </xf>
    <xf numFmtId="0" fontId="30" fillId="0" borderId="0" xfId="0" applyFont="1" applyAlignment="1">
      <alignment vertical="center"/>
    </xf>
    <xf numFmtId="0" fontId="15" fillId="0" borderId="0" xfId="0" applyFont="1" applyAlignment="1" applyProtection="1">
      <alignment horizontal="left" vertical="center"/>
      <protection hidden="1"/>
    </xf>
    <xf numFmtId="3" fontId="22" fillId="0" borderId="13" xfId="205" applyNumberFormat="1" applyFont="1" applyBorder="1" applyAlignment="1" applyProtection="1">
      <alignment horizontal="justify" vertical="center" wrapText="1"/>
      <protection hidden="1"/>
    </xf>
    <xf numFmtId="0" fontId="15"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30" fillId="0" borderId="0" xfId="0" applyFont="1" applyAlignment="1">
      <alignment horizontal="left" vertical="center"/>
    </xf>
    <xf numFmtId="10" fontId="30" fillId="0" borderId="0" xfId="0" applyNumberFormat="1" applyFont="1" applyAlignment="1">
      <alignment horizontal="center" vertical="center"/>
    </xf>
    <xf numFmtId="0" fontId="24" fillId="0" borderId="0" xfId="0" applyFont="1" applyAlignment="1">
      <alignment vertical="center"/>
    </xf>
    <xf numFmtId="0" fontId="30" fillId="0" borderId="0" xfId="206" applyFont="1" applyAlignment="1" applyProtection="1">
      <alignment vertical="center"/>
      <protection hidden="1"/>
    </xf>
    <xf numFmtId="0" fontId="30" fillId="0" borderId="0" xfId="0" applyFont="1" applyAlignment="1" applyProtection="1">
      <alignment vertical="center"/>
      <protection hidden="1"/>
    </xf>
    <xf numFmtId="0" fontId="24" fillId="0" borderId="0" xfId="200" applyNumberFormat="1" applyFont="1" applyFill="1" applyBorder="1" applyAlignment="1" applyProtection="1">
      <alignment horizontal="center" vertical="center" wrapText="1"/>
      <protection hidden="1"/>
    </xf>
    <xf numFmtId="0" fontId="24" fillId="0" borderId="0" xfId="0" applyFont="1" applyAlignment="1">
      <alignment horizontal="center" vertical="center"/>
    </xf>
    <xf numFmtId="0" fontId="24" fillId="0" borderId="0" xfId="0" applyFont="1" applyAlignment="1" applyProtection="1">
      <alignment horizontal="center" vertical="center"/>
      <protection hidden="1"/>
    </xf>
    <xf numFmtId="0" fontId="30" fillId="0" borderId="0" xfId="200" applyNumberFormat="1" applyFont="1" applyFill="1" applyBorder="1" applyAlignment="1" applyProtection="1">
      <alignment horizontal="center" vertical="center"/>
      <protection hidden="1"/>
    </xf>
    <xf numFmtId="0" fontId="30" fillId="0" borderId="0" xfId="0" applyFont="1" applyAlignment="1" applyProtection="1">
      <alignment horizontal="left" vertical="center"/>
      <protection hidden="1"/>
    </xf>
    <xf numFmtId="0" fontId="30" fillId="0" borderId="0" xfId="0" applyFont="1" applyAlignment="1" applyProtection="1">
      <alignment horizontal="justify" vertical="center"/>
      <protection hidden="1"/>
    </xf>
    <xf numFmtId="0" fontId="30" fillId="0" borderId="0" xfId="0" applyFont="1" applyAlignment="1" applyProtection="1">
      <alignment horizontal="center" vertical="center"/>
      <protection hidden="1"/>
    </xf>
    <xf numFmtId="0" fontId="30" fillId="0" borderId="0" xfId="200" applyNumberFormat="1" applyFont="1" applyFill="1" applyBorder="1" applyAlignment="1" applyProtection="1">
      <alignment vertical="center"/>
      <protection hidden="1"/>
    </xf>
    <xf numFmtId="0" fontId="30" fillId="0" borderId="0" xfId="0" applyFont="1" applyAlignment="1" applyProtection="1">
      <alignment horizontal="left" vertical="center" indent="1"/>
      <protection hidden="1"/>
    </xf>
    <xf numFmtId="0" fontId="30" fillId="0" borderId="0" xfId="206" applyFont="1" applyAlignment="1" applyProtection="1">
      <alignment horizontal="left" vertical="center" indent="1"/>
      <protection hidden="1"/>
    </xf>
    <xf numFmtId="0" fontId="30" fillId="0" borderId="0" xfId="206" applyFont="1" applyAlignment="1" applyProtection="1">
      <alignment horizontal="left" vertical="center"/>
      <protection hidden="1"/>
    </xf>
    <xf numFmtId="0" fontId="24" fillId="0" borderId="0" xfId="206" applyFont="1" applyAlignment="1" applyProtection="1">
      <alignment vertical="center"/>
      <protection hidden="1"/>
    </xf>
    <xf numFmtId="0" fontId="24" fillId="0" borderId="0" xfId="0" applyFont="1" applyAlignment="1" applyProtection="1">
      <alignment horizontal="left" vertical="center"/>
      <protection hidden="1"/>
    </xf>
    <xf numFmtId="0" fontId="24" fillId="0" borderId="0" xfId="0" applyFont="1" applyAlignment="1" applyProtection="1">
      <alignment vertical="center"/>
      <protection hidden="1"/>
    </xf>
    <xf numFmtId="0" fontId="24" fillId="0" borderId="0" xfId="0" applyFont="1" applyAlignment="1" applyProtection="1">
      <alignment horizontal="right" vertical="center"/>
      <protection hidden="1"/>
    </xf>
    <xf numFmtId="0" fontId="24" fillId="0" borderId="0" xfId="200" applyNumberFormat="1" applyFont="1" applyFill="1" applyBorder="1" applyAlignment="1" applyProtection="1">
      <alignment vertical="center" wrapText="1"/>
      <protection hidden="1"/>
    </xf>
    <xf numFmtId="0" fontId="30" fillId="0" borderId="0" xfId="211" applyFont="1" applyFill="1" applyBorder="1" applyAlignment="1" applyProtection="1">
      <alignment vertical="center" wrapText="1"/>
      <protection hidden="1"/>
    </xf>
    <xf numFmtId="0" fontId="30" fillId="0" borderId="0" xfId="211" applyNumberFormat="1" applyFont="1" applyFill="1" applyBorder="1" applyAlignment="1" applyProtection="1">
      <alignment horizontal="center" vertical="center" wrapText="1"/>
      <protection hidden="1"/>
    </xf>
    <xf numFmtId="3" fontId="30" fillId="0" borderId="0" xfId="211" applyNumberFormat="1" applyFont="1" applyFill="1" applyBorder="1" applyAlignment="1" applyProtection="1">
      <alignment horizontal="left" vertical="center" wrapText="1"/>
      <protection hidden="1"/>
    </xf>
    <xf numFmtId="0" fontId="30" fillId="0" borderId="0" xfId="211" applyFont="1" applyFill="1" applyBorder="1" applyAlignment="1" applyProtection="1">
      <alignment horizontal="center" vertical="center" wrapText="1"/>
      <protection hidden="1"/>
    </xf>
    <xf numFmtId="165" fontId="24" fillId="0" borderId="0" xfId="211" applyNumberFormat="1" applyFont="1" applyFill="1" applyBorder="1" applyAlignment="1" applyProtection="1">
      <alignment horizontal="center" vertical="center" wrapText="1"/>
      <protection hidden="1"/>
    </xf>
    <xf numFmtId="165" fontId="30" fillId="0" borderId="0" xfId="211" applyNumberFormat="1" applyFont="1" applyFill="1" applyBorder="1" applyAlignment="1" applyProtection="1">
      <alignment horizontal="center" vertical="center" wrapText="1"/>
      <protection hidden="1"/>
    </xf>
    <xf numFmtId="0" fontId="30" fillId="0" borderId="0" xfId="211" applyNumberFormat="1" applyFont="1" applyFill="1" applyBorder="1" applyAlignment="1" applyProtection="1">
      <alignment vertical="center" wrapText="1"/>
      <protection hidden="1"/>
    </xf>
    <xf numFmtId="0" fontId="30" fillId="0" borderId="0" xfId="211" applyFont="1" applyFill="1" applyBorder="1" applyAlignment="1" applyProtection="1">
      <alignment horizontal="left" vertical="center" wrapText="1"/>
      <protection hidden="1"/>
    </xf>
    <xf numFmtId="0" fontId="24" fillId="0" borderId="0" xfId="211" applyFont="1" applyFill="1" applyBorder="1" applyAlignment="1" applyProtection="1">
      <alignment vertical="center" wrapText="1"/>
      <protection hidden="1"/>
    </xf>
    <xf numFmtId="10" fontId="30" fillId="0" borderId="0" xfId="0" applyNumberFormat="1" applyFont="1" applyAlignment="1" applyProtection="1">
      <alignment horizontal="center" vertical="center"/>
      <protection hidden="1"/>
    </xf>
    <xf numFmtId="4" fontId="30" fillId="0" borderId="0" xfId="200" applyNumberFormat="1" applyFont="1" applyFill="1" applyBorder="1" applyAlignment="1" applyProtection="1">
      <alignment vertical="center"/>
      <protection hidden="1"/>
    </xf>
    <xf numFmtId="0" fontId="30" fillId="0" borderId="0" xfId="0" applyFont="1" applyAlignment="1" applyProtection="1">
      <alignment horizontal="justify" vertical="center" wrapText="1"/>
      <protection hidden="1"/>
    </xf>
    <xf numFmtId="0" fontId="24" fillId="0" borderId="0" xfId="0" applyFont="1" applyAlignment="1" applyProtection="1">
      <alignment horizontal="center" vertical="center" wrapText="1"/>
      <protection hidden="1"/>
    </xf>
    <xf numFmtId="0" fontId="30" fillId="0" borderId="0" xfId="205" applyFont="1" applyAlignment="1" applyProtection="1">
      <alignment vertical="center"/>
      <protection hidden="1"/>
    </xf>
    <xf numFmtId="0" fontId="30" fillId="0" borderId="0" xfId="205" applyFont="1" applyAlignment="1" applyProtection="1">
      <alignment horizontal="right" vertical="center"/>
      <protection hidden="1"/>
    </xf>
    <xf numFmtId="0" fontId="30" fillId="0" borderId="0" xfId="205" applyFont="1" applyAlignment="1" applyProtection="1">
      <alignment horizontal="left" vertical="center"/>
      <protection hidden="1"/>
    </xf>
    <xf numFmtId="180" fontId="30" fillId="0" borderId="0" xfId="0" applyNumberFormat="1" applyFont="1" applyAlignment="1" applyProtection="1">
      <alignment horizontal="center" vertical="center"/>
      <protection hidden="1"/>
    </xf>
    <xf numFmtId="2" fontId="30" fillId="0" borderId="0" xfId="206" applyNumberFormat="1" applyFont="1" applyAlignment="1" applyProtection="1">
      <alignment vertical="center"/>
      <protection hidden="1"/>
    </xf>
    <xf numFmtId="2" fontId="30" fillId="0" borderId="0" xfId="0" applyNumberFormat="1" applyFont="1" applyProtection="1">
      <protection hidden="1"/>
    </xf>
    <xf numFmtId="0" fontId="24" fillId="0" borderId="0" xfId="0" applyFont="1" applyAlignment="1" applyProtection="1">
      <alignment horizontal="left" vertical="center" wrapText="1"/>
      <protection hidden="1"/>
    </xf>
    <xf numFmtId="0" fontId="24" fillId="0" borderId="0" xfId="211" applyFont="1" applyFill="1" applyBorder="1" applyAlignment="1" applyProtection="1">
      <alignment vertical="center"/>
      <protection hidden="1"/>
    </xf>
    <xf numFmtId="0" fontId="30" fillId="0" borderId="0" xfId="211" applyNumberFormat="1" applyFont="1" applyFill="1" applyBorder="1" applyAlignment="1" applyProtection="1">
      <alignment horizontal="right" vertical="center" wrapText="1"/>
      <protection hidden="1"/>
    </xf>
    <xf numFmtId="2"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horizontal="right" vertical="center"/>
      <protection hidden="1"/>
    </xf>
    <xf numFmtId="0" fontId="30" fillId="0" borderId="0" xfId="211" applyFont="1" applyFill="1" applyBorder="1" applyAlignment="1" applyProtection="1">
      <alignment horizontal="justify" vertical="center" wrapText="1"/>
      <protection hidden="1"/>
    </xf>
    <xf numFmtId="168"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vertical="center" wrapText="1"/>
      <protection hidden="1"/>
    </xf>
    <xf numFmtId="0" fontId="30" fillId="0" borderId="0" xfId="0" applyFont="1" applyAlignment="1" applyProtection="1">
      <alignment vertical="center" wrapText="1"/>
      <protection hidden="1"/>
    </xf>
    <xf numFmtId="0" fontId="30" fillId="0" borderId="0" xfId="211" applyNumberFormat="1" applyFont="1" applyFill="1" applyBorder="1" applyAlignment="1" applyProtection="1">
      <alignment horizontal="left" vertical="center"/>
      <protection hidden="1"/>
    </xf>
    <xf numFmtId="167"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vertical="center"/>
      <protection hidden="1"/>
    </xf>
    <xf numFmtId="2" fontId="30" fillId="0" borderId="0" xfId="11" applyNumberFormat="1" applyFont="1" applyFill="1" applyBorder="1" applyAlignment="1" applyProtection="1">
      <alignment horizontal="right" vertical="center" wrapText="1"/>
      <protection hidden="1"/>
    </xf>
    <xf numFmtId="168" fontId="30" fillId="0" borderId="0" xfId="11" applyNumberFormat="1" applyFont="1" applyFill="1" applyBorder="1" applyAlignment="1" applyProtection="1">
      <alignment horizontal="center" vertical="center"/>
      <protection hidden="1"/>
    </xf>
    <xf numFmtId="171" fontId="30" fillId="0" borderId="0" xfId="211" quotePrefix="1" applyNumberFormat="1" applyFont="1" applyFill="1" applyBorder="1" applyAlignment="1" applyProtection="1">
      <alignment horizontal="left" vertical="center" wrapText="1"/>
      <protection hidden="1"/>
    </xf>
    <xf numFmtId="171" fontId="30" fillId="0" borderId="0" xfId="211" applyNumberFormat="1" applyFont="1" applyFill="1" applyBorder="1" applyAlignment="1" applyProtection="1">
      <alignment horizontal="left" vertical="center" wrapText="1"/>
      <protection hidden="1"/>
    </xf>
    <xf numFmtId="165" fontId="30" fillId="0" borderId="0" xfId="211" applyNumberFormat="1" applyFont="1" applyFill="1" applyBorder="1" applyAlignment="1" applyProtection="1">
      <alignment horizontal="left" vertical="center" wrapText="1"/>
      <protection hidden="1"/>
    </xf>
    <xf numFmtId="0" fontId="30" fillId="0" borderId="0" xfId="211" applyFont="1" applyFill="1" applyBorder="1" applyAlignment="1" applyProtection="1">
      <alignment horizontal="right" vertical="center" wrapText="1"/>
      <protection hidden="1"/>
    </xf>
    <xf numFmtId="0" fontId="24" fillId="0" borderId="0" xfId="211" applyFont="1" applyFill="1" applyBorder="1" applyAlignment="1" applyProtection="1">
      <alignment horizontal="center" vertical="center" wrapText="1"/>
      <protection hidden="1"/>
    </xf>
    <xf numFmtId="0" fontId="30" fillId="0" borderId="0" xfId="211" applyNumberFormat="1" applyFont="1" applyFill="1" applyBorder="1" applyAlignment="1" applyProtection="1">
      <alignment horizontal="center" vertical="center"/>
      <protection hidden="1"/>
    </xf>
    <xf numFmtId="0" fontId="30" fillId="0" borderId="0" xfId="211" applyNumberFormat="1" applyFont="1" applyFill="1" applyBorder="1" applyAlignment="1" applyProtection="1">
      <alignment horizontal="right" vertical="center"/>
      <protection hidden="1"/>
    </xf>
    <xf numFmtId="0" fontId="30" fillId="0" borderId="0" xfId="0" applyFont="1" applyAlignment="1">
      <alignment horizontal="center"/>
    </xf>
    <xf numFmtId="0" fontId="30" fillId="0" borderId="0" xfId="0" applyFont="1" applyAlignment="1">
      <alignment horizontal="center" vertical="center"/>
    </xf>
    <xf numFmtId="0" fontId="30" fillId="0" borderId="0" xfId="0" applyFont="1" applyAlignment="1">
      <alignment horizontal="center" vertical="center" wrapText="1"/>
    </xf>
    <xf numFmtId="0" fontId="30" fillId="0" borderId="0" xfId="0" applyFont="1" applyAlignment="1">
      <alignment vertical="center" wrapText="1"/>
    </xf>
    <xf numFmtId="0" fontId="16" fillId="0" borderId="13" xfId="205" applyFont="1" applyBorder="1" applyAlignment="1" applyProtection="1">
      <alignment horizontal="justify" vertical="top" wrapText="1"/>
      <protection hidden="1"/>
    </xf>
    <xf numFmtId="4" fontId="15" fillId="0" borderId="11" xfId="205" applyNumberFormat="1" applyFont="1" applyBorder="1" applyAlignment="1" applyProtection="1">
      <alignment horizontal="right" vertical="center"/>
      <protection hidden="1"/>
    </xf>
    <xf numFmtId="0" fontId="30" fillId="0" borderId="0" xfId="0" applyFont="1" applyAlignment="1" applyProtection="1">
      <alignment horizontal="right"/>
      <protection hidden="1"/>
    </xf>
    <xf numFmtId="0" fontId="26" fillId="0" borderId="0" xfId="0" applyFont="1" applyAlignment="1" applyProtection="1">
      <alignment vertical="center"/>
      <protection hidden="1"/>
    </xf>
    <xf numFmtId="2" fontId="26" fillId="0" borderId="0" xfId="0" applyNumberFormat="1" applyFont="1" applyAlignment="1" applyProtection="1">
      <alignment vertical="center"/>
      <protection hidden="1"/>
    </xf>
    <xf numFmtId="0" fontId="26" fillId="0" borderId="0" xfId="206" applyFont="1" applyAlignment="1" applyProtection="1">
      <alignment vertical="center" wrapText="1"/>
      <protection hidden="1"/>
    </xf>
    <xf numFmtId="4" fontId="15" fillId="0" borderId="4" xfId="11" applyNumberFormat="1" applyFont="1" applyBorder="1" applyAlignment="1" applyProtection="1">
      <alignment horizontal="right" vertical="center" wrapText="1"/>
      <protection hidden="1"/>
    </xf>
    <xf numFmtId="0" fontId="1" fillId="0" borderId="6" xfId="209" applyBorder="1" applyProtection="1">
      <protection hidden="1"/>
    </xf>
    <xf numFmtId="0" fontId="1" fillId="0" borderId="7" xfId="209" applyBorder="1" applyProtection="1">
      <protection hidden="1"/>
    </xf>
    <xf numFmtId="0" fontId="18" fillId="0" borderId="6" xfId="209" applyFont="1" applyBorder="1" applyProtection="1">
      <protection hidden="1"/>
    </xf>
    <xf numFmtId="0" fontId="18" fillId="0" borderId="7" xfId="209" applyFont="1" applyBorder="1" applyProtection="1">
      <protection hidden="1"/>
    </xf>
    <xf numFmtId="1" fontId="16" fillId="0" borderId="8" xfId="209" applyNumberFormat="1" applyFont="1" applyBorder="1" applyAlignment="1" applyProtection="1">
      <alignment horizontal="left" vertical="center" wrapText="1" indent="3"/>
      <protection hidden="1"/>
    </xf>
    <xf numFmtId="0" fontId="16" fillId="0" borderId="5" xfId="209" applyFont="1" applyBorder="1" applyAlignment="1" applyProtection="1">
      <alignment horizontal="justify" vertical="center" wrapText="1"/>
      <protection hidden="1"/>
    </xf>
    <xf numFmtId="4" fontId="16" fillId="0" borderId="9" xfId="209" applyNumberFormat="1" applyFont="1" applyBorder="1" applyAlignment="1" applyProtection="1">
      <alignment horizontal="justify" vertical="center" wrapText="1"/>
      <protection hidden="1"/>
    </xf>
    <xf numFmtId="0" fontId="16" fillId="0" borderId="0" xfId="0" applyFont="1" applyProtection="1">
      <protection hidden="1"/>
    </xf>
    <xf numFmtId="0" fontId="15" fillId="0" borderId="0" xfId="0" applyFont="1" applyProtection="1">
      <protection hidden="1"/>
    </xf>
    <xf numFmtId="0" fontId="41" fillId="0" borderId="0" xfId="205" applyFont="1" applyAlignment="1" applyProtection="1">
      <alignment vertical="top"/>
      <protection hidden="1"/>
    </xf>
    <xf numFmtId="2" fontId="41" fillId="0" borderId="0" xfId="205" applyNumberFormat="1" applyFont="1" applyAlignment="1" applyProtection="1">
      <alignment vertical="top"/>
      <protection hidden="1"/>
    </xf>
    <xf numFmtId="166" fontId="36" fillId="0" borderId="0" xfId="205" applyNumberFormat="1" applyFont="1" applyAlignment="1" applyProtection="1">
      <alignment vertical="top"/>
      <protection hidden="1"/>
    </xf>
    <xf numFmtId="2" fontId="41" fillId="2" borderId="0" xfId="205" applyNumberFormat="1" applyFont="1" applyFill="1" applyAlignment="1" applyProtection="1">
      <alignment vertical="top"/>
      <protection hidden="1"/>
    </xf>
    <xf numFmtId="0" fontId="30" fillId="0" borderId="0" xfId="0" applyFont="1" applyAlignment="1" applyProtection="1">
      <alignment horizontal="right" vertical="center"/>
      <protection hidden="1"/>
    </xf>
    <xf numFmtId="0" fontId="43" fillId="0" borderId="0" xfId="209" applyFont="1" applyProtection="1">
      <protection hidden="1"/>
    </xf>
    <xf numFmtId="0" fontId="42" fillId="0" borderId="0" xfId="209" applyFont="1" applyProtection="1">
      <protection hidden="1"/>
    </xf>
    <xf numFmtId="0" fontId="42" fillId="0" borderId="0" xfId="209" applyFont="1" applyAlignment="1" applyProtection="1">
      <alignment vertical="center"/>
      <protection hidden="1"/>
    </xf>
    <xf numFmtId="0" fontId="42" fillId="0" borderId="0" xfId="209" applyFont="1" applyAlignment="1" applyProtection="1">
      <alignment wrapText="1"/>
      <protection hidden="1"/>
    </xf>
    <xf numFmtId="10" fontId="42" fillId="0" borderId="0" xfId="209" applyNumberFormat="1" applyFont="1" applyAlignment="1" applyProtection="1">
      <alignment vertical="center"/>
      <protection hidden="1"/>
    </xf>
    <xf numFmtId="0" fontId="30" fillId="0" borderId="0" xfId="203" applyNumberFormat="1" applyFont="1" applyFill="1" applyBorder="1" applyAlignment="1" applyProtection="1">
      <alignment vertical="center" wrapText="1"/>
      <protection hidden="1"/>
    </xf>
    <xf numFmtId="0" fontId="43" fillId="3" borderId="0" xfId="209" applyFont="1" applyFill="1" applyProtection="1">
      <protection hidden="1"/>
    </xf>
    <xf numFmtId="4" fontId="16" fillId="4" borderId="7" xfId="209" applyNumberFormat="1" applyFont="1" applyFill="1" applyBorder="1" applyAlignment="1" applyProtection="1">
      <alignment horizontal="right" vertical="center" wrapText="1"/>
      <protection hidden="1"/>
    </xf>
    <xf numFmtId="0" fontId="20" fillId="0" borderId="18" xfId="205" applyFont="1" applyBorder="1" applyAlignment="1" applyProtection="1">
      <alignment horizontal="center" vertical="center"/>
      <protection hidden="1"/>
    </xf>
    <xf numFmtId="0" fontId="0" fillId="0" borderId="0" xfId="0" applyAlignment="1">
      <alignment vertical="top"/>
    </xf>
    <xf numFmtId="0" fontId="3" fillId="0" borderId="4" xfId="205" applyFont="1" applyBorder="1" applyAlignment="1" applyProtection="1">
      <alignment vertical="center"/>
      <protection hidden="1"/>
    </xf>
    <xf numFmtId="0" fontId="45" fillId="0" borderId="0" xfId="0" applyFont="1" applyAlignment="1" applyProtection="1">
      <alignment horizontal="center" vertical="center" wrapText="1"/>
      <protection hidden="1"/>
    </xf>
    <xf numFmtId="0" fontId="35" fillId="0" borderId="0" xfId="0" applyFont="1" applyProtection="1">
      <protection hidden="1"/>
    </xf>
    <xf numFmtId="0" fontId="0" fillId="0" borderId="0" xfId="0" applyProtection="1">
      <protection hidden="1"/>
    </xf>
    <xf numFmtId="0" fontId="0" fillId="0" borderId="0" xfId="0"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vertical="center"/>
      <protection hidden="1"/>
    </xf>
    <xf numFmtId="0" fontId="19" fillId="0" borderId="0" xfId="0" applyFont="1" applyProtection="1">
      <protection hidden="1"/>
    </xf>
    <xf numFmtId="0" fontId="15" fillId="0" borderId="0" xfId="0" applyFont="1" applyAlignment="1" applyProtection="1">
      <alignment horizontal="center" vertical="top"/>
      <protection hidden="1"/>
    </xf>
    <xf numFmtId="0" fontId="4" fillId="0" borderId="0" xfId="0" applyFont="1" applyAlignment="1" applyProtection="1">
      <alignment horizontal="justify" vertical="center"/>
      <protection hidden="1"/>
    </xf>
    <xf numFmtId="0" fontId="19" fillId="0" borderId="0" xfId="0" applyFont="1" applyAlignment="1" applyProtection="1">
      <alignment vertical="top" wrapText="1"/>
      <protection hidden="1"/>
    </xf>
    <xf numFmtId="165" fontId="5" fillId="0" borderId="0" xfId="0" quotePrefix="1" applyNumberFormat="1" applyFont="1" applyAlignment="1" applyProtection="1">
      <alignment horizontal="left" vertical="top" wrapText="1" indent="1"/>
      <protection hidden="1"/>
    </xf>
    <xf numFmtId="0" fontId="4" fillId="0" borderId="0" xfId="0" applyFont="1" applyAlignment="1" applyProtection="1">
      <alignment horizontal="justify" vertical="top"/>
      <protection hidden="1"/>
    </xf>
    <xf numFmtId="165" fontId="5" fillId="0" borderId="0" xfId="0" quotePrefix="1" applyNumberFormat="1" applyFont="1" applyAlignment="1" applyProtection="1">
      <alignment horizontal="left" vertical="top" wrapText="1"/>
      <protection hidden="1"/>
    </xf>
    <xf numFmtId="0" fontId="20" fillId="0" borderId="0" xfId="0" applyFont="1" applyAlignment="1" applyProtection="1">
      <alignment horizontal="justify" vertical="center"/>
      <protection hidden="1"/>
    </xf>
    <xf numFmtId="0" fontId="4" fillId="0" borderId="0" xfId="0" applyFont="1" applyAlignment="1" applyProtection="1">
      <alignment horizontal="right" vertical="top" wrapText="1"/>
      <protection hidden="1"/>
    </xf>
    <xf numFmtId="0" fontId="4" fillId="0" borderId="0" xfId="0" applyFont="1" applyAlignment="1" applyProtection="1">
      <alignment horizontal="center" vertical="top" wrapText="1"/>
      <protection hidden="1"/>
    </xf>
    <xf numFmtId="0" fontId="16" fillId="0" borderId="0" xfId="0" applyFont="1" applyAlignment="1" applyProtection="1">
      <alignment vertical="top"/>
      <protection hidden="1"/>
    </xf>
    <xf numFmtId="0" fontId="4" fillId="0" borderId="0" xfId="0" applyFont="1" applyAlignment="1" applyProtection="1">
      <alignment horizontal="justify"/>
      <protection hidden="1"/>
    </xf>
    <xf numFmtId="0" fontId="4" fillId="0" borderId="0" xfId="0" applyFont="1" applyProtection="1">
      <protection hidden="1"/>
    </xf>
    <xf numFmtId="0" fontId="20" fillId="0" borderId="0" xfId="0" applyFont="1" applyAlignment="1" applyProtection="1">
      <alignment horizontal="center" vertical="top"/>
      <protection hidden="1"/>
    </xf>
    <xf numFmtId="0" fontId="15" fillId="0" borderId="0" xfId="0" applyFont="1" applyAlignment="1" applyProtection="1">
      <alignment horizontal="left" vertical="center" wrapText="1"/>
      <protection hidden="1"/>
    </xf>
    <xf numFmtId="0" fontId="15" fillId="0" borderId="0" xfId="200" applyNumberFormat="1" applyFont="1" applyFill="1" applyBorder="1" applyAlignment="1" applyProtection="1">
      <alignment horizontal="center" vertical="center" wrapText="1"/>
      <protection hidden="1"/>
    </xf>
    <xf numFmtId="0" fontId="16" fillId="0" borderId="0" xfId="206" applyAlignment="1" applyProtection="1">
      <alignment horizontal="left" vertical="center"/>
      <protection hidden="1"/>
    </xf>
    <xf numFmtId="2" fontId="16" fillId="0" borderId="0" xfId="200" applyNumberFormat="1" applyFill="1" applyBorder="1" applyAlignment="1" applyProtection="1">
      <alignment horizontal="right" vertical="center"/>
      <protection hidden="1"/>
    </xf>
    <xf numFmtId="10" fontId="16" fillId="0" borderId="0" xfId="0" applyNumberFormat="1" applyFont="1" applyAlignment="1">
      <alignment horizontal="center" vertical="center"/>
    </xf>
    <xf numFmtId="0" fontId="15" fillId="0" borderId="0" xfId="0" applyFont="1" applyAlignment="1" applyProtection="1">
      <alignment horizontal="center" vertical="center" wrapText="1"/>
      <protection hidden="1"/>
    </xf>
    <xf numFmtId="168" fontId="15" fillId="0" borderId="0" xfId="0" applyNumberFormat="1" applyFont="1" applyAlignment="1" applyProtection="1">
      <alignment horizontal="center" vertical="center" wrapText="1"/>
      <protection hidden="1"/>
    </xf>
    <xf numFmtId="169" fontId="15" fillId="0" borderId="0" xfId="11" applyNumberFormat="1" applyFont="1" applyFill="1" applyBorder="1" applyAlignment="1" applyProtection="1">
      <alignment horizontal="left" vertical="center" wrapText="1" indent="1"/>
      <protection hidden="1"/>
    </xf>
    <xf numFmtId="0" fontId="15" fillId="0" borderId="0" xfId="0" applyFont="1" applyAlignment="1" applyProtection="1">
      <alignment vertical="center" wrapText="1"/>
      <protection hidden="1"/>
    </xf>
    <xf numFmtId="169" fontId="16" fillId="0" borderId="0" xfId="11" applyNumberFormat="1" applyFont="1" applyFill="1" applyBorder="1" applyAlignment="1" applyProtection="1">
      <alignment horizontal="right" vertical="center" wrapText="1" indent="1"/>
      <protection hidden="1"/>
    </xf>
    <xf numFmtId="0" fontId="16" fillId="0" borderId="0" xfId="0" applyFont="1" applyAlignment="1" applyProtection="1">
      <alignment vertical="center" wrapText="1"/>
      <protection hidden="1"/>
    </xf>
    <xf numFmtId="2" fontId="16" fillId="0" borderId="0" xfId="206" applyNumberFormat="1" applyAlignment="1" applyProtection="1">
      <alignment horizontal="right" vertical="center"/>
      <protection hidden="1"/>
    </xf>
    <xf numFmtId="2" fontId="16" fillId="0" borderId="0" xfId="206" applyNumberFormat="1" applyAlignment="1" applyProtection="1">
      <alignment vertical="center"/>
      <protection hidden="1"/>
    </xf>
    <xf numFmtId="169" fontId="16" fillId="0" borderId="0" xfId="11" applyNumberFormat="1" applyFont="1" applyFill="1" applyBorder="1" applyAlignment="1" applyProtection="1">
      <alignment horizontal="left" vertical="center" wrapText="1"/>
      <protection hidden="1"/>
    </xf>
    <xf numFmtId="165" fontId="15" fillId="0" borderId="0" xfId="206" applyNumberFormat="1" applyFont="1" applyAlignment="1" applyProtection="1">
      <alignment horizontal="center" vertical="center"/>
      <protection hidden="1"/>
    </xf>
    <xf numFmtId="169" fontId="15" fillId="0" borderId="0" xfId="11" applyNumberFormat="1" applyFont="1" applyFill="1" applyBorder="1" applyAlignment="1" applyProtection="1">
      <alignment horizontal="right" vertical="center" wrapText="1" indent="1"/>
      <protection hidden="1"/>
    </xf>
    <xf numFmtId="169" fontId="15" fillId="0" borderId="0" xfId="11" applyNumberFormat="1" applyFont="1" applyFill="1" applyBorder="1" applyAlignment="1" applyProtection="1">
      <alignment horizontal="left" vertical="center" wrapText="1"/>
      <protection hidden="1"/>
    </xf>
    <xf numFmtId="0" fontId="16" fillId="0" borderId="0" xfId="206" applyAlignment="1" applyProtection="1">
      <alignment horizontal="left" vertical="center" wrapText="1"/>
      <protection hidden="1"/>
    </xf>
    <xf numFmtId="0" fontId="16" fillId="0" borderId="0" xfId="206" applyAlignment="1" applyProtection="1">
      <alignment horizontal="right" vertical="center" wrapText="1"/>
      <protection hidden="1"/>
    </xf>
    <xf numFmtId="0" fontId="16" fillId="0" borderId="0" xfId="0" applyFont="1" applyAlignment="1" applyProtection="1">
      <alignment horizontal="left" vertical="center" wrapText="1"/>
      <protection hidden="1"/>
    </xf>
    <xf numFmtId="169" fontId="16" fillId="0" borderId="0" xfId="11" applyNumberFormat="1" applyFont="1" applyFill="1" applyBorder="1" applyAlignment="1" applyProtection="1">
      <alignment horizontal="right" vertical="center" wrapText="1"/>
      <protection hidden="1"/>
    </xf>
    <xf numFmtId="0" fontId="47" fillId="0" borderId="0" xfId="0" applyFont="1"/>
    <xf numFmtId="0" fontId="47"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center" vertical="center"/>
    </xf>
    <xf numFmtId="0" fontId="47" fillId="0" borderId="0" xfId="206" applyFont="1" applyAlignment="1" applyProtection="1">
      <alignment vertical="center"/>
      <protection hidden="1"/>
    </xf>
    <xf numFmtId="0" fontId="47" fillId="0" borderId="0" xfId="206" applyFont="1" applyAlignment="1" applyProtection="1">
      <alignment horizontal="left" vertical="center" indent="1"/>
      <protection hidden="1"/>
    </xf>
    <xf numFmtId="2" fontId="47" fillId="0" borderId="4" xfId="0" applyNumberFormat="1" applyFont="1" applyBorder="1" applyAlignment="1">
      <alignment horizontal="right" vertical="center"/>
    </xf>
    <xf numFmtId="0" fontId="47" fillId="0" borderId="4" xfId="211" applyNumberFormat="1" applyFont="1" applyFill="1" applyBorder="1" applyAlignment="1" applyProtection="1">
      <alignment horizontal="center" vertical="center"/>
    </xf>
    <xf numFmtId="0" fontId="48" fillId="0" borderId="0" xfId="213" applyFont="1" applyAlignment="1" applyProtection="1">
      <alignment horizontal="center"/>
      <protection hidden="1"/>
    </xf>
    <xf numFmtId="0" fontId="48" fillId="0" borderId="0" xfId="213" applyFont="1" applyProtection="1">
      <protection hidden="1"/>
    </xf>
    <xf numFmtId="0" fontId="48" fillId="0" borderId="0" xfId="198" applyFont="1" applyAlignment="1" applyProtection="1">
      <alignment horizontal="left" vertical="center"/>
      <protection hidden="1"/>
    </xf>
    <xf numFmtId="0" fontId="48" fillId="0" borderId="0" xfId="198" applyFont="1" applyProtection="1">
      <protection hidden="1"/>
    </xf>
    <xf numFmtId="0" fontId="48" fillId="0" borderId="0" xfId="198" applyFont="1" applyAlignment="1" applyProtection="1">
      <alignment vertical="center"/>
      <protection hidden="1"/>
    </xf>
    <xf numFmtId="0" fontId="48" fillId="0" borderId="0" xfId="198" applyFont="1" applyAlignment="1" applyProtection="1">
      <alignment horizontal="center" vertical="center"/>
      <protection hidden="1"/>
    </xf>
    <xf numFmtId="0" fontId="48" fillId="0" borderId="0" xfId="198" applyFont="1" applyAlignment="1" applyProtection="1">
      <alignment horizontal="left"/>
      <protection hidden="1"/>
    </xf>
    <xf numFmtId="0" fontId="48" fillId="0" borderId="0" xfId="198" applyFont="1" applyAlignment="1" applyProtection="1">
      <alignment horizontal="center"/>
      <protection hidden="1"/>
    </xf>
    <xf numFmtId="1" fontId="16" fillId="4" borderId="11" xfId="197" applyNumberFormat="1" applyFont="1" applyFill="1" applyBorder="1" applyAlignment="1" applyProtection="1">
      <alignment horizontal="center" vertical="center"/>
      <protection locked="0"/>
    </xf>
    <xf numFmtId="0" fontId="26" fillId="0" borderId="0" xfId="197" applyFont="1" applyAlignment="1" applyProtection="1">
      <alignment horizontal="center" vertical="center"/>
      <protection hidden="1"/>
    </xf>
    <xf numFmtId="0" fontId="49" fillId="0" borderId="0" xfId="197" applyFont="1" applyAlignment="1" applyProtection="1">
      <alignment vertical="center"/>
      <protection hidden="1"/>
    </xf>
    <xf numFmtId="0" fontId="31" fillId="0" borderId="0" xfId="197" applyAlignment="1" applyProtection="1">
      <alignment horizontal="center"/>
      <protection hidden="1"/>
    </xf>
    <xf numFmtId="0" fontId="16" fillId="0" borderId="0" xfId="0" applyFont="1" applyAlignment="1">
      <alignment horizontal="center"/>
    </xf>
    <xf numFmtId="1" fontId="16" fillId="0" borderId="0" xfId="0" applyNumberFormat="1" applyFont="1"/>
    <xf numFmtId="2" fontId="16" fillId="0" borderId="0" xfId="0" applyNumberFormat="1" applyFont="1"/>
    <xf numFmtId="1" fontId="16" fillId="0" borderId="0" xfId="0" applyNumberFormat="1" applyFont="1" applyAlignment="1">
      <alignment vertical="center"/>
    </xf>
    <xf numFmtId="10" fontId="15" fillId="0" borderId="0" xfId="0" applyNumberFormat="1" applyFont="1" applyAlignment="1">
      <alignment horizontal="center" vertical="center"/>
    </xf>
    <xf numFmtId="2" fontId="16" fillId="0" borderId="0" xfId="0" applyNumberFormat="1" applyFont="1" applyAlignment="1">
      <alignment horizontal="center" vertical="center"/>
    </xf>
    <xf numFmtId="180" fontId="16" fillId="0" borderId="0" xfId="0" applyNumberFormat="1" applyFont="1" applyAlignment="1">
      <alignment horizontal="center"/>
    </xf>
    <xf numFmtId="15" fontId="16" fillId="0" borderId="0" xfId="0" applyNumberFormat="1" applyFont="1"/>
    <xf numFmtId="2" fontId="15" fillId="0" borderId="0" xfId="0" applyNumberFormat="1" applyFont="1" applyAlignment="1" applyProtection="1">
      <alignment horizontal="center" vertical="center"/>
      <protection hidden="1"/>
    </xf>
    <xf numFmtId="2" fontId="16" fillId="0" borderId="0" xfId="0" applyNumberFormat="1" applyFont="1" applyAlignment="1" applyProtection="1">
      <alignment vertical="center" wrapText="1"/>
      <protection hidden="1"/>
    </xf>
    <xf numFmtId="168" fontId="16" fillId="0" borderId="0" xfId="0" applyNumberFormat="1" applyFont="1" applyAlignment="1" applyProtection="1">
      <alignment horizontal="right" vertical="center" wrapText="1"/>
      <protection hidden="1"/>
    </xf>
    <xf numFmtId="2" fontId="16" fillId="0" borderId="0" xfId="0" applyNumberFormat="1" applyFont="1" applyAlignment="1" applyProtection="1">
      <alignment vertical="center"/>
      <protection hidden="1"/>
    </xf>
    <xf numFmtId="2" fontId="16" fillId="0" borderId="0" xfId="0" applyNumberFormat="1" applyFont="1" applyAlignment="1">
      <alignment vertical="center"/>
    </xf>
    <xf numFmtId="2" fontId="16" fillId="0" borderId="0" xfId="11" applyNumberFormat="1" applyFont="1" applyFill="1" applyBorder="1" applyAlignment="1" applyProtection="1">
      <alignment horizontal="center" vertical="center"/>
      <protection hidden="1"/>
    </xf>
    <xf numFmtId="2" fontId="15" fillId="0" borderId="0" xfId="0" applyNumberFormat="1" applyFont="1" applyAlignment="1" applyProtection="1">
      <alignment vertical="center"/>
      <protection hidden="1"/>
    </xf>
    <xf numFmtId="0" fontId="16" fillId="0" borderId="0" xfId="0" applyFont="1" applyAlignment="1">
      <alignment horizontal="right" vertical="center"/>
    </xf>
    <xf numFmtId="180" fontId="16" fillId="0" borderId="0" xfId="0" applyNumberFormat="1" applyFont="1" applyAlignment="1">
      <alignment vertical="center"/>
    </xf>
    <xf numFmtId="0" fontId="15" fillId="0" borderId="0" xfId="0" applyFont="1" applyAlignment="1">
      <alignment horizontal="left" vertical="center"/>
    </xf>
    <xf numFmtId="2" fontId="15" fillId="0" borderId="0" xfId="0" applyNumberFormat="1" applyFont="1" applyAlignment="1">
      <alignment horizontal="center" vertical="center"/>
    </xf>
    <xf numFmtId="2" fontId="15" fillId="0" borderId="0" xfId="0" applyNumberFormat="1" applyFont="1" applyAlignment="1">
      <alignment vertical="center"/>
    </xf>
    <xf numFmtId="0" fontId="16" fillId="5" borderId="0" xfId="0" applyFont="1" applyFill="1"/>
    <xf numFmtId="0" fontId="15" fillId="0" borderId="0" xfId="0" applyFont="1" applyAlignment="1">
      <alignment vertical="center" wrapText="1"/>
    </xf>
    <xf numFmtId="0" fontId="47" fillId="0" borderId="0" xfId="0" applyFont="1" applyAlignment="1">
      <alignment horizontal="justify" vertical="center"/>
    </xf>
    <xf numFmtId="0" fontId="47" fillId="0" borderId="0" xfId="200" applyNumberFormat="1" applyFont="1" applyFill="1" applyBorder="1" applyAlignment="1" applyProtection="1">
      <alignment vertical="center"/>
    </xf>
    <xf numFmtId="0" fontId="47" fillId="0" borderId="0" xfId="200" applyNumberFormat="1" applyFont="1" applyFill="1" applyBorder="1" applyAlignment="1" applyProtection="1">
      <alignment vertical="center" wrapText="1"/>
    </xf>
    <xf numFmtId="0" fontId="47" fillId="0" borderId="0" xfId="200" applyNumberFormat="1" applyFont="1" applyFill="1" applyBorder="1" applyAlignment="1" applyProtection="1">
      <alignment vertical="center"/>
      <protection hidden="1"/>
    </xf>
    <xf numFmtId="0" fontId="47" fillId="0" borderId="0" xfId="200" applyNumberFormat="1" applyFont="1" applyFill="1" applyBorder="1" applyAlignment="1" applyProtection="1">
      <alignment vertical="center" wrapText="1"/>
      <protection hidden="1"/>
    </xf>
    <xf numFmtId="165" fontId="15" fillId="0" borderId="0" xfId="212" applyNumberFormat="1" applyFont="1" applyFill="1" applyBorder="1" applyAlignment="1" applyProtection="1">
      <alignment horizontal="center" vertical="center" wrapText="1"/>
      <protection hidden="1"/>
    </xf>
    <xf numFmtId="0" fontId="16" fillId="0" borderId="0" xfId="202" applyNumberFormat="1" applyFont="1" applyFill="1" applyBorder="1" applyAlignment="1" applyProtection="1">
      <alignment horizontal="justify" vertical="center" wrapText="1"/>
      <protection hidden="1"/>
    </xf>
    <xf numFmtId="179" fontId="16" fillId="0" borderId="0" xfId="11" applyNumberFormat="1" applyFont="1" applyFill="1" applyBorder="1" applyAlignment="1" applyProtection="1">
      <alignment horizontal="center" vertical="center" wrapText="1"/>
      <protection hidden="1"/>
    </xf>
    <xf numFmtId="0" fontId="16" fillId="0" borderId="0" xfId="202" applyNumberFormat="1" applyFont="1" applyFill="1" applyBorder="1" applyAlignment="1" applyProtection="1">
      <alignment horizontal="right" vertical="center"/>
      <protection hidden="1"/>
    </xf>
    <xf numFmtId="0" fontId="47" fillId="0" borderId="0" xfId="206" applyFont="1" applyAlignment="1" applyProtection="1">
      <alignment horizontal="left" vertical="center"/>
      <protection hidden="1"/>
    </xf>
    <xf numFmtId="2" fontId="30" fillId="0" borderId="0" xfId="200" applyNumberFormat="1" applyFont="1" applyFill="1" applyBorder="1" applyAlignment="1" applyProtection="1">
      <alignment horizontal="right" vertical="center"/>
      <protection hidden="1"/>
    </xf>
    <xf numFmtId="2" fontId="24" fillId="0" borderId="0" xfId="200" applyNumberFormat="1" applyFont="1" applyFill="1" applyBorder="1" applyAlignment="1" applyProtection="1">
      <alignment horizontal="right" vertical="center"/>
      <protection hidden="1"/>
    </xf>
    <xf numFmtId="0" fontId="16" fillId="5" borderId="0" xfId="0" applyFont="1" applyFill="1" applyAlignment="1">
      <alignment horizontal="left" vertical="center"/>
    </xf>
    <xf numFmtId="1" fontId="16" fillId="5" borderId="0" xfId="0" applyNumberFormat="1" applyFont="1" applyFill="1"/>
    <xf numFmtId="0" fontId="47" fillId="0" borderId="0" xfId="0" applyFont="1" applyProtection="1">
      <protection hidden="1"/>
    </xf>
    <xf numFmtId="0" fontId="47" fillId="0" borderId="0" xfId="0" applyFont="1" applyAlignment="1" applyProtection="1">
      <alignment horizontal="left" vertical="center"/>
      <protection hidden="1"/>
    </xf>
    <xf numFmtId="0" fontId="47" fillId="0" borderId="0" xfId="0" applyFont="1" applyAlignment="1" applyProtection="1">
      <alignment horizontal="justify" vertical="center"/>
      <protection hidden="1"/>
    </xf>
    <xf numFmtId="0" fontId="47" fillId="0" borderId="0" xfId="0" applyFont="1" applyAlignment="1" applyProtection="1">
      <alignment horizontal="center" vertical="center"/>
      <protection hidden="1"/>
    </xf>
    <xf numFmtId="0" fontId="47" fillId="0" borderId="0" xfId="205" applyFont="1" applyAlignment="1" applyProtection="1">
      <alignment vertical="top"/>
      <protection hidden="1"/>
    </xf>
    <xf numFmtId="0" fontId="47" fillId="0" borderId="0" xfId="205" applyFont="1" applyAlignment="1" applyProtection="1">
      <alignment horizontal="left" vertical="top"/>
      <protection hidden="1"/>
    </xf>
    <xf numFmtId="0" fontId="26" fillId="0" borderId="0" xfId="206" applyFont="1" applyAlignment="1" applyProtection="1">
      <alignment horizontal="center" vertical="center" wrapText="1"/>
      <protection hidden="1"/>
    </xf>
    <xf numFmtId="0" fontId="47" fillId="4" borderId="22" xfId="0" applyFont="1" applyFill="1" applyBorder="1" applyAlignment="1" applyProtection="1">
      <alignment horizontal="left" vertical="center"/>
      <protection locked="0"/>
    </xf>
    <xf numFmtId="0" fontId="47" fillId="0" borderId="0" xfId="206" applyFont="1" applyAlignment="1">
      <alignment horizontal="left" vertical="center"/>
    </xf>
    <xf numFmtId="0" fontId="15" fillId="0" borderId="0" xfId="0" applyFont="1" applyAlignment="1">
      <alignment horizontal="left" vertical="center" wrapText="1"/>
    </xf>
    <xf numFmtId="0" fontId="25" fillId="0" borderId="0" xfId="0" applyFont="1" applyAlignment="1">
      <alignment horizontal="left" vertical="center"/>
    </xf>
    <xf numFmtId="10" fontId="25" fillId="0" borderId="0" xfId="0" applyNumberFormat="1" applyFont="1" applyAlignment="1">
      <alignment horizontal="center" vertical="center"/>
    </xf>
    <xf numFmtId="0" fontId="25" fillId="0" borderId="0" xfId="0" applyFont="1" applyAlignment="1">
      <alignment vertical="center"/>
    </xf>
    <xf numFmtId="0" fontId="47" fillId="0" borderId="0" xfId="200" applyNumberFormat="1" applyFont="1" applyFill="1" applyBorder="1" applyAlignment="1" applyProtection="1">
      <alignment horizontal="center" vertical="center"/>
    </xf>
    <xf numFmtId="10" fontId="47" fillId="0" borderId="0" xfId="0" applyNumberFormat="1" applyFont="1" applyAlignment="1">
      <alignment horizontal="center" vertical="center"/>
    </xf>
    <xf numFmtId="0" fontId="47" fillId="0" borderId="0" xfId="200" applyNumberFormat="1" applyFont="1" applyFill="1" applyBorder="1" applyAlignment="1" applyProtection="1">
      <alignment horizontal="center" vertical="center"/>
      <protection hidden="1"/>
    </xf>
    <xf numFmtId="0" fontId="26" fillId="0" borderId="0" xfId="0" applyFont="1" applyAlignment="1">
      <alignment vertical="center"/>
    </xf>
    <xf numFmtId="2" fontId="16" fillId="0" borderId="4" xfId="200" applyNumberFormat="1" applyFill="1" applyBorder="1" applyAlignment="1" applyProtection="1">
      <alignment horizontal="right" vertical="top"/>
    </xf>
    <xf numFmtId="0" fontId="47" fillId="0" borderId="0" xfId="0" applyFont="1" applyAlignment="1">
      <alignment horizontal="center" vertical="center" wrapText="1"/>
    </xf>
    <xf numFmtId="0" fontId="15" fillId="0" borderId="0" xfId="211" applyFont="1" applyFill="1" applyBorder="1" applyAlignment="1">
      <alignment vertical="center" wrapText="1"/>
    </xf>
    <xf numFmtId="2" fontId="16" fillId="0" borderId="0" xfId="0" applyNumberFormat="1" applyFont="1" applyAlignment="1">
      <alignment horizontal="right" vertical="center"/>
    </xf>
    <xf numFmtId="2" fontId="16" fillId="6" borderId="4" xfId="0" applyNumberFormat="1" applyFont="1" applyFill="1" applyBorder="1" applyAlignment="1">
      <alignment horizontal="right" vertical="center"/>
    </xf>
    <xf numFmtId="0" fontId="16" fillId="6" borderId="4" xfId="0" applyFont="1" applyFill="1" applyBorder="1" applyAlignment="1">
      <alignment horizontal="center" vertical="top" wrapText="1"/>
    </xf>
    <xf numFmtId="0" fontId="15" fillId="6" borderId="14" xfId="211" applyFont="1" applyFill="1" applyBorder="1" applyAlignment="1">
      <alignment vertical="center" wrapText="1"/>
    </xf>
    <xf numFmtId="0" fontId="15" fillId="6" borderId="3" xfId="211" applyFont="1" applyFill="1" applyBorder="1" applyAlignment="1">
      <alignment vertical="center" wrapText="1"/>
    </xf>
    <xf numFmtId="0" fontId="15" fillId="6" borderId="15" xfId="211" applyFont="1" applyFill="1" applyBorder="1" applyAlignment="1">
      <alignment vertical="center" wrapText="1"/>
    </xf>
    <xf numFmtId="0" fontId="17" fillId="6" borderId="4" xfId="0" applyFont="1" applyFill="1" applyBorder="1" applyAlignment="1" applyProtection="1">
      <alignment vertical="center"/>
      <protection locked="0"/>
    </xf>
    <xf numFmtId="0" fontId="47" fillId="7" borderId="4" xfId="211" applyNumberFormat="1" applyFont="1" applyFill="1" applyBorder="1" applyAlignment="1" applyProtection="1">
      <alignment horizontal="center" vertical="center"/>
    </xf>
    <xf numFmtId="2" fontId="16" fillId="7" borderId="4" xfId="0" applyNumberFormat="1" applyFont="1" applyFill="1" applyBorder="1" applyAlignment="1">
      <alignment horizontal="right" vertical="center"/>
    </xf>
    <xf numFmtId="0" fontId="16" fillId="7" borderId="4" xfId="0" applyFont="1" applyFill="1" applyBorder="1" applyAlignment="1">
      <alignment vertical="center"/>
    </xf>
    <xf numFmtId="2" fontId="16" fillId="0" borderId="4" xfId="200" applyNumberFormat="1" applyFill="1" applyBorder="1" applyAlignment="1" applyProtection="1">
      <alignment horizontal="right" vertical="top"/>
      <protection hidden="1"/>
    </xf>
    <xf numFmtId="0" fontId="15" fillId="0" borderId="0" xfId="211" applyFont="1" applyFill="1" applyBorder="1" applyAlignment="1">
      <alignment vertical="top" wrapText="1"/>
    </xf>
    <xf numFmtId="2" fontId="16" fillId="0" borderId="0" xfId="0" applyNumberFormat="1" applyFont="1" applyAlignment="1">
      <alignment horizontal="right" vertical="top"/>
    </xf>
    <xf numFmtId="0" fontId="15" fillId="0" borderId="0" xfId="0" applyFont="1" applyAlignment="1">
      <alignment horizontal="justify" vertical="top"/>
    </xf>
    <xf numFmtId="178" fontId="15" fillId="0" borderId="0" xfId="0" applyNumberFormat="1" applyFont="1" applyAlignment="1" applyProtection="1">
      <alignment horizontal="justify" vertical="top"/>
      <protection hidden="1"/>
    </xf>
    <xf numFmtId="14" fontId="16" fillId="0" borderId="0" xfId="0" applyNumberFormat="1" applyFont="1" applyAlignment="1">
      <alignment horizontal="left" vertical="top"/>
    </xf>
    <xf numFmtId="0" fontId="15" fillId="0" borderId="0" xfId="0" applyFont="1" applyAlignment="1">
      <alignment horizontal="right" vertical="top"/>
    </xf>
    <xf numFmtId="0" fontId="16" fillId="0" borderId="0" xfId="0" applyFont="1" applyAlignment="1">
      <alignment vertical="top"/>
    </xf>
    <xf numFmtId="0" fontId="15" fillId="0" borderId="0" xfId="0" applyFont="1" applyAlignment="1" applyProtection="1">
      <alignment vertical="top"/>
      <protection hidden="1"/>
    </xf>
    <xf numFmtId="0" fontId="30" fillId="0" borderId="0" xfId="0" applyFont="1" applyAlignment="1" applyProtection="1">
      <alignment horizontal="center" vertical="top"/>
      <protection hidden="1"/>
    </xf>
    <xf numFmtId="0" fontId="30" fillId="0" borderId="0" xfId="0" applyFont="1" applyAlignment="1" applyProtection="1">
      <alignment horizontal="justify" vertical="top"/>
      <protection hidden="1"/>
    </xf>
    <xf numFmtId="0" fontId="30" fillId="0" borderId="0" xfId="0" applyFont="1" applyAlignment="1" applyProtection="1">
      <alignment vertical="top"/>
      <protection hidden="1"/>
    </xf>
    <xf numFmtId="0" fontId="47" fillId="7" borderId="4" xfId="0" applyFont="1" applyFill="1" applyBorder="1" applyAlignment="1">
      <alignment horizontal="center" vertical="center" wrapText="1"/>
    </xf>
    <xf numFmtId="0" fontId="15" fillId="7" borderId="4" xfId="211" applyFont="1" applyFill="1" applyBorder="1" applyAlignment="1">
      <alignment vertical="center" wrapText="1"/>
    </xf>
    <xf numFmtId="0" fontId="47" fillId="4" borderId="0" xfId="0" applyFont="1" applyFill="1" applyAlignment="1">
      <alignment vertical="center"/>
    </xf>
    <xf numFmtId="0" fontId="15" fillId="0" borderId="5" xfId="194" applyFont="1" applyBorder="1" applyAlignment="1">
      <alignment vertical="center"/>
    </xf>
    <xf numFmtId="0" fontId="16" fillId="0" borderId="5" xfId="194" applyFont="1" applyBorder="1" applyAlignment="1">
      <alignment vertical="center"/>
    </xf>
    <xf numFmtId="0" fontId="15" fillId="0" borderId="5" xfId="194" applyFont="1" applyBorder="1" applyAlignment="1">
      <alignment horizontal="right" vertical="center"/>
    </xf>
    <xf numFmtId="0" fontId="16" fillId="0" borderId="0" xfId="194" applyFont="1" applyAlignment="1">
      <alignment vertical="center"/>
    </xf>
    <xf numFmtId="0" fontId="30" fillId="0" borderId="0" xfId="194" applyFont="1" applyAlignment="1">
      <alignment horizontal="center" vertical="center"/>
    </xf>
    <xf numFmtId="0" fontId="47" fillId="0" borderId="0" xfId="194" applyFont="1" applyAlignment="1">
      <alignment vertical="center"/>
    </xf>
    <xf numFmtId="0" fontId="15" fillId="0" borderId="0" xfId="194" applyFont="1" applyAlignment="1">
      <alignment horizontal="center" vertical="center"/>
    </xf>
    <xf numFmtId="0" fontId="47" fillId="0" borderId="0" xfId="194" applyFont="1" applyAlignment="1">
      <alignment horizontal="left" vertical="center"/>
    </xf>
    <xf numFmtId="178" fontId="47" fillId="0" borderId="0" xfId="194" applyNumberFormat="1" applyFont="1" applyAlignment="1">
      <alignment horizontal="left" vertical="center"/>
    </xf>
    <xf numFmtId="0" fontId="47" fillId="0" borderId="0" xfId="196" applyFont="1" applyAlignment="1">
      <alignment horizontal="left" vertical="center"/>
    </xf>
    <xf numFmtId="0" fontId="15" fillId="0" borderId="0" xfId="196" applyFont="1" applyAlignment="1">
      <alignment horizontal="left" vertical="center"/>
    </xf>
    <xf numFmtId="0" fontId="16" fillId="0" borderId="0" xfId="194" applyFont="1" applyAlignment="1">
      <alignment horizontal="justify" vertical="center"/>
    </xf>
    <xf numFmtId="0" fontId="47" fillId="0" borderId="0" xfId="207" applyFont="1" applyAlignment="1">
      <alignment horizontal="left" vertical="center"/>
    </xf>
    <xf numFmtId="0" fontId="47" fillId="0" borderId="0" xfId="194" applyFont="1" applyAlignment="1">
      <alignment horizontal="justify" vertical="center"/>
    </xf>
    <xf numFmtId="4" fontId="15" fillId="0" borderId="0" xfId="194" applyNumberFormat="1" applyFont="1" applyAlignment="1">
      <alignment vertical="center"/>
    </xf>
    <xf numFmtId="0" fontId="15" fillId="0" borderId="0" xfId="194" applyFont="1" applyAlignment="1">
      <alignment horizontal="justify" vertical="center"/>
    </xf>
    <xf numFmtId="165" fontId="47" fillId="0" borderId="0" xfId="194" applyNumberFormat="1" applyFont="1" applyAlignment="1">
      <alignment horizontal="center" vertical="center"/>
    </xf>
    <xf numFmtId="0" fontId="30" fillId="0" borderId="0" xfId="194" applyFont="1" applyAlignment="1">
      <alignment vertical="center"/>
    </xf>
    <xf numFmtId="165" fontId="47" fillId="0" borderId="0" xfId="0" applyNumberFormat="1" applyFont="1" applyAlignment="1">
      <alignment horizontal="center" vertical="center"/>
    </xf>
    <xf numFmtId="0" fontId="47" fillId="0" borderId="0" xfId="0" applyFont="1" applyAlignment="1">
      <alignment horizontal="right" vertical="center"/>
    </xf>
    <xf numFmtId="178" fontId="15" fillId="0" borderId="0" xfId="194" applyNumberFormat="1" applyFont="1" applyAlignment="1">
      <alignment vertical="center"/>
    </xf>
    <xf numFmtId="0" fontId="15" fillId="0" borderId="0" xfId="194" applyFont="1" applyAlignment="1">
      <alignment horizontal="right" vertical="center"/>
    </xf>
    <xf numFmtId="0" fontId="16" fillId="0" borderId="0" xfId="194" applyFont="1" applyAlignment="1">
      <alignment horizontal="left" vertical="center"/>
    </xf>
    <xf numFmtId="0" fontId="47" fillId="0" borderId="0" xfId="0" applyFont="1" applyAlignment="1">
      <alignment vertical="center" wrapText="1"/>
    </xf>
    <xf numFmtId="0" fontId="16" fillId="0" borderId="0" xfId="205" applyFont="1" applyAlignment="1" applyProtection="1">
      <alignment horizontal="left" vertical="top"/>
      <protection hidden="1"/>
    </xf>
    <xf numFmtId="0" fontId="15" fillId="0" borderId="0" xfId="200" applyNumberFormat="1" applyFont="1" applyFill="1" applyBorder="1" applyAlignment="1" applyProtection="1">
      <alignment horizontal="justify" vertical="center"/>
      <protection hidden="1"/>
    </xf>
    <xf numFmtId="0" fontId="26" fillId="0" borderId="0" xfId="206" applyFont="1" applyAlignment="1" applyProtection="1">
      <alignment horizontal="justify" vertical="center" wrapText="1"/>
      <protection hidden="1"/>
    </xf>
    <xf numFmtId="0" fontId="0" fillId="0" borderId="0" xfId="0" applyAlignment="1">
      <alignment wrapText="1"/>
    </xf>
    <xf numFmtId="165" fontId="3" fillId="0" borderId="23" xfId="0" applyNumberFormat="1" applyFont="1" applyBorder="1" applyAlignment="1">
      <alignment horizontal="center" vertical="top" wrapText="1"/>
    </xf>
    <xf numFmtId="0" fontId="19" fillId="0" borderId="0" xfId="0" applyFont="1" applyAlignment="1">
      <alignment vertical="top"/>
    </xf>
    <xf numFmtId="39" fontId="19" fillId="0" borderId="4" xfId="11" applyNumberFormat="1" applyFont="1" applyFill="1" applyBorder="1" applyAlignment="1" applyProtection="1">
      <alignment horizontal="right" vertical="top" wrapText="1"/>
    </xf>
    <xf numFmtId="165" fontId="19" fillId="0" borderId="23" xfId="0" applyNumberFormat="1" applyFont="1" applyBorder="1" applyAlignment="1">
      <alignment horizontal="right" vertical="top" wrapText="1"/>
    </xf>
    <xf numFmtId="0" fontId="51" fillId="0" borderId="0" xfId="0" applyFont="1" applyAlignment="1">
      <alignment vertical="top"/>
    </xf>
    <xf numFmtId="0" fontId="52" fillId="0" borderId="0" xfId="0" applyFont="1" applyAlignment="1">
      <alignment vertical="top"/>
    </xf>
    <xf numFmtId="165" fontId="3" fillId="0" borderId="15" xfId="0" applyNumberFormat="1" applyFont="1" applyBorder="1" applyAlignment="1">
      <alignment horizontal="right" vertical="top" wrapText="1"/>
    </xf>
    <xf numFmtId="0" fontId="19" fillId="0" borderId="3" xfId="0" applyFont="1" applyBorder="1" applyAlignment="1">
      <alignment horizontal="center" vertical="top" wrapText="1"/>
    </xf>
    <xf numFmtId="0" fontId="19" fillId="0" borderId="15" xfId="0" applyFont="1" applyBorder="1" applyAlignment="1">
      <alignment horizontal="center" vertical="top" wrapText="1"/>
    </xf>
    <xf numFmtId="0" fontId="55" fillId="4" borderId="4" xfId="0" applyFont="1" applyFill="1" applyBorder="1" applyAlignment="1" applyProtection="1">
      <alignment vertical="center"/>
      <protection locked="0"/>
    </xf>
    <xf numFmtId="0" fontId="54" fillId="0" borderId="0" xfId="200" applyNumberFormat="1" applyFont="1" applyFill="1" applyBorder="1" applyProtection="1">
      <alignment vertical="top"/>
    </xf>
    <xf numFmtId="0" fontId="19" fillId="0" borderId="0" xfId="200" applyNumberFormat="1" applyFont="1" applyFill="1" applyBorder="1" applyProtection="1">
      <alignment vertical="top"/>
    </xf>
    <xf numFmtId="0" fontId="54" fillId="0" borderId="6" xfId="200" applyNumberFormat="1" applyFont="1" applyFill="1" applyBorder="1" applyProtection="1">
      <alignment vertical="top"/>
    </xf>
    <xf numFmtId="0" fontId="19" fillId="0" borderId="6" xfId="200" applyNumberFormat="1" applyFont="1" applyFill="1" applyBorder="1" applyProtection="1">
      <alignment vertical="top"/>
    </xf>
    <xf numFmtId="0" fontId="3" fillId="0" borderId="10" xfId="0" applyFont="1" applyBorder="1" applyAlignment="1">
      <alignment horizontal="left" vertical="top"/>
    </xf>
    <xf numFmtId="0" fontId="3" fillId="0" borderId="0" xfId="0" applyFont="1" applyAlignment="1">
      <alignment horizontal="left" vertical="top"/>
    </xf>
    <xf numFmtId="0" fontId="19" fillId="0" borderId="4" xfId="200" applyNumberFormat="1" applyFont="1" applyFill="1" applyBorder="1" applyAlignment="1" applyProtection="1">
      <alignment vertical="top" wrapText="1"/>
    </xf>
    <xf numFmtId="0" fontId="51" fillId="0" borderId="4" xfId="200" applyNumberFormat="1" applyFont="1" applyFill="1" applyBorder="1" applyAlignment="1" applyProtection="1">
      <alignment vertical="top" wrapText="1"/>
    </xf>
    <xf numFmtId="0" fontId="16" fillId="7" borderId="4" xfId="0" applyFont="1" applyFill="1" applyBorder="1" applyAlignment="1">
      <alignment horizontal="center" vertical="center" wrapText="1"/>
    </xf>
    <xf numFmtId="0" fontId="16" fillId="0" borderId="0" xfId="0" applyFont="1" applyAlignment="1">
      <alignment horizontal="center" vertical="top" wrapText="1"/>
    </xf>
    <xf numFmtId="0" fontId="16" fillId="0" borderId="0" xfId="200" applyNumberFormat="1" applyFill="1" applyBorder="1" applyProtection="1">
      <alignment vertical="top"/>
    </xf>
    <xf numFmtId="0" fontId="16" fillId="0" borderId="0" xfId="200" applyNumberFormat="1" applyFill="1" applyBorder="1" applyAlignment="1" applyProtection="1">
      <alignment vertical="top" wrapText="1"/>
    </xf>
    <xf numFmtId="0" fontId="16" fillId="0" borderId="0" xfId="200" applyNumberFormat="1" applyFill="1" applyBorder="1" applyAlignment="1" applyProtection="1">
      <alignment vertical="center" wrapText="1"/>
    </xf>
    <xf numFmtId="165" fontId="15" fillId="0" borderId="23" xfId="0" applyNumberFormat="1" applyFont="1" applyBorder="1" applyAlignment="1">
      <alignment horizontal="center" vertical="top" wrapText="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5" fillId="0" borderId="4" xfId="0" applyFont="1" applyBorder="1" applyAlignment="1" applyProtection="1">
      <alignment horizontal="center" vertical="center" wrapText="1"/>
      <protection hidden="1"/>
    </xf>
    <xf numFmtId="0" fontId="15" fillId="0" borderId="4" xfId="0" applyFont="1" applyBorder="1" applyAlignment="1" applyProtection="1">
      <alignment vertical="center" wrapText="1"/>
      <protection hidden="1"/>
    </xf>
    <xf numFmtId="0" fontId="15" fillId="0" borderId="4" xfId="0" quotePrefix="1"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4" borderId="4" xfId="0" applyFill="1" applyBorder="1" applyAlignment="1" applyProtection="1">
      <alignment vertical="center"/>
      <protection locked="0"/>
    </xf>
    <xf numFmtId="2" fontId="0" fillId="4" borderId="4" xfId="0" applyNumberFormat="1" applyFill="1" applyBorder="1" applyAlignment="1" applyProtection="1">
      <alignment vertical="center"/>
      <protection locked="0"/>
    </xf>
    <xf numFmtId="10" fontId="0" fillId="4" borderId="4" xfId="0" applyNumberFormat="1" applyFill="1" applyBorder="1" applyAlignment="1" applyProtection="1">
      <alignment vertical="center"/>
      <protection locked="0"/>
    </xf>
    <xf numFmtId="0" fontId="0" fillId="0" borderId="4" xfId="0" applyBorder="1" applyAlignment="1" applyProtection="1">
      <alignment vertical="center"/>
      <protection hidden="1"/>
    </xf>
    <xf numFmtId="0" fontId="15" fillId="0" borderId="4" xfId="0" applyFont="1" applyBorder="1" applyAlignment="1" applyProtection="1">
      <alignment horizontal="center" vertical="center"/>
      <protection hidden="1"/>
    </xf>
    <xf numFmtId="0" fontId="15" fillId="0" borderId="4" xfId="0" applyFont="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5" fillId="0" borderId="0" xfId="0" quotePrefix="1" applyFont="1" applyAlignment="1" applyProtection="1">
      <alignment horizontal="center" vertical="center"/>
      <protection hidden="1"/>
    </xf>
    <xf numFmtId="2" fontId="15" fillId="0" borderId="0" xfId="206" applyNumberFormat="1" applyFont="1" applyAlignment="1" applyProtection="1">
      <alignment vertical="center"/>
      <protection hidden="1"/>
    </xf>
    <xf numFmtId="0" fontId="47" fillId="0" borderId="0" xfId="206" applyFont="1" applyAlignment="1" applyProtection="1">
      <alignment horizontal="left" vertical="center" wrapText="1"/>
      <protection hidden="1"/>
    </xf>
    <xf numFmtId="0" fontId="0" fillId="0" borderId="0" xfId="205" applyFont="1" applyAlignment="1" applyProtection="1">
      <alignment vertical="center"/>
      <protection hidden="1"/>
    </xf>
    <xf numFmtId="0" fontId="15" fillId="0" borderId="0" xfId="200" applyNumberFormat="1" applyFont="1" applyFill="1" applyBorder="1" applyAlignment="1" applyProtection="1">
      <alignment vertical="center"/>
      <protection hidden="1"/>
    </xf>
    <xf numFmtId="0" fontId="15" fillId="0" borderId="4" xfId="0" applyFont="1" applyBorder="1" applyAlignment="1">
      <alignment horizontal="left" vertical="top" wrapText="1"/>
    </xf>
    <xf numFmtId="0" fontId="4" fillId="0" borderId="4" xfId="0" applyFont="1" applyBorder="1" applyAlignment="1">
      <alignment vertical="top"/>
    </xf>
    <xf numFmtId="2" fontId="0" fillId="0" borderId="4" xfId="200" applyNumberFormat="1" applyFont="1" applyFill="1" applyBorder="1" applyAlignment="1" applyProtection="1">
      <alignment horizontal="right" vertical="top"/>
    </xf>
    <xf numFmtId="0" fontId="5" fillId="0" borderId="4" xfId="0" applyFont="1" applyBorder="1" applyAlignment="1">
      <alignment horizontal="center" vertical="top" wrapText="1"/>
    </xf>
    <xf numFmtId="0" fontId="4" fillId="0" borderId="4" xfId="0" applyFont="1" applyBorder="1" applyAlignment="1">
      <alignment horizontal="right" vertical="top" wrapText="1"/>
    </xf>
    <xf numFmtId="0" fontId="4" fillId="6" borderId="4" xfId="0" applyFont="1" applyFill="1" applyBorder="1" applyAlignment="1">
      <alignment horizontal="center" vertical="top" wrapText="1"/>
    </xf>
    <xf numFmtId="0" fontId="4" fillId="6" borderId="4" xfId="206" applyFont="1" applyFill="1" applyBorder="1" applyAlignment="1">
      <alignment vertical="top" wrapText="1"/>
    </xf>
    <xf numFmtId="0" fontId="15" fillId="6" borderId="4" xfId="0" applyFont="1" applyFill="1" applyBorder="1" applyAlignment="1">
      <alignment horizontal="left" vertical="top" wrapText="1"/>
    </xf>
    <xf numFmtId="2" fontId="15" fillId="6" borderId="4" xfId="0" applyNumberFormat="1" applyFont="1" applyFill="1" applyBorder="1" applyAlignment="1">
      <alignment horizontal="right" vertical="top" wrapText="1"/>
    </xf>
    <xf numFmtId="4" fontId="15" fillId="6" borderId="4" xfId="11" applyNumberFormat="1" applyFont="1" applyFill="1" applyBorder="1" applyAlignment="1" applyProtection="1">
      <alignment vertical="top" wrapText="1"/>
    </xf>
    <xf numFmtId="4" fontId="19" fillId="0" borderId="4" xfId="0" applyNumberFormat="1" applyFont="1" applyBorder="1" applyAlignment="1">
      <alignment vertical="top" wrapText="1"/>
    </xf>
    <xf numFmtId="1" fontId="0" fillId="4" borderId="4" xfId="0" applyNumberFormat="1" applyFill="1" applyBorder="1" applyAlignment="1">
      <alignment vertical="center"/>
    </xf>
    <xf numFmtId="170" fontId="53" fillId="0" borderId="4" xfId="0" applyNumberFormat="1" applyFont="1" applyBorder="1" applyAlignment="1">
      <alignment horizontal="center" vertical="top" wrapText="1"/>
    </xf>
    <xf numFmtId="0" fontId="56" fillId="0" borderId="0" xfId="197" applyFont="1" applyAlignment="1" applyProtection="1">
      <alignment horizontal="center" vertical="center"/>
      <protection hidden="1"/>
    </xf>
    <xf numFmtId="178" fontId="0" fillId="4" borderId="11" xfId="197" applyNumberFormat="1" applyFont="1" applyFill="1" applyBorder="1" applyAlignment="1" applyProtection="1">
      <alignment horizontal="center" vertical="center"/>
      <protection locked="0"/>
    </xf>
    <xf numFmtId="0" fontId="57" fillId="0" borderId="0" xfId="205" applyFont="1" applyAlignment="1" applyProtection="1">
      <alignment vertical="top"/>
      <protection hidden="1"/>
    </xf>
    <xf numFmtId="0" fontId="47" fillId="4" borderId="0" xfId="0" applyFont="1" applyFill="1" applyAlignment="1" applyProtection="1">
      <alignment vertical="center"/>
      <protection locked="0"/>
    </xf>
    <xf numFmtId="0" fontId="60" fillId="0" borderId="0" xfId="205" applyFont="1" applyAlignment="1" applyProtection="1">
      <alignment vertical="top"/>
      <protection hidden="1"/>
    </xf>
    <xf numFmtId="1" fontId="16" fillId="0" borderId="0" xfId="210" applyNumberFormat="1" applyFont="1" applyAlignment="1" applyProtection="1">
      <alignment vertical="center" wrapText="1"/>
      <protection hidden="1"/>
    </xf>
    <xf numFmtId="1" fontId="15" fillId="0" borderId="0" xfId="210" applyNumberFormat="1" applyFont="1" applyAlignment="1" applyProtection="1">
      <alignment horizontal="center" vertical="center" wrapText="1"/>
      <protection hidden="1"/>
    </xf>
    <xf numFmtId="0" fontId="15" fillId="0" borderId="0" xfId="210" applyFont="1" applyAlignment="1" applyProtection="1">
      <alignment horizontal="center" vertical="center" wrapText="1"/>
      <protection hidden="1"/>
    </xf>
    <xf numFmtId="0" fontId="34" fillId="0" borderId="0" xfId="210" applyProtection="1">
      <protection hidden="1"/>
    </xf>
    <xf numFmtId="4" fontId="15" fillId="0" borderId="0" xfId="210" applyNumberFormat="1" applyFont="1" applyAlignment="1" applyProtection="1">
      <alignment horizontal="center" vertical="center" wrapText="1"/>
      <protection hidden="1"/>
    </xf>
    <xf numFmtId="0" fontId="18" fillId="0" borderId="0" xfId="210" applyFont="1" applyProtection="1">
      <protection hidden="1"/>
    </xf>
    <xf numFmtId="1" fontId="15" fillId="0" borderId="4" xfId="210" applyNumberFormat="1" applyFont="1" applyBorder="1" applyAlignment="1" applyProtection="1">
      <alignment vertical="center" wrapText="1"/>
      <protection hidden="1"/>
    </xf>
    <xf numFmtId="4" fontId="15" fillId="0" borderId="4" xfId="210" applyNumberFormat="1" applyFont="1" applyBorder="1" applyAlignment="1" applyProtection="1">
      <alignment horizontal="right" vertical="center" wrapText="1"/>
      <protection hidden="1"/>
    </xf>
    <xf numFmtId="4" fontId="15" fillId="0" borderId="14" xfId="210" applyNumberFormat="1" applyFont="1" applyBorder="1" applyAlignment="1" applyProtection="1">
      <alignment horizontal="right" vertical="center" wrapText="1"/>
      <protection hidden="1"/>
    </xf>
    <xf numFmtId="4" fontId="16" fillId="0" borderId="15" xfId="210" applyNumberFormat="1" applyFont="1" applyBorder="1" applyAlignment="1" applyProtection="1">
      <alignment horizontal="right" vertical="center" wrapText="1"/>
      <protection hidden="1"/>
    </xf>
    <xf numFmtId="0" fontId="18" fillId="0" borderId="0" xfId="210" applyFont="1" applyAlignment="1" applyProtection="1">
      <alignment vertical="center"/>
      <protection hidden="1"/>
    </xf>
    <xf numFmtId="1" fontId="16" fillId="0" borderId="4" xfId="210" applyNumberFormat="1" applyFont="1" applyBorder="1" applyAlignment="1" applyProtection="1">
      <alignment horizontal="center" vertical="center" wrapText="1"/>
      <protection hidden="1"/>
    </xf>
    <xf numFmtId="0" fontId="15" fillId="0" borderId="14" xfId="210" applyFont="1" applyBorder="1" applyAlignment="1" applyProtection="1">
      <alignment vertical="center" wrapText="1"/>
      <protection hidden="1"/>
    </xf>
    <xf numFmtId="0" fontId="15" fillId="0" borderId="15" xfId="210" applyFont="1" applyBorder="1" applyAlignment="1" applyProtection="1">
      <alignment vertical="center" wrapText="1"/>
      <protection hidden="1"/>
    </xf>
    <xf numFmtId="4" fontId="16" fillId="0" borderId="4" xfId="210" applyNumberFormat="1" applyFont="1" applyBorder="1" applyAlignment="1" applyProtection="1">
      <alignment vertical="center" wrapText="1"/>
      <protection hidden="1"/>
    </xf>
    <xf numFmtId="4" fontId="15" fillId="0" borderId="14" xfId="210" applyNumberFormat="1" applyFont="1" applyBorder="1" applyAlignment="1" applyProtection="1">
      <alignment vertical="center" wrapText="1"/>
      <protection hidden="1"/>
    </xf>
    <xf numFmtId="4" fontId="16" fillId="0" borderId="15" xfId="210" applyNumberFormat="1" applyFont="1" applyBorder="1" applyAlignment="1" applyProtection="1">
      <alignment vertical="center" wrapText="1"/>
      <protection hidden="1"/>
    </xf>
    <xf numFmtId="3" fontId="18" fillId="0" borderId="0" xfId="210" applyNumberFormat="1" applyFont="1" applyProtection="1">
      <protection hidden="1"/>
    </xf>
    <xf numFmtId="4" fontId="16" fillId="0" borderId="4" xfId="210" applyNumberFormat="1" applyFont="1" applyBorder="1" applyAlignment="1" applyProtection="1">
      <alignment horizontal="right" vertical="center" wrapText="1"/>
      <protection hidden="1"/>
    </xf>
    <xf numFmtId="4" fontId="15" fillId="0" borderId="4" xfId="210" applyNumberFormat="1" applyFont="1" applyBorder="1" applyAlignment="1" applyProtection="1">
      <alignment vertical="center" wrapText="1"/>
      <protection hidden="1"/>
    </xf>
    <xf numFmtId="4" fontId="15" fillId="0" borderId="15" xfId="210" applyNumberFormat="1" applyFont="1" applyBorder="1" applyAlignment="1" applyProtection="1">
      <alignment vertical="center" wrapText="1"/>
      <protection hidden="1"/>
    </xf>
    <xf numFmtId="0" fontId="15" fillId="2" borderId="14" xfId="210" applyFont="1" applyFill="1" applyBorder="1" applyAlignment="1" applyProtection="1">
      <alignment vertical="center" wrapText="1"/>
      <protection hidden="1"/>
    </xf>
    <xf numFmtId="0" fontId="16" fillId="0" borderId="15" xfId="210" applyFont="1" applyBorder="1" applyAlignment="1" applyProtection="1">
      <alignment vertical="center" wrapText="1"/>
      <protection hidden="1"/>
    </xf>
    <xf numFmtId="4" fontId="16" fillId="0" borderId="14" xfId="210" applyNumberFormat="1" applyFont="1" applyBorder="1" applyAlignment="1" applyProtection="1">
      <alignment vertical="center" wrapText="1"/>
      <protection hidden="1"/>
    </xf>
    <xf numFmtId="2" fontId="18" fillId="0" borderId="0" xfId="210" applyNumberFormat="1" applyFont="1" applyProtection="1">
      <protection hidden="1"/>
    </xf>
    <xf numFmtId="179" fontId="18" fillId="0" borderId="0" xfId="210" applyNumberFormat="1" applyFont="1" applyProtection="1">
      <protection hidden="1"/>
    </xf>
    <xf numFmtId="0" fontId="16" fillId="0" borderId="15" xfId="210" applyFont="1" applyBorder="1" applyAlignment="1" applyProtection="1">
      <alignment horizontal="center" vertical="center" wrapText="1"/>
      <protection hidden="1"/>
    </xf>
    <xf numFmtId="3" fontId="16" fillId="0" borderId="4" xfId="210" applyNumberFormat="1" applyFont="1" applyBorder="1" applyAlignment="1" applyProtection="1">
      <alignment horizontal="right" vertical="center" wrapText="1"/>
      <protection hidden="1"/>
    </xf>
    <xf numFmtId="3" fontId="16" fillId="0" borderId="14" xfId="210" applyNumberFormat="1" applyFont="1" applyBorder="1" applyAlignment="1" applyProtection="1">
      <alignment horizontal="right" vertical="center" wrapText="1"/>
      <protection hidden="1"/>
    </xf>
    <xf numFmtId="3" fontId="15" fillId="0" borderId="14" xfId="210" applyNumberFormat="1" applyFont="1" applyBorder="1" applyAlignment="1" applyProtection="1">
      <alignment horizontal="right" vertical="center" wrapText="1"/>
      <protection hidden="1"/>
    </xf>
    <xf numFmtId="4" fontId="15" fillId="0" borderId="15" xfId="38" applyNumberFormat="1" applyFont="1" applyBorder="1" applyAlignment="1" applyProtection="1">
      <alignment horizontal="right" vertical="center" wrapText="1"/>
      <protection hidden="1"/>
    </xf>
    <xf numFmtId="3" fontId="15" fillId="0" borderId="4" xfId="38" applyNumberFormat="1" applyFont="1" applyBorder="1" applyAlignment="1" applyProtection="1">
      <alignment horizontal="right" vertical="center" wrapText="1"/>
      <protection hidden="1"/>
    </xf>
    <xf numFmtId="4" fontId="15" fillId="0" borderId="14" xfId="38" applyNumberFormat="1" applyFont="1" applyBorder="1" applyAlignment="1" applyProtection="1">
      <alignment horizontal="right" vertical="center" wrapText="1"/>
      <protection hidden="1"/>
    </xf>
    <xf numFmtId="4" fontId="15" fillId="0" borderId="14" xfId="210" applyNumberFormat="1" applyFont="1" applyBorder="1" applyAlignment="1" applyProtection="1">
      <alignment horizontal="center" vertical="center" wrapText="1"/>
      <protection hidden="1"/>
    </xf>
    <xf numFmtId="4" fontId="15" fillId="0" borderId="15" xfId="210" applyNumberFormat="1" applyFont="1" applyBorder="1" applyAlignment="1" applyProtection="1">
      <alignment horizontal="right" vertical="center" wrapText="1"/>
      <protection hidden="1"/>
    </xf>
    <xf numFmtId="1" fontId="16" fillId="0" borderId="29" xfId="210" applyNumberFormat="1" applyFont="1" applyBorder="1" applyAlignment="1" applyProtection="1">
      <alignment horizontal="center" vertical="center" wrapText="1"/>
      <protection hidden="1"/>
    </xf>
    <xf numFmtId="0" fontId="15" fillId="0" borderId="10" xfId="210" applyFont="1" applyBorder="1" applyAlignment="1" applyProtection="1">
      <alignment vertical="center" wrapText="1"/>
      <protection hidden="1"/>
    </xf>
    <xf numFmtId="4" fontId="16" fillId="0" borderId="10" xfId="210" applyNumberFormat="1" applyFont="1" applyBorder="1" applyAlignment="1" applyProtection="1">
      <alignment vertical="center" wrapText="1"/>
      <protection hidden="1"/>
    </xf>
    <xf numFmtId="4" fontId="15" fillId="0" borderId="10" xfId="210" applyNumberFormat="1" applyFont="1" applyBorder="1" applyAlignment="1" applyProtection="1">
      <alignment vertical="center" wrapText="1"/>
      <protection hidden="1"/>
    </xf>
    <xf numFmtId="4" fontId="16" fillId="0" borderId="30" xfId="210" applyNumberFormat="1" applyFont="1" applyBorder="1" applyAlignment="1" applyProtection="1">
      <alignment vertical="center" wrapText="1"/>
      <protection hidden="1"/>
    </xf>
    <xf numFmtId="1" fontId="15" fillId="0" borderId="6" xfId="210" applyNumberFormat="1" applyFont="1" applyBorder="1" applyAlignment="1" applyProtection="1">
      <alignment horizontal="center" vertical="center" wrapText="1"/>
      <protection hidden="1"/>
    </xf>
    <xf numFmtId="0" fontId="16" fillId="0" borderId="0" xfId="210" applyFont="1" applyAlignment="1" applyProtection="1">
      <alignment horizontal="justify" vertical="center" wrapText="1"/>
      <protection hidden="1"/>
    </xf>
    <xf numFmtId="2" fontId="0" fillId="0" borderId="6" xfId="210" applyNumberFormat="1" applyFont="1" applyBorder="1" applyAlignment="1" applyProtection="1">
      <alignment horizontal="left" vertical="center" wrapText="1" indent="3"/>
      <protection hidden="1"/>
    </xf>
    <xf numFmtId="0" fontId="0" fillId="0" borderId="0" xfId="210" applyFont="1" applyAlignment="1" applyProtection="1">
      <alignment vertical="center" wrapText="1"/>
      <protection hidden="1"/>
    </xf>
    <xf numFmtId="2" fontId="16" fillId="0" borderId="0" xfId="210" applyNumberFormat="1" applyFont="1" applyAlignment="1" applyProtection="1">
      <alignment horizontal="left" vertical="center" wrapText="1"/>
      <protection hidden="1"/>
    </xf>
    <xf numFmtId="0" fontId="0" fillId="0" borderId="0" xfId="210" applyFont="1" applyAlignment="1" applyProtection="1">
      <alignment horizontal="justify" vertical="center" wrapText="1"/>
      <protection hidden="1"/>
    </xf>
    <xf numFmtId="3" fontId="16" fillId="0" borderId="7" xfId="210" applyNumberFormat="1" applyFont="1" applyBorder="1" applyAlignment="1" applyProtection="1">
      <alignment horizontal="right" vertical="center" wrapText="1"/>
      <protection hidden="1"/>
    </xf>
    <xf numFmtId="10" fontId="16" fillId="0" borderId="0" xfId="210" applyNumberFormat="1" applyFont="1" applyAlignment="1" applyProtection="1">
      <alignment horizontal="left" vertical="center" wrapText="1"/>
      <protection hidden="1"/>
    </xf>
    <xf numFmtId="4" fontId="16" fillId="0" borderId="7" xfId="210" applyNumberFormat="1" applyFont="1" applyBorder="1" applyAlignment="1" applyProtection="1">
      <alignment horizontal="right" vertical="center" wrapText="1"/>
      <protection hidden="1"/>
    </xf>
    <xf numFmtId="1" fontId="15" fillId="0" borderId="6" xfId="210" applyNumberFormat="1" applyFont="1" applyBorder="1" applyAlignment="1" applyProtection="1">
      <alignment horizontal="center" vertical="top" wrapText="1"/>
      <protection hidden="1"/>
    </xf>
    <xf numFmtId="1" fontId="16" fillId="0" borderId="6" xfId="210" applyNumberFormat="1" applyFont="1" applyBorder="1" applyAlignment="1" applyProtection="1">
      <alignment horizontal="left" vertical="center" wrapText="1" indent="3"/>
      <protection hidden="1"/>
    </xf>
    <xf numFmtId="0" fontId="16" fillId="0" borderId="0" xfId="210" applyFont="1" applyAlignment="1" applyProtection="1">
      <alignment vertical="center" wrapText="1"/>
      <protection hidden="1"/>
    </xf>
    <xf numFmtId="10" fontId="15" fillId="7" borderId="0" xfId="210" applyNumberFormat="1" applyFont="1" applyFill="1" applyAlignment="1" applyProtection="1">
      <alignment vertical="center" wrapText="1"/>
      <protection locked="0" hidden="1"/>
    </xf>
    <xf numFmtId="1" fontId="0" fillId="0" borderId="6" xfId="210" applyNumberFormat="1" applyFont="1" applyBorder="1" applyAlignment="1" applyProtection="1">
      <alignment horizontal="left" vertical="center" wrapText="1" indent="3"/>
      <protection hidden="1"/>
    </xf>
    <xf numFmtId="2" fontId="15" fillId="0" borderId="0" xfId="210" applyNumberFormat="1" applyFont="1" applyAlignment="1" applyProtection="1">
      <alignment vertical="center" wrapText="1"/>
      <protection hidden="1"/>
    </xf>
    <xf numFmtId="4" fontId="16" fillId="7" borderId="7" xfId="210" applyNumberFormat="1" applyFont="1" applyFill="1" applyBorder="1" applyAlignment="1" applyProtection="1">
      <alignment horizontal="right" vertical="center" wrapText="1"/>
      <protection locked="0" hidden="1"/>
    </xf>
    <xf numFmtId="3" fontId="16" fillId="7" borderId="7" xfId="210" applyNumberFormat="1" applyFont="1" applyFill="1" applyBorder="1" applyAlignment="1" applyProtection="1">
      <alignment horizontal="right" vertical="center" wrapText="1"/>
      <protection locked="0" hidden="1"/>
    </xf>
    <xf numFmtId="4" fontId="16" fillId="0" borderId="7" xfId="210" applyNumberFormat="1" applyFont="1" applyBorder="1" applyAlignment="1" applyProtection="1">
      <alignment horizontal="justify" vertical="center" wrapText="1"/>
      <protection hidden="1"/>
    </xf>
    <xf numFmtId="1" fontId="0" fillId="0" borderId="0" xfId="210" applyNumberFormat="1" applyFont="1" applyAlignment="1" applyProtection="1">
      <alignment vertical="center" wrapText="1"/>
      <protection hidden="1"/>
    </xf>
    <xf numFmtId="4" fontId="16" fillId="0" borderId="0" xfId="210" applyNumberFormat="1" applyFont="1" applyAlignment="1" applyProtection="1">
      <alignment vertical="center" wrapText="1"/>
      <protection hidden="1"/>
    </xf>
    <xf numFmtId="1" fontId="59" fillId="0" borderId="8" xfId="210" applyNumberFormat="1" applyFont="1" applyBorder="1" applyAlignment="1" applyProtection="1">
      <alignment vertical="center" wrapText="1"/>
      <protection hidden="1"/>
    </xf>
    <xf numFmtId="1" fontId="16" fillId="0" borderId="5" xfId="210" applyNumberFormat="1" applyFont="1" applyBorder="1" applyAlignment="1" applyProtection="1">
      <alignment vertical="center" wrapText="1"/>
      <protection hidden="1"/>
    </xf>
    <xf numFmtId="1" fontId="16" fillId="0" borderId="9" xfId="210" applyNumberFormat="1" applyFont="1" applyBorder="1" applyAlignment="1" applyProtection="1">
      <alignment vertical="center" wrapText="1"/>
      <protection hidden="1"/>
    </xf>
    <xf numFmtId="4" fontId="16" fillId="0" borderId="8" xfId="210" applyNumberFormat="1" applyFont="1" applyBorder="1" applyAlignment="1" applyProtection="1">
      <alignment vertical="center" wrapText="1"/>
      <protection hidden="1"/>
    </xf>
    <xf numFmtId="4" fontId="16" fillId="0" borderId="9" xfId="210" applyNumberFormat="1" applyFont="1" applyBorder="1" applyAlignment="1" applyProtection="1">
      <alignment vertical="center" wrapText="1"/>
      <protection hidden="1"/>
    </xf>
    <xf numFmtId="4" fontId="15" fillId="0" borderId="11" xfId="210" applyNumberFormat="1" applyFont="1" applyBorder="1" applyAlignment="1" applyProtection="1">
      <alignment horizontal="center" vertical="center" wrapText="1"/>
      <protection hidden="1"/>
    </xf>
    <xf numFmtId="4" fontId="16" fillId="0" borderId="13" xfId="210" applyNumberFormat="1" applyFont="1" applyBorder="1" applyAlignment="1" applyProtection="1">
      <alignment vertical="center" wrapText="1"/>
      <protection hidden="1"/>
    </xf>
    <xf numFmtId="0" fontId="0" fillId="0" borderId="13" xfId="205" applyFont="1" applyBorder="1" applyAlignment="1" applyProtection="1">
      <alignment horizontal="justify" vertical="top" wrapText="1"/>
      <protection hidden="1"/>
    </xf>
    <xf numFmtId="0" fontId="69" fillId="0" borderId="0" xfId="204" applyNumberFormat="1" applyFont="1" applyFill="1" applyBorder="1" applyAlignment="1" applyProtection="1">
      <alignment horizontal="center" vertical="center"/>
      <protection hidden="1"/>
    </xf>
    <xf numFmtId="0" fontId="4" fillId="0" borderId="0" xfId="200" applyNumberFormat="1" applyFont="1" applyFill="1" applyBorder="1" applyProtection="1">
      <alignment vertical="top"/>
    </xf>
    <xf numFmtId="0" fontId="58" fillId="0" borderId="0" xfId="200" applyNumberFormat="1" applyFont="1" applyFill="1" applyBorder="1" applyProtection="1">
      <alignment vertical="top"/>
    </xf>
    <xf numFmtId="0" fontId="0" fillId="0" borderId="0" xfId="0" quotePrefix="1" applyAlignment="1">
      <alignment horizontal="left"/>
    </xf>
    <xf numFmtId="0" fontId="16" fillId="0" borderId="8" xfId="197" applyFont="1" applyBorder="1" applyAlignment="1" applyProtection="1">
      <alignment vertical="center" wrapText="1"/>
      <protection hidden="1"/>
    </xf>
    <xf numFmtId="0" fontId="16" fillId="0" borderId="31" xfId="197" applyFont="1" applyBorder="1" applyAlignment="1" applyProtection="1">
      <alignment vertical="center" wrapText="1"/>
      <protection hidden="1"/>
    </xf>
    <xf numFmtId="0" fontId="16" fillId="0" borderId="5" xfId="197" applyFont="1" applyBorder="1" applyAlignment="1" applyProtection="1">
      <alignment vertical="center" wrapText="1"/>
      <protection hidden="1"/>
    </xf>
    <xf numFmtId="0" fontId="16" fillId="0" borderId="32" xfId="197" applyFont="1" applyBorder="1" applyAlignment="1" applyProtection="1">
      <alignment vertical="center" wrapText="1"/>
      <protection hidden="1"/>
    </xf>
    <xf numFmtId="0" fontId="72" fillId="0" borderId="0" xfId="0" applyFont="1" applyAlignment="1" applyProtection="1">
      <alignment vertical="top" wrapText="1"/>
      <protection hidden="1"/>
    </xf>
    <xf numFmtId="0" fontId="70" fillId="10" borderId="15" xfId="0" applyFont="1" applyFill="1" applyBorder="1" applyAlignment="1">
      <alignment horizontal="center" vertical="top" wrapText="1"/>
    </xf>
    <xf numFmtId="0" fontId="4" fillId="0" borderId="4" xfId="214" applyFont="1" applyFill="1" applyBorder="1" applyAlignment="1">
      <alignment horizontal="justify" vertical="top" wrapText="1"/>
    </xf>
    <xf numFmtId="0" fontId="36" fillId="0" borderId="0" xfId="0" applyFont="1" applyAlignment="1">
      <alignment vertical="top"/>
    </xf>
    <xf numFmtId="0" fontId="4" fillId="0" borderId="0" xfId="0" applyFont="1" applyAlignment="1">
      <alignment vertical="top"/>
    </xf>
    <xf numFmtId="0" fontId="4" fillId="0" borderId="4" xfId="201" applyNumberFormat="1" applyFont="1" applyFill="1" applyBorder="1" applyAlignment="1" applyProtection="1">
      <alignment horizontal="center" vertical="top"/>
    </xf>
    <xf numFmtId="2" fontId="4" fillId="0" borderId="4" xfId="200" applyNumberFormat="1" applyFont="1" applyFill="1" applyBorder="1" applyAlignment="1" applyProtection="1">
      <alignment horizontal="right" vertical="top"/>
    </xf>
    <xf numFmtId="0" fontId="4" fillId="0" borderId="4" xfId="201" applyNumberFormat="1" applyFont="1" applyFill="1" applyBorder="1" applyAlignment="1" applyProtection="1">
      <alignment horizontal="justify" vertical="top" wrapText="1"/>
    </xf>
    <xf numFmtId="179" fontId="4" fillId="0" borderId="4" xfId="70" applyNumberFormat="1" applyFont="1" applyBorder="1" applyAlignment="1">
      <alignment horizontal="center" vertical="top" wrapText="1"/>
    </xf>
    <xf numFmtId="1" fontId="4" fillId="0" borderId="4" xfId="200" applyNumberFormat="1" applyFont="1" applyFill="1" applyBorder="1" applyAlignment="1" applyProtection="1">
      <alignment horizontal="right" vertical="top"/>
      <protection locked="0"/>
    </xf>
    <xf numFmtId="0" fontId="4" fillId="0" borderId="4" xfId="214" applyFont="1" applyFill="1" applyBorder="1" applyAlignment="1">
      <alignment horizontal="center" vertical="top" wrapText="1"/>
    </xf>
    <xf numFmtId="4" fontId="15" fillId="0" borderId="11" xfId="205" applyNumberFormat="1" applyFont="1" applyBorder="1" applyAlignment="1" applyProtection="1">
      <alignment horizontal="right" vertical="top"/>
      <protection hidden="1"/>
    </xf>
    <xf numFmtId="1" fontId="4" fillId="0" borderId="0" xfId="200" applyNumberFormat="1" applyFont="1" applyFill="1" applyBorder="1" applyAlignment="1" applyProtection="1">
      <alignment horizontal="center" vertical="center"/>
    </xf>
    <xf numFmtId="1" fontId="5" fillId="0" borderId="0" xfId="200" applyNumberFormat="1" applyFont="1" applyFill="1" applyBorder="1" applyAlignment="1" applyProtection="1">
      <alignment horizontal="center" vertical="center" wrapText="1"/>
    </xf>
    <xf numFmtId="1" fontId="5" fillId="0" borderId="0" xfId="212" applyNumberFormat="1" applyFont="1" applyFill="1" applyBorder="1" applyAlignment="1" applyProtection="1">
      <alignment horizontal="center" vertical="center" wrapText="1"/>
      <protection hidden="1"/>
    </xf>
    <xf numFmtId="1" fontId="36" fillId="0" borderId="0" xfId="200" applyNumberFormat="1" applyFont="1" applyFill="1" applyBorder="1" applyAlignment="1" applyProtection="1">
      <alignment horizontal="center" vertical="center"/>
      <protection hidden="1"/>
    </xf>
    <xf numFmtId="1" fontId="4" fillId="0" borderId="0" xfId="200" applyNumberFormat="1" applyFont="1" applyFill="1" applyBorder="1" applyAlignment="1" applyProtection="1">
      <alignment horizontal="center" vertical="center"/>
      <protection hidden="1"/>
    </xf>
    <xf numFmtId="0" fontId="36" fillId="0" borderId="0" xfId="0" applyFont="1" applyAlignment="1">
      <alignment vertical="center"/>
    </xf>
    <xf numFmtId="0" fontId="41" fillId="0" borderId="0" xfId="0" applyFont="1" applyAlignment="1" applyProtection="1">
      <alignment horizontal="center" vertical="center"/>
      <protection hidden="1"/>
    </xf>
    <xf numFmtId="0" fontId="36" fillId="0" borderId="0" xfId="0" applyFont="1" applyAlignment="1">
      <alignment horizontal="center" vertical="center"/>
    </xf>
    <xf numFmtId="0" fontId="4" fillId="0" borderId="0" xfId="0" applyFont="1" applyAlignment="1">
      <alignment vertical="center"/>
    </xf>
    <xf numFmtId="1" fontId="4" fillId="0" borderId="4" xfId="200" applyNumberFormat="1" applyFont="1" applyFill="1" applyBorder="1" applyAlignment="1" applyProtection="1">
      <alignment horizontal="center" vertical="top"/>
      <protection locked="0"/>
    </xf>
    <xf numFmtId="9" fontId="15" fillId="4" borderId="29" xfId="205" applyNumberFormat="1" applyFont="1" applyFill="1" applyBorder="1" applyAlignment="1" applyProtection="1">
      <alignment vertical="center"/>
      <protection locked="0"/>
    </xf>
    <xf numFmtId="9" fontId="15" fillId="4" borderId="30" xfId="205" applyNumberFormat="1" applyFont="1" applyFill="1" applyBorder="1" applyAlignment="1" applyProtection="1">
      <alignment vertical="center"/>
      <protection locked="0"/>
    </xf>
    <xf numFmtId="0" fontId="15" fillId="4" borderId="29" xfId="205" applyFont="1" applyFill="1" applyBorder="1" applyAlignment="1" applyProtection="1">
      <alignment vertical="center"/>
      <protection locked="0"/>
    </xf>
    <xf numFmtId="0" fontId="15" fillId="4" borderId="30" xfId="205" applyFont="1" applyFill="1" applyBorder="1" applyAlignment="1" applyProtection="1">
      <alignment vertical="center"/>
      <protection locked="0"/>
    </xf>
    <xf numFmtId="2" fontId="15" fillId="6" borderId="29" xfId="205" applyNumberFormat="1" applyFont="1" applyFill="1" applyBorder="1" applyAlignment="1" applyProtection="1">
      <alignment vertical="center"/>
      <protection hidden="1"/>
    </xf>
    <xf numFmtId="2" fontId="15" fillId="6" borderId="30" xfId="205" applyNumberFormat="1" applyFont="1" applyFill="1" applyBorder="1" applyAlignment="1" applyProtection="1">
      <alignment vertical="center"/>
      <protection hidden="1"/>
    </xf>
    <xf numFmtId="2" fontId="15" fillId="6" borderId="14" xfId="205" applyNumberFormat="1" applyFont="1" applyFill="1" applyBorder="1" applyAlignment="1" applyProtection="1">
      <alignment vertical="center" wrapText="1"/>
      <protection hidden="1"/>
    </xf>
    <xf numFmtId="2" fontId="15" fillId="6" borderId="15" xfId="205" applyNumberFormat="1" applyFont="1" applyFill="1" applyBorder="1" applyAlignment="1" applyProtection="1">
      <alignment vertical="center" wrapText="1"/>
      <protection hidden="1"/>
    </xf>
    <xf numFmtId="2" fontId="15" fillId="6" borderId="14" xfId="205" applyNumberFormat="1" applyFont="1" applyFill="1" applyBorder="1" applyAlignment="1" applyProtection="1">
      <alignment vertical="center"/>
      <protection hidden="1"/>
    </xf>
    <xf numFmtId="2" fontId="15" fillId="6" borderId="15" xfId="205" applyNumberFormat="1" applyFont="1" applyFill="1" applyBorder="1" applyAlignment="1" applyProtection="1">
      <alignment vertical="center"/>
      <protection hidden="1"/>
    </xf>
    <xf numFmtId="0" fontId="80" fillId="11" borderId="4" xfId="0" applyFont="1" applyFill="1" applyBorder="1" applyAlignment="1">
      <alignment vertical="top" wrapText="1"/>
    </xf>
    <xf numFmtId="0" fontId="80" fillId="11" borderId="15" xfId="0" applyFont="1" applyFill="1" applyBorder="1" applyAlignment="1">
      <alignment vertical="top" wrapText="1"/>
    </xf>
    <xf numFmtId="2" fontId="4" fillId="0" borderId="4" xfId="200" applyNumberFormat="1" applyFont="1" applyFill="1" applyBorder="1" applyProtection="1">
      <alignment vertical="top"/>
    </xf>
    <xf numFmtId="2" fontId="5" fillId="12" borderId="4" xfId="200" applyNumberFormat="1" applyFont="1" applyFill="1" applyBorder="1" applyAlignment="1" applyProtection="1">
      <alignment horizontal="right" vertical="top"/>
    </xf>
    <xf numFmtId="0" fontId="36" fillId="12" borderId="4" xfId="0" applyFont="1" applyFill="1" applyBorder="1" applyAlignment="1">
      <alignment vertical="top"/>
    </xf>
    <xf numFmtId="2" fontId="5" fillId="12" borderId="4" xfId="200" applyNumberFormat="1" applyFont="1" applyFill="1" applyBorder="1" applyProtection="1">
      <alignment vertical="top"/>
    </xf>
    <xf numFmtId="9" fontId="0" fillId="0" borderId="4" xfId="0" applyNumberFormat="1" applyBorder="1" applyAlignment="1">
      <alignment horizontal="center" vertical="top"/>
    </xf>
    <xf numFmtId="0" fontId="4" fillId="0" borderId="0" xfId="200" applyNumberFormat="1" applyFont="1" applyFill="1" applyBorder="1" applyAlignment="1" applyProtection="1">
      <alignment vertical="top" wrapText="1"/>
    </xf>
    <xf numFmtId="1" fontId="4" fillId="0" borderId="4" xfId="0" applyNumberFormat="1" applyFont="1" applyBorder="1" applyAlignment="1">
      <alignment horizontal="center" vertical="top" wrapText="1"/>
    </xf>
    <xf numFmtId="10" fontId="4" fillId="0" borderId="4" xfId="200" applyNumberFormat="1" applyFont="1" applyFill="1" applyBorder="1" applyAlignment="1" applyProtection="1">
      <alignment horizontal="center" vertical="top"/>
      <protection locked="0" hidden="1"/>
    </xf>
    <xf numFmtId="0" fontId="0" fillId="0" borderId="4" xfId="0" applyBorder="1" applyAlignment="1">
      <alignment horizontal="center" vertical="center"/>
    </xf>
    <xf numFmtId="0" fontId="18" fillId="0" borderId="0" xfId="197" applyFont="1" applyProtection="1">
      <protection hidden="1"/>
    </xf>
    <xf numFmtId="0" fontId="39" fillId="13" borderId="0" xfId="203" applyFont="1" applyFill="1" applyAlignment="1" applyProtection="1">
      <alignment vertical="center"/>
      <protection hidden="1"/>
    </xf>
    <xf numFmtId="0" fontId="29" fillId="13" borderId="0" xfId="203" applyFont="1" applyFill="1" applyAlignment="1" applyProtection="1">
      <alignment vertical="center" wrapText="1"/>
      <protection hidden="1"/>
    </xf>
    <xf numFmtId="0" fontId="29" fillId="13" borderId="0" xfId="203" applyFont="1" applyFill="1" applyAlignment="1" applyProtection="1">
      <alignment vertical="center"/>
      <protection hidden="1"/>
    </xf>
    <xf numFmtId="0" fontId="5" fillId="14" borderId="4" xfId="200" applyNumberFormat="1" applyFont="1" applyFill="1" applyBorder="1" applyAlignment="1" applyProtection="1">
      <alignment horizontal="center" vertical="top" wrapText="1"/>
    </xf>
    <xf numFmtId="0" fontId="5" fillId="14" borderId="4" xfId="200" applyNumberFormat="1" applyFont="1" applyFill="1" applyBorder="1" applyAlignment="1" applyProtection="1">
      <alignment horizontal="center" vertical="top"/>
    </xf>
    <xf numFmtId="1" fontId="5" fillId="14" borderId="4" xfId="200" applyNumberFormat="1" applyFont="1" applyFill="1" applyBorder="1" applyAlignment="1" applyProtection="1">
      <alignment horizontal="center" vertical="top" wrapText="1"/>
    </xf>
    <xf numFmtId="165" fontId="5" fillId="14" borderId="4" xfId="200" applyNumberFormat="1" applyFont="1" applyFill="1" applyBorder="1" applyAlignment="1" applyProtection="1">
      <alignment horizontal="center" vertical="top" wrapText="1"/>
    </xf>
    <xf numFmtId="1" fontId="75" fillId="14" borderId="4" xfId="0" applyNumberFormat="1" applyFont="1" applyFill="1" applyBorder="1" applyAlignment="1">
      <alignment horizontal="center" vertical="top" wrapText="1"/>
    </xf>
    <xf numFmtId="0" fontId="75" fillId="14" borderId="4" xfId="0" applyFont="1" applyFill="1" applyBorder="1" applyAlignment="1">
      <alignment horizontal="center" vertical="top" wrapText="1"/>
    </xf>
    <xf numFmtId="0" fontId="5" fillId="14" borderId="4" xfId="0" applyFont="1" applyFill="1" applyBorder="1" applyAlignment="1">
      <alignment vertical="top" wrapText="1"/>
    </xf>
    <xf numFmtId="1" fontId="5" fillId="14" borderId="4" xfId="0" applyNumberFormat="1" applyFont="1" applyFill="1" applyBorder="1" applyAlignment="1">
      <alignment horizontal="center" vertical="center"/>
    </xf>
    <xf numFmtId="1" fontId="76" fillId="14" borderId="4" xfId="0" applyNumberFormat="1" applyFont="1" applyFill="1" applyBorder="1" applyAlignment="1">
      <alignment horizontal="center" vertical="center"/>
    </xf>
    <xf numFmtId="1" fontId="76" fillId="14" borderId="4" xfId="0" applyNumberFormat="1" applyFont="1" applyFill="1" applyBorder="1" applyAlignment="1">
      <alignment horizontal="center" vertical="center" wrapText="1"/>
    </xf>
    <xf numFmtId="1" fontId="75" fillId="14" borderId="4" xfId="0" applyNumberFormat="1" applyFont="1" applyFill="1" applyBorder="1" applyAlignment="1">
      <alignment horizontal="center" vertical="center" wrapText="1"/>
    </xf>
    <xf numFmtId="0" fontId="75" fillId="14" borderId="4" xfId="0" applyFont="1" applyFill="1" applyBorder="1" applyAlignment="1">
      <alignment horizontal="center" vertical="center" wrapText="1"/>
    </xf>
    <xf numFmtId="0" fontId="5" fillId="14" borderId="4" xfId="0" applyFont="1" applyFill="1" applyBorder="1" applyAlignment="1">
      <alignment horizontal="center" vertical="center"/>
    </xf>
    <xf numFmtId="1" fontId="4" fillId="12" borderId="0" xfId="0" applyNumberFormat="1" applyFont="1" applyFill="1" applyAlignment="1">
      <alignment horizontal="center" vertical="top" wrapText="1"/>
    </xf>
    <xf numFmtId="165" fontId="4" fillId="12" borderId="0" xfId="0" applyNumberFormat="1" applyFont="1" applyFill="1" applyAlignment="1">
      <alignment horizontal="center" vertical="top" wrapText="1"/>
    </xf>
    <xf numFmtId="1" fontId="4" fillId="12" borderId="0" xfId="0" applyNumberFormat="1" applyFont="1" applyFill="1" applyAlignment="1">
      <alignment horizontal="center" vertical="center" wrapText="1"/>
    </xf>
    <xf numFmtId="0" fontId="4" fillId="12" borderId="0" xfId="0" applyFont="1" applyFill="1" applyAlignment="1">
      <alignment horizontal="center" vertical="top" wrapText="1"/>
    </xf>
    <xf numFmtId="0" fontId="81" fillId="0" borderId="0" xfId="0" applyFont="1" applyAlignment="1">
      <alignment vertical="top"/>
    </xf>
    <xf numFmtId="165" fontId="4" fillId="0" borderId="4" xfId="0" applyNumberFormat="1" applyFont="1" applyBorder="1" applyAlignment="1">
      <alignment horizontal="left" vertical="top" wrapText="1"/>
    </xf>
    <xf numFmtId="0" fontId="70" fillId="16" borderId="15" xfId="0" applyFont="1" applyFill="1" applyBorder="1" applyAlignment="1">
      <alignment horizontal="center" vertical="top" wrapText="1"/>
    </xf>
    <xf numFmtId="0" fontId="70" fillId="16" borderId="3" xfId="214" applyFont="1" applyFill="1" applyBorder="1" applyAlignment="1">
      <alignment vertical="top" wrapText="1"/>
    </xf>
    <xf numFmtId="0" fontId="70" fillId="16" borderId="15" xfId="214" applyFont="1" applyFill="1" applyBorder="1" applyAlignment="1">
      <alignment vertical="top" wrapText="1"/>
    </xf>
    <xf numFmtId="0" fontId="18" fillId="0" borderId="0" xfId="197" applyFont="1" applyAlignment="1" applyProtection="1">
      <alignment horizontal="center"/>
      <protection hidden="1"/>
    </xf>
    <xf numFmtId="0" fontId="82" fillId="0" borderId="0" xfId="197" applyFont="1" applyAlignment="1" applyProtection="1">
      <alignment horizontal="center" vertical="center"/>
      <protection hidden="1"/>
    </xf>
    <xf numFmtId="0" fontId="83" fillId="0" borderId="0" xfId="0" applyFont="1"/>
    <xf numFmtId="0" fontId="84" fillId="0" borderId="0" xfId="205" applyFont="1" applyAlignment="1" applyProtection="1">
      <alignment vertical="center"/>
      <protection hidden="1"/>
    </xf>
    <xf numFmtId="0" fontId="18" fillId="0" borderId="0" xfId="0" applyFont="1" applyAlignment="1">
      <alignment horizontal="justify" vertical="top" wrapText="1"/>
    </xf>
    <xf numFmtId="0" fontId="80" fillId="11" borderId="15" xfId="0" applyFont="1" applyFill="1" applyBorder="1" applyAlignment="1">
      <alignment vertical="center" wrapText="1"/>
    </xf>
    <xf numFmtId="0" fontId="80" fillId="11" borderId="4" xfId="0" applyFont="1" applyFill="1" applyBorder="1" applyAlignment="1">
      <alignment vertical="center" wrapText="1"/>
    </xf>
    <xf numFmtId="0" fontId="4" fillId="0" borderId="4" xfId="205" quotePrefix="1" applyFont="1" applyBorder="1" applyAlignment="1" applyProtection="1">
      <alignment horizontal="left" vertical="center"/>
      <protection hidden="1"/>
    </xf>
    <xf numFmtId="0" fontId="5" fillId="0" borderId="7" xfId="205" applyFont="1" applyBorder="1" applyAlignment="1" applyProtection="1">
      <alignment vertical="center"/>
      <protection hidden="1"/>
    </xf>
    <xf numFmtId="0" fontId="88" fillId="0" borderId="0" xfId="205" applyFont="1" applyAlignment="1" applyProtection="1">
      <alignment vertical="center"/>
      <protection hidden="1"/>
    </xf>
    <xf numFmtId="0" fontId="5" fillId="0" borderId="5" xfId="0" applyFont="1" applyBorder="1" applyAlignment="1" applyProtection="1">
      <alignment horizontal="left" vertical="center"/>
      <protection hidden="1"/>
    </xf>
    <xf numFmtId="0" fontId="5" fillId="0" borderId="5" xfId="0" applyFont="1" applyBorder="1" applyAlignment="1" applyProtection="1">
      <alignment horizontal="justify" vertical="center"/>
      <protection hidden="1"/>
    </xf>
    <xf numFmtId="0" fontId="5" fillId="0" borderId="5" xfId="0" applyFont="1" applyBorder="1" applyAlignment="1" applyProtection="1">
      <alignment horizontal="center" vertical="center"/>
      <protection hidden="1"/>
    </xf>
    <xf numFmtId="0" fontId="5" fillId="0" borderId="5" xfId="0" applyFont="1" applyBorder="1" applyAlignment="1" applyProtection="1">
      <alignment horizontal="right" vertical="center"/>
      <protection hidden="1"/>
    </xf>
    <xf numFmtId="0" fontId="86"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0" xfId="0" applyFont="1" applyAlignment="1" applyProtection="1">
      <alignment horizontal="center" vertical="center"/>
      <protection hidden="1"/>
    </xf>
    <xf numFmtId="0" fontId="36" fillId="0" borderId="0" xfId="0" applyFont="1" applyAlignment="1" applyProtection="1">
      <alignment horizontal="left" vertical="center"/>
      <protection hidden="1"/>
    </xf>
    <xf numFmtId="10" fontId="36" fillId="0" borderId="0" xfId="0" applyNumberFormat="1" applyFont="1" applyAlignment="1" applyProtection="1">
      <alignment horizontal="center" vertical="center"/>
      <protection hidden="1"/>
    </xf>
    <xf numFmtId="0" fontId="5" fillId="0" borderId="0" xfId="206" applyFont="1" applyAlignment="1" applyProtection="1">
      <alignment horizontal="left" vertical="center"/>
      <protection hidden="1"/>
    </xf>
    <xf numFmtId="0" fontId="5" fillId="0" borderId="0" xfId="206" applyFont="1" applyAlignment="1" applyProtection="1">
      <alignment horizontal="center" vertical="center"/>
      <protection hidden="1"/>
    </xf>
    <xf numFmtId="0" fontId="5" fillId="0" borderId="0" xfId="206" applyFont="1" applyAlignment="1" applyProtection="1">
      <alignment vertical="center"/>
      <protection hidden="1"/>
    </xf>
    <xf numFmtId="0" fontId="4" fillId="0" borderId="0" xfId="206" applyFont="1" applyAlignment="1" applyProtection="1">
      <alignment vertical="center"/>
      <protection hidden="1"/>
    </xf>
    <xf numFmtId="0" fontId="5" fillId="0" borderId="0" xfId="200" applyNumberFormat="1" applyFont="1" applyFill="1" applyBorder="1" applyAlignment="1" applyProtection="1">
      <alignment horizontal="justify" vertical="center"/>
      <protection hidden="1"/>
    </xf>
    <xf numFmtId="0" fontId="4" fillId="0" borderId="0" xfId="200" applyNumberFormat="1" applyFont="1" applyFill="1" applyBorder="1" applyAlignment="1" applyProtection="1">
      <alignment vertical="center"/>
      <protection hidden="1"/>
    </xf>
    <xf numFmtId="180" fontId="36" fillId="0" borderId="0" xfId="0" applyNumberFormat="1" applyFont="1" applyAlignment="1" applyProtection="1">
      <alignment horizontal="center" vertical="center"/>
      <protection hidden="1"/>
    </xf>
    <xf numFmtId="0" fontId="41" fillId="0" borderId="0" xfId="0" applyFont="1" applyAlignment="1" applyProtection="1">
      <alignment vertical="center"/>
      <protection hidden="1"/>
    </xf>
    <xf numFmtId="0" fontId="5" fillId="14" borderId="4" xfId="0" applyFont="1" applyFill="1" applyBorder="1" applyAlignment="1" applyProtection="1">
      <alignment horizontal="left" vertical="center" wrapText="1"/>
      <protection hidden="1"/>
    </xf>
    <xf numFmtId="0" fontId="5" fillId="14" borderId="4" xfId="0" applyFont="1" applyFill="1" applyBorder="1" applyAlignment="1" applyProtection="1">
      <alignment horizontal="center" vertical="center" wrapText="1"/>
      <protection hidden="1"/>
    </xf>
    <xf numFmtId="168" fontId="5" fillId="14" borderId="4" xfId="0" applyNumberFormat="1" applyFont="1" applyFill="1" applyBorder="1" applyAlignment="1" applyProtection="1">
      <alignment horizontal="center" vertical="center" wrapText="1"/>
      <protection hidden="1"/>
    </xf>
    <xf numFmtId="168" fontId="41"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protection hidden="1"/>
    </xf>
    <xf numFmtId="0" fontId="5" fillId="14" borderId="15" xfId="0" applyFont="1" applyFill="1" applyBorder="1" applyAlignment="1" applyProtection="1">
      <alignment horizontal="center" vertical="center" wrapText="1"/>
      <protection hidden="1"/>
    </xf>
    <xf numFmtId="0" fontId="5" fillId="10" borderId="15" xfId="0" applyFont="1" applyFill="1" applyBorder="1" applyAlignment="1" applyProtection="1">
      <alignment horizontal="center" vertical="center" wrapText="1"/>
      <protection hidden="1"/>
    </xf>
    <xf numFmtId="0" fontId="4" fillId="0" borderId="4" xfId="0" applyFont="1" applyBorder="1" applyAlignment="1">
      <alignment horizontal="center" vertical="center"/>
    </xf>
    <xf numFmtId="0" fontId="5" fillId="12" borderId="4" xfId="0" applyFont="1" applyFill="1" applyBorder="1" applyAlignment="1" applyProtection="1">
      <alignment horizontal="left" vertical="center" wrapText="1"/>
      <protection hidden="1"/>
    </xf>
    <xf numFmtId="2" fontId="36" fillId="0" borderId="0" xfId="206" applyNumberFormat="1" applyFont="1" applyAlignment="1" applyProtection="1">
      <alignment vertical="center"/>
      <protection hidden="1"/>
    </xf>
    <xf numFmtId="0" fontId="86" fillId="0" borderId="0" xfId="206" applyFont="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justify" vertical="center"/>
      <protection hidden="1"/>
    </xf>
    <xf numFmtId="0" fontId="4" fillId="0" borderId="0" xfId="206" applyFont="1" applyAlignment="1" applyProtection="1">
      <alignment horizontal="left" vertical="center"/>
      <protection hidden="1"/>
    </xf>
    <xf numFmtId="0" fontId="86" fillId="0" borderId="0" xfId="206" applyFont="1" applyAlignment="1" applyProtection="1">
      <alignment vertical="center" wrapText="1"/>
      <protection hidden="1"/>
    </xf>
    <xf numFmtId="0" fontId="36" fillId="0" borderId="0" xfId="206" applyFont="1" applyAlignment="1" applyProtection="1">
      <alignment horizontal="left" vertical="center"/>
      <protection hidden="1"/>
    </xf>
    <xf numFmtId="0" fontId="36" fillId="0" borderId="0" xfId="206"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wrapText="1"/>
      <protection hidden="1"/>
    </xf>
    <xf numFmtId="0" fontId="4" fillId="0" borderId="0" xfId="0" applyFont="1" applyAlignment="1" applyProtection="1">
      <alignment vertical="center" wrapText="1"/>
      <protection hidden="1"/>
    </xf>
    <xf numFmtId="2" fontId="4" fillId="0" borderId="0" xfId="206" applyNumberFormat="1" applyFont="1" applyAlignment="1" applyProtection="1">
      <alignment horizontal="right" vertical="center"/>
      <protection hidden="1"/>
    </xf>
    <xf numFmtId="2" fontId="4" fillId="0" borderId="0" xfId="206" applyNumberFormat="1" applyFont="1" applyAlignment="1" applyProtection="1">
      <alignment vertical="center"/>
      <protection hidden="1"/>
    </xf>
    <xf numFmtId="169" fontId="4" fillId="0" borderId="0" xfId="11" applyNumberFormat="1" applyFont="1" applyFill="1" applyBorder="1" applyAlignment="1" applyProtection="1">
      <alignment horizontal="left" vertical="center" wrapText="1"/>
      <protection hidden="1"/>
    </xf>
    <xf numFmtId="165" fontId="5" fillId="0" borderId="0" xfId="206" applyNumberFormat="1" applyFont="1" applyAlignment="1" applyProtection="1">
      <alignment horizontal="center" vertical="center"/>
      <protection hidden="1"/>
    </xf>
    <xf numFmtId="169" fontId="5" fillId="0" borderId="0" xfId="11" applyNumberFormat="1" applyFont="1" applyFill="1" applyBorder="1" applyAlignment="1" applyProtection="1">
      <alignment horizontal="left" vertical="center" wrapText="1"/>
      <protection hidden="1"/>
    </xf>
    <xf numFmtId="0" fontId="4" fillId="0" borderId="0" xfId="206" applyFont="1" applyAlignment="1" applyProtection="1">
      <alignment horizontal="left" vertical="center" wrapText="1"/>
      <protection hidden="1"/>
    </xf>
    <xf numFmtId="0" fontId="4" fillId="0" borderId="0" xfId="206" applyFont="1" applyAlignment="1" applyProtection="1">
      <alignment horizontal="right" vertical="center" wrapText="1"/>
      <protection hidden="1"/>
    </xf>
    <xf numFmtId="0" fontId="4" fillId="0" borderId="0" xfId="0" applyFont="1" applyAlignment="1" applyProtection="1">
      <alignment horizontal="left" vertical="center" wrapText="1"/>
      <protection hidden="1"/>
    </xf>
    <xf numFmtId="169" fontId="4" fillId="0" borderId="0" xfId="11" applyNumberFormat="1" applyFont="1" applyFill="1" applyBorder="1" applyAlignment="1" applyProtection="1">
      <alignment horizontal="right" vertical="center" wrapText="1"/>
      <protection hidden="1"/>
    </xf>
    <xf numFmtId="0" fontId="41" fillId="0" borderId="0" xfId="0" applyFont="1" applyAlignment="1" applyProtection="1">
      <alignment horizontal="left" vertical="center" wrapText="1"/>
      <protection hidden="1"/>
    </xf>
    <xf numFmtId="0" fontId="41" fillId="0" borderId="0" xfId="0" applyFont="1" applyAlignment="1" applyProtection="1">
      <alignment horizontal="center" vertical="center" wrapText="1"/>
      <protection hidden="1"/>
    </xf>
    <xf numFmtId="0" fontId="36" fillId="0" borderId="0" xfId="0" applyFont="1" applyAlignment="1" applyProtection="1">
      <alignment vertical="center"/>
      <protection hidden="1"/>
    </xf>
    <xf numFmtId="0" fontId="5" fillId="0" borderId="0" xfId="208" applyFont="1" applyAlignment="1" applyProtection="1">
      <alignment vertical="center"/>
      <protection hidden="1"/>
    </xf>
    <xf numFmtId="0" fontId="4" fillId="0" borderId="0" xfId="205" applyFont="1" applyAlignment="1" applyProtection="1">
      <alignment horizontal="left" vertical="center"/>
      <protection hidden="1"/>
    </xf>
    <xf numFmtId="0" fontId="5" fillId="14" borderId="33" xfId="0" applyFont="1" applyFill="1" applyBorder="1" applyAlignment="1">
      <alignment horizontal="center" vertical="center" wrapText="1"/>
    </xf>
    <xf numFmtId="0" fontId="5" fillId="14" borderId="34" xfId="0" applyFont="1" applyFill="1" applyBorder="1" applyAlignment="1">
      <alignment horizontal="left" vertical="center" wrapText="1"/>
    </xf>
    <xf numFmtId="0" fontId="70" fillId="14" borderId="4" xfId="0" applyFont="1" applyFill="1" applyBorder="1" applyAlignment="1">
      <alignment horizontal="center" vertical="center" wrapText="1"/>
    </xf>
    <xf numFmtId="0" fontId="5" fillId="14" borderId="4" xfId="0" applyFont="1" applyFill="1" applyBorder="1" applyAlignment="1">
      <alignment vertical="center" wrapText="1"/>
    </xf>
    <xf numFmtId="0" fontId="70" fillId="14" borderId="15" xfId="0" applyFont="1" applyFill="1" applyBorder="1" applyAlignment="1">
      <alignment horizontal="center" vertical="center" wrapText="1"/>
    </xf>
    <xf numFmtId="2" fontId="4" fillId="0" borderId="0" xfId="0" applyNumberFormat="1" applyFont="1" applyAlignment="1">
      <alignment vertical="center"/>
    </xf>
    <xf numFmtId="0" fontId="51" fillId="2" borderId="4" xfId="199" applyNumberFormat="1" applyFont="1" applyFill="1" applyBorder="1" applyAlignment="1" applyProtection="1">
      <alignment horizontal="center" vertical="center" wrapText="1"/>
    </xf>
    <xf numFmtId="1" fontId="4" fillId="0" borderId="13" xfId="200" applyNumberFormat="1" applyFont="1" applyFill="1" applyBorder="1" applyAlignment="1" applyProtection="1">
      <alignment horizontal="center" vertical="center"/>
      <protection locked="0" hidden="1"/>
    </xf>
    <xf numFmtId="9" fontId="4" fillId="0" borderId="4" xfId="0" applyNumberFormat="1" applyFont="1" applyBorder="1" applyAlignment="1">
      <alignment horizontal="center" vertical="center" wrapText="1"/>
    </xf>
    <xf numFmtId="10" fontId="4" fillId="0" borderId="13" xfId="200" applyNumberFormat="1" applyFont="1" applyFill="1" applyBorder="1" applyAlignment="1" applyProtection="1">
      <alignment horizontal="center" vertical="center"/>
      <protection locked="0" hidden="1"/>
    </xf>
    <xf numFmtId="0" fontId="51" fillId="2" borderId="4" xfId="199" applyNumberFormat="1" applyFont="1" applyFill="1" applyBorder="1" applyAlignment="1" applyProtection="1">
      <alignment vertical="center" wrapText="1"/>
    </xf>
    <xf numFmtId="3" fontId="4" fillId="0" borderId="4" xfId="11" applyNumberFormat="1" applyFont="1" applyFill="1" applyBorder="1" applyAlignment="1" applyProtection="1">
      <alignment horizontal="center" vertical="center"/>
    </xf>
    <xf numFmtId="0" fontId="4" fillId="0" borderId="4" xfId="0" applyFont="1" applyBorder="1" applyAlignment="1" applyProtection="1">
      <alignment vertical="center"/>
      <protection locked="0"/>
    </xf>
    <xf numFmtId="2" fontId="4" fillId="0" borderId="4" xfId="200" applyNumberFormat="1" applyFont="1" applyFill="1" applyBorder="1" applyAlignment="1" applyProtection="1">
      <alignment horizontal="right" vertical="center"/>
    </xf>
    <xf numFmtId="2" fontId="19" fillId="0" borderId="4" xfId="0" applyNumberFormat="1" applyFont="1" applyBorder="1" applyAlignment="1">
      <alignment vertical="center"/>
    </xf>
    <xf numFmtId="0" fontId="61" fillId="0" borderId="0" xfId="0" applyFont="1" applyAlignment="1">
      <alignment vertical="center"/>
    </xf>
    <xf numFmtId="0" fontId="19" fillId="0" borderId="0" xfId="0" applyFont="1" applyAlignment="1">
      <alignment vertical="center"/>
    </xf>
    <xf numFmtId="0" fontId="5" fillId="12" borderId="4" xfId="0" applyFont="1" applyFill="1" applyBorder="1" applyAlignment="1">
      <alignment horizontal="left" vertical="center" wrapText="1"/>
    </xf>
    <xf numFmtId="4" fontId="5" fillId="12" borderId="4" xfId="11" applyNumberFormat="1" applyFont="1" applyFill="1" applyBorder="1" applyAlignment="1" applyProtection="1">
      <alignment vertical="center" wrapText="1"/>
    </xf>
    <xf numFmtId="0" fontId="61" fillId="12" borderId="4" xfId="0" applyFont="1" applyFill="1" applyBorder="1" applyAlignment="1">
      <alignment vertical="center"/>
    </xf>
    <xf numFmtId="0" fontId="36" fillId="0" borderId="0" xfId="0" applyFont="1" applyAlignment="1" applyProtection="1">
      <alignment horizontal="right" vertical="center"/>
      <protection hidden="1"/>
    </xf>
    <xf numFmtId="2" fontId="36" fillId="0" borderId="0" xfId="0" applyNumberFormat="1" applyFont="1" applyAlignment="1" applyProtection="1">
      <alignment vertical="center"/>
      <protection hidden="1"/>
    </xf>
    <xf numFmtId="178" fontId="5" fillId="0" borderId="0" xfId="0" applyNumberFormat="1" applyFont="1" applyAlignment="1" applyProtection="1">
      <alignment horizontal="left" vertical="center"/>
      <protection hidden="1"/>
    </xf>
    <xf numFmtId="169" fontId="5" fillId="0" borderId="0" xfId="11" applyNumberFormat="1" applyFont="1" applyFill="1" applyBorder="1" applyAlignment="1" applyProtection="1">
      <alignment horizontal="right" vertical="center" wrapText="1"/>
      <protection hidden="1"/>
    </xf>
    <xf numFmtId="0" fontId="69" fillId="0" borderId="0" xfId="204" applyNumberFormat="1" applyFont="1" applyFill="1" applyBorder="1" applyAlignment="1" applyProtection="1">
      <alignment vertical="center"/>
      <protection hidden="1"/>
    </xf>
    <xf numFmtId="0" fontId="4" fillId="0" borderId="0" xfId="204" applyFont="1" applyAlignment="1" applyProtection="1">
      <alignment vertical="center"/>
      <protection hidden="1"/>
    </xf>
    <xf numFmtId="0" fontId="4" fillId="0" borderId="0" xfId="204" applyFont="1" applyAlignment="1" applyProtection="1">
      <alignment vertical="center" wrapText="1"/>
      <protection hidden="1"/>
    </xf>
    <xf numFmtId="0" fontId="4" fillId="0" borderId="0" xfId="204" applyNumberFormat="1" applyFont="1" applyFill="1" applyBorder="1" applyAlignment="1" applyProtection="1">
      <alignment vertical="center"/>
      <protection hidden="1"/>
    </xf>
    <xf numFmtId="4" fontId="4" fillId="4" borderId="4" xfId="204" applyNumberFormat="1" applyFont="1" applyFill="1" applyBorder="1" applyAlignment="1" applyProtection="1">
      <alignment horizontal="right" vertical="center"/>
      <protection locked="0"/>
    </xf>
    <xf numFmtId="2" fontId="69" fillId="0" borderId="0" xfId="204" applyNumberFormat="1" applyFont="1" applyFill="1" applyBorder="1" applyAlignment="1" applyProtection="1">
      <alignment vertical="center"/>
      <protection hidden="1"/>
    </xf>
    <xf numFmtId="181" fontId="69" fillId="0" borderId="0" xfId="204" applyNumberFormat="1" applyFont="1" applyFill="1" applyBorder="1" applyAlignment="1" applyProtection="1">
      <alignment vertical="center"/>
      <protection hidden="1"/>
    </xf>
    <xf numFmtId="10" fontId="4" fillId="4" borderId="4" xfId="204" applyNumberFormat="1" applyFont="1" applyFill="1" applyBorder="1" applyAlignment="1" applyProtection="1">
      <alignment horizontal="right" vertical="center"/>
      <protection locked="0"/>
    </xf>
    <xf numFmtId="0" fontId="5" fillId="0" borderId="12" xfId="204" applyFont="1" applyBorder="1" applyAlignment="1" applyProtection="1">
      <alignment horizontal="center" vertical="center" wrapText="1"/>
      <protection hidden="1"/>
    </xf>
    <xf numFmtId="0" fontId="4" fillId="0" borderId="22" xfId="204" applyFont="1" applyBorder="1" applyAlignment="1" applyProtection="1">
      <alignment horizontal="center" vertical="center"/>
      <protection hidden="1"/>
    </xf>
    <xf numFmtId="0" fontId="4" fillId="0" borderId="19" xfId="204" applyFont="1" applyBorder="1" applyAlignment="1" applyProtection="1">
      <alignment horizontal="right" vertical="center"/>
      <protection hidden="1"/>
    </xf>
    <xf numFmtId="4" fontId="4" fillId="4" borderId="25" xfId="204" applyNumberFormat="1" applyFont="1" applyFill="1" applyBorder="1" applyAlignment="1" applyProtection="1">
      <alignment horizontal="right" vertical="center" wrapText="1"/>
      <protection locked="0"/>
    </xf>
    <xf numFmtId="0" fontId="5" fillId="15" borderId="12" xfId="204" applyFont="1" applyFill="1" applyBorder="1" applyAlignment="1" applyProtection="1">
      <alignment horizontal="center" vertical="center" wrapText="1"/>
      <protection hidden="1"/>
    </xf>
    <xf numFmtId="0" fontId="5" fillId="0" borderId="13" xfId="204" applyFont="1" applyBorder="1" applyAlignment="1" applyProtection="1">
      <alignment horizontal="center" vertical="center" wrapText="1"/>
      <protection hidden="1"/>
    </xf>
    <xf numFmtId="0" fontId="4" fillId="0" borderId="28" xfId="204" applyFont="1" applyBorder="1" applyAlignment="1" applyProtection="1">
      <alignment horizontal="right" vertical="center"/>
      <protection hidden="1"/>
    </xf>
    <xf numFmtId="0" fontId="5" fillId="0" borderId="0" xfId="204" applyFont="1" applyAlignment="1" applyProtection="1">
      <alignment horizontal="center" vertical="center" wrapText="1"/>
      <protection hidden="1"/>
    </xf>
    <xf numFmtId="0" fontId="4" fillId="0" borderId="22" xfId="204" applyFont="1" applyBorder="1" applyAlignment="1" applyProtection="1">
      <alignment horizontal="right" vertical="center"/>
      <protection hidden="1"/>
    </xf>
    <xf numFmtId="10" fontId="4" fillId="4" borderId="25" xfId="204" applyNumberFormat="1" applyFont="1" applyFill="1" applyBorder="1" applyAlignment="1" applyProtection="1">
      <alignment horizontal="right" vertical="center" wrapText="1"/>
      <protection locked="0"/>
    </xf>
    <xf numFmtId="0" fontId="4" fillId="0" borderId="27" xfId="204" applyFont="1" applyBorder="1" applyAlignment="1" applyProtection="1">
      <alignment horizontal="right" vertical="center"/>
      <protection hidden="1"/>
    </xf>
    <xf numFmtId="0" fontId="4" fillId="0" borderId="10" xfId="204" applyFont="1" applyBorder="1" applyAlignment="1" applyProtection="1">
      <alignment vertical="center"/>
      <protection hidden="1"/>
    </xf>
    <xf numFmtId="0" fontId="4" fillId="0" borderId="0" xfId="204" applyFont="1" applyBorder="1" applyAlignment="1" applyProtection="1">
      <alignment horizontal="center" vertical="center"/>
      <protection hidden="1"/>
    </xf>
    <xf numFmtId="0" fontId="4" fillId="0" borderId="0" xfId="204" applyFont="1" applyBorder="1" applyAlignment="1" applyProtection="1">
      <alignment horizontal="justify" vertical="center"/>
      <protection hidden="1"/>
    </xf>
    <xf numFmtId="0" fontId="5" fillId="0" borderId="0" xfId="204" applyFont="1" applyBorder="1" applyAlignment="1" applyProtection="1">
      <alignment horizontal="center" vertical="center" wrapText="1"/>
      <protection hidden="1"/>
    </xf>
    <xf numFmtId="0" fontId="4" fillId="0" borderId="0" xfId="204" applyNumberFormat="1" applyFont="1" applyFill="1" applyBorder="1" applyAlignment="1" applyProtection="1">
      <alignment vertical="center" wrapText="1"/>
      <protection hidden="1"/>
    </xf>
    <xf numFmtId="0" fontId="4" fillId="0" borderId="0" xfId="195" applyFont="1" applyAlignment="1" applyProtection="1">
      <alignment vertical="center"/>
      <protection hidden="1"/>
    </xf>
    <xf numFmtId="165" fontId="4" fillId="0" borderId="0" xfId="0" applyNumberFormat="1" applyFont="1" applyAlignment="1" applyProtection="1">
      <alignment horizontal="center" vertical="center"/>
      <protection hidden="1"/>
    </xf>
    <xf numFmtId="0" fontId="4" fillId="0" borderId="0" xfId="0" applyFont="1" applyAlignment="1" applyProtection="1">
      <alignment horizontal="right" vertical="center"/>
      <protection hidden="1"/>
    </xf>
    <xf numFmtId="178" fontId="5" fillId="0" borderId="0" xfId="195" applyNumberFormat="1" applyFont="1" applyAlignment="1" applyProtection="1">
      <alignment vertical="center"/>
      <protection hidden="1"/>
    </xf>
    <xf numFmtId="0" fontId="5" fillId="0" borderId="0" xfId="195" applyFont="1" applyAlignment="1" applyProtection="1">
      <alignment horizontal="right" vertical="center"/>
      <protection hidden="1"/>
    </xf>
    <xf numFmtId="0" fontId="62" fillId="0" borderId="0" xfId="204" applyNumberFormat="1" applyFont="1" applyFill="1" applyBorder="1" applyAlignment="1" applyProtection="1">
      <alignment horizontal="center" vertical="center"/>
      <protection hidden="1"/>
    </xf>
    <xf numFmtId="0" fontId="63" fillId="0" borderId="0" xfId="204" applyNumberFormat="1" applyFont="1" applyFill="1" applyBorder="1" applyAlignment="1" applyProtection="1">
      <alignment horizontal="center" vertical="center"/>
      <protection hidden="1"/>
    </xf>
    <xf numFmtId="0" fontId="3" fillId="0" borderId="0" xfId="204" applyNumberFormat="1" applyFont="1" applyFill="1" applyBorder="1" applyAlignment="1" applyProtection="1">
      <alignment horizontal="center" vertical="center"/>
      <protection hidden="1"/>
    </xf>
    <xf numFmtId="0" fontId="89" fillId="0" borderId="0" xfId="204" applyNumberFormat="1" applyFont="1" applyFill="1" applyBorder="1" applyAlignment="1" applyProtection="1">
      <alignment vertical="center"/>
      <protection hidden="1"/>
    </xf>
    <xf numFmtId="0" fontId="90" fillId="0" borderId="0" xfId="204" applyNumberFormat="1" applyFont="1" applyFill="1" applyBorder="1" applyAlignment="1" applyProtection="1">
      <alignment vertical="center"/>
      <protection hidden="1"/>
    </xf>
    <xf numFmtId="0" fontId="61" fillId="0" borderId="0" xfId="204" applyNumberFormat="1" applyFont="1" applyFill="1" applyBorder="1" applyAlignment="1" applyProtection="1">
      <alignment vertical="center"/>
      <protection hidden="1"/>
    </xf>
    <xf numFmtId="0" fontId="19" fillId="0" borderId="0" xfId="204" applyNumberFormat="1" applyFont="1" applyFill="1" applyBorder="1" applyAlignment="1" applyProtection="1">
      <alignment vertical="center"/>
      <protection hidden="1"/>
    </xf>
    <xf numFmtId="0" fontId="69" fillId="0" borderId="0" xfId="204" applyNumberFormat="1" applyFont="1" applyFill="1" applyBorder="1" applyAlignment="1" applyProtection="1">
      <alignment horizontal="left" vertical="center" wrapText="1"/>
      <protection hidden="1"/>
    </xf>
    <xf numFmtId="0" fontId="69" fillId="0" borderId="0" xfId="204" applyNumberFormat="1" applyFont="1" applyFill="1" applyBorder="1" applyAlignment="1" applyProtection="1">
      <alignment vertical="center" wrapText="1"/>
      <protection hidden="1"/>
    </xf>
    <xf numFmtId="0" fontId="4" fillId="0" borderId="4" xfId="204" applyFont="1" applyBorder="1" applyAlignment="1" applyProtection="1">
      <alignment horizontal="center" vertical="center"/>
      <protection hidden="1"/>
    </xf>
    <xf numFmtId="10" fontId="69" fillId="0" borderId="0" xfId="204" applyNumberFormat="1" applyFont="1" applyFill="1" applyBorder="1" applyAlignment="1" applyProtection="1">
      <alignment vertical="center"/>
      <protection hidden="1"/>
    </xf>
    <xf numFmtId="0" fontId="4" fillId="0" borderId="11" xfId="204" applyFont="1" applyBorder="1" applyAlignment="1" applyProtection="1">
      <alignment horizontal="center" vertical="center"/>
      <protection hidden="1"/>
    </xf>
    <xf numFmtId="0" fontId="19" fillId="0" borderId="24" xfId="204" applyNumberFormat="1" applyFont="1" applyFill="1" applyBorder="1" applyAlignment="1" applyProtection="1">
      <alignment horizontal="right" vertical="center"/>
      <protection hidden="1"/>
    </xf>
    <xf numFmtId="0" fontId="4" fillId="0" borderId="18" xfId="204" applyNumberFormat="1" applyFont="1" applyFill="1" applyBorder="1" applyAlignment="1" applyProtection="1">
      <alignment horizontal="left" vertical="center"/>
      <protection hidden="1"/>
    </xf>
    <xf numFmtId="0" fontId="19" fillId="0" borderId="22" xfId="204" applyNumberFormat="1" applyFont="1" applyFill="1" applyBorder="1" applyAlignment="1" applyProtection="1">
      <alignment vertical="center"/>
      <protection hidden="1"/>
    </xf>
    <xf numFmtId="0" fontId="74" fillId="0" borderId="0" xfId="204" applyNumberFormat="1" applyFont="1" applyFill="1" applyBorder="1" applyAlignment="1" applyProtection="1">
      <alignment horizontal="left" vertical="center"/>
      <protection hidden="1"/>
    </xf>
    <xf numFmtId="181" fontId="69" fillId="0" borderId="4" xfId="204" applyNumberFormat="1" applyFont="1" applyFill="1" applyBorder="1" applyAlignment="1" applyProtection="1">
      <alignment vertical="center"/>
      <protection hidden="1"/>
    </xf>
    <xf numFmtId="0" fontId="4" fillId="0" borderId="26" xfId="204" applyNumberFormat="1" applyFont="1" applyFill="1" applyBorder="1" applyAlignment="1" applyProtection="1">
      <alignment horizontal="left" vertical="center"/>
      <protection hidden="1"/>
    </xf>
    <xf numFmtId="0" fontId="19" fillId="0" borderId="27" xfId="204" applyNumberFormat="1" applyFont="1" applyFill="1" applyBorder="1" applyAlignment="1" applyProtection="1">
      <alignment vertical="center"/>
      <protection hidden="1"/>
    </xf>
    <xf numFmtId="0" fontId="4" fillId="0" borderId="0" xfId="204" applyNumberFormat="1" applyFont="1" applyFill="1" applyBorder="1" applyAlignment="1" applyProtection="1">
      <alignment horizontal="left" vertical="center"/>
      <protection hidden="1"/>
    </xf>
    <xf numFmtId="0" fontId="5" fillId="0" borderId="0" xfId="195" applyFont="1" applyAlignment="1" applyProtection="1">
      <alignment horizontal="left" vertical="center"/>
      <protection hidden="1"/>
    </xf>
    <xf numFmtId="0" fontId="4" fillId="0" borderId="0" xfId="195" applyFont="1" applyAlignment="1" applyProtection="1">
      <alignment horizontal="left" vertical="center"/>
      <protection hidden="1"/>
    </xf>
    <xf numFmtId="0" fontId="47" fillId="0" borderId="0" xfId="194" applyFont="1" applyAlignment="1">
      <alignment vertical="center" wrapText="1"/>
    </xf>
    <xf numFmtId="0" fontId="0" fillId="0" borderId="0" xfId="194" quotePrefix="1" applyFont="1" applyAlignment="1">
      <alignment horizontal="justify" vertical="center"/>
    </xf>
    <xf numFmtId="0" fontId="47" fillId="0" borderId="0" xfId="194" applyFont="1" applyAlignment="1">
      <alignment horizontal="center" vertical="center"/>
    </xf>
    <xf numFmtId="0" fontId="0" fillId="0" borderId="0" xfId="194" applyFont="1" applyAlignment="1">
      <alignment vertical="center"/>
    </xf>
    <xf numFmtId="0" fontId="15" fillId="0" borderId="0" xfId="194" applyFont="1" applyAlignment="1">
      <alignment horizontal="left" vertical="center"/>
    </xf>
    <xf numFmtId="0" fontId="47" fillId="0" borderId="0" xfId="0" applyFont="1" applyAlignment="1">
      <alignment horizontal="left" vertical="center" wrapText="1"/>
    </xf>
    <xf numFmtId="178" fontId="15" fillId="0" borderId="0" xfId="0" applyNumberFormat="1" applyFont="1" applyAlignment="1">
      <alignment horizontal="left" vertical="center"/>
    </xf>
    <xf numFmtId="0" fontId="0" fillId="0" borderId="4" xfId="0" applyBorder="1" applyAlignment="1">
      <alignment horizontal="center" vertical="center" wrapText="1"/>
    </xf>
    <xf numFmtId="0" fontId="4" fillId="16" borderId="4"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10" borderId="14" xfId="214" applyFont="1" applyFill="1" applyBorder="1" applyAlignment="1">
      <alignment vertical="center"/>
    </xf>
    <xf numFmtId="0" fontId="5" fillId="10" borderId="3" xfId="214" applyFont="1" applyFill="1" applyBorder="1" applyAlignment="1">
      <alignment vertical="center"/>
    </xf>
    <xf numFmtId="0" fontId="5" fillId="10" borderId="3" xfId="214" applyFont="1" applyFill="1" applyBorder="1" applyAlignment="1">
      <alignment horizontal="center" vertical="center"/>
    </xf>
    <xf numFmtId="0" fontId="5" fillId="10" borderId="15" xfId="214" applyFont="1" applyFill="1" applyBorder="1" applyAlignment="1">
      <alignment vertical="center"/>
    </xf>
    <xf numFmtId="0" fontId="5" fillId="10" borderId="4" xfId="0" applyFont="1" applyFill="1" applyBorder="1" applyAlignment="1">
      <alignment horizontal="left" vertical="center" wrapText="1"/>
    </xf>
    <xf numFmtId="0" fontId="4" fillId="10" borderId="4" xfId="0" applyFont="1" applyFill="1" applyBorder="1" applyAlignment="1">
      <alignment horizontal="center" vertical="center" wrapText="1"/>
    </xf>
    <xf numFmtId="1" fontId="36" fillId="0" borderId="0" xfId="0" applyNumberFormat="1" applyFont="1" applyAlignment="1" applyProtection="1">
      <alignment vertical="center"/>
      <protection hidden="1"/>
    </xf>
    <xf numFmtId="0" fontId="5" fillId="17" borderId="4" xfId="0" applyFont="1" applyFill="1" applyBorder="1" applyAlignment="1">
      <alignment horizontal="center" vertical="center" wrapText="1"/>
    </xf>
    <xf numFmtId="0" fontId="5" fillId="17" borderId="14" xfId="214" applyFont="1" applyFill="1" applyBorder="1" applyAlignment="1">
      <alignment vertical="center"/>
    </xf>
    <xf numFmtId="0" fontId="5" fillId="17" borderId="3" xfId="214" applyFont="1" applyFill="1" applyBorder="1" applyAlignment="1">
      <alignment vertical="center"/>
    </xf>
    <xf numFmtId="0" fontId="5" fillId="17" borderId="3" xfId="214" applyFont="1" applyFill="1" applyBorder="1" applyAlignment="1">
      <alignment horizontal="center" vertical="center"/>
    </xf>
    <xf numFmtId="0" fontId="5" fillId="17" borderId="0" xfId="214" applyFont="1" applyFill="1" applyBorder="1" applyAlignment="1">
      <alignment vertical="center"/>
    </xf>
    <xf numFmtId="0" fontId="5" fillId="17" borderId="0" xfId="0" applyFont="1" applyFill="1" applyAlignment="1">
      <alignment horizontal="center" vertical="center" wrapText="1"/>
    </xf>
    <xf numFmtId="0" fontId="5" fillId="17" borderId="4" xfId="0" applyFont="1" applyFill="1" applyBorder="1" applyAlignment="1">
      <alignment horizontal="left" vertical="center" wrapText="1"/>
    </xf>
    <xf numFmtId="0" fontId="4" fillId="17" borderId="4" xfId="0" applyFont="1" applyFill="1" applyBorder="1" applyAlignment="1">
      <alignment horizontal="center" vertical="center" wrapText="1"/>
    </xf>
    <xf numFmtId="0" fontId="36" fillId="17" borderId="0" xfId="0" applyFont="1" applyFill="1" applyAlignment="1">
      <alignment vertical="center"/>
    </xf>
    <xf numFmtId="0" fontId="80" fillId="17" borderId="0" xfId="0" applyFont="1" applyFill="1" applyAlignment="1">
      <alignment vertical="center" wrapText="1"/>
    </xf>
    <xf numFmtId="1" fontId="36" fillId="17" borderId="0" xfId="0" applyNumberFormat="1" applyFont="1" applyFill="1" applyAlignment="1" applyProtection="1">
      <alignment vertical="center"/>
      <protection hidden="1"/>
    </xf>
    <xf numFmtId="0" fontId="36" fillId="17" borderId="0" xfId="0" applyFont="1" applyFill="1" applyAlignment="1" applyProtection="1">
      <alignment vertical="center"/>
      <protection hidden="1"/>
    </xf>
    <xf numFmtId="0" fontId="4" fillId="17" borderId="0" xfId="0" applyFont="1" applyFill="1" applyAlignment="1">
      <alignment vertical="center"/>
    </xf>
    <xf numFmtId="0" fontId="5" fillId="0" borderId="5" xfId="0" applyFont="1" applyBorder="1" applyAlignment="1">
      <alignment horizontal="left" vertical="center"/>
    </xf>
    <xf numFmtId="0" fontId="5" fillId="0" borderId="5" xfId="0" applyFont="1" applyBorder="1" applyAlignment="1">
      <alignment horizontal="center" vertical="center"/>
    </xf>
    <xf numFmtId="0" fontId="5" fillId="0" borderId="5" xfId="0" applyFont="1" applyBorder="1" applyAlignment="1">
      <alignment vertical="center"/>
    </xf>
    <xf numFmtId="0" fontId="4" fillId="0" borderId="0" xfId="0" applyFont="1" applyAlignment="1">
      <alignment horizontal="center" vertical="center"/>
    </xf>
    <xf numFmtId="0" fontId="36" fillId="0" borderId="0" xfId="0" applyFont="1" applyAlignment="1">
      <alignment horizontal="left" vertical="center"/>
    </xf>
    <xf numFmtId="10" fontId="36" fillId="0" borderId="0" xfId="0" applyNumberFormat="1" applyFont="1" applyAlignment="1">
      <alignment horizontal="center" vertical="center"/>
    </xf>
    <xf numFmtId="165" fontId="4" fillId="0" borderId="0" xfId="200" applyNumberFormat="1" applyFont="1" applyFill="1" applyBorder="1" applyAlignment="1" applyProtection="1">
      <alignment horizontal="center" vertical="center"/>
    </xf>
    <xf numFmtId="0" fontId="4" fillId="0" borderId="0" xfId="200" applyNumberFormat="1" applyFont="1" applyFill="1" applyBorder="1" applyAlignment="1" applyProtection="1">
      <alignment horizontal="center" vertical="center"/>
    </xf>
    <xf numFmtId="0" fontId="4" fillId="0" borderId="0" xfId="200" applyNumberFormat="1" applyFont="1" applyFill="1" applyBorder="1" applyAlignment="1" applyProtection="1">
      <alignment horizontal="justify" vertical="center" wrapText="1"/>
    </xf>
    <xf numFmtId="0" fontId="4" fillId="0" borderId="0" xfId="200" applyNumberFormat="1" applyFont="1" applyFill="1" applyBorder="1" applyAlignment="1" applyProtection="1">
      <alignment vertical="center"/>
    </xf>
    <xf numFmtId="1" fontId="5" fillId="0" borderId="0" xfId="200" applyNumberFormat="1" applyFont="1" applyFill="1" applyBorder="1" applyAlignment="1" applyProtection="1">
      <alignment vertical="center" wrapText="1"/>
    </xf>
    <xf numFmtId="0" fontId="5" fillId="0" borderId="0" xfId="200" applyNumberFormat="1" applyFont="1" applyFill="1" applyBorder="1" applyAlignment="1" applyProtection="1">
      <alignment vertical="center" wrapText="1"/>
    </xf>
    <xf numFmtId="0" fontId="5" fillId="0" borderId="0" xfId="200" applyNumberFormat="1" applyFont="1" applyFill="1" applyBorder="1" applyAlignment="1" applyProtection="1">
      <alignment horizontal="center" vertical="center" wrapText="1"/>
    </xf>
    <xf numFmtId="0" fontId="4" fillId="0" borderId="0" xfId="206" applyFont="1" applyAlignment="1" applyProtection="1">
      <alignment horizontal="center" vertical="center"/>
      <protection hidden="1"/>
    </xf>
    <xf numFmtId="0" fontId="41" fillId="0" borderId="0" xfId="200" applyNumberFormat="1" applyFont="1" applyFill="1" applyBorder="1" applyAlignment="1" applyProtection="1">
      <alignment horizontal="center" vertical="center" wrapText="1"/>
      <protection hidden="1"/>
    </xf>
    <xf numFmtId="1" fontId="4" fillId="0" borderId="4" xfId="200" applyNumberFormat="1" applyFont="1" applyFill="1" applyBorder="1" applyAlignment="1" applyProtection="1">
      <alignment horizontal="center" vertical="center" wrapText="1"/>
      <protection locked="0"/>
    </xf>
    <xf numFmtId="10" fontId="4" fillId="0" borderId="4" xfId="200" applyNumberFormat="1" applyFont="1" applyFill="1" applyBorder="1" applyAlignment="1" applyProtection="1">
      <alignment horizontal="center" vertical="center" wrapText="1"/>
      <protection locked="0" hidden="1"/>
    </xf>
    <xf numFmtId="2" fontId="4" fillId="0" borderId="4" xfId="200" applyNumberFormat="1" applyFont="1" applyFill="1" applyBorder="1" applyAlignment="1" applyProtection="1">
      <alignment horizontal="center" vertical="center" wrapText="1"/>
      <protection locked="0"/>
    </xf>
    <xf numFmtId="2" fontId="4" fillId="0" borderId="4" xfId="200" applyNumberFormat="1" applyFont="1" applyFill="1" applyBorder="1" applyAlignment="1" applyProtection="1">
      <alignment horizontal="center" vertical="center" wrapText="1"/>
    </xf>
    <xf numFmtId="0" fontId="58" fillId="0" borderId="0" xfId="200" applyNumberFormat="1" applyFont="1" applyFill="1" applyBorder="1" applyAlignment="1" applyProtection="1">
      <alignment vertical="center"/>
    </xf>
    <xf numFmtId="0" fontId="4" fillId="0" borderId="0" xfId="200" applyNumberFormat="1" applyFont="1" applyFill="1" applyBorder="1" applyAlignment="1" applyProtection="1">
      <alignment vertical="center" wrapText="1"/>
    </xf>
    <xf numFmtId="1" fontId="4" fillId="0" borderId="4" xfId="0" applyNumberFormat="1" applyFont="1" applyBorder="1" applyAlignment="1">
      <alignment horizontal="center" vertical="center" wrapText="1"/>
    </xf>
    <xf numFmtId="165" fontId="4" fillId="12" borderId="0" xfId="0" applyNumberFormat="1" applyFont="1" applyFill="1" applyAlignment="1">
      <alignment horizontal="center" vertical="center" wrapText="1"/>
    </xf>
    <xf numFmtId="0" fontId="4" fillId="12" borderId="0" xfId="0" applyFont="1" applyFill="1" applyAlignment="1">
      <alignment horizontal="center" vertical="center" wrapText="1"/>
    </xf>
    <xf numFmtId="2" fontId="4" fillId="0" borderId="0" xfId="200" applyNumberFormat="1" applyFont="1" applyFill="1" applyBorder="1" applyAlignment="1" applyProtection="1">
      <alignment horizontal="right" vertical="center"/>
    </xf>
    <xf numFmtId="2" fontId="5" fillId="0" borderId="0" xfId="200" applyNumberFormat="1" applyFont="1" applyFill="1" applyBorder="1" applyAlignment="1" applyProtection="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xf>
    <xf numFmtId="2" fontId="4" fillId="0" borderId="0" xfId="200" applyNumberFormat="1" applyFont="1" applyFill="1" applyBorder="1" applyAlignment="1" applyProtection="1">
      <alignment horizontal="center" vertical="center"/>
    </xf>
    <xf numFmtId="0" fontId="5" fillId="0" borderId="0" xfId="0" applyFont="1" applyAlignment="1">
      <alignment vertical="center"/>
    </xf>
    <xf numFmtId="178" fontId="5" fillId="0" borderId="0" xfId="0" applyNumberFormat="1" applyFont="1" applyAlignment="1" applyProtection="1">
      <alignment horizontal="justify" vertical="center"/>
      <protection hidden="1"/>
    </xf>
    <xf numFmtId="14" fontId="4" fillId="0" borderId="0" xfId="0" applyNumberFormat="1" applyFont="1" applyAlignment="1">
      <alignment horizontal="center" vertical="center"/>
    </xf>
    <xf numFmtId="165" fontId="5" fillId="0" borderId="0" xfId="212" applyNumberFormat="1" applyFont="1" applyFill="1" applyBorder="1" applyAlignment="1" applyProtection="1">
      <alignment horizontal="center" vertical="center" wrapText="1"/>
      <protection hidden="1"/>
    </xf>
    <xf numFmtId="0" fontId="5" fillId="0" borderId="0" xfId="212" applyNumberFormat="1" applyFont="1" applyFill="1" applyBorder="1" applyAlignment="1" applyProtection="1">
      <alignment horizontal="center" vertical="center" wrapText="1"/>
      <protection hidden="1"/>
    </xf>
    <xf numFmtId="0" fontId="4" fillId="0" borderId="0" xfId="202" applyNumberFormat="1" applyFont="1" applyFill="1" applyBorder="1" applyAlignment="1" applyProtection="1">
      <alignment horizontal="justify" vertical="center" wrapText="1"/>
      <protection hidden="1"/>
    </xf>
    <xf numFmtId="179" fontId="4" fillId="0" borderId="0" xfId="11" applyNumberFormat="1" applyFont="1" applyFill="1" applyBorder="1" applyAlignment="1" applyProtection="1">
      <alignment horizontal="center" vertical="center" wrapText="1"/>
      <protection hidden="1"/>
    </xf>
    <xf numFmtId="0" fontId="4" fillId="0" borderId="0" xfId="202" applyNumberFormat="1" applyFont="1" applyFill="1" applyBorder="1" applyAlignment="1" applyProtection="1">
      <alignment horizontal="center" vertical="center"/>
      <protection hidden="1"/>
    </xf>
    <xf numFmtId="2" fontId="4" fillId="0" borderId="0" xfId="200" applyNumberFormat="1" applyFont="1" applyFill="1" applyBorder="1" applyAlignment="1" applyProtection="1">
      <alignment horizontal="right" vertical="center"/>
      <protection hidden="1"/>
    </xf>
    <xf numFmtId="2" fontId="4" fillId="0" borderId="0" xfId="200" applyNumberFormat="1" applyFont="1" applyFill="1" applyBorder="1" applyAlignment="1" applyProtection="1">
      <alignment horizontal="center" vertical="center"/>
      <protection hidden="1"/>
    </xf>
    <xf numFmtId="2" fontId="36" fillId="0" borderId="0" xfId="200" applyNumberFormat="1" applyFont="1" applyFill="1" applyBorder="1" applyAlignment="1" applyProtection="1">
      <alignment horizontal="right" vertical="center"/>
      <protection hidden="1"/>
    </xf>
    <xf numFmtId="4" fontId="36" fillId="0" borderId="0" xfId="200" applyNumberFormat="1" applyFont="1" applyFill="1" applyBorder="1" applyAlignment="1" applyProtection="1">
      <alignment vertical="center"/>
      <protection hidden="1"/>
    </xf>
    <xf numFmtId="2" fontId="41" fillId="0" borderId="0" xfId="200" applyNumberFormat="1" applyFont="1" applyFill="1" applyBorder="1" applyAlignment="1" applyProtection="1">
      <alignment horizontal="right" vertical="center"/>
      <protection hidden="1"/>
    </xf>
    <xf numFmtId="165" fontId="36" fillId="0" borderId="0" xfId="200" applyNumberFormat="1" applyFont="1" applyFill="1" applyBorder="1" applyAlignment="1" applyProtection="1">
      <alignment horizontal="center" vertical="center"/>
      <protection hidden="1"/>
    </xf>
    <xf numFmtId="0" fontId="36" fillId="0" borderId="0" xfId="200" applyNumberFormat="1" applyFont="1" applyFill="1" applyBorder="1" applyAlignment="1" applyProtection="1">
      <alignment horizontal="center" vertical="center"/>
      <protection hidden="1"/>
    </xf>
    <xf numFmtId="4" fontId="36" fillId="0" borderId="0" xfId="200" applyNumberFormat="1" applyFont="1" applyFill="1" applyBorder="1" applyAlignment="1" applyProtection="1">
      <alignment horizontal="center" vertical="center"/>
      <protection hidden="1"/>
    </xf>
    <xf numFmtId="0" fontId="41" fillId="0" borderId="0" xfId="200" applyNumberFormat="1" applyFont="1" applyFill="1" applyBorder="1" applyAlignment="1" applyProtection="1">
      <alignment horizontal="justify" vertical="center" wrapText="1"/>
      <protection hidden="1"/>
    </xf>
    <xf numFmtId="165" fontId="4" fillId="0" borderId="0" xfId="200" applyNumberFormat="1" applyFont="1" applyFill="1" applyBorder="1" applyAlignment="1" applyProtection="1">
      <alignment horizontal="center" vertical="center"/>
      <protection hidden="1"/>
    </xf>
    <xf numFmtId="0" fontId="4" fillId="0" borderId="0" xfId="200" applyNumberFormat="1" applyFont="1" applyFill="1" applyBorder="1" applyAlignment="1" applyProtection="1">
      <alignment horizontal="center" vertical="center"/>
      <protection hidden="1"/>
    </xf>
    <xf numFmtId="0" fontId="4" fillId="0" borderId="0" xfId="200" applyNumberFormat="1" applyFont="1" applyFill="1" applyBorder="1" applyAlignment="1" applyProtection="1">
      <alignment horizontal="justify" vertical="center" wrapText="1"/>
      <protection hidden="1"/>
    </xf>
    <xf numFmtId="0" fontId="5" fillId="0" borderId="5" xfId="0" applyFont="1" applyBorder="1" applyAlignment="1" applyProtection="1">
      <alignment vertical="center"/>
      <protection hidden="1"/>
    </xf>
    <xf numFmtId="0" fontId="19" fillId="0" borderId="0" xfId="203" applyNumberFormat="1" applyFont="1" applyFill="1" applyBorder="1" applyAlignment="1" applyProtection="1">
      <alignment vertical="center"/>
      <protection hidden="1"/>
    </xf>
    <xf numFmtId="0" fontId="4" fillId="0" borderId="0" xfId="200" applyNumberFormat="1" applyFont="1" applyFill="1" applyBorder="1" applyAlignment="1" applyProtection="1">
      <alignment vertical="center" wrapText="1"/>
      <protection hidden="1"/>
    </xf>
    <xf numFmtId="1" fontId="5" fillId="14" borderId="4" xfId="0" applyNumberFormat="1" applyFont="1" applyFill="1" applyBorder="1" applyAlignment="1">
      <alignment horizontal="center" vertical="center" wrapText="1"/>
    </xf>
    <xf numFmtId="0" fontId="5" fillId="14" borderId="4" xfId="0" applyFont="1" applyFill="1" applyBorder="1" applyAlignment="1">
      <alignment horizontal="center" vertical="center" wrapText="1"/>
    </xf>
    <xf numFmtId="0" fontId="4" fillId="10" borderId="0" xfId="203" applyNumberFormat="1" applyFont="1" applyFill="1" applyBorder="1" applyAlignment="1" applyProtection="1">
      <alignment vertical="center" wrapText="1"/>
      <protection hidden="1"/>
    </xf>
    <xf numFmtId="0" fontId="5" fillId="0" borderId="0" xfId="203" applyFont="1" applyAlignment="1" applyProtection="1">
      <alignment horizontal="center" vertical="center" wrapText="1"/>
      <protection hidden="1"/>
    </xf>
    <xf numFmtId="0" fontId="4" fillId="0" borderId="0" xfId="203" applyNumberFormat="1" applyFont="1" applyFill="1" applyBorder="1" applyAlignment="1" applyProtection="1">
      <alignment vertical="center" wrapText="1"/>
      <protection hidden="1"/>
    </xf>
    <xf numFmtId="0" fontId="4" fillId="0" borderId="4" xfId="203" applyNumberFormat="1" applyFont="1" applyFill="1" applyBorder="1" applyAlignment="1" applyProtection="1">
      <alignment vertical="center" wrapText="1"/>
      <protection hidden="1"/>
    </xf>
    <xf numFmtId="14" fontId="4" fillId="0" borderId="0" xfId="0" applyNumberFormat="1" applyFont="1" applyAlignment="1" applyProtection="1">
      <alignment horizontal="left" vertical="center"/>
      <protection hidden="1"/>
    </xf>
    <xf numFmtId="0" fontId="4" fillId="0" borderId="0" xfId="203" applyNumberFormat="1" applyFont="1" applyFill="1" applyBorder="1" applyAlignment="1" applyProtection="1">
      <alignment vertical="center"/>
      <protection hidden="1"/>
    </xf>
    <xf numFmtId="1" fontId="5" fillId="14" borderId="4" xfId="200" applyNumberFormat="1" applyFont="1" applyFill="1" applyBorder="1" applyAlignment="1" applyProtection="1">
      <alignment horizontal="center" vertical="center" wrapText="1"/>
    </xf>
    <xf numFmtId="0" fontId="5" fillId="14" borderId="4" xfId="200" applyNumberFormat="1" applyFont="1" applyFill="1" applyBorder="1" applyAlignment="1" applyProtection="1">
      <alignment horizontal="center" vertical="center" wrapText="1"/>
    </xf>
    <xf numFmtId="165" fontId="5" fillId="14" borderId="4" xfId="200" applyNumberFormat="1" applyFont="1" applyFill="1" applyBorder="1" applyAlignment="1" applyProtection="1">
      <alignment horizontal="center" vertical="center" wrapText="1"/>
    </xf>
    <xf numFmtId="0" fontId="5" fillId="14" borderId="4" xfId="200" applyNumberFormat="1" applyFont="1" applyFill="1" applyBorder="1" applyAlignment="1" applyProtection="1">
      <alignment horizontal="center" vertical="center"/>
    </xf>
    <xf numFmtId="0" fontId="70" fillId="10" borderId="15" xfId="0" applyFont="1" applyFill="1" applyBorder="1" applyAlignment="1">
      <alignment horizontal="center" vertical="center" wrapText="1"/>
    </xf>
    <xf numFmtId="165" fontId="4" fillId="0" borderId="4" xfId="0" applyNumberFormat="1" applyFont="1" applyBorder="1" applyAlignment="1">
      <alignment horizontal="center" vertical="center" wrapText="1"/>
    </xf>
    <xf numFmtId="1" fontId="85" fillId="0" borderId="4" xfId="200" applyNumberFormat="1" applyFont="1" applyFill="1" applyBorder="1" applyAlignment="1" applyProtection="1">
      <alignment horizontal="center" vertical="center"/>
      <protection locked="0"/>
    </xf>
    <xf numFmtId="9" fontId="85" fillId="0" borderId="4" xfId="0" applyNumberFormat="1" applyFont="1" applyBorder="1" applyAlignment="1">
      <alignment horizontal="center" vertical="center"/>
    </xf>
    <xf numFmtId="10" fontId="85" fillId="0" borderId="4" xfId="200" applyNumberFormat="1" applyFont="1" applyFill="1" applyBorder="1" applyAlignment="1" applyProtection="1">
      <alignment horizontal="center" vertical="center"/>
      <protection locked="0" hidden="1"/>
    </xf>
    <xf numFmtId="0" fontId="85" fillId="0" borderId="4" xfId="201" applyNumberFormat="1" applyFont="1" applyFill="1" applyBorder="1" applyAlignment="1" applyProtection="1">
      <alignment horizontal="justify" vertical="center" wrapText="1"/>
    </xf>
    <xf numFmtId="179" fontId="85" fillId="0" borderId="4" xfId="70" applyNumberFormat="1" applyFont="1" applyBorder="1" applyAlignment="1">
      <alignment horizontal="center" vertical="center" wrapText="1"/>
    </xf>
    <xf numFmtId="0" fontId="85" fillId="0" borderId="4" xfId="201" applyNumberFormat="1" applyFont="1" applyFill="1" applyBorder="1" applyAlignment="1" applyProtection="1">
      <alignment horizontal="center" vertical="center"/>
    </xf>
    <xf numFmtId="1" fontId="85" fillId="0" borderId="4" xfId="200" applyNumberFormat="1" applyFont="1" applyFill="1" applyBorder="1" applyAlignment="1" applyProtection="1">
      <alignment horizontal="right" vertical="center"/>
      <protection locked="0"/>
    </xf>
    <xf numFmtId="2" fontId="85" fillId="0" borderId="4" xfId="200" applyNumberFormat="1" applyFont="1" applyFill="1" applyBorder="1" applyAlignment="1" applyProtection="1">
      <alignment horizontal="right" vertical="center"/>
    </xf>
    <xf numFmtId="2" fontId="85" fillId="0" borderId="4" xfId="200" applyNumberFormat="1" applyFont="1" applyFill="1" applyBorder="1" applyAlignment="1" applyProtection="1">
      <alignment vertical="center"/>
    </xf>
    <xf numFmtId="2" fontId="5" fillId="12" borderId="4" xfId="200" applyNumberFormat="1" applyFont="1" applyFill="1" applyBorder="1" applyAlignment="1" applyProtection="1">
      <alignment horizontal="right" vertical="center"/>
    </xf>
    <xf numFmtId="0" fontId="36" fillId="12" borderId="4" xfId="0" applyFont="1" applyFill="1" applyBorder="1" applyAlignment="1">
      <alignment vertical="center"/>
    </xf>
    <xf numFmtId="0" fontId="81" fillId="0" borderId="0" xfId="0" applyFont="1" applyAlignment="1">
      <alignment vertical="center"/>
    </xf>
    <xf numFmtId="2" fontId="5" fillId="12" borderId="4" xfId="200" applyNumberFormat="1" applyFont="1" applyFill="1" applyBorder="1" applyAlignment="1" applyProtection="1">
      <alignment vertical="center"/>
    </xf>
    <xf numFmtId="0" fontId="5" fillId="17" borderId="0" xfId="203" applyFont="1" applyFill="1" applyAlignment="1" applyProtection="1">
      <alignment vertical="center"/>
      <protection hidden="1"/>
    </xf>
    <xf numFmtId="0" fontId="4" fillId="17" borderId="0" xfId="203" applyFont="1" applyFill="1" applyAlignment="1" applyProtection="1">
      <alignment vertical="center" wrapText="1"/>
      <protection hidden="1"/>
    </xf>
    <xf numFmtId="0" fontId="4" fillId="17" borderId="0" xfId="203" applyFont="1" applyFill="1" applyAlignment="1" applyProtection="1">
      <alignment vertical="center"/>
      <protection hidden="1"/>
    </xf>
    <xf numFmtId="0" fontId="19" fillId="17" borderId="0" xfId="203" applyNumberFormat="1" applyFont="1" applyFill="1" applyBorder="1" applyAlignment="1" applyProtection="1">
      <alignment vertical="center"/>
      <protection hidden="1"/>
    </xf>
    <xf numFmtId="0" fontId="41" fillId="17" borderId="0" xfId="0" applyFont="1" applyFill="1" applyAlignment="1" applyProtection="1">
      <alignment vertical="center"/>
      <protection hidden="1"/>
    </xf>
    <xf numFmtId="0" fontId="4" fillId="17" borderId="0" xfId="0" applyFont="1" applyFill="1" applyAlignment="1" applyProtection="1">
      <alignment vertical="center"/>
      <protection hidden="1"/>
    </xf>
    <xf numFmtId="0" fontId="4" fillId="17" borderId="0" xfId="205" applyFont="1" applyFill="1" applyAlignment="1" applyProtection="1">
      <alignment vertical="center"/>
      <protection hidden="1"/>
    </xf>
    <xf numFmtId="0" fontId="4" fillId="17" borderId="0" xfId="205" applyFont="1" applyFill="1" applyAlignment="1" applyProtection="1">
      <alignment horizontal="left" vertical="center"/>
      <protection hidden="1"/>
    </xf>
    <xf numFmtId="0" fontId="36" fillId="17" borderId="0" xfId="0" applyFont="1" applyFill="1" applyAlignment="1" applyProtection="1">
      <alignment horizontal="left" vertical="center"/>
      <protection hidden="1"/>
    </xf>
    <xf numFmtId="10" fontId="36" fillId="17" borderId="0" xfId="0" applyNumberFormat="1" applyFont="1" applyFill="1" applyAlignment="1" applyProtection="1">
      <alignment horizontal="center" vertical="center"/>
      <protection hidden="1"/>
    </xf>
    <xf numFmtId="0" fontId="41" fillId="0" borderId="0" xfId="0" applyFont="1" applyAlignment="1">
      <alignment horizontal="center" vertical="center"/>
    </xf>
    <xf numFmtId="0" fontId="4" fillId="0" borderId="0" xfId="206" applyFont="1" applyAlignment="1">
      <alignment horizontal="left" vertical="center"/>
    </xf>
    <xf numFmtId="10" fontId="5" fillId="0" borderId="5" xfId="0" applyNumberFormat="1" applyFont="1" applyBorder="1" applyAlignment="1">
      <alignment horizontal="center" vertical="center"/>
    </xf>
    <xf numFmtId="0" fontId="4" fillId="0" borderId="5" xfId="0" applyFont="1" applyBorder="1" applyAlignment="1">
      <alignment vertical="center"/>
    </xf>
    <xf numFmtId="0" fontId="5" fillId="0" borderId="5" xfId="0" applyFont="1" applyBorder="1" applyAlignment="1">
      <alignment horizontal="right" vertical="center"/>
    </xf>
    <xf numFmtId="0" fontId="41" fillId="0" borderId="0" xfId="0" applyFont="1" applyAlignment="1">
      <alignment horizontal="left" vertical="center"/>
    </xf>
    <xf numFmtId="0" fontId="4" fillId="5" borderId="0" xfId="0" applyFont="1" applyFill="1" applyAlignment="1">
      <alignment horizontal="left" vertical="center"/>
    </xf>
    <xf numFmtId="0" fontId="4" fillId="5" borderId="0" xfId="0" applyFont="1" applyFill="1" applyAlignment="1">
      <alignment vertical="center"/>
    </xf>
    <xf numFmtId="0" fontId="4" fillId="0" borderId="0" xfId="0" applyFont="1" applyAlignment="1">
      <alignment horizontal="left" vertical="center"/>
    </xf>
    <xf numFmtId="10" fontId="4" fillId="0" borderId="0" xfId="0" applyNumberFormat="1" applyFont="1" applyAlignment="1">
      <alignment horizontal="center" vertical="center"/>
    </xf>
    <xf numFmtId="1" fontId="4" fillId="5" borderId="0" xfId="0" applyNumberFormat="1" applyFont="1" applyFill="1" applyAlignment="1">
      <alignment vertical="center"/>
    </xf>
    <xf numFmtId="1" fontId="4" fillId="0" borderId="0" xfId="0" applyNumberFormat="1" applyFont="1" applyAlignment="1">
      <alignment vertical="center"/>
    </xf>
    <xf numFmtId="10" fontId="5" fillId="0" borderId="0" xfId="206" applyNumberFormat="1" applyFont="1" applyAlignment="1" applyProtection="1">
      <alignment horizontal="center" vertical="center"/>
      <protection hidden="1"/>
    </xf>
    <xf numFmtId="10" fontId="5" fillId="0" borderId="0" xfId="0" applyNumberFormat="1" applyFont="1" applyAlignment="1">
      <alignment horizontal="center" vertical="center"/>
    </xf>
    <xf numFmtId="2" fontId="4" fillId="0" borderId="0" xfId="0" applyNumberFormat="1" applyFont="1" applyAlignment="1">
      <alignment horizontal="center" vertical="center"/>
    </xf>
    <xf numFmtId="10" fontId="4" fillId="0" borderId="0" xfId="206" applyNumberFormat="1" applyFont="1" applyAlignment="1" applyProtection="1">
      <alignment horizontal="center" vertical="center"/>
      <protection hidden="1"/>
    </xf>
    <xf numFmtId="2" fontId="5" fillId="0" borderId="0" xfId="0" applyNumberFormat="1" applyFont="1" applyAlignment="1">
      <alignment horizontal="center" vertical="center"/>
    </xf>
    <xf numFmtId="180" fontId="4" fillId="0" borderId="0" xfId="0" applyNumberFormat="1" applyFont="1" applyAlignment="1">
      <alignment horizontal="center" vertical="center"/>
    </xf>
    <xf numFmtId="15" fontId="4" fillId="0" borderId="0" xfId="0" applyNumberFormat="1" applyFont="1" applyAlignment="1">
      <alignment vertical="center"/>
    </xf>
    <xf numFmtId="0" fontId="41" fillId="0" borderId="0" xfId="0" applyFont="1" applyAlignment="1">
      <alignment horizontal="left" vertical="center" wrapText="1"/>
    </xf>
    <xf numFmtId="0" fontId="36" fillId="0" borderId="0" xfId="0" applyFont="1" applyAlignment="1">
      <alignment horizontal="center" vertical="center" wrapText="1"/>
    </xf>
    <xf numFmtId="0" fontId="36" fillId="0" borderId="0" xfId="0" applyFont="1" applyAlignment="1">
      <alignment vertical="center" wrapText="1"/>
    </xf>
    <xf numFmtId="0" fontId="4" fillId="0" borderId="0" xfId="0" applyFont="1" applyAlignment="1">
      <alignment horizontal="justify" vertical="center" wrapText="1"/>
    </xf>
    <xf numFmtId="10" fontId="4" fillId="0" borderId="0" xfId="0" applyNumberFormat="1" applyFont="1" applyAlignment="1">
      <alignment horizontal="center" vertical="center" wrapText="1"/>
    </xf>
    <xf numFmtId="10" fontId="5" fillId="14" borderId="4" xfId="0" applyNumberFormat="1" applyFont="1" applyFill="1" applyBorder="1" applyAlignment="1">
      <alignment horizontal="center" vertical="center" wrapText="1"/>
    </xf>
    <xf numFmtId="0" fontId="5" fillId="14" borderId="23" xfId="0" applyFont="1" applyFill="1" applyBorder="1" applyAlignment="1">
      <alignment horizontal="center" vertical="center"/>
    </xf>
    <xf numFmtId="0" fontId="5" fillId="14" borderId="15" xfId="0" applyFont="1" applyFill="1" applyBorder="1" applyAlignment="1">
      <alignment horizontal="center" vertical="center"/>
    </xf>
    <xf numFmtId="0" fontId="4" fillId="14" borderId="36" xfId="0" applyFont="1" applyFill="1" applyBorder="1" applyAlignment="1">
      <alignment horizontal="center" vertical="center"/>
    </xf>
    <xf numFmtId="0" fontId="5" fillId="0" borderId="4" xfId="0" applyFont="1" applyBorder="1" applyAlignment="1">
      <alignment horizontal="left" vertical="center" wrapText="1"/>
    </xf>
    <xf numFmtId="10" fontId="5"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164" fontId="4" fillId="0" borderId="4" xfId="0" applyNumberFormat="1" applyFont="1" applyBorder="1" applyAlignment="1">
      <alignment horizontal="left" vertical="center" wrapText="1"/>
    </xf>
    <xf numFmtId="164"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5" fillId="0" borderId="4" xfId="214" applyFont="1" applyFill="1" applyBorder="1" applyAlignment="1">
      <alignment horizontal="left" vertical="center" wrapText="1"/>
    </xf>
    <xf numFmtId="0" fontId="5" fillId="16" borderId="4" xfId="0" applyFont="1" applyFill="1" applyBorder="1" applyAlignment="1">
      <alignment horizontal="left" vertical="center" wrapText="1"/>
    </xf>
    <xf numFmtId="0" fontId="5" fillId="16" borderId="4" xfId="0" applyFont="1" applyFill="1" applyBorder="1" applyAlignment="1">
      <alignment horizontal="center" vertical="center" wrapText="1"/>
    </xf>
    <xf numFmtId="164" fontId="4" fillId="16" borderId="4" xfId="0" applyNumberFormat="1" applyFont="1" applyFill="1" applyBorder="1" applyAlignment="1">
      <alignment horizontal="left" vertical="center" wrapText="1"/>
    </xf>
    <xf numFmtId="164" fontId="4" fillId="16" borderId="4" xfId="0" applyNumberFormat="1" applyFont="1" applyFill="1" applyBorder="1" applyAlignment="1">
      <alignment horizontal="center" vertical="center" wrapText="1"/>
    </xf>
    <xf numFmtId="1" fontId="4" fillId="0" borderId="4" xfId="200" applyNumberFormat="1" applyFont="1" applyFill="1" applyBorder="1" applyAlignment="1" applyProtection="1">
      <alignment horizontal="center" vertical="center" wrapText="1"/>
      <protection locked="0" hidden="1"/>
    </xf>
    <xf numFmtId="9" fontId="4" fillId="0" borderId="4" xfId="200" applyNumberFormat="1" applyFont="1" applyFill="1" applyBorder="1" applyAlignment="1" applyProtection="1">
      <alignment horizontal="center" vertical="center" wrapText="1"/>
      <protection locked="0" hidden="1"/>
    </xf>
    <xf numFmtId="2" fontId="4" fillId="0" borderId="4" xfId="200" applyNumberFormat="1" applyFont="1" applyFill="1" applyBorder="1" applyAlignment="1" applyProtection="1">
      <alignment horizontal="center" vertical="center" wrapText="1"/>
      <protection locked="0" hidden="1"/>
    </xf>
    <xf numFmtId="2" fontId="58" fillId="0" borderId="4" xfId="0" applyNumberFormat="1" applyFont="1" applyBorder="1" applyAlignment="1">
      <alignment horizontal="center" vertical="center" wrapText="1"/>
    </xf>
    <xf numFmtId="0" fontId="4" fillId="6" borderId="35" xfId="0" applyFont="1" applyFill="1" applyBorder="1" applyAlignment="1">
      <alignment horizontal="center" vertical="center" wrapText="1"/>
    </xf>
    <xf numFmtId="0" fontId="4" fillId="6" borderId="5" xfId="0" applyFont="1" applyFill="1" applyBorder="1" applyAlignment="1">
      <alignment horizontal="center" vertical="center" wrapText="1"/>
    </xf>
    <xf numFmtId="164" fontId="5" fillId="6" borderId="13" xfId="11" applyFont="1" applyFill="1" applyBorder="1" applyAlignment="1" applyProtection="1">
      <alignment horizontal="center" vertical="center"/>
    </xf>
    <xf numFmtId="164" fontId="4" fillId="6" borderId="13" xfId="11" applyFont="1" applyFill="1" applyBorder="1" applyAlignment="1" applyProtection="1">
      <alignment horizontal="center" vertical="center"/>
    </xf>
    <xf numFmtId="43" fontId="36" fillId="0" borderId="0" xfId="0" applyNumberFormat="1" applyFont="1" applyAlignment="1">
      <alignment vertical="center"/>
    </xf>
    <xf numFmtId="0" fontId="4" fillId="0" borderId="23" xfId="211" applyNumberFormat="1" applyFont="1" applyFill="1" applyBorder="1" applyAlignment="1" applyProtection="1">
      <alignment horizontal="center" vertical="center"/>
    </xf>
    <xf numFmtId="0" fontId="4" fillId="0" borderId="3" xfId="211" applyNumberFormat="1" applyFont="1" applyFill="1" applyBorder="1" applyAlignment="1" applyProtection="1">
      <alignment horizontal="center" vertical="center"/>
    </xf>
    <xf numFmtId="164" fontId="4" fillId="0" borderId="4" xfId="11" applyFont="1" applyFill="1" applyBorder="1" applyAlignment="1" applyProtection="1">
      <alignment horizontal="center" vertical="center"/>
    </xf>
    <xf numFmtId="0" fontId="4" fillId="0" borderId="36" xfId="0" applyFont="1" applyBorder="1" applyAlignment="1">
      <alignment horizontal="center" vertical="center"/>
    </xf>
    <xf numFmtId="0" fontId="4" fillId="7" borderId="37" xfId="211" applyNumberFormat="1" applyFont="1" applyFill="1" applyBorder="1" applyAlignment="1" applyProtection="1">
      <alignment horizontal="center" vertical="center"/>
    </xf>
    <xf numFmtId="0" fontId="4" fillId="7" borderId="38" xfId="211" applyNumberFormat="1" applyFont="1" applyFill="1" applyBorder="1" applyAlignment="1" applyProtection="1">
      <alignment horizontal="center" vertical="center"/>
    </xf>
    <xf numFmtId="164" fontId="5" fillId="7" borderId="4" xfId="11" applyFont="1" applyFill="1" applyBorder="1" applyAlignment="1" applyProtection="1">
      <alignment horizontal="center" vertical="center"/>
    </xf>
    <xf numFmtId="0" fontId="4" fillId="7" borderId="4" xfId="0" applyFont="1" applyFill="1" applyBorder="1" applyAlignment="1">
      <alignment horizontal="center" vertical="center"/>
    </xf>
    <xf numFmtId="2" fontId="5" fillId="0" borderId="0" xfId="0" applyNumberFormat="1" applyFont="1" applyAlignment="1">
      <alignment vertical="center"/>
    </xf>
    <xf numFmtId="0" fontId="4" fillId="0" borderId="0" xfId="0" applyFont="1" applyAlignment="1">
      <alignment horizontal="right" vertical="center"/>
    </xf>
    <xf numFmtId="0" fontId="4" fillId="7" borderId="0" xfId="211" applyNumberFormat="1" applyFont="1" applyFill="1" applyBorder="1" applyAlignment="1" applyProtection="1">
      <alignment horizontal="center" vertical="center"/>
    </xf>
    <xf numFmtId="164" fontId="4" fillId="7" borderId="4" xfId="11" applyFont="1" applyFill="1" applyBorder="1" applyAlignment="1" applyProtection="1">
      <alignment horizontal="center" vertical="center"/>
    </xf>
    <xf numFmtId="0" fontId="5" fillId="0" borderId="0" xfId="0" applyFont="1" applyAlignment="1">
      <alignment horizontal="left" vertical="center"/>
    </xf>
    <xf numFmtId="0" fontId="5" fillId="0" borderId="0" xfId="0" applyFont="1" applyAlignment="1">
      <alignment horizontal="justify" vertical="center"/>
    </xf>
    <xf numFmtId="178" fontId="5" fillId="0" borderId="0" xfId="0" applyNumberFormat="1" applyFont="1" applyAlignment="1">
      <alignment vertical="center"/>
    </xf>
    <xf numFmtId="0" fontId="41" fillId="0" borderId="0" xfId="0" applyFont="1" applyAlignment="1" applyProtection="1">
      <alignment horizontal="right" vertical="center"/>
      <protection hidden="1"/>
    </xf>
    <xf numFmtId="0" fontId="41" fillId="0" borderId="0" xfId="0" applyFont="1" applyAlignment="1" applyProtection="1">
      <alignment horizontal="left" vertical="center"/>
      <protection hidden="1"/>
    </xf>
    <xf numFmtId="10" fontId="41" fillId="0" borderId="0" xfId="0" applyNumberFormat="1" applyFont="1" applyAlignment="1" applyProtection="1">
      <alignment horizontal="center" vertical="center"/>
      <protection hidden="1"/>
    </xf>
    <xf numFmtId="0" fontId="41" fillId="0" borderId="0" xfId="206" applyFont="1" applyAlignment="1" applyProtection="1">
      <alignment vertical="center"/>
      <protection hidden="1"/>
    </xf>
    <xf numFmtId="10" fontId="41" fillId="0" borderId="0" xfId="206" applyNumberFormat="1" applyFont="1" applyAlignment="1" applyProtection="1">
      <alignment horizontal="center" vertical="center"/>
      <protection hidden="1"/>
    </xf>
    <xf numFmtId="0" fontId="41" fillId="0" borderId="0" xfId="206" applyFont="1" applyAlignment="1" applyProtection="1">
      <alignment horizontal="center" vertical="center"/>
      <protection hidden="1"/>
    </xf>
    <xf numFmtId="10" fontId="36" fillId="0" borderId="0" xfId="206" applyNumberFormat="1" applyFont="1" applyAlignment="1" applyProtection="1">
      <alignment horizontal="center" vertical="center"/>
      <protection hidden="1"/>
    </xf>
    <xf numFmtId="180" fontId="4" fillId="0" borderId="0" xfId="0" applyNumberFormat="1" applyFont="1" applyAlignment="1">
      <alignment vertical="center"/>
    </xf>
    <xf numFmtId="0" fontId="36" fillId="0" borderId="0" xfId="206" applyFont="1" applyAlignment="1" applyProtection="1">
      <alignment horizontal="center" vertical="center"/>
      <protection hidden="1"/>
    </xf>
    <xf numFmtId="0" fontId="36" fillId="0" borderId="0" xfId="0" applyFont="1" applyAlignment="1" applyProtection="1">
      <alignment horizontal="justify" vertical="center" wrapText="1"/>
      <protection hidden="1"/>
    </xf>
    <xf numFmtId="10" fontId="41" fillId="0" borderId="0" xfId="0" applyNumberFormat="1" applyFont="1" applyAlignment="1" applyProtection="1">
      <alignment horizontal="center" vertical="center" wrapText="1"/>
      <protection hidden="1"/>
    </xf>
    <xf numFmtId="0" fontId="41" fillId="0" borderId="0" xfId="0" applyFont="1" applyAlignment="1" applyProtection="1">
      <alignment vertical="center" wrapText="1"/>
      <protection hidden="1"/>
    </xf>
    <xf numFmtId="0" fontId="4" fillId="0" borderId="0" xfId="0" applyFont="1" applyAlignment="1" applyProtection="1">
      <alignment horizontal="center" vertical="center" wrapText="1"/>
      <protection hidden="1"/>
    </xf>
    <xf numFmtId="165" fontId="41" fillId="0" borderId="0" xfId="211" applyNumberFormat="1" applyFont="1" applyFill="1" applyBorder="1" applyAlignment="1" applyProtection="1">
      <alignment horizontal="center" vertical="center" wrapText="1"/>
      <protection hidden="1"/>
    </xf>
    <xf numFmtId="10" fontId="41" fillId="0" borderId="0" xfId="211" applyNumberFormat="1" applyFont="1" applyFill="1" applyBorder="1" applyAlignment="1" applyProtection="1">
      <alignment horizontal="center" vertical="center" wrapText="1"/>
      <protection hidden="1"/>
    </xf>
    <xf numFmtId="0" fontId="41" fillId="0" borderId="0" xfId="211" applyFont="1" applyFill="1" applyBorder="1" applyAlignment="1" applyProtection="1">
      <alignment vertical="center"/>
      <protection hidden="1"/>
    </xf>
    <xf numFmtId="0" fontId="36" fillId="0" borderId="0" xfId="211" applyNumberFormat="1" applyFont="1" applyFill="1" applyBorder="1" applyAlignment="1" applyProtection="1">
      <alignment horizontal="center" vertical="center" wrapText="1"/>
      <protection hidden="1"/>
    </xf>
    <xf numFmtId="2" fontId="36" fillId="0" borderId="0" xfId="0" applyNumberFormat="1" applyFont="1" applyAlignment="1" applyProtection="1">
      <alignment horizontal="right" vertical="center" wrapText="1"/>
      <protection hidden="1"/>
    </xf>
    <xf numFmtId="2" fontId="36" fillId="0" borderId="0" xfId="0" applyNumberFormat="1" applyFont="1" applyAlignment="1" applyProtection="1">
      <alignment horizontal="center" vertical="center"/>
      <protection hidden="1"/>
    </xf>
    <xf numFmtId="2" fontId="5" fillId="0" borderId="0" xfId="0" applyNumberFormat="1" applyFont="1" applyAlignment="1" applyProtection="1">
      <alignment horizontal="center" vertical="center"/>
      <protection hidden="1"/>
    </xf>
    <xf numFmtId="165" fontId="36" fillId="0" borderId="0" xfId="211" applyNumberFormat="1" applyFont="1" applyFill="1" applyBorder="1" applyAlignment="1" applyProtection="1">
      <alignment horizontal="center" vertical="center" wrapText="1"/>
      <protection hidden="1"/>
    </xf>
    <xf numFmtId="10" fontId="36" fillId="0" borderId="0" xfId="211" applyNumberFormat="1" applyFont="1" applyFill="1" applyBorder="1" applyAlignment="1" applyProtection="1">
      <alignment horizontal="center" vertical="center" wrapText="1"/>
      <protection hidden="1"/>
    </xf>
    <xf numFmtId="0" fontId="36" fillId="0" borderId="0" xfId="211" applyFont="1" applyFill="1" applyBorder="1" applyAlignment="1" applyProtection="1">
      <alignment vertical="center" wrapText="1"/>
      <protection hidden="1"/>
    </xf>
    <xf numFmtId="168" fontId="36" fillId="0" borderId="0" xfId="0" applyNumberFormat="1" applyFont="1" applyAlignment="1" applyProtection="1">
      <alignment horizontal="right" vertical="center" wrapText="1"/>
      <protection hidden="1"/>
    </xf>
    <xf numFmtId="2" fontId="36" fillId="0" borderId="0" xfId="0" applyNumberFormat="1" applyFont="1" applyAlignment="1" applyProtection="1">
      <alignment horizontal="center" vertical="center" wrapText="1"/>
      <protection hidden="1"/>
    </xf>
    <xf numFmtId="168" fontId="4" fillId="0" borderId="0" xfId="0" applyNumberFormat="1" applyFont="1" applyAlignment="1" applyProtection="1">
      <alignment horizontal="right" vertical="center" wrapText="1"/>
      <protection hidden="1"/>
    </xf>
    <xf numFmtId="2" fontId="4" fillId="0" borderId="0" xfId="0" applyNumberFormat="1" applyFont="1" applyAlignment="1" applyProtection="1">
      <alignment vertical="center" wrapText="1"/>
      <protection hidden="1"/>
    </xf>
    <xf numFmtId="0" fontId="36" fillId="0" borderId="0" xfId="211" applyNumberFormat="1" applyFont="1" applyFill="1" applyBorder="1" applyAlignment="1" applyProtection="1">
      <alignment vertical="center"/>
      <protection hidden="1"/>
    </xf>
    <xf numFmtId="167" fontId="36" fillId="0" borderId="0" xfId="0" applyNumberFormat="1" applyFont="1" applyAlignment="1" applyProtection="1">
      <alignment horizontal="right" vertical="center" wrapText="1"/>
      <protection hidden="1"/>
    </xf>
    <xf numFmtId="2" fontId="4" fillId="0" borderId="0" xfId="0" applyNumberFormat="1" applyFont="1" applyAlignment="1" applyProtection="1">
      <alignment vertical="center"/>
      <protection hidden="1"/>
    </xf>
    <xf numFmtId="0" fontId="36" fillId="0" borderId="0" xfId="211" applyFont="1" applyFill="1" applyBorder="1" applyAlignment="1" applyProtection="1">
      <alignment horizontal="center" vertical="center" wrapText="1"/>
      <protection hidden="1"/>
    </xf>
    <xf numFmtId="2" fontId="36" fillId="0" borderId="0" xfId="11" applyNumberFormat="1" applyFont="1" applyFill="1" applyBorder="1" applyAlignment="1" applyProtection="1">
      <alignment horizontal="right" vertical="center" wrapText="1"/>
      <protection hidden="1"/>
    </xf>
    <xf numFmtId="168" fontId="4" fillId="0" borderId="0" xfId="11" applyNumberFormat="1" applyFont="1" applyFill="1" applyBorder="1" applyAlignment="1" applyProtection="1">
      <alignment horizontal="center" vertical="center"/>
      <protection hidden="1"/>
    </xf>
    <xf numFmtId="171" fontId="36" fillId="0" borderId="0" xfId="211" quotePrefix="1" applyNumberFormat="1" applyFont="1" applyFill="1" applyBorder="1" applyAlignment="1" applyProtection="1">
      <alignment vertical="center" wrapText="1"/>
      <protection hidden="1"/>
    </xf>
    <xf numFmtId="171" fontId="36" fillId="0" borderId="0" xfId="211" applyNumberFormat="1" applyFont="1" applyFill="1" applyBorder="1" applyAlignment="1" applyProtection="1">
      <alignment vertical="center" wrapText="1"/>
      <protection hidden="1"/>
    </xf>
    <xf numFmtId="0" fontId="41" fillId="0" borderId="0" xfId="211" applyFont="1" applyFill="1" applyBorder="1" applyAlignment="1" applyProtection="1">
      <alignment vertical="center" wrapText="1"/>
      <protection hidden="1"/>
    </xf>
    <xf numFmtId="165" fontId="36" fillId="0" borderId="0" xfId="211" applyNumberFormat="1" applyFont="1" applyFill="1" applyBorder="1" applyAlignment="1" applyProtection="1">
      <alignment vertical="center" wrapText="1"/>
      <protection hidden="1"/>
    </xf>
    <xf numFmtId="2" fontId="4" fillId="0" borderId="0" xfId="11" applyNumberFormat="1" applyFont="1" applyFill="1" applyBorder="1" applyAlignment="1" applyProtection="1">
      <alignment horizontal="center" vertical="center"/>
      <protection hidden="1"/>
    </xf>
    <xf numFmtId="0" fontId="36" fillId="0" borderId="0" xfId="211" applyNumberFormat="1" applyFont="1" applyFill="1" applyBorder="1" applyAlignment="1" applyProtection="1">
      <alignment vertical="center" wrapText="1"/>
      <protection hidden="1"/>
    </xf>
    <xf numFmtId="3" fontId="36" fillId="0" borderId="0" xfId="211" applyNumberFormat="1" applyFont="1" applyFill="1" applyBorder="1" applyAlignment="1" applyProtection="1">
      <alignment vertical="center" wrapText="1"/>
      <protection hidden="1"/>
    </xf>
    <xf numFmtId="2" fontId="36" fillId="0" borderId="0" xfId="0" applyNumberFormat="1" applyFont="1" applyAlignment="1" applyProtection="1">
      <alignment horizontal="right" vertical="center"/>
      <protection hidden="1"/>
    </xf>
    <xf numFmtId="0" fontId="41" fillId="0" borderId="0" xfId="211" applyFont="1" applyFill="1" applyBorder="1" applyAlignment="1" applyProtection="1">
      <alignment horizontal="center" vertical="center" wrapText="1"/>
      <protection hidden="1"/>
    </xf>
    <xf numFmtId="0" fontId="36" fillId="0" borderId="0" xfId="211" applyNumberFormat="1" applyFont="1" applyFill="1" applyBorder="1" applyAlignment="1" applyProtection="1">
      <alignment horizontal="center" vertical="center"/>
      <protection hidden="1"/>
    </xf>
    <xf numFmtId="10" fontId="36" fillId="0" borderId="0" xfId="211" applyNumberFormat="1" applyFont="1" applyFill="1" applyBorder="1" applyAlignment="1" applyProtection="1">
      <alignment horizontal="center" vertical="center"/>
      <protection hidden="1"/>
    </xf>
    <xf numFmtId="0" fontId="0" fillId="0" borderId="4" xfId="0" applyBorder="1" applyAlignment="1">
      <alignment vertical="center" wrapText="1"/>
    </xf>
    <xf numFmtId="0" fontId="4" fillId="0" borderId="0" xfId="200" applyNumberFormat="1" applyFont="1" applyFill="1" applyBorder="1" applyAlignment="1" applyProtection="1">
      <alignment horizontal="justify" vertical="center"/>
      <protection hidden="1"/>
    </xf>
    <xf numFmtId="0" fontId="5" fillId="0" borderId="5" xfId="0" applyFont="1" applyBorder="1" applyAlignment="1">
      <alignment horizontal="justify" vertical="center"/>
    </xf>
    <xf numFmtId="0" fontId="4" fillId="0" borderId="0" xfId="0" applyFont="1" applyAlignment="1">
      <alignment horizontal="justify" vertical="center"/>
    </xf>
    <xf numFmtId="0" fontId="5" fillId="0" borderId="0" xfId="0" applyFont="1" applyAlignment="1">
      <alignment vertical="center" wrapText="1"/>
    </xf>
    <xf numFmtId="0" fontId="86" fillId="0" borderId="0" xfId="0" applyFont="1" applyAlignment="1">
      <alignment vertical="center"/>
    </xf>
    <xf numFmtId="0" fontId="41" fillId="0" borderId="0" xfId="0" applyFont="1" applyAlignment="1">
      <alignment vertical="center"/>
    </xf>
    <xf numFmtId="0" fontId="4" fillId="0" borderId="0" xfId="206" applyFont="1" applyAlignment="1" applyProtection="1">
      <alignment horizontal="justify" vertical="center"/>
      <protection hidden="1"/>
    </xf>
    <xf numFmtId="0" fontId="4" fillId="0" borderId="0" xfId="206" applyFont="1" applyAlignment="1">
      <alignment horizontal="center" vertical="center"/>
    </xf>
    <xf numFmtId="0" fontId="5" fillId="0" borderId="0" xfId="206" applyFont="1" applyAlignment="1" applyProtection="1">
      <alignment horizontal="justify" vertical="center"/>
      <protection hidden="1"/>
    </xf>
    <xf numFmtId="0" fontId="5" fillId="0" borderId="4" xfId="200" applyNumberFormat="1" applyFont="1" applyFill="1" applyBorder="1" applyAlignment="1" applyProtection="1">
      <alignment horizontal="center" vertical="center" wrapText="1"/>
    </xf>
    <xf numFmtId="0" fontId="5" fillId="0" borderId="4" xfId="200" applyNumberFormat="1" applyFont="1" applyFill="1" applyBorder="1" applyAlignment="1" applyProtection="1">
      <alignment horizontal="justify" vertical="center" wrapText="1"/>
    </xf>
    <xf numFmtId="0" fontId="5" fillId="0" borderId="4" xfId="200" applyNumberFormat="1" applyFont="1" applyFill="1" applyBorder="1" applyAlignment="1" applyProtection="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3" xfId="0" applyFont="1" applyBorder="1" applyAlignment="1">
      <alignment horizontal="center" vertical="center"/>
    </xf>
    <xf numFmtId="0" fontId="5" fillId="0" borderId="14" xfId="0" applyFont="1" applyBorder="1" applyAlignment="1">
      <alignment vertical="center"/>
    </xf>
    <xf numFmtId="0" fontId="5" fillId="0" borderId="3" xfId="0" applyFont="1" applyBorder="1" applyAlignment="1">
      <alignment vertical="center" wrapText="1"/>
    </xf>
    <xf numFmtId="0" fontId="5" fillId="0" borderId="15" xfId="0" applyFont="1" applyBorder="1" applyAlignment="1">
      <alignment vertical="center" wrapText="1"/>
    </xf>
    <xf numFmtId="0" fontId="5" fillId="0" borderId="15" xfId="0" applyFont="1" applyBorder="1" applyAlignment="1">
      <alignment horizontal="center" vertical="center" wrapText="1"/>
    </xf>
    <xf numFmtId="0" fontId="5" fillId="0" borderId="3" xfId="0" applyFont="1" applyBorder="1" applyAlignment="1">
      <alignment horizontal="center" vertical="center" wrapText="1"/>
    </xf>
    <xf numFmtId="0" fontId="58" fillId="0" borderId="0" xfId="0" applyFont="1" applyAlignment="1">
      <alignment horizontal="center" vertical="center"/>
    </xf>
    <xf numFmtId="0" fontId="0" fillId="0" borderId="4" xfId="0" applyBorder="1" applyAlignment="1">
      <alignment vertical="center"/>
    </xf>
    <xf numFmtId="0" fontId="5" fillId="0" borderId="4" xfId="211" applyFont="1" applyFill="1" applyBorder="1" applyAlignment="1" applyProtection="1">
      <alignment horizontal="justify" vertical="center" wrapText="1"/>
    </xf>
    <xf numFmtId="0" fontId="5" fillId="0" borderId="4" xfId="211" applyFont="1" applyFill="1" applyBorder="1" applyAlignment="1" applyProtection="1">
      <alignment horizontal="center" vertical="center" wrapText="1"/>
    </xf>
    <xf numFmtId="2" fontId="4" fillId="0" borderId="4" xfId="0" applyNumberFormat="1" applyFont="1" applyBorder="1" applyAlignment="1">
      <alignment horizontal="right" vertical="center"/>
    </xf>
    <xf numFmtId="0" fontId="5" fillId="0" borderId="0" xfId="211" applyFont="1" applyFill="1" applyBorder="1" applyAlignment="1" applyProtection="1">
      <alignment horizontal="justify" vertical="center" wrapText="1"/>
    </xf>
    <xf numFmtId="0" fontId="5" fillId="0" borderId="0" xfId="211" applyFont="1" applyFill="1" applyBorder="1" applyAlignment="1" applyProtection="1">
      <alignment horizontal="center" vertical="center" wrapText="1"/>
    </xf>
    <xf numFmtId="2" fontId="4" fillId="0" borderId="0" xfId="0" applyNumberFormat="1" applyFont="1" applyAlignment="1">
      <alignment horizontal="right" vertical="center"/>
    </xf>
    <xf numFmtId="178" fontId="5" fillId="0" borderId="0" xfId="0" applyNumberFormat="1" applyFont="1" applyAlignment="1">
      <alignment horizontal="justify" vertical="center"/>
    </xf>
    <xf numFmtId="0" fontId="36" fillId="0" borderId="0" xfId="0" applyFont="1" applyAlignment="1">
      <alignment horizontal="justify" vertical="center"/>
    </xf>
    <xf numFmtId="1" fontId="5" fillId="0" borderId="5" xfId="0" applyNumberFormat="1" applyFont="1" applyBorder="1" applyAlignment="1">
      <alignment horizontal="left" vertical="center"/>
    </xf>
    <xf numFmtId="165" fontId="5" fillId="0" borderId="5" xfId="0" applyNumberFormat="1" applyFont="1" applyBorder="1" applyAlignment="1">
      <alignment horizontal="left" vertical="center"/>
    </xf>
    <xf numFmtId="165" fontId="5" fillId="0" borderId="5" xfId="0" applyNumberFormat="1" applyFont="1" applyBorder="1" applyAlignment="1">
      <alignment horizontal="center" vertical="center"/>
    </xf>
    <xf numFmtId="1" fontId="5" fillId="0" borderId="5" xfId="0" applyNumberFormat="1" applyFont="1" applyBorder="1" applyAlignment="1">
      <alignment horizontal="center" vertical="center"/>
    </xf>
    <xf numFmtId="1" fontId="4" fillId="0" borderId="0" xfId="0" applyNumberFormat="1" applyFont="1" applyAlignment="1">
      <alignment horizontal="center" vertical="center"/>
    </xf>
    <xf numFmtId="165" fontId="4" fillId="0" borderId="0" xfId="0" applyNumberFormat="1" applyFont="1" applyAlignment="1">
      <alignment horizontal="center" vertical="center"/>
    </xf>
    <xf numFmtId="1" fontId="5" fillId="0" borderId="0" xfId="206" applyNumberFormat="1" applyFont="1" applyAlignment="1" applyProtection="1">
      <alignment horizontal="left" vertical="center"/>
      <protection hidden="1"/>
    </xf>
    <xf numFmtId="165" fontId="5" fillId="0" borderId="0" xfId="206" applyNumberFormat="1" applyFont="1" applyAlignment="1" applyProtection="1">
      <alignment horizontal="left" vertical="center"/>
      <protection hidden="1"/>
    </xf>
    <xf numFmtId="1" fontId="5" fillId="0" borderId="0" xfId="206" applyNumberFormat="1" applyFont="1" applyAlignment="1" applyProtection="1">
      <alignment horizontal="center" vertical="center"/>
      <protection hidden="1"/>
    </xf>
    <xf numFmtId="1" fontId="4" fillId="0" borderId="0" xfId="206" applyNumberFormat="1" applyFont="1" applyAlignment="1" applyProtection="1">
      <alignment horizontal="left" vertical="center"/>
      <protection hidden="1"/>
    </xf>
    <xf numFmtId="165" fontId="4" fillId="0" borderId="0" xfId="206" applyNumberFormat="1" applyFont="1" applyAlignment="1" applyProtection="1">
      <alignment horizontal="left" vertical="center"/>
      <protection hidden="1"/>
    </xf>
    <xf numFmtId="165" fontId="4" fillId="0" borderId="0" xfId="206" applyNumberFormat="1" applyFont="1" applyAlignment="1" applyProtection="1">
      <alignment horizontal="center" vertical="center"/>
      <protection hidden="1"/>
    </xf>
    <xf numFmtId="1" fontId="4" fillId="0" borderId="0" xfId="206" applyNumberFormat="1" applyFont="1" applyAlignment="1" applyProtection="1">
      <alignment horizontal="center" vertical="center"/>
      <protection hidden="1"/>
    </xf>
    <xf numFmtId="0" fontId="4" fillId="0" borderId="0" xfId="206" applyFont="1" applyAlignment="1">
      <alignment horizontal="justify" vertical="center"/>
    </xf>
    <xf numFmtId="165" fontId="29" fillId="0" borderId="0" xfId="206" applyNumberFormat="1" applyFont="1" applyAlignment="1" applyProtection="1">
      <alignment vertical="center"/>
      <protection hidden="1"/>
    </xf>
    <xf numFmtId="165" fontId="29" fillId="0" borderId="0" xfId="206" applyNumberFormat="1" applyFont="1" applyAlignment="1" applyProtection="1">
      <alignment horizontal="center" vertical="center"/>
      <protection hidden="1"/>
    </xf>
    <xf numFmtId="165" fontId="39" fillId="0" borderId="0" xfId="206" applyNumberFormat="1" applyFont="1" applyAlignment="1" applyProtection="1">
      <alignment horizontal="center" vertical="center"/>
      <protection hidden="1"/>
    </xf>
    <xf numFmtId="0" fontId="58" fillId="0" borderId="0" xfId="0" applyFont="1" applyAlignment="1">
      <alignment vertical="center"/>
    </xf>
    <xf numFmtId="1" fontId="15" fillId="0" borderId="4" xfId="200" applyNumberFormat="1" applyFont="1" applyFill="1" applyBorder="1" applyAlignment="1" applyProtection="1">
      <alignment horizontal="center" vertical="center" wrapText="1"/>
    </xf>
    <xf numFmtId="165" fontId="15" fillId="0" borderId="4" xfId="200" applyNumberFormat="1" applyFont="1" applyFill="1" applyBorder="1" applyAlignment="1" applyProtection="1">
      <alignment horizontal="center" vertical="center" wrapText="1"/>
    </xf>
    <xf numFmtId="1" fontId="75" fillId="0" borderId="4" xfId="0" applyNumberFormat="1" applyFont="1" applyBorder="1" applyAlignment="1">
      <alignment horizontal="center" vertical="center" wrapText="1"/>
    </xf>
    <xf numFmtId="0" fontId="75" fillId="0" borderId="4" xfId="0" applyFont="1" applyBorder="1" applyAlignment="1">
      <alignment horizontal="center" vertical="center" wrapText="1"/>
    </xf>
    <xf numFmtId="1" fontId="15" fillId="0" borderId="4" xfId="0" applyNumberFormat="1" applyFont="1" applyBorder="1" applyAlignment="1">
      <alignment horizontal="center" vertical="center"/>
    </xf>
    <xf numFmtId="1" fontId="15" fillId="0" borderId="4" xfId="0" applyNumberFormat="1" applyFont="1" applyBorder="1" applyAlignment="1">
      <alignment horizontal="center" vertical="center" wrapText="1"/>
    </xf>
    <xf numFmtId="1" fontId="15" fillId="0" borderId="13" xfId="0" applyNumberFormat="1" applyFont="1" applyBorder="1" applyAlignment="1">
      <alignment horizontal="center" vertical="center"/>
    </xf>
    <xf numFmtId="0" fontId="15" fillId="0" borderId="13" xfId="0" applyFont="1" applyBorder="1" applyAlignment="1">
      <alignment horizontal="center" vertical="center"/>
    </xf>
    <xf numFmtId="1" fontId="5" fillId="0" borderId="13"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80" fillId="0" borderId="15" xfId="0" applyFont="1" applyBorder="1" applyAlignment="1">
      <alignment vertical="center" wrapText="1"/>
    </xf>
    <xf numFmtId="0" fontId="80" fillId="0" borderId="4" xfId="0" applyFont="1" applyBorder="1" applyAlignment="1">
      <alignment vertical="center" wrapText="1"/>
    </xf>
    <xf numFmtId="0" fontId="5" fillId="0" borderId="3" xfId="0" applyFont="1" applyBorder="1" applyAlignment="1">
      <alignment vertical="center"/>
    </xf>
    <xf numFmtId="0" fontId="5" fillId="0" borderId="0" xfId="0" applyFont="1" applyAlignment="1">
      <alignment horizontal="center" vertical="center" wrapText="1"/>
    </xf>
    <xf numFmtId="0" fontId="80" fillId="0" borderId="0" xfId="0" applyFont="1" applyAlignment="1">
      <alignment vertical="center" wrapText="1"/>
    </xf>
    <xf numFmtId="0" fontId="0" fillId="0" borderId="4" xfId="0" applyBorder="1" applyAlignment="1">
      <alignment horizontal="justify" vertical="center" wrapText="1"/>
    </xf>
    <xf numFmtId="171" fontId="74" fillId="0" borderId="4" xfId="0" applyNumberFormat="1" applyFont="1" applyBorder="1" applyAlignment="1">
      <alignment horizontal="justify" vertical="center" wrapText="1"/>
    </xf>
    <xf numFmtId="2" fontId="5" fillId="0" borderId="4" xfId="200" applyNumberFormat="1" applyFont="1" applyFill="1" applyBorder="1" applyAlignment="1" applyProtection="1">
      <alignment horizontal="center" vertical="center"/>
    </xf>
    <xf numFmtId="0" fontId="80" fillId="0" borderId="0" xfId="0" applyFont="1" applyAlignment="1">
      <alignment vertical="center"/>
    </xf>
    <xf numFmtId="1" fontId="4"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1" fontId="51" fillId="0" borderId="0" xfId="0" applyNumberFormat="1" applyFont="1" applyAlignment="1">
      <alignment horizontal="right" vertical="center"/>
    </xf>
    <xf numFmtId="0" fontId="51" fillId="0" borderId="0" xfId="0" applyFont="1" applyAlignment="1">
      <alignment horizontal="right" vertical="center"/>
    </xf>
    <xf numFmtId="0" fontId="51" fillId="0" borderId="0" xfId="0" applyFont="1" applyAlignment="1">
      <alignment horizontal="center" vertical="center"/>
    </xf>
    <xf numFmtId="1" fontId="4" fillId="0" borderId="0" xfId="0" applyNumberFormat="1" applyFont="1" applyAlignment="1">
      <alignment horizontal="right" vertical="center"/>
    </xf>
    <xf numFmtId="0" fontId="4" fillId="0" borderId="0" xfId="0" applyFont="1" applyAlignment="1">
      <alignment vertical="center" wrapText="1"/>
    </xf>
    <xf numFmtId="165" fontId="5" fillId="0" borderId="0" xfId="0" applyNumberFormat="1" applyFont="1" applyAlignment="1">
      <alignment horizontal="center" vertical="center"/>
    </xf>
    <xf numFmtId="1" fontId="36" fillId="0" borderId="0" xfId="0" applyNumberFormat="1" applyFont="1" applyAlignment="1">
      <alignment horizontal="center" vertical="center"/>
    </xf>
    <xf numFmtId="165" fontId="36" fillId="0" borderId="0" xfId="0" applyNumberFormat="1" applyFont="1" applyAlignment="1">
      <alignment horizontal="center" vertical="center"/>
    </xf>
    <xf numFmtId="1" fontId="5" fillId="0" borderId="0" xfId="0" applyNumberFormat="1" applyFont="1" applyAlignment="1">
      <alignment horizontal="center" vertical="center"/>
    </xf>
    <xf numFmtId="1" fontId="5" fillId="0" borderId="0" xfId="0" applyNumberFormat="1" applyFont="1" applyAlignment="1" applyProtection="1">
      <alignment horizontal="center" vertical="center"/>
      <protection hidden="1"/>
    </xf>
    <xf numFmtId="165" fontId="5" fillId="0" borderId="0" xfId="0" applyNumberFormat="1" applyFont="1" applyAlignment="1" applyProtection="1">
      <alignment horizontal="center" vertical="center"/>
      <protection hidden="1"/>
    </xf>
    <xf numFmtId="0" fontId="4" fillId="0" borderId="4" xfId="222" applyNumberFormat="1" applyFont="1" applyFill="1" applyBorder="1" applyAlignment="1">
      <alignment horizontal="center" vertical="center" wrapText="1"/>
    </xf>
    <xf numFmtId="2" fontId="4" fillId="0" borderId="4" xfId="0" applyNumberFormat="1" applyFont="1" applyBorder="1" applyAlignment="1">
      <alignment horizontal="center" vertical="center" wrapText="1"/>
    </xf>
    <xf numFmtId="164" fontId="5" fillId="0" borderId="4" xfId="11" applyFont="1" applyFill="1" applyBorder="1" applyAlignment="1" applyProtection="1">
      <alignment horizontal="center" vertical="center"/>
    </xf>
    <xf numFmtId="164" fontId="4" fillId="0" borderId="0" xfId="11" applyFont="1" applyFill="1" applyBorder="1" applyAlignment="1" applyProtection="1">
      <alignment horizontal="center" vertical="center"/>
    </xf>
    <xf numFmtId="0" fontId="0" fillId="0" borderId="13" xfId="0" applyBorder="1" applyAlignment="1">
      <alignment horizontal="justify" vertical="center" wrapText="1"/>
    </xf>
    <xf numFmtId="0" fontId="0" fillId="0" borderId="13" xfId="0" applyBorder="1" applyAlignment="1">
      <alignment horizontal="center" vertical="center"/>
    </xf>
    <xf numFmtId="0" fontId="72" fillId="0" borderId="0" xfId="0" quotePrefix="1" applyFont="1" applyAlignment="1" applyProtection="1">
      <alignment horizontal="left" vertical="center"/>
      <protection hidden="1"/>
    </xf>
    <xf numFmtId="0" fontId="72" fillId="0" borderId="0" xfId="0" applyFont="1" applyAlignment="1" applyProtection="1">
      <alignment vertical="center"/>
      <protection hidden="1"/>
    </xf>
    <xf numFmtId="0" fontId="87" fillId="0" borderId="6" xfId="205" applyFont="1" applyBorder="1" applyAlignment="1" applyProtection="1">
      <alignment horizontal="right" vertical="center"/>
      <protection hidden="1"/>
    </xf>
    <xf numFmtId="0" fontId="87" fillId="0" borderId="0" xfId="205" applyFont="1" applyAlignment="1" applyProtection="1">
      <alignment horizontal="right" vertical="center"/>
      <protection hidden="1"/>
    </xf>
    <xf numFmtId="0" fontId="20" fillId="0" borderId="6" xfId="205" applyFont="1" applyBorder="1" applyAlignment="1" applyProtection="1">
      <alignment horizontal="right" vertical="center"/>
      <protection hidden="1"/>
    </xf>
    <xf numFmtId="0" fontId="20" fillId="0" borderId="0" xfId="205" applyFont="1" applyAlignment="1" applyProtection="1">
      <alignment horizontal="right" vertical="center"/>
      <protection hidden="1"/>
    </xf>
    <xf numFmtId="0" fontId="88" fillId="0" borderId="4" xfId="205" applyFont="1" applyBorder="1" applyAlignment="1" applyProtection="1">
      <alignment horizontal="center" vertical="center"/>
      <protection hidden="1"/>
    </xf>
    <xf numFmtId="0" fontId="4" fillId="0" borderId="4" xfId="205" applyFont="1" applyBorder="1" applyAlignment="1" applyProtection="1">
      <alignment horizontal="center" vertical="center"/>
      <protection hidden="1"/>
    </xf>
    <xf numFmtId="0" fontId="86" fillId="0" borderId="11" xfId="205" applyFont="1" applyBorder="1" applyAlignment="1" applyProtection="1">
      <alignment horizontal="center" vertical="center" textRotation="90"/>
      <protection hidden="1"/>
    </xf>
    <xf numFmtId="0" fontId="86" fillId="0" borderId="12" xfId="205" applyFont="1" applyBorder="1" applyAlignment="1" applyProtection="1">
      <alignment horizontal="center" vertical="center" textRotation="90"/>
      <protection hidden="1"/>
    </xf>
    <xf numFmtId="0" fontId="86" fillId="0" borderId="13" xfId="205" applyFont="1" applyBorder="1" applyAlignment="1" applyProtection="1">
      <alignment horizontal="center" vertical="center" textRotation="90"/>
      <protection hidden="1"/>
    </xf>
    <xf numFmtId="0" fontId="86" fillId="0" borderId="11" xfId="205" applyFont="1" applyBorder="1" applyAlignment="1" applyProtection="1">
      <alignment horizontal="center" vertical="center" textRotation="90" wrapText="1"/>
      <protection hidden="1"/>
    </xf>
    <xf numFmtId="0" fontId="86" fillId="0" borderId="12" xfId="205" applyFont="1" applyBorder="1" applyAlignment="1" applyProtection="1">
      <alignment horizontal="center" vertical="center" textRotation="90" wrapText="1"/>
      <protection hidden="1"/>
    </xf>
    <xf numFmtId="0" fontId="86" fillId="0" borderId="13" xfId="205" applyFont="1" applyBorder="1" applyAlignment="1" applyProtection="1">
      <alignment horizontal="center" vertical="center" textRotation="90" wrapText="1"/>
      <protection hidden="1"/>
    </xf>
    <xf numFmtId="0" fontId="87" fillId="0" borderId="8" xfId="205" applyFont="1" applyBorder="1" applyAlignment="1" applyProtection="1">
      <alignment horizontal="right" vertical="center"/>
      <protection hidden="1"/>
    </xf>
    <xf numFmtId="0" fontId="87" fillId="0" borderId="5" xfId="205" applyFont="1" applyBorder="1" applyAlignment="1" applyProtection="1">
      <alignment horizontal="right" vertical="center"/>
      <protection hidden="1"/>
    </xf>
    <xf numFmtId="0" fontId="20" fillId="0" borderId="29" xfId="205" applyFont="1" applyBorder="1" applyAlignment="1" applyProtection="1">
      <alignment horizontal="right" vertical="center"/>
      <protection hidden="1"/>
    </xf>
    <xf numFmtId="0" fontId="20" fillId="0" borderId="10" xfId="205" applyFont="1" applyBorder="1" applyAlignment="1" applyProtection="1">
      <alignment horizontal="right" vertical="center"/>
      <protection hidden="1"/>
    </xf>
    <xf numFmtId="0" fontId="20" fillId="0" borderId="22" xfId="205" applyFont="1" applyBorder="1" applyAlignment="1" applyProtection="1">
      <alignment horizontal="justify" vertical="center"/>
      <protection hidden="1"/>
    </xf>
    <xf numFmtId="0" fontId="20" fillId="0" borderId="19" xfId="205" applyFont="1" applyBorder="1" applyAlignment="1" applyProtection="1">
      <alignment horizontal="justify" vertical="center"/>
      <protection hidden="1"/>
    </xf>
    <xf numFmtId="0" fontId="19" fillId="0" borderId="6" xfId="205" applyFont="1" applyBorder="1" applyAlignment="1">
      <alignment vertical="center"/>
    </xf>
    <xf numFmtId="0" fontId="19" fillId="0" borderId="0" xfId="205" applyFont="1" applyAlignment="1">
      <alignment vertical="center"/>
    </xf>
    <xf numFmtId="0" fontId="19" fillId="0" borderId="7" xfId="205" applyFont="1" applyBorder="1" applyAlignment="1">
      <alignment vertical="center"/>
    </xf>
    <xf numFmtId="0" fontId="5" fillId="0" borderId="14" xfId="205" applyFont="1" applyBorder="1" applyAlignment="1" applyProtection="1">
      <alignment horizontal="center" vertical="center"/>
      <protection hidden="1"/>
    </xf>
    <xf numFmtId="0" fontId="5" fillId="0" borderId="3" xfId="205" applyFont="1" applyBorder="1" applyAlignment="1" applyProtection="1">
      <alignment horizontal="center" vertical="center"/>
      <protection hidden="1"/>
    </xf>
    <xf numFmtId="0" fontId="5" fillId="0" borderId="15" xfId="205" applyFont="1" applyBorder="1" applyAlignment="1" applyProtection="1">
      <alignment horizontal="center" vertical="center"/>
      <protection hidden="1"/>
    </xf>
    <xf numFmtId="0" fontId="78" fillId="14" borderId="16" xfId="205" applyFont="1" applyFill="1" applyBorder="1" applyAlignment="1" applyProtection="1">
      <alignment horizontal="center" vertical="center" wrapText="1"/>
      <protection hidden="1"/>
    </xf>
    <xf numFmtId="0" fontId="78" fillId="14" borderId="39" xfId="205" applyFont="1" applyFill="1" applyBorder="1" applyAlignment="1" applyProtection="1">
      <alignment horizontal="center" vertical="center" wrapText="1"/>
      <protection hidden="1"/>
    </xf>
    <xf numFmtId="0" fontId="78" fillId="14" borderId="17" xfId="205" applyFont="1" applyFill="1" applyBorder="1" applyAlignment="1" applyProtection="1">
      <alignment horizontal="center" vertical="center" wrapText="1"/>
      <protection hidden="1"/>
    </xf>
    <xf numFmtId="0" fontId="21" fillId="0" borderId="18" xfId="205" applyFont="1" applyBorder="1" applyAlignment="1" applyProtection="1">
      <alignment horizontal="center" vertical="center" wrapText="1"/>
      <protection hidden="1"/>
    </xf>
    <xf numFmtId="0" fontId="21" fillId="0" borderId="22" xfId="205" applyFont="1" applyBorder="1" applyAlignment="1" applyProtection="1">
      <alignment horizontal="center" vertical="center"/>
      <protection hidden="1"/>
    </xf>
    <xf numFmtId="0" fontId="21" fillId="0" borderId="19" xfId="205" applyFont="1" applyBorder="1" applyAlignment="1" applyProtection="1">
      <alignment horizontal="center" vertical="center"/>
      <protection hidden="1"/>
    </xf>
    <xf numFmtId="0" fontId="28" fillId="8" borderId="0" xfId="0" applyFont="1" applyFill="1" applyAlignment="1" applyProtection="1">
      <alignment horizontal="center" vertical="top" wrapText="1"/>
      <protection hidden="1"/>
    </xf>
    <xf numFmtId="0" fontId="20" fillId="0" borderId="0" xfId="0" applyFont="1" applyAlignment="1" applyProtection="1">
      <alignment horizontal="left" vertical="top"/>
      <protection hidden="1"/>
    </xf>
    <xf numFmtId="0" fontId="20" fillId="0" borderId="22" xfId="0" applyFont="1" applyBorder="1" applyAlignment="1" applyProtection="1">
      <alignment horizontal="center" vertical="center"/>
      <protection hidden="1"/>
    </xf>
    <xf numFmtId="0" fontId="39" fillId="0" borderId="40" xfId="0" applyFont="1" applyBorder="1" applyAlignment="1" applyProtection="1">
      <alignment horizontal="center" vertical="top"/>
      <protection hidden="1"/>
    </xf>
    <xf numFmtId="0" fontId="39" fillId="0" borderId="0" xfId="0" applyFont="1" applyAlignment="1" applyProtection="1">
      <alignment horizontal="center" vertical="top"/>
      <protection hidden="1"/>
    </xf>
    <xf numFmtId="0" fontId="37" fillId="14" borderId="5" xfId="197" applyFont="1" applyFill="1" applyBorder="1" applyAlignment="1" applyProtection="1">
      <alignment horizontal="justify" vertical="center" wrapText="1"/>
      <protection hidden="1"/>
    </xf>
    <xf numFmtId="0" fontId="15" fillId="0" borderId="0" xfId="197" applyFont="1" applyAlignment="1" applyProtection="1">
      <alignment horizontal="center" vertical="center"/>
      <protection hidden="1"/>
    </xf>
    <xf numFmtId="0" fontId="24" fillId="8" borderId="0" xfId="197" applyFont="1" applyFill="1" applyAlignment="1" applyProtection="1">
      <alignment horizontal="center" vertical="center"/>
      <protection hidden="1"/>
    </xf>
    <xf numFmtId="0" fontId="4" fillId="4" borderId="4" xfId="197" applyFont="1" applyFill="1" applyBorder="1" applyAlignment="1" applyProtection="1">
      <alignment horizontal="center" vertical="center"/>
      <protection locked="0"/>
    </xf>
    <xf numFmtId="0" fontId="16" fillId="4" borderId="14" xfId="197" applyFont="1" applyFill="1" applyBorder="1" applyAlignment="1" applyProtection="1">
      <alignment horizontal="center" vertical="center" wrapText="1"/>
      <protection locked="0"/>
    </xf>
    <xf numFmtId="0" fontId="16" fillId="4" borderId="3" xfId="197" applyFont="1" applyFill="1" applyBorder="1" applyAlignment="1" applyProtection="1">
      <alignment horizontal="center" vertical="center" wrapText="1"/>
      <protection locked="0"/>
    </xf>
    <xf numFmtId="0" fontId="16" fillId="4" borderId="15" xfId="197" applyFont="1" applyFill="1" applyBorder="1" applyAlignment="1" applyProtection="1">
      <alignment horizontal="center" vertical="center" wrapText="1"/>
      <protection locked="0"/>
    </xf>
    <xf numFmtId="0" fontId="0" fillId="4" borderId="14" xfId="197" applyFont="1" applyFill="1" applyBorder="1" applyAlignment="1" applyProtection="1">
      <alignment horizontal="left" vertical="center"/>
      <protection locked="0"/>
    </xf>
    <xf numFmtId="0" fontId="0" fillId="4" borderId="3" xfId="197" applyFont="1" applyFill="1" applyBorder="1" applyAlignment="1" applyProtection="1">
      <alignment horizontal="left" vertical="center"/>
      <protection locked="0"/>
    </xf>
    <xf numFmtId="0" fontId="0" fillId="4" borderId="15" xfId="197" applyFont="1" applyFill="1" applyBorder="1" applyAlignment="1" applyProtection="1">
      <alignment horizontal="left" vertical="center"/>
      <protection locked="0"/>
    </xf>
    <xf numFmtId="0" fontId="0" fillId="4" borderId="16" xfId="197" applyFont="1" applyFill="1" applyBorder="1" applyAlignment="1" applyProtection="1">
      <alignment horizontal="left" vertical="center"/>
      <protection locked="0"/>
    </xf>
    <xf numFmtId="0" fontId="16" fillId="4" borderId="39" xfId="197" applyFont="1" applyFill="1" applyBorder="1" applyAlignment="1" applyProtection="1">
      <alignment horizontal="left" vertical="center"/>
      <protection locked="0"/>
    </xf>
    <xf numFmtId="0" fontId="16" fillId="4" borderId="17" xfId="197" applyFont="1" applyFill="1" applyBorder="1" applyAlignment="1" applyProtection="1">
      <alignment horizontal="left" vertical="center"/>
      <protection locked="0"/>
    </xf>
    <xf numFmtId="0" fontId="0" fillId="4" borderId="39" xfId="197" applyFont="1" applyFill="1" applyBorder="1" applyAlignment="1" applyProtection="1">
      <alignment horizontal="left" vertical="center"/>
      <protection locked="0"/>
    </xf>
    <xf numFmtId="0" fontId="0" fillId="4" borderId="17" xfId="197" applyFont="1" applyFill="1" applyBorder="1" applyAlignment="1" applyProtection="1">
      <alignment horizontal="left" vertical="center"/>
      <protection locked="0"/>
    </xf>
    <xf numFmtId="0" fontId="55" fillId="4" borderId="16" xfId="197" applyFont="1" applyFill="1" applyBorder="1" applyAlignment="1" applyProtection="1">
      <alignment horizontal="left" vertical="center"/>
      <protection locked="0"/>
    </xf>
    <xf numFmtId="0" fontId="56" fillId="4" borderId="39" xfId="197" applyFont="1" applyFill="1" applyBorder="1" applyAlignment="1" applyProtection="1">
      <alignment horizontal="left" vertical="center"/>
      <protection locked="0"/>
    </xf>
    <xf numFmtId="0" fontId="56" fillId="4" borderId="17" xfId="197" applyFont="1" applyFill="1" applyBorder="1" applyAlignment="1" applyProtection="1">
      <alignment horizontal="left" vertical="center"/>
      <protection locked="0"/>
    </xf>
    <xf numFmtId="0" fontId="56" fillId="4" borderId="16" xfId="197" applyFont="1" applyFill="1" applyBorder="1" applyAlignment="1" applyProtection="1">
      <alignment horizontal="left" vertical="center"/>
      <protection locked="0"/>
    </xf>
    <xf numFmtId="0" fontId="0" fillId="4" borderId="14" xfId="197" applyFont="1" applyFill="1" applyBorder="1" applyAlignment="1" applyProtection="1">
      <alignment horizontal="left" vertical="center" wrapText="1"/>
      <protection locked="0"/>
    </xf>
    <xf numFmtId="0" fontId="0" fillId="4" borderId="3" xfId="197" applyFont="1" applyFill="1" applyBorder="1" applyAlignment="1" applyProtection="1">
      <alignment horizontal="left" vertical="center" wrapText="1"/>
      <protection locked="0"/>
    </xf>
    <xf numFmtId="0" fontId="0" fillId="4" borderId="15" xfId="197" applyFont="1" applyFill="1" applyBorder="1" applyAlignment="1" applyProtection="1">
      <alignment horizontal="left" vertical="center" wrapText="1"/>
      <protection locked="0"/>
    </xf>
    <xf numFmtId="0" fontId="4" fillId="0" borderId="0" xfId="0" applyFont="1" applyAlignment="1">
      <alignment horizontal="center" vertical="center"/>
    </xf>
    <xf numFmtId="0" fontId="4" fillId="0" borderId="0" xfId="206" applyFont="1" applyAlignment="1" applyProtection="1">
      <alignment horizontal="left" vertical="center"/>
      <protection hidden="1"/>
    </xf>
    <xf numFmtId="0" fontId="5" fillId="13" borderId="0" xfId="0" applyFont="1" applyFill="1" applyAlignment="1">
      <alignment horizontal="left" vertical="center" wrapText="1"/>
    </xf>
    <xf numFmtId="0" fontId="5" fillId="14" borderId="0" xfId="0" applyFont="1" applyFill="1" applyAlignment="1">
      <alignment horizontal="center" vertical="center" wrapText="1"/>
    </xf>
    <xf numFmtId="0" fontId="41" fillId="8" borderId="0" xfId="0" applyFont="1" applyFill="1" applyAlignment="1">
      <alignment horizontal="center" vertical="center"/>
    </xf>
    <xf numFmtId="0" fontId="5" fillId="0" borderId="0" xfId="0" applyFont="1" applyAlignment="1">
      <alignment horizontal="justify" vertical="center" wrapText="1"/>
    </xf>
    <xf numFmtId="0" fontId="4" fillId="0" borderId="0" xfId="206" applyFont="1" applyAlignment="1" applyProtection="1">
      <alignment horizontal="left" vertical="center" wrapText="1"/>
      <protection hidden="1"/>
    </xf>
    <xf numFmtId="0" fontId="41" fillId="0" borderId="0" xfId="211" applyNumberFormat="1" applyFont="1" applyFill="1" applyBorder="1" applyAlignment="1" applyProtection="1">
      <alignment horizontal="left" vertical="center"/>
      <protection hidden="1"/>
    </xf>
    <xf numFmtId="0" fontId="4" fillId="0" borderId="0" xfId="0" applyFont="1" applyAlignment="1">
      <alignment horizontal="left" vertical="center" wrapText="1"/>
    </xf>
    <xf numFmtId="0" fontId="41" fillId="0" borderId="0" xfId="0" applyFont="1" applyAlignment="1" applyProtection="1">
      <alignment horizontal="center" vertical="center"/>
      <protection hidden="1"/>
    </xf>
    <xf numFmtId="0" fontId="41" fillId="0" borderId="0" xfId="211" applyNumberFormat="1" applyFont="1" applyFill="1" applyBorder="1" applyAlignment="1" applyProtection="1">
      <alignment horizontal="left" vertical="center" wrapText="1"/>
      <protection hidden="1"/>
    </xf>
    <xf numFmtId="0" fontId="36" fillId="0" borderId="0" xfId="206" applyFont="1" applyAlignment="1" applyProtection="1">
      <alignment horizontal="left" vertical="center"/>
      <protection hidden="1"/>
    </xf>
    <xf numFmtId="0" fontId="41" fillId="0" borderId="0" xfId="211" applyFont="1" applyFill="1" applyBorder="1" applyAlignment="1" applyProtection="1">
      <alignment horizontal="left" vertical="center" wrapText="1"/>
      <protection hidden="1"/>
    </xf>
    <xf numFmtId="0" fontId="36" fillId="0" borderId="0" xfId="0" applyFont="1" applyAlignment="1" applyProtection="1">
      <alignment horizontal="justify" vertical="center" wrapText="1"/>
      <protection hidden="1"/>
    </xf>
    <xf numFmtId="0" fontId="5" fillId="16" borderId="14" xfId="0" applyFont="1" applyFill="1" applyBorder="1" applyAlignment="1">
      <alignment horizontal="left" vertical="center" wrapText="1"/>
    </xf>
    <xf numFmtId="0" fontId="5" fillId="16" borderId="3" xfId="0" applyFont="1" applyFill="1" applyBorder="1" applyAlignment="1">
      <alignment horizontal="left" vertical="center" wrapText="1"/>
    </xf>
    <xf numFmtId="0" fontId="5" fillId="16" borderId="15" xfId="0" applyFont="1" applyFill="1" applyBorder="1" applyAlignment="1">
      <alignment horizontal="left" vertical="center" wrapText="1"/>
    </xf>
    <xf numFmtId="0" fontId="5" fillId="0" borderId="3" xfId="211" applyNumberFormat="1" applyFont="1" applyFill="1" applyBorder="1" applyAlignment="1" applyProtection="1">
      <alignment horizontal="left" vertical="center"/>
    </xf>
    <xf numFmtId="0" fontId="5" fillId="0" borderId="15" xfId="211" applyNumberFormat="1" applyFont="1" applyFill="1" applyBorder="1" applyAlignment="1" applyProtection="1">
      <alignment horizontal="left" vertical="center"/>
    </xf>
    <xf numFmtId="0" fontId="5" fillId="7" borderId="4" xfId="211" applyNumberFormat="1" applyFont="1" applyFill="1" applyBorder="1" applyAlignment="1" applyProtection="1">
      <alignment horizontal="left" vertical="center" wrapText="1"/>
    </xf>
    <xf numFmtId="0" fontId="41" fillId="0" borderId="0" xfId="0" applyFont="1" applyAlignment="1" applyProtection="1">
      <alignment horizontal="justify" vertical="center" wrapText="1"/>
      <protection hidden="1"/>
    </xf>
    <xf numFmtId="0" fontId="41" fillId="0" borderId="0" xfId="0" applyFont="1" applyAlignment="1" applyProtection="1">
      <alignment horizontal="center" vertical="center" wrapText="1"/>
      <protection hidden="1"/>
    </xf>
    <xf numFmtId="10" fontId="5" fillId="6" borderId="5" xfId="0" applyNumberFormat="1" applyFont="1" applyFill="1" applyBorder="1" applyAlignment="1">
      <alignment horizontal="center" vertical="center" wrapText="1"/>
    </xf>
    <xf numFmtId="10" fontId="5" fillId="6" borderId="9" xfId="0" applyNumberFormat="1" applyFont="1" applyFill="1" applyBorder="1" applyAlignment="1">
      <alignment horizontal="center" vertical="center" wrapText="1"/>
    </xf>
    <xf numFmtId="0" fontId="76" fillId="0" borderId="41" xfId="211" applyNumberFormat="1" applyFont="1" applyFill="1" applyBorder="1" applyAlignment="1" applyProtection="1">
      <alignment horizontal="justify" vertical="center"/>
    </xf>
    <xf numFmtId="0" fontId="76" fillId="0" borderId="0" xfId="211" applyNumberFormat="1" applyFont="1" applyFill="1" applyBorder="1" applyAlignment="1" applyProtection="1">
      <alignment horizontal="justify" vertical="center"/>
    </xf>
    <xf numFmtId="0" fontId="5" fillId="7" borderId="14" xfId="211" applyNumberFormat="1" applyFont="1" applyFill="1" applyBorder="1" applyAlignment="1" applyProtection="1">
      <alignment horizontal="left" vertical="center" wrapText="1"/>
    </xf>
    <xf numFmtId="0" fontId="5" fillId="7" borderId="3" xfId="211" applyNumberFormat="1" applyFont="1" applyFill="1" applyBorder="1" applyAlignment="1" applyProtection="1">
      <alignment horizontal="left" vertical="center" wrapText="1"/>
    </xf>
    <xf numFmtId="0" fontId="5" fillId="7" borderId="15" xfId="211" applyNumberFormat="1" applyFont="1" applyFill="1" applyBorder="1" applyAlignment="1" applyProtection="1">
      <alignment horizontal="left" vertical="center" wrapText="1"/>
    </xf>
    <xf numFmtId="0" fontId="41" fillId="0" borderId="0" xfId="0" applyFont="1" applyAlignment="1">
      <alignment horizontal="center" vertical="center"/>
    </xf>
    <xf numFmtId="0" fontId="5" fillId="0" borderId="0" xfId="0" applyFont="1" applyAlignment="1">
      <alignment horizontal="center" vertical="center"/>
    </xf>
    <xf numFmtId="0" fontId="2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vertical="center" wrapText="1"/>
    </xf>
    <xf numFmtId="0" fontId="24" fillId="8" borderId="0" xfId="0" applyFont="1" applyFill="1" applyAlignment="1">
      <alignment horizontal="center" vertical="center"/>
    </xf>
    <xf numFmtId="0" fontId="15" fillId="0" borderId="0" xfId="0" applyFont="1" applyAlignment="1">
      <alignment horizontal="justify" vertical="center" wrapText="1"/>
    </xf>
    <xf numFmtId="0" fontId="16" fillId="0" borderId="0" xfId="206" applyAlignment="1" applyProtection="1">
      <alignment horizontal="left" vertical="center"/>
      <protection hidden="1"/>
    </xf>
    <xf numFmtId="0" fontId="47" fillId="0" borderId="0" xfId="206" applyFont="1" applyAlignment="1" applyProtection="1">
      <alignment horizontal="left" vertical="center"/>
      <protection hidden="1"/>
    </xf>
    <xf numFmtId="0" fontId="47" fillId="0" borderId="0" xfId="0" applyFont="1" applyAlignment="1">
      <alignment horizontal="justify" vertical="center" wrapText="1"/>
    </xf>
    <xf numFmtId="0" fontId="30" fillId="0" borderId="0" xfId="206" applyFont="1" applyAlignment="1" applyProtection="1">
      <alignment horizontal="left" vertical="center"/>
      <protection hidden="1"/>
    </xf>
    <xf numFmtId="0" fontId="15" fillId="0" borderId="4" xfId="211" applyNumberFormat="1" applyFont="1" applyFill="1" applyBorder="1" applyAlignment="1" applyProtection="1">
      <alignment horizontal="left" vertical="center"/>
    </xf>
    <xf numFmtId="0" fontId="15" fillId="7" borderId="4" xfId="211" applyNumberFormat="1" applyFont="1" applyFill="1" applyBorder="1" applyAlignment="1" applyProtection="1">
      <alignment horizontal="left" vertical="center" wrapText="1"/>
    </xf>
    <xf numFmtId="0" fontId="26" fillId="0" borderId="10" xfId="211" applyNumberFormat="1" applyFont="1" applyFill="1" applyBorder="1" applyAlignment="1" applyProtection="1">
      <alignment horizontal="center" vertical="center"/>
    </xf>
    <xf numFmtId="0" fontId="26" fillId="0" borderId="0" xfId="0" applyFont="1" applyAlignment="1">
      <alignment horizontal="justify" vertical="center" wrapText="1"/>
    </xf>
    <xf numFmtId="0" fontId="16" fillId="0" borderId="0" xfId="0" applyFont="1" applyAlignment="1">
      <alignment horizontal="justify" vertical="top" wrapText="1"/>
    </xf>
    <xf numFmtId="0" fontId="24" fillId="0" borderId="0" xfId="0" applyFont="1" applyAlignment="1" applyProtection="1">
      <alignment horizontal="center" vertical="center" wrapText="1"/>
      <protection hidden="1"/>
    </xf>
    <xf numFmtId="0" fontId="24" fillId="0" borderId="0" xfId="0" applyFont="1" applyAlignment="1" applyProtection="1">
      <alignment horizontal="center" vertical="center"/>
      <protection hidden="1"/>
    </xf>
    <xf numFmtId="0" fontId="24" fillId="0" borderId="0" xfId="0" applyFont="1" applyAlignment="1" applyProtection="1">
      <alignment horizontal="justify" vertical="center" wrapText="1"/>
      <protection hidden="1"/>
    </xf>
    <xf numFmtId="0" fontId="24" fillId="0" borderId="0" xfId="211" applyNumberFormat="1" applyFont="1" applyFill="1" applyBorder="1" applyAlignment="1" applyProtection="1">
      <alignment horizontal="left" vertical="center" wrapText="1"/>
      <protection hidden="1"/>
    </xf>
    <xf numFmtId="0" fontId="30" fillId="0" borderId="0" xfId="0" applyFont="1" applyAlignment="1" applyProtection="1">
      <alignment horizontal="justify" vertical="center" wrapText="1"/>
      <protection hidden="1"/>
    </xf>
    <xf numFmtId="0" fontId="24" fillId="0" borderId="0" xfId="211" applyFont="1" applyFill="1" applyBorder="1" applyAlignment="1" applyProtection="1">
      <alignment horizontal="left" vertical="center" wrapText="1"/>
      <protection hidden="1"/>
    </xf>
    <xf numFmtId="0" fontId="24" fillId="0" borderId="0" xfId="211" applyNumberFormat="1" applyFont="1" applyFill="1" applyBorder="1" applyAlignment="1" applyProtection="1">
      <alignment horizontal="left" vertical="center"/>
      <protection hidden="1"/>
    </xf>
    <xf numFmtId="0" fontId="4" fillId="0" borderId="10" xfId="0" applyFont="1" applyBorder="1" applyAlignment="1">
      <alignment horizontal="center" vertical="center" wrapText="1"/>
    </xf>
    <xf numFmtId="0" fontId="4" fillId="0" borderId="0" xfId="206" applyFont="1" applyAlignment="1">
      <alignment horizontal="left" vertical="center"/>
    </xf>
    <xf numFmtId="0" fontId="5" fillId="0" borderId="0" xfId="0" applyFont="1" applyAlignment="1">
      <alignment horizontal="right" vertical="center"/>
    </xf>
    <xf numFmtId="0" fontId="5" fillId="0" borderId="14" xfId="0" applyFont="1" applyBorder="1" applyAlignment="1">
      <alignment horizontal="left" vertical="center"/>
    </xf>
    <xf numFmtId="0" fontId="5" fillId="0" borderId="3" xfId="0" applyFont="1" applyBorder="1" applyAlignment="1">
      <alignment horizontal="left" vertical="center"/>
    </xf>
    <xf numFmtId="0" fontId="5" fillId="0" borderId="15" xfId="0" applyFont="1" applyBorder="1" applyAlignment="1">
      <alignment horizontal="left" vertical="center"/>
    </xf>
    <xf numFmtId="0" fontId="5" fillId="0" borderId="0" xfId="206" applyFont="1" applyAlignment="1" applyProtection="1">
      <alignment horizontal="left" vertical="center"/>
      <protection hidden="1"/>
    </xf>
    <xf numFmtId="0" fontId="5" fillId="0" borderId="0" xfId="0" applyFont="1" applyAlignment="1">
      <alignment horizontal="left" vertical="center" wrapText="1"/>
    </xf>
    <xf numFmtId="0" fontId="36" fillId="0" borderId="0" xfId="0" applyFont="1" applyAlignment="1">
      <alignment horizontal="center" vertical="center"/>
    </xf>
    <xf numFmtId="0" fontId="5" fillId="0" borderId="0" xfId="200" applyNumberFormat="1" applyFont="1" applyFill="1" applyBorder="1" applyAlignment="1" applyProtection="1">
      <alignment horizontal="justify" vertical="center" wrapText="1"/>
    </xf>
    <xf numFmtId="0" fontId="30" fillId="0" borderId="0" xfId="0" applyFont="1" applyAlignment="1">
      <alignment horizontal="center" vertical="center"/>
    </xf>
    <xf numFmtId="0" fontId="15" fillId="0" borderId="0" xfId="200" applyNumberFormat="1" applyFont="1" applyFill="1" applyBorder="1" applyAlignment="1" applyProtection="1">
      <alignment horizontal="justify" vertical="center" wrapText="1"/>
    </xf>
    <xf numFmtId="0" fontId="16" fillId="0" borderId="0" xfId="206" applyAlignment="1">
      <alignment horizontal="left" vertical="center"/>
    </xf>
    <xf numFmtId="0" fontId="47" fillId="0" borderId="0" xfId="206" applyFont="1" applyAlignment="1">
      <alignment horizontal="left" vertical="center"/>
    </xf>
    <xf numFmtId="1" fontId="4" fillId="0" borderId="14" xfId="0" applyNumberFormat="1" applyFont="1" applyBorder="1" applyAlignment="1">
      <alignment horizontal="center" vertical="center" wrapText="1"/>
    </xf>
    <xf numFmtId="1" fontId="4" fillId="0" borderId="3" xfId="0" applyNumberFormat="1" applyFont="1" applyBorder="1" applyAlignment="1">
      <alignment horizontal="center" vertical="center" wrapText="1"/>
    </xf>
    <xf numFmtId="1" fontId="4" fillId="0" borderId="15" xfId="0" applyNumberFormat="1" applyFont="1" applyBorder="1" applyAlignment="1">
      <alignment horizontal="center" vertical="center" wrapText="1"/>
    </xf>
    <xf numFmtId="1" fontId="4" fillId="0" borderId="42" xfId="0" applyNumberFormat="1" applyFont="1" applyBorder="1" applyAlignment="1">
      <alignment horizontal="center" vertical="center" wrapText="1"/>
    </xf>
    <xf numFmtId="1" fontId="5" fillId="0" borderId="0" xfId="0" applyNumberFormat="1" applyFont="1" applyAlignment="1">
      <alignment horizontal="right" vertical="center"/>
    </xf>
    <xf numFmtId="0" fontId="51" fillId="0" borderId="0" xfId="0" applyFont="1" applyAlignment="1">
      <alignment horizontal="left" vertical="center" wrapText="1"/>
    </xf>
    <xf numFmtId="1" fontId="5" fillId="0" borderId="0" xfId="0" applyNumberFormat="1" applyFont="1" applyAlignment="1">
      <alignment horizontal="center" vertical="center" wrapText="1"/>
    </xf>
    <xf numFmtId="1" fontId="58" fillId="0" borderId="0" xfId="0" applyNumberFormat="1" applyFont="1" applyAlignment="1">
      <alignment horizontal="center" vertical="center" wrapText="1"/>
    </xf>
    <xf numFmtId="1" fontId="79" fillId="0" borderId="14" xfId="0" applyNumberFormat="1" applyFont="1" applyBorder="1" applyAlignment="1">
      <alignment horizontal="left" vertical="center"/>
    </xf>
    <xf numFmtId="1" fontId="79" fillId="0" borderId="3" xfId="0" applyNumberFormat="1" applyFont="1" applyBorder="1" applyAlignment="1">
      <alignment horizontal="left" vertical="center"/>
    </xf>
    <xf numFmtId="1" fontId="79" fillId="0" borderId="15" xfId="0" applyNumberFormat="1" applyFont="1" applyBorder="1" applyAlignment="1">
      <alignment horizontal="left" vertical="center"/>
    </xf>
    <xf numFmtId="0" fontId="39" fillId="0" borderId="0" xfId="0" applyFont="1" applyAlignment="1">
      <alignment horizontal="justify" vertical="center" wrapText="1"/>
    </xf>
    <xf numFmtId="0" fontId="75" fillId="0" borderId="0" xfId="0" applyFont="1" applyAlignment="1">
      <alignment horizontal="left" vertical="center" wrapText="1"/>
    </xf>
    <xf numFmtId="171" fontId="74" fillId="0" borderId="14" xfId="0" applyNumberFormat="1" applyFont="1" applyBorder="1" applyAlignment="1">
      <alignment horizontal="left" vertical="center" wrapText="1"/>
    </xf>
    <xf numFmtId="171" fontId="74" fillId="0" borderId="3" xfId="0" applyNumberFormat="1" applyFont="1" applyBorder="1" applyAlignment="1">
      <alignment horizontal="left" vertical="center" wrapText="1"/>
    </xf>
    <xf numFmtId="171" fontId="74" fillId="0" borderId="15" xfId="0" applyNumberFormat="1" applyFont="1" applyBorder="1" applyAlignment="1">
      <alignment horizontal="left" vertical="center" wrapText="1"/>
    </xf>
    <xf numFmtId="0" fontId="5" fillId="0" borderId="0" xfId="0" applyFont="1" applyAlignment="1" applyProtection="1">
      <alignment horizontal="left" vertical="center" wrapText="1"/>
      <protection hidden="1"/>
    </xf>
    <xf numFmtId="0" fontId="70" fillId="10" borderId="14" xfId="214" applyFont="1" applyFill="1" applyBorder="1" applyAlignment="1">
      <alignment horizontal="left" vertical="center" wrapText="1"/>
    </xf>
    <xf numFmtId="0" fontId="70" fillId="10" borderId="3" xfId="214" applyFont="1" applyFill="1" applyBorder="1" applyAlignment="1">
      <alignment horizontal="left" vertical="center" wrapText="1"/>
    </xf>
    <xf numFmtId="0" fontId="70" fillId="10" borderId="15" xfId="214" applyFont="1" applyFill="1" applyBorder="1" applyAlignment="1">
      <alignment horizontal="left" vertical="center" wrapText="1"/>
    </xf>
    <xf numFmtId="171" fontId="74" fillId="12" borderId="10" xfId="0" applyNumberFormat="1" applyFont="1" applyFill="1" applyBorder="1" applyAlignment="1">
      <alignment horizontal="center" vertical="center" wrapText="1"/>
    </xf>
    <xf numFmtId="171" fontId="74" fillId="12" borderId="30" xfId="0" applyNumberFormat="1" applyFont="1" applyFill="1" applyBorder="1" applyAlignment="1">
      <alignment horizontal="center" vertical="center" wrapText="1"/>
    </xf>
    <xf numFmtId="1" fontId="4" fillId="12" borderId="14" xfId="0" applyNumberFormat="1" applyFont="1" applyFill="1" applyBorder="1" applyAlignment="1">
      <alignment horizontal="center" vertical="center" wrapText="1"/>
    </xf>
    <xf numFmtId="1" fontId="4" fillId="12" borderId="3" xfId="0" applyNumberFormat="1" applyFont="1" applyFill="1" applyBorder="1" applyAlignment="1">
      <alignment horizontal="center" vertical="center" wrapText="1"/>
    </xf>
    <xf numFmtId="1" fontId="4" fillId="12" borderId="15" xfId="0" applyNumberFormat="1" applyFont="1" applyFill="1" applyBorder="1" applyAlignment="1">
      <alignment horizontal="center" vertical="center" wrapText="1"/>
    </xf>
    <xf numFmtId="0" fontId="5" fillId="14" borderId="0" xfId="0" applyFont="1" applyFill="1" applyAlignment="1" applyProtection="1">
      <alignment horizontal="left" vertical="center" wrapText="1"/>
      <protection hidden="1"/>
    </xf>
    <xf numFmtId="0" fontId="41" fillId="8" borderId="0" xfId="0" applyFont="1" applyFill="1" applyAlignment="1" applyProtection="1">
      <alignment horizontal="center" vertical="center"/>
      <protection hidden="1"/>
    </xf>
    <xf numFmtId="0" fontId="5" fillId="17" borderId="14" xfId="205" applyFont="1" applyFill="1" applyBorder="1" applyAlignment="1" applyProtection="1">
      <alignment horizontal="center" vertical="center"/>
      <protection hidden="1"/>
    </xf>
    <xf numFmtId="0" fontId="5" fillId="17" borderId="3" xfId="205" applyFont="1" applyFill="1" applyBorder="1" applyAlignment="1" applyProtection="1">
      <alignment horizontal="center" vertical="center"/>
      <protection hidden="1"/>
    </xf>
    <xf numFmtId="0" fontId="5" fillId="17" borderId="15" xfId="205" applyFont="1" applyFill="1" applyBorder="1" applyAlignment="1" applyProtection="1">
      <alignment horizontal="center" vertical="center"/>
      <protection hidden="1"/>
    </xf>
    <xf numFmtId="171" fontId="74" fillId="12" borderId="14" xfId="0" applyNumberFormat="1" applyFont="1" applyFill="1" applyBorder="1" applyAlignment="1">
      <alignment horizontal="center" vertical="center" wrapText="1"/>
    </xf>
    <xf numFmtId="171" fontId="74" fillId="12" borderId="3" xfId="0" applyNumberFormat="1" applyFont="1" applyFill="1" applyBorder="1" applyAlignment="1">
      <alignment horizontal="center" vertical="center" wrapText="1"/>
    </xf>
    <xf numFmtId="171" fontId="74" fillId="12" borderId="15" xfId="0" applyNumberFormat="1" applyFont="1" applyFill="1" applyBorder="1" applyAlignment="1">
      <alignment horizontal="center" vertical="center" wrapText="1"/>
    </xf>
    <xf numFmtId="0" fontId="15" fillId="0" borderId="0" xfId="0" applyFont="1" applyAlignment="1" applyProtection="1">
      <alignment horizontal="left" vertical="center" wrapText="1"/>
      <protection hidden="1"/>
    </xf>
    <xf numFmtId="0" fontId="70" fillId="10" borderId="14" xfId="214" applyFont="1" applyFill="1" applyBorder="1" applyAlignment="1">
      <alignment horizontal="left" vertical="top" wrapText="1"/>
    </xf>
    <xf numFmtId="0" fontId="70" fillId="10" borderId="3" xfId="214" applyFont="1" applyFill="1" applyBorder="1" applyAlignment="1">
      <alignment horizontal="left" vertical="top" wrapText="1"/>
    </xf>
    <xf numFmtId="0" fontId="70" fillId="10" borderId="15" xfId="214" applyFont="1" applyFill="1" applyBorder="1" applyAlignment="1">
      <alignment horizontal="left" vertical="top" wrapText="1"/>
    </xf>
    <xf numFmtId="1" fontId="4" fillId="12" borderId="14" xfId="0" applyNumberFormat="1" applyFont="1" applyFill="1" applyBorder="1" applyAlignment="1">
      <alignment horizontal="center" vertical="top" wrapText="1"/>
    </xf>
    <xf numFmtId="1" fontId="4" fillId="12" borderId="3" xfId="0" applyNumberFormat="1" applyFont="1" applyFill="1" applyBorder="1" applyAlignment="1">
      <alignment horizontal="center" vertical="top" wrapText="1"/>
    </xf>
    <xf numFmtId="1" fontId="4" fillId="12" borderId="15" xfId="0" applyNumberFormat="1" applyFont="1" applyFill="1" applyBorder="1" applyAlignment="1">
      <alignment horizontal="center" vertical="top" wrapText="1"/>
    </xf>
    <xf numFmtId="171" fontId="74" fillId="12" borderId="10" xfId="0" applyNumberFormat="1" applyFont="1" applyFill="1" applyBorder="1" applyAlignment="1">
      <alignment horizontal="center" vertical="top" wrapText="1"/>
    </xf>
    <xf numFmtId="171" fontId="74" fillId="12" borderId="30" xfId="0" applyNumberFormat="1" applyFont="1" applyFill="1" applyBorder="1" applyAlignment="1">
      <alignment horizontal="center" vertical="top" wrapText="1"/>
    </xf>
    <xf numFmtId="171" fontId="74" fillId="12" borderId="14" xfId="0" applyNumberFormat="1" applyFont="1" applyFill="1" applyBorder="1" applyAlignment="1">
      <alignment horizontal="center" vertical="top" wrapText="1"/>
    </xf>
    <xf numFmtId="171" fontId="74" fillId="12" borderId="3" xfId="0" applyNumberFormat="1" applyFont="1" applyFill="1" applyBorder="1" applyAlignment="1">
      <alignment horizontal="center" vertical="top" wrapText="1"/>
    </xf>
    <xf numFmtId="171" fontId="74" fillId="12" borderId="15" xfId="0" applyNumberFormat="1" applyFont="1" applyFill="1" applyBorder="1" applyAlignment="1">
      <alignment horizontal="center" vertical="top" wrapText="1"/>
    </xf>
    <xf numFmtId="0" fontId="70" fillId="16" borderId="14" xfId="214" applyFont="1" applyFill="1" applyBorder="1" applyAlignment="1">
      <alignment horizontal="left" vertical="top" wrapText="1"/>
    </xf>
    <xf numFmtId="0" fontId="70" fillId="16" borderId="3" xfId="214" applyFont="1" applyFill="1" applyBorder="1" applyAlignment="1">
      <alignment horizontal="left" vertical="top" wrapText="1"/>
    </xf>
    <xf numFmtId="0" fontId="15" fillId="14" borderId="0" xfId="0" applyFont="1" applyFill="1" applyAlignment="1" applyProtection="1">
      <alignment horizontal="left" vertical="top" wrapText="1"/>
      <protection hidden="1"/>
    </xf>
    <xf numFmtId="0" fontId="24" fillId="8" borderId="0" xfId="0" applyFont="1" applyFill="1" applyAlignment="1" applyProtection="1">
      <alignment horizontal="center" vertical="center"/>
      <protection hidden="1"/>
    </xf>
    <xf numFmtId="0" fontId="41" fillId="0" borderId="0" xfId="205" applyFont="1" applyAlignment="1" applyProtection="1">
      <alignment horizontal="center" vertical="top"/>
      <protection hidden="1"/>
    </xf>
    <xf numFmtId="0" fontId="15" fillId="14" borderId="0" xfId="205" applyFont="1" applyFill="1" applyAlignment="1" applyProtection="1">
      <alignment horizontal="left" vertical="top" wrapText="1"/>
      <protection hidden="1"/>
    </xf>
    <xf numFmtId="0" fontId="15" fillId="0" borderId="14" xfId="205" applyFont="1" applyBorder="1" applyAlignment="1" applyProtection="1">
      <alignment horizontal="center" vertical="center" wrapText="1"/>
      <protection hidden="1"/>
    </xf>
    <xf numFmtId="0" fontId="15" fillId="0" borderId="15" xfId="205" applyFont="1" applyBorder="1" applyAlignment="1" applyProtection="1">
      <alignment horizontal="center" vertical="center" wrapText="1"/>
      <protection hidden="1"/>
    </xf>
    <xf numFmtId="0" fontId="16" fillId="0" borderId="0" xfId="205" applyFont="1" applyAlignment="1" applyProtection="1">
      <alignment horizontal="left" vertical="top"/>
      <protection hidden="1"/>
    </xf>
    <xf numFmtId="0" fontId="24" fillId="8" borderId="0" xfId="205" applyFont="1" applyFill="1" applyAlignment="1" applyProtection="1">
      <alignment horizontal="center" vertical="center"/>
      <protection hidden="1"/>
    </xf>
    <xf numFmtId="0" fontId="15" fillId="0" borderId="14" xfId="205" applyFont="1" applyBorder="1" applyAlignment="1" applyProtection="1">
      <alignment horizontal="left" vertical="center" wrapText="1"/>
      <protection hidden="1"/>
    </xf>
    <xf numFmtId="0" fontId="15" fillId="0" borderId="15" xfId="205" applyFont="1" applyBorder="1" applyAlignment="1" applyProtection="1">
      <alignment horizontal="left" vertical="center" wrapText="1"/>
      <protection hidden="1"/>
    </xf>
    <xf numFmtId="0" fontId="16" fillId="0" borderId="4" xfId="205" applyFont="1" applyBorder="1" applyAlignment="1" applyProtection="1">
      <alignment horizontal="center" vertical="center"/>
      <protection hidden="1"/>
    </xf>
    <xf numFmtId="0" fontId="0" fillId="0" borderId="4" xfId="205" applyFont="1" applyBorder="1" applyAlignment="1" applyProtection="1">
      <alignment horizontal="justify" vertical="center" wrapText="1"/>
      <protection hidden="1"/>
    </xf>
    <xf numFmtId="0" fontId="16" fillId="0" borderId="4" xfId="205" applyFont="1" applyBorder="1" applyAlignment="1" applyProtection="1">
      <alignment horizontal="justify" vertical="center" wrapText="1"/>
      <protection hidden="1"/>
    </xf>
    <xf numFmtId="2" fontId="15" fillId="6" borderId="4" xfId="205" applyNumberFormat="1" applyFont="1" applyFill="1" applyBorder="1" applyAlignment="1" applyProtection="1">
      <alignment horizontal="center" vertical="center" wrapText="1"/>
      <protection hidden="1"/>
    </xf>
    <xf numFmtId="2" fontId="15" fillId="6" borderId="14" xfId="205" applyNumberFormat="1" applyFont="1" applyFill="1" applyBorder="1" applyAlignment="1" applyProtection="1">
      <alignment horizontal="center" vertical="center" wrapText="1"/>
      <protection hidden="1"/>
    </xf>
    <xf numFmtId="2" fontId="15" fillId="6" borderId="15" xfId="205" applyNumberFormat="1" applyFont="1" applyFill="1" applyBorder="1" applyAlignment="1" applyProtection="1">
      <alignment horizontal="center" vertical="center" wrapText="1"/>
      <protection hidden="1"/>
    </xf>
    <xf numFmtId="0" fontId="15" fillId="6" borderId="14" xfId="205" applyFont="1" applyFill="1" applyBorder="1" applyAlignment="1" applyProtection="1">
      <alignment horizontal="left" vertical="center" wrapText="1"/>
      <protection hidden="1"/>
    </xf>
    <xf numFmtId="0" fontId="15" fillId="6" borderId="3" xfId="205" applyFont="1" applyFill="1" applyBorder="1" applyAlignment="1" applyProtection="1">
      <alignment horizontal="left" vertical="center" wrapText="1"/>
      <protection hidden="1"/>
    </xf>
    <xf numFmtId="164" fontId="15" fillId="6" borderId="29" xfId="11" applyFont="1" applyFill="1" applyBorder="1" applyAlignment="1" applyProtection="1">
      <alignment horizontal="center" vertical="top"/>
      <protection hidden="1"/>
    </xf>
    <xf numFmtId="164" fontId="15" fillId="6" borderId="30" xfId="11" applyFont="1" applyFill="1" applyBorder="1" applyAlignment="1" applyProtection="1">
      <alignment horizontal="center" vertical="top"/>
      <protection hidden="1"/>
    </xf>
    <xf numFmtId="0" fontId="16" fillId="0" borderId="0" xfId="205" applyFont="1" applyAlignment="1" applyProtection="1">
      <alignment horizontal="justify" vertical="center" wrapText="1"/>
      <protection hidden="1"/>
    </xf>
    <xf numFmtId="0" fontId="15" fillId="6" borderId="8" xfId="205" applyFont="1" applyFill="1" applyBorder="1" applyAlignment="1" applyProtection="1">
      <alignment horizontal="justify" vertical="center" wrapText="1"/>
      <protection hidden="1"/>
    </xf>
    <xf numFmtId="0" fontId="15" fillId="6" borderId="9" xfId="205" applyFont="1" applyFill="1" applyBorder="1" applyAlignment="1" applyProtection="1">
      <alignment horizontal="justify" vertical="center" wrapText="1"/>
      <protection hidden="1"/>
    </xf>
    <xf numFmtId="0" fontId="40" fillId="6" borderId="8" xfId="205" applyFont="1" applyFill="1" applyBorder="1" applyAlignment="1" applyProtection="1">
      <alignment horizontal="justify" vertical="center" wrapText="1"/>
      <protection hidden="1"/>
    </xf>
    <xf numFmtId="0" fontId="40" fillId="6" borderId="9" xfId="205" applyFont="1" applyFill="1" applyBorder="1" applyAlignment="1" applyProtection="1">
      <alignment horizontal="justify" vertical="center" wrapText="1"/>
      <protection hidden="1"/>
    </xf>
    <xf numFmtId="0" fontId="15" fillId="6" borderId="29" xfId="205" applyFont="1" applyFill="1" applyBorder="1" applyAlignment="1" applyProtection="1">
      <alignment horizontal="left" vertical="center" wrapText="1"/>
      <protection hidden="1"/>
    </xf>
    <xf numFmtId="0" fontId="15" fillId="6" borderId="30" xfId="205" applyFont="1" applyFill="1" applyBorder="1" applyAlignment="1" applyProtection="1">
      <alignment horizontal="left" vertical="center" wrapText="1"/>
      <protection hidden="1"/>
    </xf>
    <xf numFmtId="2" fontId="0" fillId="0" borderId="14" xfId="205" applyNumberFormat="1" applyFont="1" applyBorder="1" applyAlignment="1" applyProtection="1">
      <alignment horizontal="center" vertical="center" wrapText="1"/>
      <protection hidden="1"/>
    </xf>
    <xf numFmtId="2" fontId="16" fillId="0" borderId="15" xfId="205" applyNumberFormat="1" applyFont="1" applyBorder="1" applyAlignment="1" applyProtection="1">
      <alignment horizontal="center" vertical="center" wrapText="1"/>
      <protection hidden="1"/>
    </xf>
    <xf numFmtId="0" fontId="15" fillId="14" borderId="0" xfId="205" applyFont="1" applyFill="1" applyAlignment="1" applyProtection="1">
      <alignment horizontal="center" vertical="center" wrapText="1"/>
      <protection hidden="1"/>
    </xf>
    <xf numFmtId="0" fontId="0" fillId="0" borderId="26" xfId="205" applyFont="1" applyBorder="1" applyAlignment="1" applyProtection="1">
      <alignment horizontal="justify" vertical="center" wrapText="1"/>
      <protection hidden="1"/>
    </xf>
    <xf numFmtId="0" fontId="16" fillId="0" borderId="28" xfId="205" applyFont="1" applyBorder="1" applyAlignment="1" applyProtection="1">
      <alignment horizontal="justify" vertical="center" wrapText="1"/>
      <protection hidden="1"/>
    </xf>
    <xf numFmtId="0" fontId="15" fillId="6" borderId="24" xfId="205" applyFont="1" applyFill="1" applyBorder="1" applyAlignment="1" applyProtection="1">
      <alignment horizontal="left" vertical="center" wrapText="1"/>
      <protection hidden="1"/>
    </xf>
    <xf numFmtId="0" fontId="15" fillId="0" borderId="0" xfId="200" applyNumberFormat="1" applyFont="1" applyFill="1" applyBorder="1" applyAlignment="1" applyProtection="1">
      <alignment horizontal="justify" vertical="center" wrapText="1"/>
      <protection hidden="1"/>
    </xf>
    <xf numFmtId="0" fontId="16" fillId="0" borderId="26" xfId="205" applyFont="1" applyBorder="1" applyAlignment="1" applyProtection="1">
      <alignment horizontal="justify" vertical="center" wrapText="1"/>
      <protection hidden="1"/>
    </xf>
    <xf numFmtId="0" fontId="15" fillId="14" borderId="0" xfId="205" applyFont="1" applyFill="1" applyAlignment="1" applyProtection="1">
      <alignment horizontal="justify" vertical="center" wrapText="1"/>
      <protection hidden="1"/>
    </xf>
    <xf numFmtId="0" fontId="15" fillId="0" borderId="4" xfId="205" applyFont="1" applyBorder="1" applyAlignment="1" applyProtection="1">
      <alignment horizontal="left" vertical="center" wrapText="1"/>
      <protection hidden="1"/>
    </xf>
    <xf numFmtId="0" fontId="77" fillId="14" borderId="0" xfId="205" applyFont="1" applyFill="1" applyAlignment="1" applyProtection="1">
      <alignment horizontal="justify" vertical="top" wrapText="1"/>
      <protection hidden="1"/>
    </xf>
    <xf numFmtId="0" fontId="5" fillId="14" borderId="0" xfId="206" applyFont="1" applyFill="1" applyAlignment="1" applyProtection="1">
      <alignment horizontal="justify" vertical="center" wrapText="1"/>
      <protection hidden="1"/>
    </xf>
    <xf numFmtId="0" fontId="5" fillId="0" borderId="0" xfId="206" applyFont="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4" fillId="0" borderId="0" xfId="205" applyFont="1" applyAlignment="1" applyProtection="1">
      <alignment horizontal="left" vertical="center"/>
      <protection hidden="1"/>
    </xf>
    <xf numFmtId="0" fontId="5" fillId="0" borderId="0" xfId="200" applyNumberFormat="1" applyFont="1" applyFill="1" applyBorder="1" applyAlignment="1" applyProtection="1">
      <alignment horizontal="justify" vertical="center"/>
      <protection hidden="1"/>
    </xf>
    <xf numFmtId="0" fontId="5" fillId="17" borderId="5" xfId="206" applyFont="1" applyFill="1" applyBorder="1" applyAlignment="1" applyProtection="1">
      <alignment horizontal="left" vertical="center"/>
      <protection hidden="1"/>
    </xf>
    <xf numFmtId="168" fontId="41" fillId="0" borderId="0" xfId="0" applyNumberFormat="1" applyFont="1" applyAlignment="1" applyProtection="1">
      <alignment horizontal="center" vertical="center" wrapText="1"/>
      <protection hidden="1"/>
    </xf>
    <xf numFmtId="0" fontId="4" fillId="12" borderId="14" xfId="206" applyFont="1" applyFill="1" applyBorder="1" applyAlignment="1">
      <alignment horizontal="center" vertical="center" wrapText="1"/>
    </xf>
    <xf numFmtId="0" fontId="4" fillId="12" borderId="3" xfId="206" applyFont="1" applyFill="1" applyBorder="1" applyAlignment="1">
      <alignment horizontal="center" vertical="center" wrapText="1"/>
    </xf>
    <xf numFmtId="0" fontId="4" fillId="12" borderId="15" xfId="206" applyFont="1" applyFill="1" applyBorder="1" applyAlignment="1">
      <alignment horizontal="center" vertical="center" wrapText="1"/>
    </xf>
    <xf numFmtId="0" fontId="4" fillId="12" borderId="14" xfId="206" applyFont="1" applyFill="1" applyBorder="1" applyAlignment="1" applyProtection="1">
      <alignment horizontal="center" vertical="center" wrapText="1"/>
      <protection hidden="1"/>
    </xf>
    <xf numFmtId="0" fontId="4" fillId="12" borderId="3" xfId="206" applyFont="1" applyFill="1" applyBorder="1" applyAlignment="1" applyProtection="1">
      <alignment horizontal="center" vertical="center" wrapText="1"/>
      <protection hidden="1"/>
    </xf>
    <xf numFmtId="0" fontId="4" fillId="12" borderId="15" xfId="206" applyFont="1" applyFill="1" applyBorder="1" applyAlignment="1" applyProtection="1">
      <alignment horizontal="center" vertical="center" wrapText="1"/>
      <protection hidden="1"/>
    </xf>
    <xf numFmtId="0" fontId="5" fillId="10" borderId="14" xfId="0" applyFont="1" applyFill="1" applyBorder="1" applyAlignment="1" applyProtection="1">
      <alignment horizontal="left" vertical="center"/>
      <protection hidden="1"/>
    </xf>
    <xf numFmtId="0" fontId="5" fillId="10" borderId="3" xfId="0" applyFont="1" applyFill="1" applyBorder="1" applyAlignment="1" applyProtection="1">
      <alignment horizontal="left" vertical="center"/>
      <protection hidden="1"/>
    </xf>
    <xf numFmtId="0" fontId="5" fillId="10" borderId="15" xfId="0" applyFont="1" applyFill="1" applyBorder="1" applyAlignment="1" applyProtection="1">
      <alignment horizontal="left" vertical="center"/>
      <protection hidden="1"/>
    </xf>
    <xf numFmtId="2" fontId="4" fillId="0" borderId="0" xfId="206" applyNumberFormat="1" applyFont="1" applyAlignment="1" applyProtection="1">
      <alignment horizontal="right" vertical="center"/>
      <protection hidden="1"/>
    </xf>
    <xf numFmtId="0" fontId="5" fillId="0" borderId="0" xfId="206" applyFont="1" applyAlignment="1" applyProtection="1">
      <alignment horizontal="center" vertical="center"/>
      <protection hidden="1"/>
    </xf>
    <xf numFmtId="168" fontId="5" fillId="0" borderId="0" xfId="0" applyNumberFormat="1" applyFont="1" applyAlignment="1" applyProtection="1">
      <alignment horizontal="center" vertical="center" wrapText="1"/>
      <protection hidden="1"/>
    </xf>
    <xf numFmtId="2" fontId="16" fillId="0" borderId="0" xfId="206" applyNumberFormat="1" applyAlignment="1" applyProtection="1">
      <alignment horizontal="right" vertical="center"/>
      <protection hidden="1"/>
    </xf>
    <xf numFmtId="168" fontId="24" fillId="0" borderId="0" xfId="0" applyNumberFormat="1" applyFont="1" applyAlignment="1" applyProtection="1">
      <alignment horizontal="center" vertical="center" wrapText="1"/>
      <protection hidden="1"/>
    </xf>
    <xf numFmtId="0" fontId="15" fillId="0" borderId="0" xfId="206" applyFont="1" applyAlignment="1" applyProtection="1">
      <alignment horizontal="center" vertical="center"/>
      <protection hidden="1"/>
    </xf>
    <xf numFmtId="168" fontId="15" fillId="0" borderId="0" xfId="0" applyNumberFormat="1" applyFont="1" applyAlignment="1" applyProtection="1">
      <alignment horizontal="center" vertical="center" wrapText="1"/>
      <protection hidden="1"/>
    </xf>
    <xf numFmtId="0" fontId="15" fillId="0" borderId="0" xfId="206" applyFont="1" applyAlignment="1" applyProtection="1">
      <alignment horizontal="center" vertical="center" wrapText="1"/>
      <protection hidden="1"/>
    </xf>
    <xf numFmtId="0" fontId="15" fillId="0" borderId="0" xfId="200" applyNumberFormat="1" applyFont="1" applyFill="1" applyBorder="1" applyAlignment="1" applyProtection="1">
      <alignment horizontal="justify" vertical="center"/>
      <protection hidden="1"/>
    </xf>
    <xf numFmtId="0" fontId="47" fillId="0" borderId="0" xfId="205" applyFont="1" applyAlignment="1" applyProtection="1">
      <alignment horizontal="left" vertical="top"/>
      <protection hidden="1"/>
    </xf>
    <xf numFmtId="0" fontId="15" fillId="0" borderId="5" xfId="206" applyFont="1" applyBorder="1" applyAlignment="1" applyProtection="1">
      <alignment horizontal="left" vertical="center"/>
      <protection hidden="1"/>
    </xf>
    <xf numFmtId="0" fontId="15" fillId="0" borderId="0" xfId="206" applyFont="1" applyAlignment="1" applyProtection="1">
      <alignment horizontal="left" vertical="center"/>
      <protection hidden="1"/>
    </xf>
    <xf numFmtId="0" fontId="15" fillId="0" borderId="0" xfId="0" applyFont="1" applyAlignment="1" applyProtection="1">
      <alignment horizontal="center" vertical="center"/>
      <protection hidden="1"/>
    </xf>
    <xf numFmtId="0" fontId="26" fillId="0" borderId="0" xfId="206" applyFont="1" applyAlignment="1" applyProtection="1">
      <alignment horizontal="center" vertical="center" wrapText="1"/>
      <protection hidden="1"/>
    </xf>
    <xf numFmtId="0" fontId="16" fillId="0" borderId="0" xfId="206" applyAlignment="1" applyProtection="1">
      <alignment horizontal="justify" vertical="center" wrapText="1"/>
      <protection hidden="1"/>
    </xf>
    <xf numFmtId="0" fontId="5" fillId="0" borderId="14" xfId="204" applyFont="1" applyBorder="1" applyAlignment="1" applyProtection="1">
      <alignment horizontal="justify" vertical="center"/>
      <protection hidden="1"/>
    </xf>
    <xf numFmtId="0" fontId="4" fillId="0" borderId="3" xfId="204" applyFont="1" applyBorder="1" applyAlignment="1" applyProtection="1">
      <alignment horizontal="justify" vertical="center"/>
      <protection hidden="1"/>
    </xf>
    <xf numFmtId="0" fontId="4" fillId="0" borderId="15" xfId="204" applyFont="1" applyBorder="1" applyAlignment="1" applyProtection="1">
      <alignment horizontal="justify" vertical="center"/>
      <protection hidden="1"/>
    </xf>
    <xf numFmtId="0" fontId="5" fillId="9" borderId="0" xfId="204" applyNumberFormat="1" applyFont="1" applyFill="1" applyBorder="1" applyAlignment="1" applyProtection="1">
      <alignment horizontal="center" vertical="center" wrapText="1"/>
      <protection hidden="1"/>
    </xf>
    <xf numFmtId="0" fontId="5" fillId="14" borderId="0" xfId="0" applyFont="1" applyFill="1" applyAlignment="1" applyProtection="1">
      <alignment horizontal="justify" vertical="center" wrapText="1"/>
      <protection hidden="1"/>
    </xf>
    <xf numFmtId="0" fontId="4" fillId="0" borderId="0" xfId="204" applyFont="1" applyAlignment="1" applyProtection="1">
      <alignment horizontal="justify" vertical="center"/>
      <protection hidden="1"/>
    </xf>
    <xf numFmtId="0" fontId="5" fillId="0" borderId="0" xfId="195" applyFont="1" applyAlignment="1" applyProtection="1">
      <alignment horizontal="left" vertical="center"/>
      <protection hidden="1"/>
    </xf>
    <xf numFmtId="0" fontId="5" fillId="0" borderId="16" xfId="204" applyFont="1" applyBorder="1" applyAlignment="1" applyProtection="1">
      <alignment horizontal="justify" vertical="center"/>
      <protection hidden="1"/>
    </xf>
    <xf numFmtId="0" fontId="4" fillId="0" borderId="39" xfId="204" applyFont="1" applyBorder="1" applyAlignment="1" applyProtection="1">
      <alignment horizontal="justify" vertical="center"/>
      <protection hidden="1"/>
    </xf>
    <xf numFmtId="0" fontId="4" fillId="0" borderId="17" xfId="204" applyFont="1" applyBorder="1" applyAlignment="1" applyProtection="1">
      <alignment horizontal="justify" vertical="center"/>
      <protection hidden="1"/>
    </xf>
    <xf numFmtId="0" fontId="4" fillId="0" borderId="10" xfId="204" applyFont="1" applyBorder="1" applyAlignment="1" applyProtection="1">
      <alignment horizontal="justify" vertical="center"/>
      <protection hidden="1"/>
    </xf>
    <xf numFmtId="0" fontId="4" fillId="0" borderId="0" xfId="204" applyFont="1" applyBorder="1" applyAlignment="1" applyProtection="1">
      <alignment horizontal="justify" vertical="center"/>
      <protection hidden="1"/>
    </xf>
    <xf numFmtId="0" fontId="4" fillId="4" borderId="0" xfId="204" applyFont="1" applyFill="1" applyBorder="1" applyAlignment="1" applyProtection="1">
      <alignment horizontal="justify" vertical="center" wrapText="1"/>
      <protection locked="0" hidden="1"/>
    </xf>
    <xf numFmtId="0" fontId="28" fillId="8" borderId="0" xfId="0" applyFont="1" applyFill="1" applyAlignment="1" applyProtection="1">
      <alignment horizontal="center" vertical="center" wrapText="1"/>
      <protection hidden="1"/>
    </xf>
    <xf numFmtId="0" fontId="28" fillId="8" borderId="7" xfId="0" applyFont="1" applyFill="1" applyBorder="1" applyAlignment="1" applyProtection="1">
      <alignment horizontal="center" vertical="center" wrapText="1"/>
      <protection hidden="1"/>
    </xf>
    <xf numFmtId="0" fontId="5" fillId="14" borderId="0" xfId="194" applyFont="1" applyFill="1" applyAlignment="1">
      <alignment horizontal="left" vertical="center" wrapText="1"/>
    </xf>
    <xf numFmtId="0" fontId="47" fillId="0" borderId="0" xfId="194" applyFont="1" applyAlignment="1">
      <alignment horizontal="justify" vertical="center"/>
    </xf>
    <xf numFmtId="0" fontId="15" fillId="0" borderId="0" xfId="194" applyFont="1" applyAlignment="1">
      <alignment horizontal="justify" vertical="center"/>
    </xf>
    <xf numFmtId="0" fontId="15" fillId="0" borderId="0" xfId="194" applyFont="1" applyAlignment="1">
      <alignment horizontal="center" vertical="center"/>
    </xf>
    <xf numFmtId="0" fontId="47" fillId="4" borderId="0" xfId="194" applyFont="1" applyFill="1" applyAlignment="1" applyProtection="1">
      <alignment horizontal="left" vertical="center"/>
      <protection locked="0"/>
    </xf>
    <xf numFmtId="178" fontId="47" fillId="0" borderId="0" xfId="194" applyNumberFormat="1" applyFont="1" applyAlignment="1">
      <alignment horizontal="left" vertical="center"/>
    </xf>
    <xf numFmtId="0" fontId="47" fillId="0" borderId="0" xfId="194" applyFont="1" applyAlignment="1">
      <alignment horizontal="center" vertical="center"/>
    </xf>
    <xf numFmtId="0" fontId="39" fillId="0" borderId="0" xfId="194" quotePrefix="1" applyFont="1" applyAlignment="1">
      <alignment horizontal="center" vertical="center"/>
    </xf>
    <xf numFmtId="0" fontId="0" fillId="4" borderId="22" xfId="0" applyFill="1" applyBorder="1" applyAlignment="1" applyProtection="1">
      <alignment horizontal="left" vertical="center"/>
      <protection locked="0"/>
    </xf>
    <xf numFmtId="0" fontId="47" fillId="4" borderId="22" xfId="0" applyFont="1" applyFill="1" applyBorder="1" applyAlignment="1" applyProtection="1">
      <alignment horizontal="left" vertical="center"/>
      <protection locked="0"/>
    </xf>
    <xf numFmtId="0" fontId="47" fillId="0" borderId="43" xfId="0" applyFont="1" applyBorder="1" applyAlignment="1">
      <alignment horizontal="justify" vertical="center" wrapText="1"/>
    </xf>
    <xf numFmtId="0" fontId="47" fillId="0" borderId="22" xfId="0" applyFont="1" applyBorder="1" applyAlignment="1">
      <alignment horizontal="left" vertical="center"/>
    </xf>
    <xf numFmtId="0" fontId="47" fillId="0" borderId="40" xfId="0" applyFont="1" applyBorder="1" applyAlignment="1">
      <alignment horizontal="left" vertical="center"/>
    </xf>
    <xf numFmtId="0" fontId="47" fillId="0" borderId="0" xfId="0" applyFont="1" applyAlignment="1">
      <alignment horizontal="left" vertical="center"/>
    </xf>
    <xf numFmtId="0" fontId="47" fillId="0" borderId="43" xfId="0" applyFont="1" applyBorder="1" applyAlignment="1">
      <alignment horizontal="left" vertical="center"/>
    </xf>
    <xf numFmtId="0" fontId="0" fillId="0" borderId="0" xfId="194" applyFont="1" applyAlignment="1">
      <alignment horizontal="justify" vertical="center"/>
    </xf>
    <xf numFmtId="0" fontId="16" fillId="0" borderId="0" xfId="194" applyFont="1" applyAlignment="1">
      <alignment horizontal="center" vertical="center" wrapText="1"/>
    </xf>
    <xf numFmtId="0" fontId="16" fillId="0" borderId="0" xfId="194" applyFont="1" applyAlignment="1">
      <alignment horizontal="justify" vertical="center"/>
    </xf>
    <xf numFmtId="178" fontId="15" fillId="0" borderId="0" xfId="194" applyNumberFormat="1" applyFont="1" applyAlignment="1">
      <alignment horizontal="left" vertical="center"/>
    </xf>
    <xf numFmtId="0" fontId="0" fillId="0" borderId="0" xfId="194" applyFont="1" applyAlignment="1">
      <alignment horizontal="center" vertical="center"/>
    </xf>
    <xf numFmtId="0" fontId="0" fillId="0" borderId="0" xfId="0" applyAlignment="1">
      <alignment horizontal="justify" vertical="center" wrapText="1"/>
    </xf>
    <xf numFmtId="0" fontId="16" fillId="0" borderId="0" xfId="210" applyFont="1" applyAlignment="1" applyProtection="1">
      <alignment horizontal="justify" vertical="center" wrapText="1"/>
      <protection hidden="1"/>
    </xf>
    <xf numFmtId="0" fontId="18" fillId="0" borderId="0" xfId="210" applyFont="1" applyAlignment="1" applyProtection="1">
      <alignment horizontal="left"/>
      <protection hidden="1"/>
    </xf>
    <xf numFmtId="0" fontId="18" fillId="0" borderId="7" xfId="210" applyFont="1" applyBorder="1" applyAlignment="1" applyProtection="1">
      <alignment horizontal="left"/>
      <protection hidden="1"/>
    </xf>
    <xf numFmtId="1" fontId="15" fillId="0" borderId="14" xfId="210" applyNumberFormat="1" applyFont="1" applyBorder="1" applyAlignment="1" applyProtection="1">
      <alignment horizontal="center" vertical="center" wrapText="1"/>
      <protection hidden="1"/>
    </xf>
    <xf numFmtId="1" fontId="15" fillId="0" borderId="15" xfId="210" applyNumberFormat="1" applyFont="1" applyBorder="1" applyAlignment="1" applyProtection="1">
      <alignment horizontal="center" vertical="center" wrapText="1"/>
      <protection hidden="1"/>
    </xf>
    <xf numFmtId="4" fontId="15" fillId="0" borderId="14" xfId="210" applyNumberFormat="1" applyFont="1" applyBorder="1" applyAlignment="1" applyProtection="1">
      <alignment horizontal="right" vertical="center" wrapText="1"/>
      <protection hidden="1"/>
    </xf>
    <xf numFmtId="4" fontId="16" fillId="0" borderId="15" xfId="210" applyNumberFormat="1" applyFont="1" applyBorder="1" applyAlignment="1" applyProtection="1">
      <alignment horizontal="right" vertical="center" wrapText="1"/>
      <protection hidden="1"/>
    </xf>
    <xf numFmtId="1" fontId="15" fillId="0" borderId="0" xfId="210" applyNumberFormat="1" applyFont="1" applyAlignment="1" applyProtection="1">
      <alignment horizontal="center" vertical="center" wrapText="1"/>
      <protection hidden="1"/>
    </xf>
    <xf numFmtId="0" fontId="15" fillId="0" borderId="0" xfId="210" applyFont="1" applyAlignment="1" applyProtection="1">
      <alignment horizontal="center" vertical="center" wrapText="1"/>
      <protection hidden="1"/>
    </xf>
    <xf numFmtId="4" fontId="15" fillId="0" borderId="0" xfId="210" applyNumberFormat="1" applyFont="1" applyAlignment="1" applyProtection="1">
      <alignment horizontal="right" vertical="center" wrapText="1"/>
      <protection hidden="1"/>
    </xf>
    <xf numFmtId="1" fontId="15" fillId="0" borderId="4" xfId="210" applyNumberFormat="1" applyFont="1" applyBorder="1" applyAlignment="1" applyProtection="1">
      <alignment horizontal="center" vertical="center" wrapText="1"/>
      <protection hidden="1"/>
    </xf>
    <xf numFmtId="4" fontId="15" fillId="0" borderId="4" xfId="210" applyNumberFormat="1" applyFont="1" applyBorder="1" applyAlignment="1" applyProtection="1">
      <alignment horizontal="center" vertical="center" wrapText="1"/>
      <protection hidden="1"/>
    </xf>
    <xf numFmtId="0" fontId="16" fillId="0" borderId="7" xfId="210" applyFont="1" applyBorder="1" applyAlignment="1" applyProtection="1">
      <alignment horizontal="justify" vertical="center" wrapText="1"/>
      <protection hidden="1"/>
    </xf>
    <xf numFmtId="0" fontId="16" fillId="0" borderId="0" xfId="210" applyFont="1" applyAlignment="1" applyProtection="1">
      <alignment horizontal="left" vertical="center" wrapText="1"/>
      <protection hidden="1"/>
    </xf>
    <xf numFmtId="0" fontId="0" fillId="0" borderId="0" xfId="0" applyAlignment="1">
      <alignment horizontal="left"/>
    </xf>
    <xf numFmtId="0" fontId="0" fillId="0" borderId="7" xfId="0" applyBorder="1" applyAlignment="1">
      <alignment horizontal="left"/>
    </xf>
    <xf numFmtId="1" fontId="22" fillId="0" borderId="29" xfId="210" applyNumberFormat="1" applyFont="1" applyBorder="1" applyAlignment="1" applyProtection="1">
      <alignment horizontal="justify" vertical="center" wrapText="1"/>
      <protection hidden="1"/>
    </xf>
    <xf numFmtId="1" fontId="22" fillId="0" borderId="10" xfId="210" applyNumberFormat="1" applyFont="1" applyBorder="1" applyAlignment="1" applyProtection="1">
      <alignment horizontal="justify" vertical="center" wrapText="1"/>
      <protection hidden="1"/>
    </xf>
    <xf numFmtId="1" fontId="22" fillId="0" borderId="30" xfId="210" applyNumberFormat="1" applyFont="1" applyBorder="1" applyAlignment="1" applyProtection="1">
      <alignment horizontal="justify" vertical="center" wrapText="1"/>
      <protection hidden="1"/>
    </xf>
    <xf numFmtId="4" fontId="15" fillId="0" borderId="29" xfId="210" applyNumberFormat="1" applyFont="1" applyBorder="1" applyAlignment="1" applyProtection="1">
      <alignment horizontal="center" vertical="center" wrapText="1"/>
      <protection hidden="1"/>
    </xf>
    <xf numFmtId="4" fontId="15" fillId="0" borderId="30" xfId="210" applyNumberFormat="1" applyFont="1" applyBorder="1" applyAlignment="1" applyProtection="1">
      <alignment horizontal="center" vertical="center" wrapText="1"/>
      <protection hidden="1"/>
    </xf>
    <xf numFmtId="1" fontId="16" fillId="0" borderId="0" xfId="210" applyNumberFormat="1" applyFont="1" applyAlignment="1" applyProtection="1">
      <alignment horizontal="justify" vertical="top" wrapText="1"/>
      <protection hidden="1"/>
    </xf>
    <xf numFmtId="0" fontId="16" fillId="0" borderId="0" xfId="210" applyFont="1" applyAlignment="1" applyProtection="1">
      <alignment horizontal="justify" vertical="top" wrapText="1"/>
      <protection hidden="1"/>
    </xf>
    <xf numFmtId="0" fontId="16" fillId="0" borderId="7" xfId="210" applyFont="1" applyBorder="1" applyAlignment="1" applyProtection="1">
      <alignment horizontal="justify" vertical="top" wrapText="1"/>
      <protection hidden="1"/>
    </xf>
    <xf numFmtId="1" fontId="22" fillId="0" borderId="4" xfId="209" applyNumberFormat="1" applyFont="1" applyBorder="1" applyAlignment="1" applyProtection="1">
      <alignment horizontal="justify" vertical="center" wrapText="1"/>
      <protection hidden="1"/>
    </xf>
    <xf numFmtId="4" fontId="15" fillId="0" borderId="14" xfId="209" applyNumberFormat="1" applyFont="1" applyBorder="1" applyAlignment="1" applyProtection="1">
      <alignment horizontal="center" vertical="center" wrapText="1"/>
      <protection hidden="1"/>
    </xf>
    <xf numFmtId="4" fontId="15" fillId="0" borderId="3" xfId="209" applyNumberFormat="1" applyFont="1" applyBorder="1" applyAlignment="1" applyProtection="1">
      <alignment horizontal="center" vertical="center" wrapText="1"/>
      <protection hidden="1"/>
    </xf>
    <xf numFmtId="0" fontId="16" fillId="0" borderId="0" xfId="209" applyFont="1" applyAlignment="1" applyProtection="1">
      <alignment horizontal="left" vertical="center" wrapText="1"/>
      <protection hidden="1"/>
    </xf>
    <xf numFmtId="1" fontId="15" fillId="0" borderId="0" xfId="209" applyNumberFormat="1" applyFont="1" applyAlignment="1" applyProtection="1">
      <alignment horizontal="center" vertical="center" wrapText="1"/>
      <protection hidden="1"/>
    </xf>
    <xf numFmtId="0" fontId="15" fillId="0" borderId="0" xfId="209" applyFont="1" applyAlignment="1" applyProtection="1">
      <alignment horizontal="center" vertical="center" wrapText="1"/>
      <protection hidden="1"/>
    </xf>
    <xf numFmtId="4" fontId="15" fillId="0" borderId="0" xfId="209" applyNumberFormat="1" applyFont="1" applyAlignment="1" applyProtection="1">
      <alignment horizontal="right" vertical="center" wrapText="1"/>
      <protection hidden="1"/>
    </xf>
    <xf numFmtId="4" fontId="15" fillId="0" borderId="4" xfId="209" applyNumberFormat="1" applyFont="1" applyBorder="1" applyAlignment="1" applyProtection="1">
      <alignment horizontal="center" vertical="center" wrapText="1"/>
      <protection hidden="1"/>
    </xf>
    <xf numFmtId="4" fontId="15" fillId="0" borderId="14" xfId="209" applyNumberFormat="1" applyFont="1" applyBorder="1" applyAlignment="1" applyProtection="1">
      <alignment horizontal="right" vertical="center" wrapText="1"/>
      <protection hidden="1"/>
    </xf>
    <xf numFmtId="4" fontId="16" fillId="0" borderId="15" xfId="209" applyNumberFormat="1" applyFont="1" applyBorder="1" applyAlignment="1" applyProtection="1">
      <alignment horizontal="right" vertical="center" wrapText="1"/>
      <protection hidden="1"/>
    </xf>
    <xf numFmtId="1" fontId="15" fillId="0" borderId="14" xfId="209" applyNumberFormat="1" applyFont="1" applyBorder="1" applyAlignment="1" applyProtection="1">
      <alignment horizontal="center" vertical="center" wrapText="1"/>
      <protection hidden="1"/>
    </xf>
    <xf numFmtId="1" fontId="15" fillId="0" borderId="15" xfId="209" applyNumberFormat="1" applyFont="1" applyBorder="1" applyAlignment="1" applyProtection="1">
      <alignment horizontal="center" vertical="center" wrapText="1"/>
      <protection hidden="1"/>
    </xf>
    <xf numFmtId="1" fontId="15" fillId="0" borderId="4" xfId="209" applyNumberFormat="1" applyFont="1" applyBorder="1" applyAlignment="1" applyProtection="1">
      <alignment horizontal="center" vertical="center" wrapText="1"/>
      <protection hidden="1"/>
    </xf>
    <xf numFmtId="0" fontId="16" fillId="0" borderId="10" xfId="209" applyFont="1" applyBorder="1" applyAlignment="1" applyProtection="1">
      <alignment horizontal="left" vertical="center" wrapText="1"/>
      <protection hidden="1"/>
    </xf>
    <xf numFmtId="0" fontId="16" fillId="0" borderId="30" xfId="209" applyFont="1" applyBorder="1" applyAlignment="1" applyProtection="1">
      <alignment horizontal="left" vertical="center" wrapText="1"/>
      <protection hidden="1"/>
    </xf>
    <xf numFmtId="1" fontId="16" fillId="0" borderId="0" xfId="209" applyNumberFormat="1" applyFont="1" applyAlignment="1" applyProtection="1">
      <alignment horizontal="justify" vertical="top" wrapText="1"/>
      <protection hidden="1"/>
    </xf>
    <xf numFmtId="0" fontId="16" fillId="0" borderId="0" xfId="209" applyFont="1" applyAlignment="1" applyProtection="1">
      <alignment horizontal="justify" vertical="top" wrapText="1"/>
      <protection hidden="1"/>
    </xf>
    <xf numFmtId="0" fontId="16" fillId="0" borderId="7" xfId="209" applyFont="1" applyBorder="1" applyAlignment="1" applyProtection="1">
      <alignment horizontal="justify" vertical="top" wrapText="1"/>
      <protection hidden="1"/>
    </xf>
    <xf numFmtId="2" fontId="33" fillId="0" borderId="0" xfId="198" applyNumberFormat="1" applyFont="1" applyAlignment="1" applyProtection="1">
      <alignment horizontal="left" vertical="center"/>
      <protection hidden="1"/>
    </xf>
  </cellXfs>
  <cellStyles count="223">
    <cellStyle name="75" xfId="1" xr:uid="{00000000-0005-0000-0000-000000000000}"/>
    <cellStyle name="75 2" xfId="2" xr:uid="{00000000-0005-0000-0000-000001000000}"/>
    <cellStyle name="75 2 2" xfId="3" xr:uid="{00000000-0005-0000-0000-000002000000}"/>
    <cellStyle name="75 3" xfId="4" xr:uid="{00000000-0005-0000-0000-000003000000}"/>
    <cellStyle name="75 4" xfId="5" xr:uid="{00000000-0005-0000-0000-000004000000}"/>
    <cellStyle name="ÅëÈ­ [0]_±âÅ¸" xfId="6" xr:uid="{00000000-0005-0000-0000-000005000000}"/>
    <cellStyle name="ÅëÈ­_±âÅ¸" xfId="7" xr:uid="{00000000-0005-0000-0000-000006000000}"/>
    <cellStyle name="ÄÞ¸¶ [0]_±âÅ¸" xfId="8" xr:uid="{00000000-0005-0000-0000-000007000000}"/>
    <cellStyle name="ÄÞ¸¶_±âÅ¸" xfId="9" xr:uid="{00000000-0005-0000-0000-000008000000}"/>
    <cellStyle name="Ç¥ÁØ_¿¬°£´©°è¿¹»ó" xfId="10" xr:uid="{00000000-0005-0000-0000-000009000000}"/>
    <cellStyle name="Comma" xfId="11" builtinId="3"/>
    <cellStyle name="Comma  - Style1" xfId="12" xr:uid="{00000000-0005-0000-0000-00000B000000}"/>
    <cellStyle name="Comma  - Style1 2" xfId="13" xr:uid="{00000000-0005-0000-0000-00000C000000}"/>
    <cellStyle name="Comma  - Style2" xfId="14" xr:uid="{00000000-0005-0000-0000-00000D000000}"/>
    <cellStyle name="Comma  - Style2 2" xfId="15" xr:uid="{00000000-0005-0000-0000-00000E000000}"/>
    <cellStyle name="Comma  - Style3" xfId="16" xr:uid="{00000000-0005-0000-0000-00000F000000}"/>
    <cellStyle name="Comma  - Style3 2" xfId="17" xr:uid="{00000000-0005-0000-0000-000010000000}"/>
    <cellStyle name="Comma  - Style4" xfId="18" xr:uid="{00000000-0005-0000-0000-000011000000}"/>
    <cellStyle name="Comma  - Style4 2" xfId="19" xr:uid="{00000000-0005-0000-0000-000012000000}"/>
    <cellStyle name="Comma  - Style5" xfId="20" xr:uid="{00000000-0005-0000-0000-000013000000}"/>
    <cellStyle name="Comma  - Style5 2" xfId="21" xr:uid="{00000000-0005-0000-0000-000014000000}"/>
    <cellStyle name="Comma  - Style6" xfId="22" xr:uid="{00000000-0005-0000-0000-000015000000}"/>
    <cellStyle name="Comma  - Style6 2" xfId="23" xr:uid="{00000000-0005-0000-0000-000016000000}"/>
    <cellStyle name="Comma  - Style7" xfId="24" xr:uid="{00000000-0005-0000-0000-000017000000}"/>
    <cellStyle name="Comma  - Style7 2" xfId="25" xr:uid="{00000000-0005-0000-0000-000018000000}"/>
    <cellStyle name="Comma  - Style8" xfId="26" xr:uid="{00000000-0005-0000-0000-000019000000}"/>
    <cellStyle name="Comma  - Style8 2" xfId="27" xr:uid="{00000000-0005-0000-0000-00001A000000}"/>
    <cellStyle name="Comma 10" xfId="28" xr:uid="{00000000-0005-0000-0000-00001B000000}"/>
    <cellStyle name="Comma 11" xfId="29" xr:uid="{00000000-0005-0000-0000-00001C000000}"/>
    <cellStyle name="Comma 12" xfId="30" xr:uid="{00000000-0005-0000-0000-00001D000000}"/>
    <cellStyle name="Comma 13" xfId="31" xr:uid="{00000000-0005-0000-0000-00001E000000}"/>
    <cellStyle name="Comma 14" xfId="32" xr:uid="{00000000-0005-0000-0000-00001F000000}"/>
    <cellStyle name="Comma 15" xfId="33" xr:uid="{00000000-0005-0000-0000-000020000000}"/>
    <cellStyle name="Comma 16" xfId="34" xr:uid="{00000000-0005-0000-0000-000021000000}"/>
    <cellStyle name="Comma 17" xfId="35" xr:uid="{00000000-0005-0000-0000-000022000000}"/>
    <cellStyle name="Comma 18" xfId="36" xr:uid="{00000000-0005-0000-0000-000023000000}"/>
    <cellStyle name="Comma 19" xfId="37" xr:uid="{00000000-0005-0000-0000-000024000000}"/>
    <cellStyle name="Comma 2" xfId="38" xr:uid="{00000000-0005-0000-0000-000025000000}"/>
    <cellStyle name="Comma 20" xfId="39" xr:uid="{00000000-0005-0000-0000-000026000000}"/>
    <cellStyle name="Comma 21" xfId="40" xr:uid="{00000000-0005-0000-0000-000027000000}"/>
    <cellStyle name="Comma 22" xfId="41" xr:uid="{00000000-0005-0000-0000-000028000000}"/>
    <cellStyle name="Comma 23" xfId="42" xr:uid="{00000000-0005-0000-0000-000029000000}"/>
    <cellStyle name="Comma 24" xfId="43" xr:uid="{00000000-0005-0000-0000-00002A000000}"/>
    <cellStyle name="Comma 25" xfId="44" xr:uid="{00000000-0005-0000-0000-00002B000000}"/>
    <cellStyle name="Comma 26" xfId="45" xr:uid="{00000000-0005-0000-0000-00002C000000}"/>
    <cellStyle name="Comma 27" xfId="46" xr:uid="{00000000-0005-0000-0000-00002D000000}"/>
    <cellStyle name="Comma 28" xfId="47" xr:uid="{00000000-0005-0000-0000-00002E000000}"/>
    <cellStyle name="Comma 29" xfId="48" xr:uid="{00000000-0005-0000-0000-00002F000000}"/>
    <cellStyle name="Comma 3" xfId="49" xr:uid="{00000000-0005-0000-0000-000030000000}"/>
    <cellStyle name="Comma 30" xfId="50" xr:uid="{00000000-0005-0000-0000-000031000000}"/>
    <cellStyle name="Comma 31" xfId="51" xr:uid="{00000000-0005-0000-0000-000032000000}"/>
    <cellStyle name="Comma 32" xfId="52" xr:uid="{00000000-0005-0000-0000-000033000000}"/>
    <cellStyle name="Comma 33" xfId="53" xr:uid="{00000000-0005-0000-0000-000034000000}"/>
    <cellStyle name="Comma 34" xfId="54" xr:uid="{00000000-0005-0000-0000-000035000000}"/>
    <cellStyle name="Comma 35" xfId="55" xr:uid="{00000000-0005-0000-0000-000036000000}"/>
    <cellStyle name="Comma 36" xfId="56" xr:uid="{00000000-0005-0000-0000-000037000000}"/>
    <cellStyle name="Comma 37" xfId="57" xr:uid="{00000000-0005-0000-0000-000038000000}"/>
    <cellStyle name="Comma 38" xfId="58" xr:uid="{00000000-0005-0000-0000-000039000000}"/>
    <cellStyle name="Comma 39" xfId="59" xr:uid="{00000000-0005-0000-0000-00003A000000}"/>
    <cellStyle name="Comma 4" xfId="60" xr:uid="{00000000-0005-0000-0000-00003B000000}"/>
    <cellStyle name="Comma 40" xfId="61" xr:uid="{00000000-0005-0000-0000-00003C000000}"/>
    <cellStyle name="Comma 41" xfId="62" xr:uid="{00000000-0005-0000-0000-00003D000000}"/>
    <cellStyle name="Comma 42" xfId="63" xr:uid="{00000000-0005-0000-0000-00003E000000}"/>
    <cellStyle name="Comma 43" xfId="64" xr:uid="{00000000-0005-0000-0000-00003F000000}"/>
    <cellStyle name="Comma 5" xfId="65" xr:uid="{00000000-0005-0000-0000-000040000000}"/>
    <cellStyle name="Comma 6" xfId="66" xr:uid="{00000000-0005-0000-0000-000041000000}"/>
    <cellStyle name="Comma 7" xfId="67" xr:uid="{00000000-0005-0000-0000-000042000000}"/>
    <cellStyle name="Comma 8" xfId="68" xr:uid="{00000000-0005-0000-0000-000043000000}"/>
    <cellStyle name="Comma 9" xfId="69" xr:uid="{00000000-0005-0000-0000-000044000000}"/>
    <cellStyle name="Comma_tbcb BPS-6Z-Vem-khamDOM-1" xfId="70" xr:uid="{00000000-0005-0000-0000-000045000000}"/>
    <cellStyle name="Formula" xfId="71" xr:uid="{00000000-0005-0000-0000-000046000000}"/>
    <cellStyle name="Formula 2" xfId="72" xr:uid="{00000000-0005-0000-0000-000047000000}"/>
    <cellStyle name="Formula 2 2" xfId="73" xr:uid="{00000000-0005-0000-0000-000048000000}"/>
    <cellStyle name="Header1" xfId="74" xr:uid="{00000000-0005-0000-0000-000049000000}"/>
    <cellStyle name="Header2" xfId="75" xr:uid="{00000000-0005-0000-0000-00004A000000}"/>
    <cellStyle name="Hypertextový odkaz" xfId="76" xr:uid="{00000000-0005-0000-0000-00004B000000}"/>
    <cellStyle name="Hypertextový odkaz 2" xfId="77" xr:uid="{00000000-0005-0000-0000-00004C000000}"/>
    <cellStyle name="Hypertextový odkaz 2 2" xfId="78" xr:uid="{00000000-0005-0000-0000-00004D000000}"/>
    <cellStyle name="no dec" xfId="79" xr:uid="{00000000-0005-0000-0000-00004E000000}"/>
    <cellStyle name="no dec 2" xfId="80" xr:uid="{00000000-0005-0000-0000-00004F000000}"/>
    <cellStyle name="no dec 2 2" xfId="81" xr:uid="{00000000-0005-0000-0000-000050000000}"/>
    <cellStyle name="Normal" xfId="0" builtinId="0"/>
    <cellStyle name="Normal - Style1" xfId="82" xr:uid="{00000000-0005-0000-0000-000052000000}"/>
    <cellStyle name="Normal - Style1 2" xfId="83" xr:uid="{00000000-0005-0000-0000-000053000000}"/>
    <cellStyle name="Normal 10" xfId="84" xr:uid="{00000000-0005-0000-0000-000054000000}"/>
    <cellStyle name="Normal 10 2" xfId="85" xr:uid="{00000000-0005-0000-0000-000055000000}"/>
    <cellStyle name="Normal 11" xfId="86" xr:uid="{00000000-0005-0000-0000-000056000000}"/>
    <cellStyle name="Normal 11 2" xfId="87" xr:uid="{00000000-0005-0000-0000-000057000000}"/>
    <cellStyle name="Normal 12" xfId="88" xr:uid="{00000000-0005-0000-0000-000058000000}"/>
    <cellStyle name="Normal 12 2" xfId="89" xr:uid="{00000000-0005-0000-0000-000059000000}"/>
    <cellStyle name="Normal 13" xfId="90" xr:uid="{00000000-0005-0000-0000-00005A000000}"/>
    <cellStyle name="Normal 14" xfId="91" xr:uid="{00000000-0005-0000-0000-00005B000000}"/>
    <cellStyle name="Normal 15" xfId="92" xr:uid="{00000000-0005-0000-0000-00005C000000}"/>
    <cellStyle name="Normal 16" xfId="93" xr:uid="{00000000-0005-0000-0000-00005D000000}"/>
    <cellStyle name="Normal 17" xfId="94" xr:uid="{00000000-0005-0000-0000-00005E000000}"/>
    <cellStyle name="Normal 18" xfId="95" xr:uid="{00000000-0005-0000-0000-00005F000000}"/>
    <cellStyle name="Normal 19" xfId="96" xr:uid="{00000000-0005-0000-0000-000060000000}"/>
    <cellStyle name="Normal 2" xfId="97" xr:uid="{00000000-0005-0000-0000-000061000000}"/>
    <cellStyle name="Normal 2 2" xfId="98" xr:uid="{00000000-0005-0000-0000-000062000000}"/>
    <cellStyle name="Normal 2 3" xfId="99" xr:uid="{00000000-0005-0000-0000-000063000000}"/>
    <cellStyle name="Normal 20" xfId="100" xr:uid="{00000000-0005-0000-0000-000064000000}"/>
    <cellStyle name="Normal 21" xfId="101" xr:uid="{00000000-0005-0000-0000-000065000000}"/>
    <cellStyle name="Normal 22" xfId="102" xr:uid="{00000000-0005-0000-0000-000066000000}"/>
    <cellStyle name="Normal 23" xfId="103" xr:uid="{00000000-0005-0000-0000-000067000000}"/>
    <cellStyle name="Normal 24" xfId="104" xr:uid="{00000000-0005-0000-0000-000068000000}"/>
    <cellStyle name="Normal 25" xfId="105" xr:uid="{00000000-0005-0000-0000-000069000000}"/>
    <cellStyle name="Normal 26" xfId="106" xr:uid="{00000000-0005-0000-0000-00006A000000}"/>
    <cellStyle name="Normal 27" xfId="107" xr:uid="{00000000-0005-0000-0000-00006B000000}"/>
    <cellStyle name="Normal 28" xfId="108" xr:uid="{00000000-0005-0000-0000-00006C000000}"/>
    <cellStyle name="Normal 29" xfId="109" xr:uid="{00000000-0005-0000-0000-00006D000000}"/>
    <cellStyle name="Normal 3" xfId="110" xr:uid="{00000000-0005-0000-0000-00006E000000}"/>
    <cellStyle name="Normal 3 2" xfId="111" xr:uid="{00000000-0005-0000-0000-00006F000000}"/>
    <cellStyle name="Normal 3 3" xfId="112" xr:uid="{00000000-0005-0000-0000-000070000000}"/>
    <cellStyle name="Normal 30" xfId="113" xr:uid="{00000000-0005-0000-0000-000071000000}"/>
    <cellStyle name="Normal 31" xfId="114" xr:uid="{00000000-0005-0000-0000-000072000000}"/>
    <cellStyle name="Normal 32" xfId="115" xr:uid="{00000000-0005-0000-0000-000073000000}"/>
    <cellStyle name="Normal 33" xfId="116" xr:uid="{00000000-0005-0000-0000-000074000000}"/>
    <cellStyle name="Normal 34" xfId="117" xr:uid="{00000000-0005-0000-0000-000075000000}"/>
    <cellStyle name="Normal 35" xfId="118" xr:uid="{00000000-0005-0000-0000-000076000000}"/>
    <cellStyle name="Normal 36" xfId="119" xr:uid="{00000000-0005-0000-0000-000077000000}"/>
    <cellStyle name="Normal 37" xfId="120" xr:uid="{00000000-0005-0000-0000-000078000000}"/>
    <cellStyle name="Normal 38" xfId="121" xr:uid="{00000000-0005-0000-0000-000079000000}"/>
    <cellStyle name="Normal 39" xfId="122" xr:uid="{00000000-0005-0000-0000-00007A000000}"/>
    <cellStyle name="Normal 4" xfId="123" xr:uid="{00000000-0005-0000-0000-00007B000000}"/>
    <cellStyle name="Normal 4 2" xfId="124" xr:uid="{00000000-0005-0000-0000-00007C000000}"/>
    <cellStyle name="Normal 4 3" xfId="125" xr:uid="{00000000-0005-0000-0000-00007D000000}"/>
    <cellStyle name="Normal 40" xfId="126" xr:uid="{00000000-0005-0000-0000-00007E000000}"/>
    <cellStyle name="Normal 41" xfId="127" xr:uid="{00000000-0005-0000-0000-00007F000000}"/>
    <cellStyle name="Normal 42" xfId="128" xr:uid="{00000000-0005-0000-0000-000080000000}"/>
    <cellStyle name="Normal 43" xfId="129" xr:uid="{00000000-0005-0000-0000-000081000000}"/>
    <cellStyle name="Normal 44" xfId="130" xr:uid="{00000000-0005-0000-0000-000082000000}"/>
    <cellStyle name="Normal 45" xfId="131" xr:uid="{00000000-0005-0000-0000-000083000000}"/>
    <cellStyle name="Normal 46" xfId="132" xr:uid="{00000000-0005-0000-0000-000084000000}"/>
    <cellStyle name="Normal 47" xfId="133" xr:uid="{00000000-0005-0000-0000-000085000000}"/>
    <cellStyle name="Normal 48" xfId="134" xr:uid="{00000000-0005-0000-0000-000086000000}"/>
    <cellStyle name="Normal 49" xfId="135" xr:uid="{00000000-0005-0000-0000-000087000000}"/>
    <cellStyle name="Normal 5" xfId="136" xr:uid="{00000000-0005-0000-0000-000088000000}"/>
    <cellStyle name="Normal 5 2" xfId="137" xr:uid="{00000000-0005-0000-0000-000089000000}"/>
    <cellStyle name="Normal 50" xfId="138" xr:uid="{00000000-0005-0000-0000-00008A000000}"/>
    <cellStyle name="Normal 51" xfId="139" xr:uid="{00000000-0005-0000-0000-00008B000000}"/>
    <cellStyle name="Normal 52" xfId="140" xr:uid="{00000000-0005-0000-0000-00008C000000}"/>
    <cellStyle name="Normal 53" xfId="141" xr:uid="{00000000-0005-0000-0000-00008D000000}"/>
    <cellStyle name="Normal 54" xfId="142" xr:uid="{00000000-0005-0000-0000-00008E000000}"/>
    <cellStyle name="Normal 55" xfId="143" xr:uid="{00000000-0005-0000-0000-00008F000000}"/>
    <cellStyle name="Normal 56" xfId="144" xr:uid="{00000000-0005-0000-0000-000090000000}"/>
    <cellStyle name="Normal 57" xfId="145" xr:uid="{00000000-0005-0000-0000-000091000000}"/>
    <cellStyle name="Normal 58" xfId="146" xr:uid="{00000000-0005-0000-0000-000092000000}"/>
    <cellStyle name="Normal 59" xfId="147" xr:uid="{00000000-0005-0000-0000-000093000000}"/>
    <cellStyle name="Normal 6" xfId="148" xr:uid="{00000000-0005-0000-0000-000094000000}"/>
    <cellStyle name="Normal 6 2" xfId="149" xr:uid="{00000000-0005-0000-0000-000095000000}"/>
    <cellStyle name="Normal 60" xfId="150" xr:uid="{00000000-0005-0000-0000-000096000000}"/>
    <cellStyle name="Normal 61" xfId="151" xr:uid="{00000000-0005-0000-0000-000097000000}"/>
    <cellStyle name="Normal 62" xfId="152" xr:uid="{00000000-0005-0000-0000-000098000000}"/>
    <cellStyle name="Normal 63" xfId="153" xr:uid="{00000000-0005-0000-0000-000099000000}"/>
    <cellStyle name="Normal 64" xfId="154" xr:uid="{00000000-0005-0000-0000-00009A000000}"/>
    <cellStyle name="Normal 65" xfId="155" xr:uid="{00000000-0005-0000-0000-00009B000000}"/>
    <cellStyle name="Normal 66" xfId="156" xr:uid="{00000000-0005-0000-0000-00009C000000}"/>
    <cellStyle name="Normal 67" xfId="157" xr:uid="{00000000-0005-0000-0000-00009D000000}"/>
    <cellStyle name="Normal 68" xfId="158" xr:uid="{00000000-0005-0000-0000-00009E000000}"/>
    <cellStyle name="Normal 69" xfId="159" xr:uid="{00000000-0005-0000-0000-00009F000000}"/>
    <cellStyle name="Normal 7" xfId="160" xr:uid="{00000000-0005-0000-0000-0000A0000000}"/>
    <cellStyle name="Normal 7 2" xfId="161" xr:uid="{00000000-0005-0000-0000-0000A1000000}"/>
    <cellStyle name="Normal 70" xfId="162" xr:uid="{00000000-0005-0000-0000-0000A2000000}"/>
    <cellStyle name="Normal 71" xfId="163" xr:uid="{00000000-0005-0000-0000-0000A3000000}"/>
    <cellStyle name="Normal 72" xfId="164" xr:uid="{00000000-0005-0000-0000-0000A4000000}"/>
    <cellStyle name="Normal 73" xfId="165" xr:uid="{00000000-0005-0000-0000-0000A5000000}"/>
    <cellStyle name="Normal 74" xfId="166" xr:uid="{00000000-0005-0000-0000-0000A6000000}"/>
    <cellStyle name="Normal 75" xfId="167" xr:uid="{00000000-0005-0000-0000-0000A7000000}"/>
    <cellStyle name="Normal 76" xfId="168" xr:uid="{00000000-0005-0000-0000-0000A8000000}"/>
    <cellStyle name="Normal 77" xfId="169" xr:uid="{00000000-0005-0000-0000-0000A9000000}"/>
    <cellStyle name="Normal 78" xfId="170" xr:uid="{00000000-0005-0000-0000-0000AA000000}"/>
    <cellStyle name="Normal 79" xfId="171" xr:uid="{00000000-0005-0000-0000-0000AB000000}"/>
    <cellStyle name="Normal 8" xfId="172" xr:uid="{00000000-0005-0000-0000-0000AC000000}"/>
    <cellStyle name="Normal 8 2" xfId="173" xr:uid="{00000000-0005-0000-0000-0000AD000000}"/>
    <cellStyle name="Normal 80" xfId="174" xr:uid="{00000000-0005-0000-0000-0000AE000000}"/>
    <cellStyle name="Normal 81" xfId="175" xr:uid="{00000000-0005-0000-0000-0000AF000000}"/>
    <cellStyle name="Normal 82" xfId="176" xr:uid="{00000000-0005-0000-0000-0000B0000000}"/>
    <cellStyle name="Normal 83" xfId="177" xr:uid="{00000000-0005-0000-0000-0000B1000000}"/>
    <cellStyle name="Normal 84" xfId="178" xr:uid="{00000000-0005-0000-0000-0000B2000000}"/>
    <cellStyle name="Normal 85" xfId="179" xr:uid="{00000000-0005-0000-0000-0000B3000000}"/>
    <cellStyle name="Normal 86" xfId="180" xr:uid="{00000000-0005-0000-0000-0000B4000000}"/>
    <cellStyle name="Normal 87" xfId="181" xr:uid="{00000000-0005-0000-0000-0000B5000000}"/>
    <cellStyle name="Normal 88" xfId="182" xr:uid="{00000000-0005-0000-0000-0000B6000000}"/>
    <cellStyle name="Normal 89" xfId="183" xr:uid="{00000000-0005-0000-0000-0000B7000000}"/>
    <cellStyle name="Normal 9" xfId="184" xr:uid="{00000000-0005-0000-0000-0000B8000000}"/>
    <cellStyle name="Normal 9 2" xfId="185" xr:uid="{00000000-0005-0000-0000-0000B9000000}"/>
    <cellStyle name="Normal 90" xfId="186" xr:uid="{00000000-0005-0000-0000-0000BA000000}"/>
    <cellStyle name="Normal 91" xfId="187" xr:uid="{00000000-0005-0000-0000-0000BB000000}"/>
    <cellStyle name="Normal 92" xfId="188" xr:uid="{00000000-0005-0000-0000-0000BC000000}"/>
    <cellStyle name="Normal 93" xfId="189" xr:uid="{00000000-0005-0000-0000-0000BD000000}"/>
    <cellStyle name="Normal 94" xfId="190" xr:uid="{00000000-0005-0000-0000-0000BE000000}"/>
    <cellStyle name="Normal 95" xfId="191" xr:uid="{00000000-0005-0000-0000-0000BF000000}"/>
    <cellStyle name="Normal 96" xfId="192" xr:uid="{00000000-0005-0000-0000-0000C0000000}"/>
    <cellStyle name="Normal 97" xfId="193" xr:uid="{00000000-0005-0000-0000-0000C1000000}"/>
    <cellStyle name="Normal_Annexures TW 04" xfId="194" xr:uid="{00000000-0005-0000-0000-0000C2000000}"/>
    <cellStyle name="Normal_Annexures TW 04 2" xfId="195" xr:uid="{00000000-0005-0000-0000-0000C3000000}"/>
    <cellStyle name="Normal_Attach 3(JV)" xfId="196" xr:uid="{00000000-0005-0000-0000-0000C4000000}"/>
    <cellStyle name="Normal_Attacments TW 04" xfId="197" xr:uid="{00000000-0005-0000-0000-0000C5000000}"/>
    <cellStyle name="Normal_Entertainment Form" xfId="198" xr:uid="{00000000-0005-0000-0000-0000C6000000}"/>
    <cellStyle name="Normal_final 765-6Z-DOM-1" xfId="199" xr:uid="{00000000-0005-0000-0000-0000C7000000}"/>
    <cellStyle name="Normal_pgcil-tivim-pricesched" xfId="200" xr:uid="{00000000-0005-0000-0000-0000C8000000}"/>
    <cellStyle name="Normal_pgcil-tivim-pricesched 3" xfId="201" xr:uid="{00000000-0005-0000-0000-0000C9000000}"/>
    <cellStyle name="Normal_pgcil-tivim-pricesched_Sch-3 " xfId="202" xr:uid="{00000000-0005-0000-0000-0000CA000000}"/>
    <cellStyle name="Normal_PRICE SCHEDULE-4 to 6-A4" xfId="203" xr:uid="{00000000-0005-0000-0000-0000CB000000}"/>
    <cellStyle name="Normal_PRICE SCHEDULE-4 to 6-A4 2" xfId="204" xr:uid="{00000000-0005-0000-0000-0000CC000000}"/>
    <cellStyle name="Normal_Price_Schedules for Insulator Package Rev-01" xfId="205" xr:uid="{00000000-0005-0000-0000-0000CD000000}"/>
    <cellStyle name="Normal_PRICE-SCHE Bihar-Rev-2-corrections" xfId="206" xr:uid="{00000000-0005-0000-0000-0000CE000000}"/>
    <cellStyle name="Normal_PRICE-SCHE Bihar-Rev-2-corrections_Annexures TW 04" xfId="207" xr:uid="{00000000-0005-0000-0000-0000CF000000}"/>
    <cellStyle name="Normal_PRICE-SCHE Bihar-Rev-2-corrections_Price_Schedules for Insulator Package Rev-01" xfId="208" xr:uid="{00000000-0005-0000-0000-0000D0000000}"/>
    <cellStyle name="Normal_QUOTED CORRECTED" xfId="209" xr:uid="{00000000-0005-0000-0000-0000D1000000}"/>
    <cellStyle name="Normal_QUOTED CORRECTED 2" xfId="210" xr:uid="{00000000-0005-0000-0000-0000D2000000}"/>
    <cellStyle name="Normal_Sch-1" xfId="211" xr:uid="{00000000-0005-0000-0000-0000D3000000}"/>
    <cellStyle name="Normal_Sch-3 " xfId="212" xr:uid="{00000000-0005-0000-0000-0000D4000000}"/>
    <cellStyle name="Normal_Sheet1" xfId="213" xr:uid="{00000000-0005-0000-0000-0000D5000000}"/>
    <cellStyle name="Normal_tbcb BPS-6Z-Vem-khamDOM-1" xfId="214" xr:uid="{00000000-0005-0000-0000-0000D6000000}"/>
    <cellStyle name="Percent" xfId="222" builtinId="5"/>
    <cellStyle name="Percent 2" xfId="215" xr:uid="{00000000-0005-0000-0000-0000D7000000}"/>
    <cellStyle name="Percent 2 2" xfId="216" xr:uid="{00000000-0005-0000-0000-0000D8000000}"/>
    <cellStyle name="Popis" xfId="217" xr:uid="{00000000-0005-0000-0000-0000D9000000}"/>
    <cellStyle name="Sledovaný hypertextový odkaz" xfId="218" xr:uid="{00000000-0005-0000-0000-0000DA000000}"/>
    <cellStyle name="Sledovaný hypertextový odkaz 2" xfId="219" xr:uid="{00000000-0005-0000-0000-0000DB000000}"/>
    <cellStyle name="Sledovaný hypertextový odkaz 2 2" xfId="220" xr:uid="{00000000-0005-0000-0000-0000DC000000}"/>
    <cellStyle name="Standard_BS14" xfId="221" xr:uid="{00000000-0005-0000-0000-0000DD000000}"/>
  </cellStyles>
  <dxfs count="54">
    <dxf>
      <font>
        <condense val="0"/>
        <extend val="0"/>
        <color indexed="9"/>
      </font>
      <fill>
        <patternFill patternType="none">
          <bgColor indexed="65"/>
        </patternFill>
      </fill>
    </dxf>
    <dxf>
      <fill>
        <patternFill patternType="none">
          <bgColor indexed="65"/>
        </patternFill>
      </fill>
    </dxf>
    <dxf>
      <font>
        <strike/>
      </font>
    </dxf>
    <dxf>
      <font>
        <condense val="0"/>
        <extend val="0"/>
        <color indexed="9"/>
      </font>
    </dxf>
    <dxf>
      <fill>
        <patternFill>
          <bgColor rgb="FFCCFFCC"/>
        </patternFill>
      </fill>
    </dxf>
    <dxf>
      <font>
        <condense val="0"/>
        <extend val="0"/>
        <color indexed="9"/>
      </font>
    </dxf>
    <dxf>
      <font>
        <condense val="0"/>
        <extend val="0"/>
        <color indexed="9"/>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ill>
        <patternFill>
          <bgColor rgb="FFCCFFCC"/>
        </patternFill>
      </fill>
    </dxf>
    <dxf>
      <font>
        <condense val="0"/>
        <extend val="0"/>
        <color indexed="10"/>
      </font>
    </dxf>
    <dxf>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2'!A1"/></Relationships>
</file>

<file path=xl/drawings/_rels/drawing6.xml.rels><?xml version="1.0" encoding="UTF-8" standalone="yes"?>
<Relationships xmlns="http://schemas.openxmlformats.org/package/2006/relationships"><Relationship Id="rId1" Type="http://schemas.openxmlformats.org/officeDocument/2006/relationships/hyperlink" Target="#'Sch-3 '!A1"/></Relationships>
</file>

<file path=xl/drawings/_rels/drawing7.xml.rels><?xml version="1.0" encoding="UTF-8" standalone="yes"?>
<Relationships xmlns="http://schemas.openxmlformats.org/package/2006/relationships"><Relationship Id="rId1" Type="http://schemas.openxmlformats.org/officeDocument/2006/relationships/hyperlink" Target="#'Sch-3 '!A1"/></Relationships>
</file>

<file path=xl/drawings/_rels/drawing8.xml.rels><?xml version="1.0" encoding="UTF-8" standalone="yes"?>
<Relationships xmlns="http://schemas.openxmlformats.org/package/2006/relationships"><Relationship Id="rId1" Type="http://schemas.openxmlformats.org/officeDocument/2006/relationships/hyperlink" Target="#'Sch-4'!A1"/></Relationships>
</file>

<file path=xl/drawings/_rels/drawing9.xml.rels><?xml version="1.0" encoding="UTF-8" standalone="yes"?>
<Relationships xmlns="http://schemas.openxmlformats.org/package/2006/relationships"><Relationship Id="rId1" Type="http://schemas.openxmlformats.org/officeDocument/2006/relationships/hyperlink" Target="#'Sch-4'!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6'!A1"/></Relationships>
</file>

<file path=xl/drawings/_rels/drawing13.xml.rels><?xml version="1.0" encoding="UTF-8" standalone="yes"?>
<Relationships xmlns="http://schemas.openxmlformats.org/package/2006/relationships"><Relationship Id="rId1" Type="http://schemas.openxmlformats.org/officeDocument/2006/relationships/hyperlink" Target="#'Sch-6'!A1"/></Relationships>
</file>

<file path=xl/drawings/_rels/drawing14.xml.rels><?xml version="1.0" encoding="UTF-8" standalone="yes"?>
<Relationships xmlns="http://schemas.openxmlformats.org/package/2006/relationships"><Relationship Id="rId1" Type="http://schemas.openxmlformats.org/officeDocument/2006/relationships/hyperlink" Target="#'Sch-7'!A1"/></Relationships>
</file>

<file path=xl/drawings/_rels/drawing15.xml.rels><?xml version="1.0" encoding="UTF-8" standalone="yes"?>
<Relationships xmlns="http://schemas.openxmlformats.org/package/2006/relationships"><Relationship Id="rId1" Type="http://schemas.openxmlformats.org/officeDocument/2006/relationships/hyperlink" Target="#'Sch-7'!A1"/></Relationships>
</file>

<file path=xl/drawings/_rels/drawing16.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7.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8.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9.xml.rels><?xml version="1.0" encoding="UTF-8" standalone="yes"?>
<Relationships xmlns="http://schemas.openxmlformats.org/package/2006/relationships"><Relationship Id="rId1" Type="http://schemas.openxmlformats.org/officeDocument/2006/relationships/hyperlink" Target="#'Sch-5'!A1"/></Relationships>
</file>

<file path=xl/drawings/_rels/drawing20.xml.rels><?xml version="1.0" encoding="UTF-8" standalone="yes"?>
<Relationships xmlns="http://schemas.openxmlformats.org/package/2006/relationships"><Relationship Id="rId1" Type="http://schemas.openxmlformats.org/officeDocument/2006/relationships/hyperlink" Target="#'Sch-5'!A1"/></Relationships>
</file>

<file path=xl/drawings/_rels/drawing21.xml.rels><?xml version="1.0" encoding="UTF-8" standalone="yes"?>
<Relationships xmlns="http://schemas.openxmlformats.org/package/2006/relationships"><Relationship Id="rId1" Type="http://schemas.openxmlformats.org/officeDocument/2006/relationships/hyperlink" Target="#'Sch-5'!A1"/></Relationships>
</file>

<file path=xl/drawings/_rels/drawing22.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4908024" name="Picture 1">
          <a:extLst>
            <a:ext uri="{FF2B5EF4-FFF2-40B4-BE49-F238E27FC236}">
              <a16:creationId xmlns:a16="http://schemas.microsoft.com/office/drawing/2014/main" id="{00000000-0008-0000-0100-0000F8E34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200400"/>
          <a:ext cx="6191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4908026" name="AutoShape 6">
          <a:extLst>
            <a:ext uri="{FF2B5EF4-FFF2-40B4-BE49-F238E27FC236}">
              <a16:creationId xmlns:a16="http://schemas.microsoft.com/office/drawing/2014/main" id="{00000000-0008-0000-0100-0000FAE34A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908027" name="AutoShape 7">
          <a:extLst>
            <a:ext uri="{FF2B5EF4-FFF2-40B4-BE49-F238E27FC236}">
              <a16:creationId xmlns:a16="http://schemas.microsoft.com/office/drawing/2014/main" id="{00000000-0008-0000-0100-0000FBE34A00}"/>
            </a:ext>
          </a:extLst>
        </xdr:cNvPr>
        <xdr:cNvSpPr>
          <a:spLocks noChangeArrowheads="1"/>
        </xdr:cNvSpPr>
      </xdr:nvSpPr>
      <xdr:spPr bwMode="auto">
        <a:xfrm>
          <a:off x="8362950"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4908028" name="AutoShape 8">
          <a:extLst>
            <a:ext uri="{FF2B5EF4-FFF2-40B4-BE49-F238E27FC236}">
              <a16:creationId xmlns:a16="http://schemas.microsoft.com/office/drawing/2014/main" id="{00000000-0008-0000-0100-0000FCE34A00}"/>
            </a:ext>
          </a:extLst>
        </xdr:cNvPr>
        <xdr:cNvSpPr>
          <a:spLocks noChangeArrowheads="1"/>
        </xdr:cNvSpPr>
      </xdr:nvSpPr>
      <xdr:spPr bwMode="auto">
        <a:xfrm>
          <a:off x="104775"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4908029" name="AutoShape 9">
          <a:extLst>
            <a:ext uri="{FF2B5EF4-FFF2-40B4-BE49-F238E27FC236}">
              <a16:creationId xmlns:a16="http://schemas.microsoft.com/office/drawing/2014/main" id="{00000000-0008-0000-0100-0000FDE34A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4698108" name="Group 1">
          <a:hlinkClick xmlns:r="http://schemas.openxmlformats.org/officeDocument/2006/relationships" r:id="rId1" tooltip="Click to Proceed"/>
          <a:extLst>
            <a:ext uri="{FF2B5EF4-FFF2-40B4-BE49-F238E27FC236}">
              <a16:creationId xmlns:a16="http://schemas.microsoft.com/office/drawing/2014/main" id="{00000000-0008-0000-0200-0000FCAF4700}"/>
            </a:ext>
          </a:extLst>
        </xdr:cNvPr>
        <xdr:cNvGrpSpPr>
          <a:grpSpLocks/>
        </xdr:cNvGrpSpPr>
      </xdr:nvGrpSpPr>
      <xdr:grpSpPr bwMode="auto">
        <a:xfrm>
          <a:off x="7105650" y="57150"/>
          <a:ext cx="1209675" cy="771525"/>
          <a:chOff x="804" y="5"/>
          <a:chExt cx="116" cy="73"/>
        </a:xfrm>
      </xdr:grpSpPr>
      <xdr:sp macro="" textlink="">
        <xdr:nvSpPr>
          <xdr:cNvPr id="4698110" name="AutoShape 2">
            <a:extLst>
              <a:ext uri="{FF2B5EF4-FFF2-40B4-BE49-F238E27FC236}">
                <a16:creationId xmlns:a16="http://schemas.microsoft.com/office/drawing/2014/main" id="{00000000-0008-0000-0200-0000FEAF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0200-00000348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54</xdr:row>
      <xdr:rowOff>0</xdr:rowOff>
    </xdr:from>
    <xdr:to>
      <xdr:col>2</xdr:col>
      <xdr:colOff>4981575</xdr:colOff>
      <xdr:row>54</xdr:row>
      <xdr:rowOff>0</xdr:rowOff>
    </xdr:to>
    <xdr:pic>
      <xdr:nvPicPr>
        <xdr:cNvPr id="4698109" name="Picture 4">
          <a:extLst>
            <a:ext uri="{FF2B5EF4-FFF2-40B4-BE49-F238E27FC236}">
              <a16:creationId xmlns:a16="http://schemas.microsoft.com/office/drawing/2014/main" id="{00000000-0008-0000-0200-0000FDAF4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6573500"/>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4698884" name="Group 6">
          <a:hlinkClick xmlns:r="http://schemas.openxmlformats.org/officeDocument/2006/relationships" r:id="rId1" tooltip="Click for Sch-1"/>
          <a:extLst>
            <a:ext uri="{FF2B5EF4-FFF2-40B4-BE49-F238E27FC236}">
              <a16:creationId xmlns:a16="http://schemas.microsoft.com/office/drawing/2014/main" id="{00000000-0008-0000-0300-000004B34700}"/>
            </a:ext>
          </a:extLst>
        </xdr:cNvPr>
        <xdr:cNvGrpSpPr>
          <a:grpSpLocks/>
        </xdr:cNvGrpSpPr>
      </xdr:nvGrpSpPr>
      <xdr:grpSpPr bwMode="auto">
        <a:xfrm>
          <a:off x="7477125" y="47625"/>
          <a:ext cx="0" cy="1266825"/>
          <a:chOff x="804" y="5"/>
          <a:chExt cx="116" cy="73"/>
        </a:xfrm>
      </xdr:grpSpPr>
      <xdr:sp macro="" textlink="">
        <xdr:nvSpPr>
          <xdr:cNvPr id="4698885" name="AutoShape 2">
            <a:extLst>
              <a:ext uri="{FF2B5EF4-FFF2-40B4-BE49-F238E27FC236}">
                <a16:creationId xmlns:a16="http://schemas.microsoft.com/office/drawing/2014/main" id="{00000000-0008-0000-0300-000005B3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7477125" y="-80926199082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247650</xdr:colOff>
      <xdr:row>0</xdr:row>
      <xdr:rowOff>28575</xdr:rowOff>
    </xdr:from>
    <xdr:to>
      <xdr:col>15</xdr:col>
      <xdr:colOff>1362075</xdr:colOff>
      <xdr:row>2</xdr:row>
      <xdr:rowOff>266700</xdr:rowOff>
    </xdr:to>
    <xdr:grpSp>
      <xdr:nvGrpSpPr>
        <xdr:cNvPr id="5010612" name="Group 38">
          <a:hlinkClick xmlns:r="http://schemas.openxmlformats.org/officeDocument/2006/relationships" r:id="rId1" tooltip="Click for Sch-2"/>
          <a:extLst>
            <a:ext uri="{FF2B5EF4-FFF2-40B4-BE49-F238E27FC236}">
              <a16:creationId xmlns:a16="http://schemas.microsoft.com/office/drawing/2014/main" id="{00000000-0008-0000-0400-0000B4744C00}"/>
            </a:ext>
          </a:extLst>
        </xdr:cNvPr>
        <xdr:cNvGrpSpPr>
          <a:grpSpLocks/>
        </xdr:cNvGrpSpPr>
      </xdr:nvGrpSpPr>
      <xdr:grpSpPr bwMode="auto">
        <a:xfrm>
          <a:off x="19526250" y="28575"/>
          <a:ext cx="1038225" cy="657225"/>
          <a:chOff x="804" y="5"/>
          <a:chExt cx="116" cy="73"/>
        </a:xfrm>
      </xdr:grpSpPr>
      <xdr:sp macro="" textlink="">
        <xdr:nvSpPr>
          <xdr:cNvPr id="5010613" name="AutoShape 39">
            <a:extLst>
              <a:ext uri="{FF2B5EF4-FFF2-40B4-BE49-F238E27FC236}">
                <a16:creationId xmlns:a16="http://schemas.microsoft.com/office/drawing/2014/main" id="{00000000-0008-0000-0400-0000B5744C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400-0000280C0000}"/>
              </a:ext>
            </a:extLst>
          </xdr:cNvPr>
          <xdr:cNvSpPr txBox="1">
            <a:spLocks noChangeArrowheads="1"/>
          </xdr:cNvSpPr>
        </xdr:nvSpPr>
        <xdr:spPr bwMode="auto">
          <a:xfrm>
            <a:off x="18573750" y="-34168757"/>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247650</xdr:colOff>
      <xdr:row>0</xdr:row>
      <xdr:rowOff>28575</xdr:rowOff>
    </xdr:from>
    <xdr:to>
      <xdr:col>7</xdr:col>
      <xdr:colOff>1362075</xdr:colOff>
      <xdr:row>2</xdr:row>
      <xdr:rowOff>266700</xdr:rowOff>
    </xdr:to>
    <xdr:grpSp>
      <xdr:nvGrpSpPr>
        <xdr:cNvPr id="4700925" name="Group 38">
          <a:hlinkClick xmlns:r="http://schemas.openxmlformats.org/officeDocument/2006/relationships" r:id="rId1" tooltip="Click for Sch-2"/>
          <a:extLst>
            <a:ext uri="{FF2B5EF4-FFF2-40B4-BE49-F238E27FC236}">
              <a16:creationId xmlns:a16="http://schemas.microsoft.com/office/drawing/2014/main" id="{00000000-0008-0000-0500-0000FDBA4700}"/>
            </a:ext>
          </a:extLst>
        </xdr:cNvPr>
        <xdr:cNvGrpSpPr>
          <a:grpSpLocks/>
        </xdr:cNvGrpSpPr>
      </xdr:nvGrpSpPr>
      <xdr:grpSpPr bwMode="auto">
        <a:xfrm>
          <a:off x="8220075" y="28575"/>
          <a:ext cx="1114425" cy="638175"/>
          <a:chOff x="804" y="5"/>
          <a:chExt cx="116" cy="73"/>
        </a:xfrm>
      </xdr:grpSpPr>
      <xdr:sp macro="" textlink="">
        <xdr:nvSpPr>
          <xdr:cNvPr id="4700926" name="AutoShape 39">
            <a:extLst>
              <a:ext uri="{FF2B5EF4-FFF2-40B4-BE49-F238E27FC236}">
                <a16:creationId xmlns:a16="http://schemas.microsoft.com/office/drawing/2014/main" id="{00000000-0008-0000-0500-0000FEB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5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266700</xdr:colOff>
      <xdr:row>0</xdr:row>
      <xdr:rowOff>19050</xdr:rowOff>
    </xdr:from>
    <xdr:to>
      <xdr:col>12</xdr:col>
      <xdr:colOff>0</xdr:colOff>
      <xdr:row>2</xdr:row>
      <xdr:rowOff>257175</xdr:rowOff>
    </xdr:to>
    <xdr:grpSp>
      <xdr:nvGrpSpPr>
        <xdr:cNvPr id="4701949" name="Group 1">
          <a:hlinkClick xmlns:r="http://schemas.openxmlformats.org/officeDocument/2006/relationships" r:id="rId1" tooltip="Click for Sch-3"/>
          <a:extLst>
            <a:ext uri="{FF2B5EF4-FFF2-40B4-BE49-F238E27FC236}">
              <a16:creationId xmlns:a16="http://schemas.microsoft.com/office/drawing/2014/main" id="{00000000-0008-0000-0600-0000FDBE4700}"/>
            </a:ext>
          </a:extLst>
        </xdr:cNvPr>
        <xdr:cNvGrpSpPr>
          <a:grpSpLocks/>
        </xdr:cNvGrpSpPr>
      </xdr:nvGrpSpPr>
      <xdr:grpSpPr bwMode="auto">
        <a:xfrm>
          <a:off x="16144875" y="19050"/>
          <a:ext cx="1104900" cy="552450"/>
          <a:chOff x="804" y="5"/>
          <a:chExt cx="116" cy="73"/>
        </a:xfrm>
      </xdr:grpSpPr>
      <xdr:sp macro="" textlink="">
        <xdr:nvSpPr>
          <xdr:cNvPr id="4701950" name="AutoShape 2">
            <a:extLst>
              <a:ext uri="{FF2B5EF4-FFF2-40B4-BE49-F238E27FC236}">
                <a16:creationId xmlns:a16="http://schemas.microsoft.com/office/drawing/2014/main" id="{00000000-0008-0000-0600-0000FEBE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600-000003280000}"/>
              </a:ext>
            </a:extLst>
          </xdr:cNvPr>
          <xdr:cNvSpPr txBox="1">
            <a:spLocks noChangeArrowheads="1"/>
          </xdr:cNvSpPr>
        </xdr:nvSpPr>
        <xdr:spPr bwMode="auto">
          <a:xfrm>
            <a:off x="14763750" y="182470645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702973" name="Group 1">
          <a:hlinkClick xmlns:r="http://schemas.openxmlformats.org/officeDocument/2006/relationships" r:id="rId1" tooltip="Click for Sch-3"/>
          <a:extLst>
            <a:ext uri="{FF2B5EF4-FFF2-40B4-BE49-F238E27FC236}">
              <a16:creationId xmlns:a16="http://schemas.microsoft.com/office/drawing/2014/main" id="{00000000-0008-0000-0700-0000FDC24700}"/>
            </a:ext>
          </a:extLst>
        </xdr:cNvPr>
        <xdr:cNvGrpSpPr>
          <a:grpSpLocks/>
        </xdr:cNvGrpSpPr>
      </xdr:nvGrpSpPr>
      <xdr:grpSpPr bwMode="auto">
        <a:xfrm>
          <a:off x="7636669" y="19050"/>
          <a:ext cx="1114425" cy="654844"/>
          <a:chOff x="804" y="5"/>
          <a:chExt cx="116" cy="73"/>
        </a:xfrm>
      </xdr:grpSpPr>
      <xdr:sp macro="" textlink="">
        <xdr:nvSpPr>
          <xdr:cNvPr id="4702974" name="AutoShape 2">
            <a:extLst>
              <a:ext uri="{FF2B5EF4-FFF2-40B4-BE49-F238E27FC236}">
                <a16:creationId xmlns:a16="http://schemas.microsoft.com/office/drawing/2014/main" id="{00000000-0008-0000-0700-0000FEC2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257175</xdr:colOff>
      <xdr:row>0</xdr:row>
      <xdr:rowOff>19050</xdr:rowOff>
    </xdr:from>
    <xdr:to>
      <xdr:col>17</xdr:col>
      <xdr:colOff>0</xdr:colOff>
      <xdr:row>2</xdr:row>
      <xdr:rowOff>257175</xdr:rowOff>
    </xdr:to>
    <xdr:grpSp>
      <xdr:nvGrpSpPr>
        <xdr:cNvPr id="5036162" name="Group 1">
          <a:hlinkClick xmlns:r="http://schemas.openxmlformats.org/officeDocument/2006/relationships" r:id="rId1" tooltip="Click for Sch-4"/>
          <a:extLst>
            <a:ext uri="{FF2B5EF4-FFF2-40B4-BE49-F238E27FC236}">
              <a16:creationId xmlns:a16="http://schemas.microsoft.com/office/drawing/2014/main" id="{00000000-0008-0000-0800-000082D84C00}"/>
            </a:ext>
          </a:extLst>
        </xdr:cNvPr>
        <xdr:cNvGrpSpPr>
          <a:grpSpLocks/>
        </xdr:cNvGrpSpPr>
      </xdr:nvGrpSpPr>
      <xdr:grpSpPr bwMode="auto">
        <a:xfrm>
          <a:off x="16354425" y="19050"/>
          <a:ext cx="1047750" cy="647700"/>
          <a:chOff x="804" y="5"/>
          <a:chExt cx="116" cy="73"/>
        </a:xfrm>
      </xdr:grpSpPr>
      <xdr:sp macro="" textlink="">
        <xdr:nvSpPr>
          <xdr:cNvPr id="5036163" name="AutoShape 2">
            <a:extLst>
              <a:ext uri="{FF2B5EF4-FFF2-40B4-BE49-F238E27FC236}">
                <a16:creationId xmlns:a16="http://schemas.microsoft.com/office/drawing/2014/main" id="{00000000-0008-0000-0800-000083D84C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1267" name="Text Box 3">
            <a:extLst>
              <a:ext uri="{FF2B5EF4-FFF2-40B4-BE49-F238E27FC236}">
                <a16:creationId xmlns:a16="http://schemas.microsoft.com/office/drawing/2014/main" id="{00000000-0008-0000-0800-0000032C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257175</xdr:colOff>
      <xdr:row>0</xdr:row>
      <xdr:rowOff>19050</xdr:rowOff>
    </xdr:from>
    <xdr:to>
      <xdr:col>7</xdr:col>
      <xdr:colOff>676275</xdr:colOff>
      <xdr:row>2</xdr:row>
      <xdr:rowOff>257175</xdr:rowOff>
    </xdr:to>
    <xdr:grpSp>
      <xdr:nvGrpSpPr>
        <xdr:cNvPr id="4703997" name="Group 1">
          <a:hlinkClick xmlns:r="http://schemas.openxmlformats.org/officeDocument/2006/relationships" r:id="rId1" tooltip="Click for Sch-4"/>
          <a:extLst>
            <a:ext uri="{FF2B5EF4-FFF2-40B4-BE49-F238E27FC236}">
              <a16:creationId xmlns:a16="http://schemas.microsoft.com/office/drawing/2014/main" id="{00000000-0008-0000-0900-0000FDC64700}"/>
            </a:ext>
          </a:extLst>
        </xdr:cNvPr>
        <xdr:cNvGrpSpPr>
          <a:grpSpLocks/>
        </xdr:cNvGrpSpPr>
      </xdr:nvGrpSpPr>
      <xdr:grpSpPr bwMode="auto">
        <a:xfrm>
          <a:off x="7650956" y="19050"/>
          <a:ext cx="1109663" cy="666750"/>
          <a:chOff x="804" y="5"/>
          <a:chExt cx="116" cy="73"/>
        </a:xfrm>
      </xdr:grpSpPr>
      <xdr:sp macro="" textlink="">
        <xdr:nvSpPr>
          <xdr:cNvPr id="4703998" name="AutoShape 2">
            <a:extLst>
              <a:ext uri="{FF2B5EF4-FFF2-40B4-BE49-F238E27FC236}">
                <a16:creationId xmlns:a16="http://schemas.microsoft.com/office/drawing/2014/main" id="{00000000-0008-0000-0900-0000FEC6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266700</xdr:colOff>
      <xdr:row>0</xdr:row>
      <xdr:rowOff>19050</xdr:rowOff>
    </xdr:from>
    <xdr:to>
      <xdr:col>19</xdr:col>
      <xdr:colOff>0</xdr:colOff>
      <xdr:row>2</xdr:row>
      <xdr:rowOff>257175</xdr:rowOff>
    </xdr:to>
    <xdr:grpSp>
      <xdr:nvGrpSpPr>
        <xdr:cNvPr id="4926808" name="Group 1">
          <a:hlinkClick xmlns:r="http://schemas.openxmlformats.org/officeDocument/2006/relationships" r:id="rId1" tooltip="Click for Sch-5"/>
          <a:extLst>
            <a:ext uri="{FF2B5EF4-FFF2-40B4-BE49-F238E27FC236}">
              <a16:creationId xmlns:a16="http://schemas.microsoft.com/office/drawing/2014/main" id="{00000000-0008-0000-0A00-0000582D4B00}"/>
            </a:ext>
          </a:extLst>
        </xdr:cNvPr>
        <xdr:cNvGrpSpPr>
          <a:grpSpLocks/>
        </xdr:cNvGrpSpPr>
      </xdr:nvGrpSpPr>
      <xdr:grpSpPr bwMode="auto">
        <a:xfrm>
          <a:off x="17316450" y="19050"/>
          <a:ext cx="0" cy="695325"/>
          <a:chOff x="804" y="5"/>
          <a:chExt cx="116" cy="73"/>
        </a:xfrm>
      </xdr:grpSpPr>
      <xdr:sp macro="" textlink="">
        <xdr:nvSpPr>
          <xdr:cNvPr id="4926809" name="AutoShape 2">
            <a:extLst>
              <a:ext uri="{FF2B5EF4-FFF2-40B4-BE49-F238E27FC236}">
                <a16:creationId xmlns:a16="http://schemas.microsoft.com/office/drawing/2014/main" id="{00000000-0008-0000-0A00-0000592D4B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16554450" y="321145232896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266700</xdr:colOff>
      <xdr:row>0</xdr:row>
      <xdr:rowOff>19050</xdr:rowOff>
    </xdr:from>
    <xdr:to>
      <xdr:col>19</xdr:col>
      <xdr:colOff>0</xdr:colOff>
      <xdr:row>2</xdr:row>
      <xdr:rowOff>257175</xdr:rowOff>
    </xdr:to>
    <xdr:grpSp>
      <xdr:nvGrpSpPr>
        <xdr:cNvPr id="4705021" name="Group 1">
          <a:hlinkClick xmlns:r="http://schemas.openxmlformats.org/officeDocument/2006/relationships" r:id="rId1" tooltip="Click for Sch-5"/>
          <a:extLst>
            <a:ext uri="{FF2B5EF4-FFF2-40B4-BE49-F238E27FC236}">
              <a16:creationId xmlns:a16="http://schemas.microsoft.com/office/drawing/2014/main" id="{00000000-0008-0000-0B00-0000FDCA4700}"/>
            </a:ext>
          </a:extLst>
        </xdr:cNvPr>
        <xdr:cNvGrpSpPr>
          <a:grpSpLocks/>
        </xdr:cNvGrpSpPr>
      </xdr:nvGrpSpPr>
      <xdr:grpSpPr bwMode="auto">
        <a:xfrm>
          <a:off x="17668875" y="19050"/>
          <a:ext cx="0" cy="695325"/>
          <a:chOff x="804" y="5"/>
          <a:chExt cx="116" cy="73"/>
        </a:xfrm>
      </xdr:grpSpPr>
      <xdr:sp macro="" textlink="">
        <xdr:nvSpPr>
          <xdr:cNvPr id="4705022" name="AutoShape 2">
            <a:extLst>
              <a:ext uri="{FF2B5EF4-FFF2-40B4-BE49-F238E27FC236}">
                <a16:creationId xmlns:a16="http://schemas.microsoft.com/office/drawing/2014/main" id="{00000000-0008-0000-0B00-0000FEC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B00-000003300000}"/>
              </a:ext>
            </a:extLst>
          </xdr:cNvPr>
          <xdr:cNvSpPr txBox="1">
            <a:spLocks noChangeArrowheads="1"/>
          </xdr:cNvSpPr>
        </xdr:nvSpPr>
        <xdr:spPr bwMode="auto">
          <a:xfrm>
            <a:off x="17668875" y="321145232896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706045" name="Group 25">
          <a:hlinkClick xmlns:r="http://schemas.openxmlformats.org/officeDocument/2006/relationships" r:id="rId1" tooltip="Click for Sch-6"/>
          <a:extLst>
            <a:ext uri="{FF2B5EF4-FFF2-40B4-BE49-F238E27FC236}">
              <a16:creationId xmlns:a16="http://schemas.microsoft.com/office/drawing/2014/main" id="{00000000-0008-0000-0C00-0000FDCE4700}"/>
            </a:ext>
          </a:extLst>
        </xdr:cNvPr>
        <xdr:cNvGrpSpPr>
          <a:grpSpLocks/>
        </xdr:cNvGrpSpPr>
      </xdr:nvGrpSpPr>
      <xdr:grpSpPr bwMode="auto">
        <a:xfrm>
          <a:off x="9010650" y="47625"/>
          <a:ext cx="1104900" cy="600075"/>
          <a:chOff x="804" y="5"/>
          <a:chExt cx="116" cy="73"/>
        </a:xfrm>
      </xdr:grpSpPr>
      <xdr:sp macro="" textlink="">
        <xdr:nvSpPr>
          <xdr:cNvPr id="4706046" name="AutoShape 26">
            <a:extLst>
              <a:ext uri="{FF2B5EF4-FFF2-40B4-BE49-F238E27FC236}">
                <a16:creationId xmlns:a16="http://schemas.microsoft.com/office/drawing/2014/main" id="{00000000-0008-0000-0C00-0000FECE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C00-00001B08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707069" name="Group 25">
          <a:hlinkClick xmlns:r="http://schemas.openxmlformats.org/officeDocument/2006/relationships" r:id="rId1" tooltip="Click for Sch-6"/>
          <a:extLst>
            <a:ext uri="{FF2B5EF4-FFF2-40B4-BE49-F238E27FC236}">
              <a16:creationId xmlns:a16="http://schemas.microsoft.com/office/drawing/2014/main" id="{00000000-0008-0000-0D00-0000FDD24700}"/>
            </a:ext>
          </a:extLst>
        </xdr:cNvPr>
        <xdr:cNvGrpSpPr>
          <a:grpSpLocks/>
        </xdr:cNvGrpSpPr>
      </xdr:nvGrpSpPr>
      <xdr:grpSpPr bwMode="auto">
        <a:xfrm>
          <a:off x="8534400" y="47625"/>
          <a:ext cx="1104900" cy="600075"/>
          <a:chOff x="804" y="5"/>
          <a:chExt cx="116" cy="73"/>
        </a:xfrm>
      </xdr:grpSpPr>
      <xdr:sp macro="" textlink="">
        <xdr:nvSpPr>
          <xdr:cNvPr id="4707070" name="AutoShape 26">
            <a:extLst>
              <a:ext uri="{FF2B5EF4-FFF2-40B4-BE49-F238E27FC236}">
                <a16:creationId xmlns:a16="http://schemas.microsoft.com/office/drawing/2014/main" id="{00000000-0008-0000-0D00-0000FED2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D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708093" name="Group 1">
          <a:hlinkClick xmlns:r="http://schemas.openxmlformats.org/officeDocument/2006/relationships" r:id="rId1" tooltip="Click for Sch-7"/>
          <a:extLst>
            <a:ext uri="{FF2B5EF4-FFF2-40B4-BE49-F238E27FC236}">
              <a16:creationId xmlns:a16="http://schemas.microsoft.com/office/drawing/2014/main" id="{00000000-0008-0000-0E00-0000FDD64700}"/>
            </a:ext>
          </a:extLst>
        </xdr:cNvPr>
        <xdr:cNvGrpSpPr>
          <a:grpSpLocks/>
        </xdr:cNvGrpSpPr>
      </xdr:nvGrpSpPr>
      <xdr:grpSpPr bwMode="auto">
        <a:xfrm>
          <a:off x="8201025" y="19050"/>
          <a:ext cx="1104900" cy="695325"/>
          <a:chOff x="804" y="5"/>
          <a:chExt cx="116" cy="73"/>
        </a:xfrm>
      </xdr:grpSpPr>
      <xdr:sp macro="" textlink="">
        <xdr:nvSpPr>
          <xdr:cNvPr id="4708094" name="AutoShape 2">
            <a:extLst>
              <a:ext uri="{FF2B5EF4-FFF2-40B4-BE49-F238E27FC236}">
                <a16:creationId xmlns:a16="http://schemas.microsoft.com/office/drawing/2014/main" id="{00000000-0008-0000-0E00-0000FED6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E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709117" name="Group 1">
          <a:hlinkClick xmlns:r="http://schemas.openxmlformats.org/officeDocument/2006/relationships" r:id="rId1" tooltip="Click for Sch-7"/>
          <a:extLst>
            <a:ext uri="{FF2B5EF4-FFF2-40B4-BE49-F238E27FC236}">
              <a16:creationId xmlns:a16="http://schemas.microsoft.com/office/drawing/2014/main" id="{00000000-0008-0000-0F00-0000FDDA4700}"/>
            </a:ext>
          </a:extLst>
        </xdr:cNvPr>
        <xdr:cNvGrpSpPr>
          <a:grpSpLocks/>
        </xdr:cNvGrpSpPr>
      </xdr:nvGrpSpPr>
      <xdr:grpSpPr bwMode="auto">
        <a:xfrm>
          <a:off x="8382000" y="19050"/>
          <a:ext cx="1104900" cy="695325"/>
          <a:chOff x="804" y="5"/>
          <a:chExt cx="116" cy="73"/>
        </a:xfrm>
      </xdr:grpSpPr>
      <xdr:sp macro="" textlink="">
        <xdr:nvSpPr>
          <xdr:cNvPr id="4709118" name="AutoShape 2">
            <a:extLst>
              <a:ext uri="{FF2B5EF4-FFF2-40B4-BE49-F238E27FC236}">
                <a16:creationId xmlns:a16="http://schemas.microsoft.com/office/drawing/2014/main" id="{00000000-0008-0000-0F00-0000FED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495300</xdr:colOff>
      <xdr:row>0</xdr:row>
      <xdr:rowOff>66675</xdr:rowOff>
    </xdr:from>
    <xdr:to>
      <xdr:col>20</xdr:col>
      <xdr:colOff>38100</xdr:colOff>
      <xdr:row>2</xdr:row>
      <xdr:rowOff>266700</xdr:rowOff>
    </xdr:to>
    <xdr:grpSp>
      <xdr:nvGrpSpPr>
        <xdr:cNvPr id="4710141" name="Group 5">
          <a:hlinkClick xmlns:r="http://schemas.openxmlformats.org/officeDocument/2006/relationships" r:id="rId1" tooltip="Click For Bid Form 2nd Envelope"/>
          <a:extLst>
            <a:ext uri="{FF2B5EF4-FFF2-40B4-BE49-F238E27FC236}">
              <a16:creationId xmlns:a16="http://schemas.microsoft.com/office/drawing/2014/main" id="{00000000-0008-0000-1000-0000FDDE4700}"/>
            </a:ext>
          </a:extLst>
        </xdr:cNvPr>
        <xdr:cNvGrpSpPr>
          <a:grpSpLocks/>
        </xdr:cNvGrpSpPr>
      </xdr:nvGrpSpPr>
      <xdr:grpSpPr bwMode="auto">
        <a:xfrm>
          <a:off x="15354300" y="66675"/>
          <a:ext cx="1600200" cy="466725"/>
          <a:chOff x="762" y="2"/>
          <a:chExt cx="116" cy="73"/>
        </a:xfrm>
      </xdr:grpSpPr>
      <xdr:sp macro="" textlink="">
        <xdr:nvSpPr>
          <xdr:cNvPr id="4710142" name="AutoShape 2">
            <a:extLst>
              <a:ext uri="{FF2B5EF4-FFF2-40B4-BE49-F238E27FC236}">
                <a16:creationId xmlns:a16="http://schemas.microsoft.com/office/drawing/2014/main" id="{00000000-0008-0000-1000-0000FEDE47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hlinkClick xmlns:r="http://schemas.openxmlformats.org/officeDocument/2006/relationships" r:id="rId2"/>
            <a:extLst>
              <a:ext uri="{FF2B5EF4-FFF2-40B4-BE49-F238E27FC236}">
                <a16:creationId xmlns:a16="http://schemas.microsoft.com/office/drawing/2014/main" id="{00000000-0008-0000-1000-000003380000}"/>
              </a:ext>
            </a:extLst>
          </xdr:cNvPr>
          <xdr:cNvSpPr txBox="1">
            <a:spLocks noChangeArrowheads="1"/>
          </xdr:cNvSpPr>
        </xdr:nvSpPr>
        <xdr:spPr bwMode="auto">
          <a:xfrm>
            <a:off x="6838950" y="-65230154"/>
            <a:ext cx="0" cy="37"/>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5100586" name="Group 5">
          <a:hlinkClick xmlns:r="http://schemas.openxmlformats.org/officeDocument/2006/relationships" r:id="rId1" tooltip="Click For Bid Form 2nd Envelope"/>
          <a:extLst>
            <a:ext uri="{FF2B5EF4-FFF2-40B4-BE49-F238E27FC236}">
              <a16:creationId xmlns:a16="http://schemas.microsoft.com/office/drawing/2014/main" id="{00000000-0008-0000-1100-00002AD44D00}"/>
            </a:ext>
          </a:extLst>
        </xdr:cNvPr>
        <xdr:cNvGrpSpPr>
          <a:grpSpLocks/>
        </xdr:cNvGrpSpPr>
      </xdr:nvGrpSpPr>
      <xdr:grpSpPr bwMode="auto">
        <a:xfrm>
          <a:off x="8453438" y="76200"/>
          <a:ext cx="1385887" cy="652463"/>
          <a:chOff x="762" y="2"/>
          <a:chExt cx="116" cy="73"/>
        </a:xfrm>
      </xdr:grpSpPr>
      <xdr:sp macro="" textlink="">
        <xdr:nvSpPr>
          <xdr:cNvPr id="5102078" name="AutoShape 2">
            <a:extLst>
              <a:ext uri="{FF2B5EF4-FFF2-40B4-BE49-F238E27FC236}">
                <a16:creationId xmlns:a16="http://schemas.microsoft.com/office/drawing/2014/main" id="{00000000-0008-0000-1100-0000FED94D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1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twoCellAnchor>
    <xdr:from>
      <xdr:col>2</xdr:col>
      <xdr:colOff>342900</xdr:colOff>
      <xdr:row>32</xdr:row>
      <xdr:rowOff>0</xdr:rowOff>
    </xdr:from>
    <xdr:to>
      <xdr:col>3</xdr:col>
      <xdr:colOff>0</xdr:colOff>
      <xdr:row>32</xdr:row>
      <xdr:rowOff>0</xdr:rowOff>
    </xdr:to>
    <xdr:grpSp>
      <xdr:nvGrpSpPr>
        <xdr:cNvPr id="5100587" name="Group 5719">
          <a:extLst>
            <a:ext uri="{FF2B5EF4-FFF2-40B4-BE49-F238E27FC236}">
              <a16:creationId xmlns:a16="http://schemas.microsoft.com/office/drawing/2014/main" id="{00000000-0008-0000-1100-00002BD44D00}"/>
            </a:ext>
          </a:extLst>
        </xdr:cNvPr>
        <xdr:cNvGrpSpPr>
          <a:grpSpLocks/>
        </xdr:cNvGrpSpPr>
      </xdr:nvGrpSpPr>
      <xdr:grpSpPr bwMode="auto">
        <a:xfrm>
          <a:off x="4117181" y="10096500"/>
          <a:ext cx="240507" cy="0"/>
          <a:chOff x="466" y="3952"/>
          <a:chExt cx="28" cy="16"/>
        </a:xfrm>
      </xdr:grpSpPr>
      <xdr:sp macro="" textlink="">
        <xdr:nvSpPr>
          <xdr:cNvPr id="5102076" name="Line 5720">
            <a:extLst>
              <a:ext uri="{FF2B5EF4-FFF2-40B4-BE49-F238E27FC236}">
                <a16:creationId xmlns:a16="http://schemas.microsoft.com/office/drawing/2014/main" id="{00000000-0008-0000-1100-0000F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7" name="Line 5721">
            <a:extLst>
              <a:ext uri="{FF2B5EF4-FFF2-40B4-BE49-F238E27FC236}">
                <a16:creationId xmlns:a16="http://schemas.microsoft.com/office/drawing/2014/main" id="{00000000-0008-0000-1100-0000F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88" name="Group 5722">
          <a:extLst>
            <a:ext uri="{FF2B5EF4-FFF2-40B4-BE49-F238E27FC236}">
              <a16:creationId xmlns:a16="http://schemas.microsoft.com/office/drawing/2014/main" id="{00000000-0008-0000-1100-00002CD44D00}"/>
            </a:ext>
          </a:extLst>
        </xdr:cNvPr>
        <xdr:cNvGrpSpPr>
          <a:grpSpLocks/>
        </xdr:cNvGrpSpPr>
      </xdr:nvGrpSpPr>
      <xdr:grpSpPr bwMode="auto">
        <a:xfrm>
          <a:off x="4700588" y="10096500"/>
          <a:ext cx="266700" cy="0"/>
          <a:chOff x="466" y="3952"/>
          <a:chExt cx="28" cy="16"/>
        </a:xfrm>
      </xdr:grpSpPr>
      <xdr:sp macro="" textlink="">
        <xdr:nvSpPr>
          <xdr:cNvPr id="5102074" name="Line 5723">
            <a:extLst>
              <a:ext uri="{FF2B5EF4-FFF2-40B4-BE49-F238E27FC236}">
                <a16:creationId xmlns:a16="http://schemas.microsoft.com/office/drawing/2014/main" id="{00000000-0008-0000-1100-0000F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5" name="Line 5724">
            <a:extLst>
              <a:ext uri="{FF2B5EF4-FFF2-40B4-BE49-F238E27FC236}">
                <a16:creationId xmlns:a16="http://schemas.microsoft.com/office/drawing/2014/main" id="{00000000-0008-0000-1100-0000F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89" name="Group 5725">
          <a:extLst>
            <a:ext uri="{FF2B5EF4-FFF2-40B4-BE49-F238E27FC236}">
              <a16:creationId xmlns:a16="http://schemas.microsoft.com/office/drawing/2014/main" id="{00000000-0008-0000-1100-00002DD44D00}"/>
            </a:ext>
          </a:extLst>
        </xdr:cNvPr>
        <xdr:cNvGrpSpPr>
          <a:grpSpLocks/>
        </xdr:cNvGrpSpPr>
      </xdr:nvGrpSpPr>
      <xdr:grpSpPr bwMode="auto">
        <a:xfrm>
          <a:off x="4117181" y="10096500"/>
          <a:ext cx="240507" cy="0"/>
          <a:chOff x="466" y="3952"/>
          <a:chExt cx="28" cy="16"/>
        </a:xfrm>
      </xdr:grpSpPr>
      <xdr:sp macro="" textlink="">
        <xdr:nvSpPr>
          <xdr:cNvPr id="5102072" name="Line 5726">
            <a:extLst>
              <a:ext uri="{FF2B5EF4-FFF2-40B4-BE49-F238E27FC236}">
                <a16:creationId xmlns:a16="http://schemas.microsoft.com/office/drawing/2014/main" id="{00000000-0008-0000-1100-0000F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3" name="Line 5727">
            <a:extLst>
              <a:ext uri="{FF2B5EF4-FFF2-40B4-BE49-F238E27FC236}">
                <a16:creationId xmlns:a16="http://schemas.microsoft.com/office/drawing/2014/main" id="{00000000-0008-0000-1100-0000F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90" name="Group 5728">
          <a:extLst>
            <a:ext uri="{FF2B5EF4-FFF2-40B4-BE49-F238E27FC236}">
              <a16:creationId xmlns:a16="http://schemas.microsoft.com/office/drawing/2014/main" id="{00000000-0008-0000-1100-00002ED44D00}"/>
            </a:ext>
          </a:extLst>
        </xdr:cNvPr>
        <xdr:cNvGrpSpPr>
          <a:grpSpLocks/>
        </xdr:cNvGrpSpPr>
      </xdr:nvGrpSpPr>
      <xdr:grpSpPr bwMode="auto">
        <a:xfrm>
          <a:off x="4700588" y="10096500"/>
          <a:ext cx="266700" cy="0"/>
          <a:chOff x="466" y="3952"/>
          <a:chExt cx="28" cy="16"/>
        </a:xfrm>
      </xdr:grpSpPr>
      <xdr:sp macro="" textlink="">
        <xdr:nvSpPr>
          <xdr:cNvPr id="5102070" name="Line 5729">
            <a:extLst>
              <a:ext uri="{FF2B5EF4-FFF2-40B4-BE49-F238E27FC236}">
                <a16:creationId xmlns:a16="http://schemas.microsoft.com/office/drawing/2014/main" id="{00000000-0008-0000-1100-0000F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1" name="Line 5730">
            <a:extLst>
              <a:ext uri="{FF2B5EF4-FFF2-40B4-BE49-F238E27FC236}">
                <a16:creationId xmlns:a16="http://schemas.microsoft.com/office/drawing/2014/main" id="{00000000-0008-0000-1100-0000F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1" name="Group 5731">
          <a:extLst>
            <a:ext uri="{FF2B5EF4-FFF2-40B4-BE49-F238E27FC236}">
              <a16:creationId xmlns:a16="http://schemas.microsoft.com/office/drawing/2014/main" id="{00000000-0008-0000-1100-00002FD44D00}"/>
            </a:ext>
          </a:extLst>
        </xdr:cNvPr>
        <xdr:cNvGrpSpPr>
          <a:grpSpLocks/>
        </xdr:cNvGrpSpPr>
      </xdr:nvGrpSpPr>
      <xdr:grpSpPr bwMode="auto">
        <a:xfrm>
          <a:off x="4117181" y="10096500"/>
          <a:ext cx="240507" cy="0"/>
          <a:chOff x="466" y="3952"/>
          <a:chExt cx="28" cy="16"/>
        </a:xfrm>
      </xdr:grpSpPr>
      <xdr:sp macro="" textlink="">
        <xdr:nvSpPr>
          <xdr:cNvPr id="5102068" name="Line 5732">
            <a:extLst>
              <a:ext uri="{FF2B5EF4-FFF2-40B4-BE49-F238E27FC236}">
                <a16:creationId xmlns:a16="http://schemas.microsoft.com/office/drawing/2014/main" id="{00000000-0008-0000-1100-0000F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9" name="Line 5733">
            <a:extLst>
              <a:ext uri="{FF2B5EF4-FFF2-40B4-BE49-F238E27FC236}">
                <a16:creationId xmlns:a16="http://schemas.microsoft.com/office/drawing/2014/main" id="{00000000-0008-0000-1100-0000F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92" name="Group 5734">
          <a:extLst>
            <a:ext uri="{FF2B5EF4-FFF2-40B4-BE49-F238E27FC236}">
              <a16:creationId xmlns:a16="http://schemas.microsoft.com/office/drawing/2014/main" id="{00000000-0008-0000-1100-000030D44D00}"/>
            </a:ext>
          </a:extLst>
        </xdr:cNvPr>
        <xdr:cNvGrpSpPr>
          <a:grpSpLocks/>
        </xdr:cNvGrpSpPr>
      </xdr:nvGrpSpPr>
      <xdr:grpSpPr bwMode="auto">
        <a:xfrm>
          <a:off x="4700588" y="10096500"/>
          <a:ext cx="266700" cy="0"/>
          <a:chOff x="466" y="3952"/>
          <a:chExt cx="28" cy="16"/>
        </a:xfrm>
      </xdr:grpSpPr>
      <xdr:sp macro="" textlink="">
        <xdr:nvSpPr>
          <xdr:cNvPr id="5102066" name="Line 5735">
            <a:extLst>
              <a:ext uri="{FF2B5EF4-FFF2-40B4-BE49-F238E27FC236}">
                <a16:creationId xmlns:a16="http://schemas.microsoft.com/office/drawing/2014/main" id="{00000000-0008-0000-1100-0000F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7" name="Line 5736">
            <a:extLst>
              <a:ext uri="{FF2B5EF4-FFF2-40B4-BE49-F238E27FC236}">
                <a16:creationId xmlns:a16="http://schemas.microsoft.com/office/drawing/2014/main" id="{00000000-0008-0000-1100-0000F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3" name="Group 5737">
          <a:extLst>
            <a:ext uri="{FF2B5EF4-FFF2-40B4-BE49-F238E27FC236}">
              <a16:creationId xmlns:a16="http://schemas.microsoft.com/office/drawing/2014/main" id="{00000000-0008-0000-1100-000031D44D00}"/>
            </a:ext>
          </a:extLst>
        </xdr:cNvPr>
        <xdr:cNvGrpSpPr>
          <a:grpSpLocks/>
        </xdr:cNvGrpSpPr>
      </xdr:nvGrpSpPr>
      <xdr:grpSpPr bwMode="auto">
        <a:xfrm>
          <a:off x="4117181" y="10096500"/>
          <a:ext cx="240507" cy="0"/>
          <a:chOff x="466" y="3952"/>
          <a:chExt cx="28" cy="16"/>
        </a:xfrm>
      </xdr:grpSpPr>
      <xdr:sp macro="" textlink="">
        <xdr:nvSpPr>
          <xdr:cNvPr id="5102064" name="Line 5738">
            <a:extLst>
              <a:ext uri="{FF2B5EF4-FFF2-40B4-BE49-F238E27FC236}">
                <a16:creationId xmlns:a16="http://schemas.microsoft.com/office/drawing/2014/main" id="{00000000-0008-0000-1100-0000F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5" name="Line 5739">
            <a:extLst>
              <a:ext uri="{FF2B5EF4-FFF2-40B4-BE49-F238E27FC236}">
                <a16:creationId xmlns:a16="http://schemas.microsoft.com/office/drawing/2014/main" id="{00000000-0008-0000-1100-0000F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4" name="Group 5740">
          <a:extLst>
            <a:ext uri="{FF2B5EF4-FFF2-40B4-BE49-F238E27FC236}">
              <a16:creationId xmlns:a16="http://schemas.microsoft.com/office/drawing/2014/main" id="{00000000-0008-0000-1100-000032D44D00}"/>
            </a:ext>
          </a:extLst>
        </xdr:cNvPr>
        <xdr:cNvGrpSpPr>
          <a:grpSpLocks/>
        </xdr:cNvGrpSpPr>
      </xdr:nvGrpSpPr>
      <xdr:grpSpPr bwMode="auto">
        <a:xfrm>
          <a:off x="4117181" y="10096500"/>
          <a:ext cx="240507" cy="0"/>
          <a:chOff x="466" y="3952"/>
          <a:chExt cx="28" cy="16"/>
        </a:xfrm>
      </xdr:grpSpPr>
      <xdr:sp macro="" textlink="">
        <xdr:nvSpPr>
          <xdr:cNvPr id="5102062" name="Line 5741">
            <a:extLst>
              <a:ext uri="{FF2B5EF4-FFF2-40B4-BE49-F238E27FC236}">
                <a16:creationId xmlns:a16="http://schemas.microsoft.com/office/drawing/2014/main" id="{00000000-0008-0000-1100-0000E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3" name="Line 5742">
            <a:extLst>
              <a:ext uri="{FF2B5EF4-FFF2-40B4-BE49-F238E27FC236}">
                <a16:creationId xmlns:a16="http://schemas.microsoft.com/office/drawing/2014/main" id="{00000000-0008-0000-1100-0000E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5" name="Group 5743">
          <a:extLst>
            <a:ext uri="{FF2B5EF4-FFF2-40B4-BE49-F238E27FC236}">
              <a16:creationId xmlns:a16="http://schemas.microsoft.com/office/drawing/2014/main" id="{00000000-0008-0000-1100-000033D44D00}"/>
            </a:ext>
          </a:extLst>
        </xdr:cNvPr>
        <xdr:cNvGrpSpPr>
          <a:grpSpLocks/>
        </xdr:cNvGrpSpPr>
      </xdr:nvGrpSpPr>
      <xdr:grpSpPr bwMode="auto">
        <a:xfrm>
          <a:off x="4117181" y="10096500"/>
          <a:ext cx="240507" cy="0"/>
          <a:chOff x="466" y="3952"/>
          <a:chExt cx="28" cy="16"/>
        </a:xfrm>
      </xdr:grpSpPr>
      <xdr:sp macro="" textlink="">
        <xdr:nvSpPr>
          <xdr:cNvPr id="5102060" name="Line 5744">
            <a:extLst>
              <a:ext uri="{FF2B5EF4-FFF2-40B4-BE49-F238E27FC236}">
                <a16:creationId xmlns:a16="http://schemas.microsoft.com/office/drawing/2014/main" id="{00000000-0008-0000-1100-0000E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1" name="Line 5745">
            <a:extLst>
              <a:ext uri="{FF2B5EF4-FFF2-40B4-BE49-F238E27FC236}">
                <a16:creationId xmlns:a16="http://schemas.microsoft.com/office/drawing/2014/main" id="{00000000-0008-0000-1100-0000E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6" name="Group 5746">
          <a:extLst>
            <a:ext uri="{FF2B5EF4-FFF2-40B4-BE49-F238E27FC236}">
              <a16:creationId xmlns:a16="http://schemas.microsoft.com/office/drawing/2014/main" id="{00000000-0008-0000-1100-000034D44D00}"/>
            </a:ext>
          </a:extLst>
        </xdr:cNvPr>
        <xdr:cNvGrpSpPr>
          <a:grpSpLocks/>
        </xdr:cNvGrpSpPr>
      </xdr:nvGrpSpPr>
      <xdr:grpSpPr bwMode="auto">
        <a:xfrm>
          <a:off x="4117181" y="10096500"/>
          <a:ext cx="240507" cy="0"/>
          <a:chOff x="466" y="3952"/>
          <a:chExt cx="28" cy="16"/>
        </a:xfrm>
      </xdr:grpSpPr>
      <xdr:sp macro="" textlink="">
        <xdr:nvSpPr>
          <xdr:cNvPr id="5102058" name="Line 5747">
            <a:extLst>
              <a:ext uri="{FF2B5EF4-FFF2-40B4-BE49-F238E27FC236}">
                <a16:creationId xmlns:a16="http://schemas.microsoft.com/office/drawing/2014/main" id="{00000000-0008-0000-1100-0000E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9" name="Line 5748">
            <a:extLst>
              <a:ext uri="{FF2B5EF4-FFF2-40B4-BE49-F238E27FC236}">
                <a16:creationId xmlns:a16="http://schemas.microsoft.com/office/drawing/2014/main" id="{00000000-0008-0000-1100-0000E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7" name="Group 5749">
          <a:extLst>
            <a:ext uri="{FF2B5EF4-FFF2-40B4-BE49-F238E27FC236}">
              <a16:creationId xmlns:a16="http://schemas.microsoft.com/office/drawing/2014/main" id="{00000000-0008-0000-1100-000035D44D00}"/>
            </a:ext>
          </a:extLst>
        </xdr:cNvPr>
        <xdr:cNvGrpSpPr>
          <a:grpSpLocks/>
        </xdr:cNvGrpSpPr>
      </xdr:nvGrpSpPr>
      <xdr:grpSpPr bwMode="auto">
        <a:xfrm>
          <a:off x="5143500" y="10096500"/>
          <a:ext cx="0" cy="0"/>
          <a:chOff x="466" y="3952"/>
          <a:chExt cx="28" cy="16"/>
        </a:xfrm>
      </xdr:grpSpPr>
      <xdr:sp macro="" textlink="">
        <xdr:nvSpPr>
          <xdr:cNvPr id="5102056" name="Line 5750">
            <a:extLst>
              <a:ext uri="{FF2B5EF4-FFF2-40B4-BE49-F238E27FC236}">
                <a16:creationId xmlns:a16="http://schemas.microsoft.com/office/drawing/2014/main" id="{00000000-0008-0000-1100-0000E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7" name="Line 5751">
            <a:extLst>
              <a:ext uri="{FF2B5EF4-FFF2-40B4-BE49-F238E27FC236}">
                <a16:creationId xmlns:a16="http://schemas.microsoft.com/office/drawing/2014/main" id="{00000000-0008-0000-1100-0000E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8" name="Group 5752">
          <a:extLst>
            <a:ext uri="{FF2B5EF4-FFF2-40B4-BE49-F238E27FC236}">
              <a16:creationId xmlns:a16="http://schemas.microsoft.com/office/drawing/2014/main" id="{00000000-0008-0000-1100-000036D44D00}"/>
            </a:ext>
          </a:extLst>
        </xdr:cNvPr>
        <xdr:cNvGrpSpPr>
          <a:grpSpLocks/>
        </xdr:cNvGrpSpPr>
      </xdr:nvGrpSpPr>
      <xdr:grpSpPr bwMode="auto">
        <a:xfrm>
          <a:off x="5143500" y="10096500"/>
          <a:ext cx="0" cy="0"/>
          <a:chOff x="466" y="3952"/>
          <a:chExt cx="28" cy="16"/>
        </a:xfrm>
      </xdr:grpSpPr>
      <xdr:sp macro="" textlink="">
        <xdr:nvSpPr>
          <xdr:cNvPr id="5102054" name="Line 5753">
            <a:extLst>
              <a:ext uri="{FF2B5EF4-FFF2-40B4-BE49-F238E27FC236}">
                <a16:creationId xmlns:a16="http://schemas.microsoft.com/office/drawing/2014/main" id="{00000000-0008-0000-1100-0000E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5" name="Line 5754">
            <a:extLst>
              <a:ext uri="{FF2B5EF4-FFF2-40B4-BE49-F238E27FC236}">
                <a16:creationId xmlns:a16="http://schemas.microsoft.com/office/drawing/2014/main" id="{00000000-0008-0000-1100-0000E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9" name="Group 5755">
          <a:extLst>
            <a:ext uri="{FF2B5EF4-FFF2-40B4-BE49-F238E27FC236}">
              <a16:creationId xmlns:a16="http://schemas.microsoft.com/office/drawing/2014/main" id="{00000000-0008-0000-1100-000037D44D00}"/>
            </a:ext>
          </a:extLst>
        </xdr:cNvPr>
        <xdr:cNvGrpSpPr>
          <a:grpSpLocks/>
        </xdr:cNvGrpSpPr>
      </xdr:nvGrpSpPr>
      <xdr:grpSpPr bwMode="auto">
        <a:xfrm>
          <a:off x="5143500" y="10096500"/>
          <a:ext cx="0" cy="0"/>
          <a:chOff x="466" y="3952"/>
          <a:chExt cx="28" cy="16"/>
        </a:xfrm>
      </xdr:grpSpPr>
      <xdr:sp macro="" textlink="">
        <xdr:nvSpPr>
          <xdr:cNvPr id="5102052" name="Line 5756">
            <a:extLst>
              <a:ext uri="{FF2B5EF4-FFF2-40B4-BE49-F238E27FC236}">
                <a16:creationId xmlns:a16="http://schemas.microsoft.com/office/drawing/2014/main" id="{00000000-0008-0000-1100-0000E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3" name="Line 5757">
            <a:extLst>
              <a:ext uri="{FF2B5EF4-FFF2-40B4-BE49-F238E27FC236}">
                <a16:creationId xmlns:a16="http://schemas.microsoft.com/office/drawing/2014/main" id="{00000000-0008-0000-1100-0000E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600" name="Group 5758">
          <a:extLst>
            <a:ext uri="{FF2B5EF4-FFF2-40B4-BE49-F238E27FC236}">
              <a16:creationId xmlns:a16="http://schemas.microsoft.com/office/drawing/2014/main" id="{00000000-0008-0000-1100-000038D44D00}"/>
            </a:ext>
          </a:extLst>
        </xdr:cNvPr>
        <xdr:cNvGrpSpPr>
          <a:grpSpLocks/>
        </xdr:cNvGrpSpPr>
      </xdr:nvGrpSpPr>
      <xdr:grpSpPr bwMode="auto">
        <a:xfrm>
          <a:off x="5143500" y="10096500"/>
          <a:ext cx="0" cy="0"/>
          <a:chOff x="466" y="3952"/>
          <a:chExt cx="28" cy="16"/>
        </a:xfrm>
      </xdr:grpSpPr>
      <xdr:sp macro="" textlink="">
        <xdr:nvSpPr>
          <xdr:cNvPr id="5102050" name="Line 5759">
            <a:extLst>
              <a:ext uri="{FF2B5EF4-FFF2-40B4-BE49-F238E27FC236}">
                <a16:creationId xmlns:a16="http://schemas.microsoft.com/office/drawing/2014/main" id="{00000000-0008-0000-1100-0000E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1" name="Line 5760">
            <a:extLst>
              <a:ext uri="{FF2B5EF4-FFF2-40B4-BE49-F238E27FC236}">
                <a16:creationId xmlns:a16="http://schemas.microsoft.com/office/drawing/2014/main" id="{00000000-0008-0000-1100-0000E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601" name="Group 5761">
          <a:extLst>
            <a:ext uri="{FF2B5EF4-FFF2-40B4-BE49-F238E27FC236}">
              <a16:creationId xmlns:a16="http://schemas.microsoft.com/office/drawing/2014/main" id="{00000000-0008-0000-1100-000039D44D00}"/>
            </a:ext>
          </a:extLst>
        </xdr:cNvPr>
        <xdr:cNvGrpSpPr>
          <a:grpSpLocks/>
        </xdr:cNvGrpSpPr>
      </xdr:nvGrpSpPr>
      <xdr:grpSpPr bwMode="auto">
        <a:xfrm>
          <a:off x="4050506" y="10096500"/>
          <a:ext cx="266700" cy="0"/>
          <a:chOff x="466" y="3952"/>
          <a:chExt cx="28" cy="16"/>
        </a:xfrm>
      </xdr:grpSpPr>
      <xdr:sp macro="" textlink="">
        <xdr:nvSpPr>
          <xdr:cNvPr id="5102048" name="Line 5762">
            <a:extLst>
              <a:ext uri="{FF2B5EF4-FFF2-40B4-BE49-F238E27FC236}">
                <a16:creationId xmlns:a16="http://schemas.microsoft.com/office/drawing/2014/main" id="{00000000-0008-0000-1100-0000E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9" name="Line 5763">
            <a:extLst>
              <a:ext uri="{FF2B5EF4-FFF2-40B4-BE49-F238E27FC236}">
                <a16:creationId xmlns:a16="http://schemas.microsoft.com/office/drawing/2014/main" id="{00000000-0008-0000-1100-0000E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602" name="Group 5764">
          <a:extLst>
            <a:ext uri="{FF2B5EF4-FFF2-40B4-BE49-F238E27FC236}">
              <a16:creationId xmlns:a16="http://schemas.microsoft.com/office/drawing/2014/main" id="{00000000-0008-0000-1100-00003AD44D00}"/>
            </a:ext>
          </a:extLst>
        </xdr:cNvPr>
        <xdr:cNvGrpSpPr>
          <a:grpSpLocks/>
        </xdr:cNvGrpSpPr>
      </xdr:nvGrpSpPr>
      <xdr:grpSpPr bwMode="auto">
        <a:xfrm>
          <a:off x="4031456" y="10096500"/>
          <a:ext cx="266700" cy="0"/>
          <a:chOff x="466" y="3952"/>
          <a:chExt cx="28" cy="16"/>
        </a:xfrm>
      </xdr:grpSpPr>
      <xdr:sp macro="" textlink="">
        <xdr:nvSpPr>
          <xdr:cNvPr id="5102046" name="Line 5765">
            <a:extLst>
              <a:ext uri="{FF2B5EF4-FFF2-40B4-BE49-F238E27FC236}">
                <a16:creationId xmlns:a16="http://schemas.microsoft.com/office/drawing/2014/main" id="{00000000-0008-0000-1100-0000D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7" name="Line 5766">
            <a:extLst>
              <a:ext uri="{FF2B5EF4-FFF2-40B4-BE49-F238E27FC236}">
                <a16:creationId xmlns:a16="http://schemas.microsoft.com/office/drawing/2014/main" id="{00000000-0008-0000-1100-0000D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603" name="Group 5767">
          <a:extLst>
            <a:ext uri="{FF2B5EF4-FFF2-40B4-BE49-F238E27FC236}">
              <a16:creationId xmlns:a16="http://schemas.microsoft.com/office/drawing/2014/main" id="{00000000-0008-0000-1100-00003BD44D00}"/>
            </a:ext>
          </a:extLst>
        </xdr:cNvPr>
        <xdr:cNvGrpSpPr>
          <a:grpSpLocks/>
        </xdr:cNvGrpSpPr>
      </xdr:nvGrpSpPr>
      <xdr:grpSpPr bwMode="auto">
        <a:xfrm>
          <a:off x="4060031" y="10096500"/>
          <a:ext cx="266700" cy="0"/>
          <a:chOff x="466" y="3952"/>
          <a:chExt cx="28" cy="16"/>
        </a:xfrm>
      </xdr:grpSpPr>
      <xdr:sp macro="" textlink="">
        <xdr:nvSpPr>
          <xdr:cNvPr id="5102044" name="Line 5768">
            <a:extLst>
              <a:ext uri="{FF2B5EF4-FFF2-40B4-BE49-F238E27FC236}">
                <a16:creationId xmlns:a16="http://schemas.microsoft.com/office/drawing/2014/main" id="{00000000-0008-0000-1100-0000D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5" name="Line 5769">
            <a:extLst>
              <a:ext uri="{FF2B5EF4-FFF2-40B4-BE49-F238E27FC236}">
                <a16:creationId xmlns:a16="http://schemas.microsoft.com/office/drawing/2014/main" id="{00000000-0008-0000-1100-0000D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604" name="Group 5770">
          <a:extLst>
            <a:ext uri="{FF2B5EF4-FFF2-40B4-BE49-F238E27FC236}">
              <a16:creationId xmlns:a16="http://schemas.microsoft.com/office/drawing/2014/main" id="{00000000-0008-0000-1100-00003CD44D00}"/>
            </a:ext>
          </a:extLst>
        </xdr:cNvPr>
        <xdr:cNvGrpSpPr>
          <a:grpSpLocks/>
        </xdr:cNvGrpSpPr>
      </xdr:nvGrpSpPr>
      <xdr:grpSpPr bwMode="auto">
        <a:xfrm>
          <a:off x="4633913" y="10096500"/>
          <a:ext cx="266700" cy="0"/>
          <a:chOff x="466" y="3952"/>
          <a:chExt cx="28" cy="16"/>
        </a:xfrm>
      </xdr:grpSpPr>
      <xdr:sp macro="" textlink="">
        <xdr:nvSpPr>
          <xdr:cNvPr id="5102042" name="Line 5771">
            <a:extLst>
              <a:ext uri="{FF2B5EF4-FFF2-40B4-BE49-F238E27FC236}">
                <a16:creationId xmlns:a16="http://schemas.microsoft.com/office/drawing/2014/main" id="{00000000-0008-0000-1100-0000D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3" name="Line 5772">
            <a:extLst>
              <a:ext uri="{FF2B5EF4-FFF2-40B4-BE49-F238E27FC236}">
                <a16:creationId xmlns:a16="http://schemas.microsoft.com/office/drawing/2014/main" id="{00000000-0008-0000-1100-0000D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605" name="Group 5773">
          <a:extLst>
            <a:ext uri="{FF2B5EF4-FFF2-40B4-BE49-F238E27FC236}">
              <a16:creationId xmlns:a16="http://schemas.microsoft.com/office/drawing/2014/main" id="{00000000-0008-0000-1100-00003DD44D00}"/>
            </a:ext>
          </a:extLst>
        </xdr:cNvPr>
        <xdr:cNvGrpSpPr>
          <a:grpSpLocks/>
        </xdr:cNvGrpSpPr>
      </xdr:nvGrpSpPr>
      <xdr:grpSpPr bwMode="auto">
        <a:xfrm>
          <a:off x="4662488" y="10096500"/>
          <a:ext cx="266700" cy="0"/>
          <a:chOff x="466" y="3952"/>
          <a:chExt cx="28" cy="16"/>
        </a:xfrm>
      </xdr:grpSpPr>
      <xdr:sp macro="" textlink="">
        <xdr:nvSpPr>
          <xdr:cNvPr id="5102040" name="Line 5774">
            <a:extLst>
              <a:ext uri="{FF2B5EF4-FFF2-40B4-BE49-F238E27FC236}">
                <a16:creationId xmlns:a16="http://schemas.microsoft.com/office/drawing/2014/main" id="{00000000-0008-0000-1100-0000D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1" name="Line 5775">
            <a:extLst>
              <a:ext uri="{FF2B5EF4-FFF2-40B4-BE49-F238E27FC236}">
                <a16:creationId xmlns:a16="http://schemas.microsoft.com/office/drawing/2014/main" id="{00000000-0008-0000-1100-0000D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606" name="Group 5776">
          <a:extLst>
            <a:ext uri="{FF2B5EF4-FFF2-40B4-BE49-F238E27FC236}">
              <a16:creationId xmlns:a16="http://schemas.microsoft.com/office/drawing/2014/main" id="{00000000-0008-0000-1100-00003ED44D00}"/>
            </a:ext>
          </a:extLst>
        </xdr:cNvPr>
        <xdr:cNvGrpSpPr>
          <a:grpSpLocks/>
        </xdr:cNvGrpSpPr>
      </xdr:nvGrpSpPr>
      <xdr:grpSpPr bwMode="auto">
        <a:xfrm>
          <a:off x="4652963" y="10096500"/>
          <a:ext cx="266700" cy="0"/>
          <a:chOff x="466" y="3952"/>
          <a:chExt cx="28" cy="16"/>
        </a:xfrm>
      </xdr:grpSpPr>
      <xdr:sp macro="" textlink="">
        <xdr:nvSpPr>
          <xdr:cNvPr id="5102038" name="Line 5777">
            <a:extLst>
              <a:ext uri="{FF2B5EF4-FFF2-40B4-BE49-F238E27FC236}">
                <a16:creationId xmlns:a16="http://schemas.microsoft.com/office/drawing/2014/main" id="{00000000-0008-0000-1100-0000D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9" name="Line 5778">
            <a:extLst>
              <a:ext uri="{FF2B5EF4-FFF2-40B4-BE49-F238E27FC236}">
                <a16:creationId xmlns:a16="http://schemas.microsoft.com/office/drawing/2014/main" id="{00000000-0008-0000-1100-0000D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607" name="Group 5779">
          <a:extLst>
            <a:ext uri="{FF2B5EF4-FFF2-40B4-BE49-F238E27FC236}">
              <a16:creationId xmlns:a16="http://schemas.microsoft.com/office/drawing/2014/main" id="{00000000-0008-0000-1100-00003FD44D00}"/>
            </a:ext>
          </a:extLst>
        </xdr:cNvPr>
        <xdr:cNvGrpSpPr>
          <a:grpSpLocks/>
        </xdr:cNvGrpSpPr>
      </xdr:nvGrpSpPr>
      <xdr:grpSpPr bwMode="auto">
        <a:xfrm>
          <a:off x="4040981" y="10096500"/>
          <a:ext cx="266700" cy="0"/>
          <a:chOff x="466" y="3952"/>
          <a:chExt cx="28" cy="16"/>
        </a:xfrm>
      </xdr:grpSpPr>
      <xdr:sp macro="" textlink="">
        <xdr:nvSpPr>
          <xdr:cNvPr id="5102036" name="Line 5780">
            <a:extLst>
              <a:ext uri="{FF2B5EF4-FFF2-40B4-BE49-F238E27FC236}">
                <a16:creationId xmlns:a16="http://schemas.microsoft.com/office/drawing/2014/main" id="{00000000-0008-0000-1100-0000D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7" name="Line 5781">
            <a:extLst>
              <a:ext uri="{FF2B5EF4-FFF2-40B4-BE49-F238E27FC236}">
                <a16:creationId xmlns:a16="http://schemas.microsoft.com/office/drawing/2014/main" id="{00000000-0008-0000-1100-0000D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608" name="Group 5782">
          <a:extLst>
            <a:ext uri="{FF2B5EF4-FFF2-40B4-BE49-F238E27FC236}">
              <a16:creationId xmlns:a16="http://schemas.microsoft.com/office/drawing/2014/main" id="{00000000-0008-0000-1100-000040D44D00}"/>
            </a:ext>
          </a:extLst>
        </xdr:cNvPr>
        <xdr:cNvGrpSpPr>
          <a:grpSpLocks/>
        </xdr:cNvGrpSpPr>
      </xdr:nvGrpSpPr>
      <xdr:grpSpPr bwMode="auto">
        <a:xfrm>
          <a:off x="4088606" y="10096500"/>
          <a:ext cx="269082" cy="0"/>
          <a:chOff x="466" y="3952"/>
          <a:chExt cx="28" cy="16"/>
        </a:xfrm>
      </xdr:grpSpPr>
      <xdr:sp macro="" textlink="">
        <xdr:nvSpPr>
          <xdr:cNvPr id="5102034" name="Line 5783">
            <a:extLst>
              <a:ext uri="{FF2B5EF4-FFF2-40B4-BE49-F238E27FC236}">
                <a16:creationId xmlns:a16="http://schemas.microsoft.com/office/drawing/2014/main" id="{00000000-0008-0000-1100-0000D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5" name="Line 5784">
            <a:extLst>
              <a:ext uri="{FF2B5EF4-FFF2-40B4-BE49-F238E27FC236}">
                <a16:creationId xmlns:a16="http://schemas.microsoft.com/office/drawing/2014/main" id="{00000000-0008-0000-1100-0000D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609" name="Group 5785">
          <a:extLst>
            <a:ext uri="{FF2B5EF4-FFF2-40B4-BE49-F238E27FC236}">
              <a16:creationId xmlns:a16="http://schemas.microsoft.com/office/drawing/2014/main" id="{00000000-0008-0000-1100-000041D44D00}"/>
            </a:ext>
          </a:extLst>
        </xdr:cNvPr>
        <xdr:cNvGrpSpPr>
          <a:grpSpLocks/>
        </xdr:cNvGrpSpPr>
      </xdr:nvGrpSpPr>
      <xdr:grpSpPr bwMode="auto">
        <a:xfrm>
          <a:off x="4069556" y="10096500"/>
          <a:ext cx="266700" cy="0"/>
          <a:chOff x="466" y="3952"/>
          <a:chExt cx="28" cy="16"/>
        </a:xfrm>
      </xdr:grpSpPr>
      <xdr:sp macro="" textlink="">
        <xdr:nvSpPr>
          <xdr:cNvPr id="5102032" name="Line 5786">
            <a:extLst>
              <a:ext uri="{FF2B5EF4-FFF2-40B4-BE49-F238E27FC236}">
                <a16:creationId xmlns:a16="http://schemas.microsoft.com/office/drawing/2014/main" id="{00000000-0008-0000-1100-0000D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3" name="Line 5787">
            <a:extLst>
              <a:ext uri="{FF2B5EF4-FFF2-40B4-BE49-F238E27FC236}">
                <a16:creationId xmlns:a16="http://schemas.microsoft.com/office/drawing/2014/main" id="{00000000-0008-0000-1100-0000D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610" name="Group 5788">
          <a:extLst>
            <a:ext uri="{FF2B5EF4-FFF2-40B4-BE49-F238E27FC236}">
              <a16:creationId xmlns:a16="http://schemas.microsoft.com/office/drawing/2014/main" id="{00000000-0008-0000-1100-000042D44D00}"/>
            </a:ext>
          </a:extLst>
        </xdr:cNvPr>
        <xdr:cNvGrpSpPr>
          <a:grpSpLocks/>
        </xdr:cNvGrpSpPr>
      </xdr:nvGrpSpPr>
      <xdr:grpSpPr bwMode="auto">
        <a:xfrm>
          <a:off x="4060031" y="10096500"/>
          <a:ext cx="266700" cy="0"/>
          <a:chOff x="466" y="3952"/>
          <a:chExt cx="28" cy="16"/>
        </a:xfrm>
      </xdr:grpSpPr>
      <xdr:sp macro="" textlink="">
        <xdr:nvSpPr>
          <xdr:cNvPr id="5102030" name="Line 5789">
            <a:extLst>
              <a:ext uri="{FF2B5EF4-FFF2-40B4-BE49-F238E27FC236}">
                <a16:creationId xmlns:a16="http://schemas.microsoft.com/office/drawing/2014/main" id="{00000000-0008-0000-1100-0000C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1" name="Line 5790">
            <a:extLst>
              <a:ext uri="{FF2B5EF4-FFF2-40B4-BE49-F238E27FC236}">
                <a16:creationId xmlns:a16="http://schemas.microsoft.com/office/drawing/2014/main" id="{00000000-0008-0000-1100-0000C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1" name="Group 5791">
          <a:extLst>
            <a:ext uri="{FF2B5EF4-FFF2-40B4-BE49-F238E27FC236}">
              <a16:creationId xmlns:a16="http://schemas.microsoft.com/office/drawing/2014/main" id="{00000000-0008-0000-1100-000043D44D00}"/>
            </a:ext>
          </a:extLst>
        </xdr:cNvPr>
        <xdr:cNvGrpSpPr>
          <a:grpSpLocks/>
        </xdr:cNvGrpSpPr>
      </xdr:nvGrpSpPr>
      <xdr:grpSpPr bwMode="auto">
        <a:xfrm>
          <a:off x="4117181" y="10096500"/>
          <a:ext cx="240507" cy="0"/>
          <a:chOff x="466" y="3952"/>
          <a:chExt cx="28" cy="16"/>
        </a:xfrm>
      </xdr:grpSpPr>
      <xdr:sp macro="" textlink="">
        <xdr:nvSpPr>
          <xdr:cNvPr id="5102028" name="Line 5792">
            <a:extLst>
              <a:ext uri="{FF2B5EF4-FFF2-40B4-BE49-F238E27FC236}">
                <a16:creationId xmlns:a16="http://schemas.microsoft.com/office/drawing/2014/main" id="{00000000-0008-0000-1100-0000C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9" name="Line 5793">
            <a:extLst>
              <a:ext uri="{FF2B5EF4-FFF2-40B4-BE49-F238E27FC236}">
                <a16:creationId xmlns:a16="http://schemas.microsoft.com/office/drawing/2014/main" id="{00000000-0008-0000-1100-0000C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2" name="Group 5794">
          <a:extLst>
            <a:ext uri="{FF2B5EF4-FFF2-40B4-BE49-F238E27FC236}">
              <a16:creationId xmlns:a16="http://schemas.microsoft.com/office/drawing/2014/main" id="{00000000-0008-0000-1100-000044D44D00}"/>
            </a:ext>
          </a:extLst>
        </xdr:cNvPr>
        <xdr:cNvGrpSpPr>
          <a:grpSpLocks/>
        </xdr:cNvGrpSpPr>
      </xdr:nvGrpSpPr>
      <xdr:grpSpPr bwMode="auto">
        <a:xfrm>
          <a:off x="4117181" y="10096500"/>
          <a:ext cx="240507" cy="0"/>
          <a:chOff x="466" y="3952"/>
          <a:chExt cx="28" cy="16"/>
        </a:xfrm>
      </xdr:grpSpPr>
      <xdr:sp macro="" textlink="">
        <xdr:nvSpPr>
          <xdr:cNvPr id="5102026" name="Line 5795">
            <a:extLst>
              <a:ext uri="{FF2B5EF4-FFF2-40B4-BE49-F238E27FC236}">
                <a16:creationId xmlns:a16="http://schemas.microsoft.com/office/drawing/2014/main" id="{00000000-0008-0000-1100-0000C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7" name="Line 5796">
            <a:extLst>
              <a:ext uri="{FF2B5EF4-FFF2-40B4-BE49-F238E27FC236}">
                <a16:creationId xmlns:a16="http://schemas.microsoft.com/office/drawing/2014/main" id="{00000000-0008-0000-1100-0000C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3" name="Group 5797">
          <a:extLst>
            <a:ext uri="{FF2B5EF4-FFF2-40B4-BE49-F238E27FC236}">
              <a16:creationId xmlns:a16="http://schemas.microsoft.com/office/drawing/2014/main" id="{00000000-0008-0000-1100-000045D44D00}"/>
            </a:ext>
          </a:extLst>
        </xdr:cNvPr>
        <xdr:cNvGrpSpPr>
          <a:grpSpLocks/>
        </xdr:cNvGrpSpPr>
      </xdr:nvGrpSpPr>
      <xdr:grpSpPr bwMode="auto">
        <a:xfrm>
          <a:off x="4117181" y="10096500"/>
          <a:ext cx="240507" cy="0"/>
          <a:chOff x="466" y="3952"/>
          <a:chExt cx="28" cy="16"/>
        </a:xfrm>
      </xdr:grpSpPr>
      <xdr:sp macro="" textlink="">
        <xdr:nvSpPr>
          <xdr:cNvPr id="5102024" name="Line 5798">
            <a:extLst>
              <a:ext uri="{FF2B5EF4-FFF2-40B4-BE49-F238E27FC236}">
                <a16:creationId xmlns:a16="http://schemas.microsoft.com/office/drawing/2014/main" id="{00000000-0008-0000-1100-0000C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5" name="Line 5799">
            <a:extLst>
              <a:ext uri="{FF2B5EF4-FFF2-40B4-BE49-F238E27FC236}">
                <a16:creationId xmlns:a16="http://schemas.microsoft.com/office/drawing/2014/main" id="{00000000-0008-0000-1100-0000C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4" name="Group 5800">
          <a:extLst>
            <a:ext uri="{FF2B5EF4-FFF2-40B4-BE49-F238E27FC236}">
              <a16:creationId xmlns:a16="http://schemas.microsoft.com/office/drawing/2014/main" id="{00000000-0008-0000-1100-000046D44D00}"/>
            </a:ext>
          </a:extLst>
        </xdr:cNvPr>
        <xdr:cNvGrpSpPr>
          <a:grpSpLocks/>
        </xdr:cNvGrpSpPr>
      </xdr:nvGrpSpPr>
      <xdr:grpSpPr bwMode="auto">
        <a:xfrm>
          <a:off x="4117181" y="10096500"/>
          <a:ext cx="240507" cy="0"/>
          <a:chOff x="466" y="3952"/>
          <a:chExt cx="28" cy="16"/>
        </a:xfrm>
      </xdr:grpSpPr>
      <xdr:sp macro="" textlink="">
        <xdr:nvSpPr>
          <xdr:cNvPr id="5102022" name="Line 5801">
            <a:extLst>
              <a:ext uri="{FF2B5EF4-FFF2-40B4-BE49-F238E27FC236}">
                <a16:creationId xmlns:a16="http://schemas.microsoft.com/office/drawing/2014/main" id="{00000000-0008-0000-1100-0000C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3" name="Line 5802">
            <a:extLst>
              <a:ext uri="{FF2B5EF4-FFF2-40B4-BE49-F238E27FC236}">
                <a16:creationId xmlns:a16="http://schemas.microsoft.com/office/drawing/2014/main" id="{00000000-0008-0000-1100-0000C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5" name="Group 5803">
          <a:extLst>
            <a:ext uri="{FF2B5EF4-FFF2-40B4-BE49-F238E27FC236}">
              <a16:creationId xmlns:a16="http://schemas.microsoft.com/office/drawing/2014/main" id="{00000000-0008-0000-1100-000047D44D00}"/>
            </a:ext>
          </a:extLst>
        </xdr:cNvPr>
        <xdr:cNvGrpSpPr>
          <a:grpSpLocks/>
        </xdr:cNvGrpSpPr>
      </xdr:nvGrpSpPr>
      <xdr:grpSpPr bwMode="auto">
        <a:xfrm>
          <a:off x="4117181" y="10096500"/>
          <a:ext cx="240507" cy="0"/>
          <a:chOff x="466" y="3952"/>
          <a:chExt cx="28" cy="16"/>
        </a:xfrm>
      </xdr:grpSpPr>
      <xdr:sp macro="" textlink="">
        <xdr:nvSpPr>
          <xdr:cNvPr id="5102020" name="Line 5804">
            <a:extLst>
              <a:ext uri="{FF2B5EF4-FFF2-40B4-BE49-F238E27FC236}">
                <a16:creationId xmlns:a16="http://schemas.microsoft.com/office/drawing/2014/main" id="{00000000-0008-0000-1100-0000C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1" name="Line 5805">
            <a:extLst>
              <a:ext uri="{FF2B5EF4-FFF2-40B4-BE49-F238E27FC236}">
                <a16:creationId xmlns:a16="http://schemas.microsoft.com/office/drawing/2014/main" id="{00000000-0008-0000-1100-0000C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6" name="Group 5806">
          <a:extLst>
            <a:ext uri="{FF2B5EF4-FFF2-40B4-BE49-F238E27FC236}">
              <a16:creationId xmlns:a16="http://schemas.microsoft.com/office/drawing/2014/main" id="{00000000-0008-0000-1100-000048D44D00}"/>
            </a:ext>
          </a:extLst>
        </xdr:cNvPr>
        <xdr:cNvGrpSpPr>
          <a:grpSpLocks/>
        </xdr:cNvGrpSpPr>
      </xdr:nvGrpSpPr>
      <xdr:grpSpPr bwMode="auto">
        <a:xfrm>
          <a:off x="4117181" y="10096500"/>
          <a:ext cx="240507" cy="0"/>
          <a:chOff x="466" y="3952"/>
          <a:chExt cx="28" cy="16"/>
        </a:xfrm>
      </xdr:grpSpPr>
      <xdr:sp macro="" textlink="">
        <xdr:nvSpPr>
          <xdr:cNvPr id="5102018" name="Line 5807">
            <a:extLst>
              <a:ext uri="{FF2B5EF4-FFF2-40B4-BE49-F238E27FC236}">
                <a16:creationId xmlns:a16="http://schemas.microsoft.com/office/drawing/2014/main" id="{00000000-0008-0000-1100-0000C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9" name="Line 5808">
            <a:extLst>
              <a:ext uri="{FF2B5EF4-FFF2-40B4-BE49-F238E27FC236}">
                <a16:creationId xmlns:a16="http://schemas.microsoft.com/office/drawing/2014/main" id="{00000000-0008-0000-1100-0000C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617" name="Group 5809">
          <a:extLst>
            <a:ext uri="{FF2B5EF4-FFF2-40B4-BE49-F238E27FC236}">
              <a16:creationId xmlns:a16="http://schemas.microsoft.com/office/drawing/2014/main" id="{00000000-0008-0000-1100-000049D44D00}"/>
            </a:ext>
          </a:extLst>
        </xdr:cNvPr>
        <xdr:cNvGrpSpPr>
          <a:grpSpLocks/>
        </xdr:cNvGrpSpPr>
      </xdr:nvGrpSpPr>
      <xdr:grpSpPr bwMode="auto">
        <a:xfrm>
          <a:off x="3993356" y="10096500"/>
          <a:ext cx="228600" cy="0"/>
          <a:chOff x="466" y="3952"/>
          <a:chExt cx="28" cy="16"/>
        </a:xfrm>
      </xdr:grpSpPr>
      <xdr:sp macro="" textlink="">
        <xdr:nvSpPr>
          <xdr:cNvPr id="5102016" name="Line 5810">
            <a:extLst>
              <a:ext uri="{FF2B5EF4-FFF2-40B4-BE49-F238E27FC236}">
                <a16:creationId xmlns:a16="http://schemas.microsoft.com/office/drawing/2014/main" id="{00000000-0008-0000-1100-0000C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7" name="Line 5811">
            <a:extLst>
              <a:ext uri="{FF2B5EF4-FFF2-40B4-BE49-F238E27FC236}">
                <a16:creationId xmlns:a16="http://schemas.microsoft.com/office/drawing/2014/main" id="{00000000-0008-0000-1100-0000C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18" name="Group 5812">
          <a:extLst>
            <a:ext uri="{FF2B5EF4-FFF2-40B4-BE49-F238E27FC236}">
              <a16:creationId xmlns:a16="http://schemas.microsoft.com/office/drawing/2014/main" id="{00000000-0008-0000-1100-00004AD44D00}"/>
            </a:ext>
          </a:extLst>
        </xdr:cNvPr>
        <xdr:cNvGrpSpPr>
          <a:grpSpLocks/>
        </xdr:cNvGrpSpPr>
      </xdr:nvGrpSpPr>
      <xdr:grpSpPr bwMode="auto">
        <a:xfrm>
          <a:off x="4117181" y="10096500"/>
          <a:ext cx="228600" cy="0"/>
          <a:chOff x="466" y="3952"/>
          <a:chExt cx="28" cy="16"/>
        </a:xfrm>
      </xdr:grpSpPr>
      <xdr:sp macro="" textlink="">
        <xdr:nvSpPr>
          <xdr:cNvPr id="5102014" name="Line 5813">
            <a:extLst>
              <a:ext uri="{FF2B5EF4-FFF2-40B4-BE49-F238E27FC236}">
                <a16:creationId xmlns:a16="http://schemas.microsoft.com/office/drawing/2014/main" id="{00000000-0008-0000-1100-0000B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5" name="Line 5814">
            <a:extLst>
              <a:ext uri="{FF2B5EF4-FFF2-40B4-BE49-F238E27FC236}">
                <a16:creationId xmlns:a16="http://schemas.microsoft.com/office/drawing/2014/main" id="{00000000-0008-0000-1100-0000B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19" name="Group 5815">
          <a:extLst>
            <a:ext uri="{FF2B5EF4-FFF2-40B4-BE49-F238E27FC236}">
              <a16:creationId xmlns:a16="http://schemas.microsoft.com/office/drawing/2014/main" id="{00000000-0008-0000-1100-00004BD44D00}"/>
            </a:ext>
          </a:extLst>
        </xdr:cNvPr>
        <xdr:cNvGrpSpPr>
          <a:grpSpLocks/>
        </xdr:cNvGrpSpPr>
      </xdr:nvGrpSpPr>
      <xdr:grpSpPr bwMode="auto">
        <a:xfrm>
          <a:off x="4117181" y="10096500"/>
          <a:ext cx="228600" cy="0"/>
          <a:chOff x="466" y="3952"/>
          <a:chExt cx="28" cy="16"/>
        </a:xfrm>
      </xdr:grpSpPr>
      <xdr:sp macro="" textlink="">
        <xdr:nvSpPr>
          <xdr:cNvPr id="5102012" name="Line 5816">
            <a:extLst>
              <a:ext uri="{FF2B5EF4-FFF2-40B4-BE49-F238E27FC236}">
                <a16:creationId xmlns:a16="http://schemas.microsoft.com/office/drawing/2014/main" id="{00000000-0008-0000-1100-0000B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3" name="Line 5817">
            <a:extLst>
              <a:ext uri="{FF2B5EF4-FFF2-40B4-BE49-F238E27FC236}">
                <a16:creationId xmlns:a16="http://schemas.microsoft.com/office/drawing/2014/main" id="{00000000-0008-0000-1100-0000B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20" name="Group 5818">
          <a:extLst>
            <a:ext uri="{FF2B5EF4-FFF2-40B4-BE49-F238E27FC236}">
              <a16:creationId xmlns:a16="http://schemas.microsoft.com/office/drawing/2014/main" id="{00000000-0008-0000-1100-00004CD44D00}"/>
            </a:ext>
          </a:extLst>
        </xdr:cNvPr>
        <xdr:cNvGrpSpPr>
          <a:grpSpLocks/>
        </xdr:cNvGrpSpPr>
      </xdr:nvGrpSpPr>
      <xdr:grpSpPr bwMode="auto">
        <a:xfrm>
          <a:off x="4117181" y="10096500"/>
          <a:ext cx="240507" cy="0"/>
          <a:chOff x="466" y="3952"/>
          <a:chExt cx="28" cy="16"/>
        </a:xfrm>
      </xdr:grpSpPr>
      <xdr:sp macro="" textlink="">
        <xdr:nvSpPr>
          <xdr:cNvPr id="5102010" name="Line 5819">
            <a:extLst>
              <a:ext uri="{FF2B5EF4-FFF2-40B4-BE49-F238E27FC236}">
                <a16:creationId xmlns:a16="http://schemas.microsoft.com/office/drawing/2014/main" id="{00000000-0008-0000-1100-0000B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1" name="Line 5820">
            <a:extLst>
              <a:ext uri="{FF2B5EF4-FFF2-40B4-BE49-F238E27FC236}">
                <a16:creationId xmlns:a16="http://schemas.microsoft.com/office/drawing/2014/main" id="{00000000-0008-0000-1100-0000B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21" name="Group 5821">
          <a:extLst>
            <a:ext uri="{FF2B5EF4-FFF2-40B4-BE49-F238E27FC236}">
              <a16:creationId xmlns:a16="http://schemas.microsoft.com/office/drawing/2014/main" id="{00000000-0008-0000-1100-00004DD44D00}"/>
            </a:ext>
          </a:extLst>
        </xdr:cNvPr>
        <xdr:cNvGrpSpPr>
          <a:grpSpLocks/>
        </xdr:cNvGrpSpPr>
      </xdr:nvGrpSpPr>
      <xdr:grpSpPr bwMode="auto">
        <a:xfrm>
          <a:off x="4117181" y="10096500"/>
          <a:ext cx="228600" cy="0"/>
          <a:chOff x="466" y="3952"/>
          <a:chExt cx="28" cy="16"/>
        </a:xfrm>
      </xdr:grpSpPr>
      <xdr:sp macro="" textlink="">
        <xdr:nvSpPr>
          <xdr:cNvPr id="5102008" name="Line 5822">
            <a:extLst>
              <a:ext uri="{FF2B5EF4-FFF2-40B4-BE49-F238E27FC236}">
                <a16:creationId xmlns:a16="http://schemas.microsoft.com/office/drawing/2014/main" id="{00000000-0008-0000-1100-0000B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9" name="Line 5823">
            <a:extLst>
              <a:ext uri="{FF2B5EF4-FFF2-40B4-BE49-F238E27FC236}">
                <a16:creationId xmlns:a16="http://schemas.microsoft.com/office/drawing/2014/main" id="{00000000-0008-0000-1100-0000B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22" name="Group 5824">
          <a:extLst>
            <a:ext uri="{FF2B5EF4-FFF2-40B4-BE49-F238E27FC236}">
              <a16:creationId xmlns:a16="http://schemas.microsoft.com/office/drawing/2014/main" id="{00000000-0008-0000-1100-00004ED44D00}"/>
            </a:ext>
          </a:extLst>
        </xdr:cNvPr>
        <xdr:cNvGrpSpPr>
          <a:grpSpLocks/>
        </xdr:cNvGrpSpPr>
      </xdr:nvGrpSpPr>
      <xdr:grpSpPr bwMode="auto">
        <a:xfrm>
          <a:off x="4117181" y="10096500"/>
          <a:ext cx="228600" cy="0"/>
          <a:chOff x="466" y="3952"/>
          <a:chExt cx="28" cy="16"/>
        </a:xfrm>
      </xdr:grpSpPr>
      <xdr:sp macro="" textlink="">
        <xdr:nvSpPr>
          <xdr:cNvPr id="5102006" name="Line 5825">
            <a:extLst>
              <a:ext uri="{FF2B5EF4-FFF2-40B4-BE49-F238E27FC236}">
                <a16:creationId xmlns:a16="http://schemas.microsoft.com/office/drawing/2014/main" id="{00000000-0008-0000-1100-0000B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7" name="Line 5826">
            <a:extLst>
              <a:ext uri="{FF2B5EF4-FFF2-40B4-BE49-F238E27FC236}">
                <a16:creationId xmlns:a16="http://schemas.microsoft.com/office/drawing/2014/main" id="{00000000-0008-0000-1100-0000B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23" name="Group 5827">
          <a:extLst>
            <a:ext uri="{FF2B5EF4-FFF2-40B4-BE49-F238E27FC236}">
              <a16:creationId xmlns:a16="http://schemas.microsoft.com/office/drawing/2014/main" id="{00000000-0008-0000-1100-00004FD44D00}"/>
            </a:ext>
          </a:extLst>
        </xdr:cNvPr>
        <xdr:cNvGrpSpPr>
          <a:grpSpLocks/>
        </xdr:cNvGrpSpPr>
      </xdr:nvGrpSpPr>
      <xdr:grpSpPr bwMode="auto">
        <a:xfrm>
          <a:off x="4117181" y="10096500"/>
          <a:ext cx="240507" cy="0"/>
          <a:chOff x="466" y="3952"/>
          <a:chExt cx="28" cy="16"/>
        </a:xfrm>
      </xdr:grpSpPr>
      <xdr:sp macro="" textlink="">
        <xdr:nvSpPr>
          <xdr:cNvPr id="5102004" name="Line 5828">
            <a:extLst>
              <a:ext uri="{FF2B5EF4-FFF2-40B4-BE49-F238E27FC236}">
                <a16:creationId xmlns:a16="http://schemas.microsoft.com/office/drawing/2014/main" id="{00000000-0008-0000-1100-0000B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5" name="Line 5829">
            <a:extLst>
              <a:ext uri="{FF2B5EF4-FFF2-40B4-BE49-F238E27FC236}">
                <a16:creationId xmlns:a16="http://schemas.microsoft.com/office/drawing/2014/main" id="{00000000-0008-0000-1100-0000B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4" name="Group 5830">
          <a:extLst>
            <a:ext uri="{FF2B5EF4-FFF2-40B4-BE49-F238E27FC236}">
              <a16:creationId xmlns:a16="http://schemas.microsoft.com/office/drawing/2014/main" id="{00000000-0008-0000-1100-000050D44D00}"/>
            </a:ext>
          </a:extLst>
        </xdr:cNvPr>
        <xdr:cNvGrpSpPr>
          <a:grpSpLocks/>
        </xdr:cNvGrpSpPr>
      </xdr:nvGrpSpPr>
      <xdr:grpSpPr bwMode="auto">
        <a:xfrm>
          <a:off x="4700588" y="10096500"/>
          <a:ext cx="266700" cy="0"/>
          <a:chOff x="466" y="3952"/>
          <a:chExt cx="28" cy="16"/>
        </a:xfrm>
      </xdr:grpSpPr>
      <xdr:sp macro="" textlink="">
        <xdr:nvSpPr>
          <xdr:cNvPr id="5102002" name="Line 5831">
            <a:extLst>
              <a:ext uri="{FF2B5EF4-FFF2-40B4-BE49-F238E27FC236}">
                <a16:creationId xmlns:a16="http://schemas.microsoft.com/office/drawing/2014/main" id="{00000000-0008-0000-1100-0000B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3" name="Line 5832">
            <a:extLst>
              <a:ext uri="{FF2B5EF4-FFF2-40B4-BE49-F238E27FC236}">
                <a16:creationId xmlns:a16="http://schemas.microsoft.com/office/drawing/2014/main" id="{00000000-0008-0000-1100-0000B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5" name="Group 5833">
          <a:extLst>
            <a:ext uri="{FF2B5EF4-FFF2-40B4-BE49-F238E27FC236}">
              <a16:creationId xmlns:a16="http://schemas.microsoft.com/office/drawing/2014/main" id="{00000000-0008-0000-1100-000051D44D00}"/>
            </a:ext>
          </a:extLst>
        </xdr:cNvPr>
        <xdr:cNvGrpSpPr>
          <a:grpSpLocks/>
        </xdr:cNvGrpSpPr>
      </xdr:nvGrpSpPr>
      <xdr:grpSpPr bwMode="auto">
        <a:xfrm>
          <a:off x="4700588" y="10096500"/>
          <a:ext cx="266700" cy="0"/>
          <a:chOff x="466" y="3952"/>
          <a:chExt cx="28" cy="16"/>
        </a:xfrm>
      </xdr:grpSpPr>
      <xdr:sp macro="" textlink="">
        <xdr:nvSpPr>
          <xdr:cNvPr id="5102000" name="Line 5834">
            <a:extLst>
              <a:ext uri="{FF2B5EF4-FFF2-40B4-BE49-F238E27FC236}">
                <a16:creationId xmlns:a16="http://schemas.microsoft.com/office/drawing/2014/main" id="{00000000-0008-0000-1100-0000B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1" name="Line 5835">
            <a:extLst>
              <a:ext uri="{FF2B5EF4-FFF2-40B4-BE49-F238E27FC236}">
                <a16:creationId xmlns:a16="http://schemas.microsoft.com/office/drawing/2014/main" id="{00000000-0008-0000-1100-0000B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6" name="Group 5836">
          <a:extLst>
            <a:ext uri="{FF2B5EF4-FFF2-40B4-BE49-F238E27FC236}">
              <a16:creationId xmlns:a16="http://schemas.microsoft.com/office/drawing/2014/main" id="{00000000-0008-0000-1100-000052D44D00}"/>
            </a:ext>
          </a:extLst>
        </xdr:cNvPr>
        <xdr:cNvGrpSpPr>
          <a:grpSpLocks/>
        </xdr:cNvGrpSpPr>
      </xdr:nvGrpSpPr>
      <xdr:grpSpPr bwMode="auto">
        <a:xfrm>
          <a:off x="4700588" y="10096500"/>
          <a:ext cx="266700" cy="0"/>
          <a:chOff x="466" y="3952"/>
          <a:chExt cx="28" cy="16"/>
        </a:xfrm>
      </xdr:grpSpPr>
      <xdr:sp macro="" textlink="">
        <xdr:nvSpPr>
          <xdr:cNvPr id="5101998" name="Line 5837">
            <a:extLst>
              <a:ext uri="{FF2B5EF4-FFF2-40B4-BE49-F238E27FC236}">
                <a16:creationId xmlns:a16="http://schemas.microsoft.com/office/drawing/2014/main" id="{00000000-0008-0000-1100-0000A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9" name="Line 5838">
            <a:extLst>
              <a:ext uri="{FF2B5EF4-FFF2-40B4-BE49-F238E27FC236}">
                <a16:creationId xmlns:a16="http://schemas.microsoft.com/office/drawing/2014/main" id="{00000000-0008-0000-1100-0000A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7" name="Group 5839">
          <a:extLst>
            <a:ext uri="{FF2B5EF4-FFF2-40B4-BE49-F238E27FC236}">
              <a16:creationId xmlns:a16="http://schemas.microsoft.com/office/drawing/2014/main" id="{00000000-0008-0000-1100-000053D44D00}"/>
            </a:ext>
          </a:extLst>
        </xdr:cNvPr>
        <xdr:cNvGrpSpPr>
          <a:grpSpLocks/>
        </xdr:cNvGrpSpPr>
      </xdr:nvGrpSpPr>
      <xdr:grpSpPr bwMode="auto">
        <a:xfrm>
          <a:off x="5486400" y="10096500"/>
          <a:ext cx="266700" cy="0"/>
          <a:chOff x="466" y="3952"/>
          <a:chExt cx="28" cy="16"/>
        </a:xfrm>
      </xdr:grpSpPr>
      <xdr:sp macro="" textlink="">
        <xdr:nvSpPr>
          <xdr:cNvPr id="5101996" name="Line 5840">
            <a:extLst>
              <a:ext uri="{FF2B5EF4-FFF2-40B4-BE49-F238E27FC236}">
                <a16:creationId xmlns:a16="http://schemas.microsoft.com/office/drawing/2014/main" id="{00000000-0008-0000-1100-0000A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7" name="Line 5841">
            <a:extLst>
              <a:ext uri="{FF2B5EF4-FFF2-40B4-BE49-F238E27FC236}">
                <a16:creationId xmlns:a16="http://schemas.microsoft.com/office/drawing/2014/main" id="{00000000-0008-0000-1100-0000A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8" name="Group 5842">
          <a:extLst>
            <a:ext uri="{FF2B5EF4-FFF2-40B4-BE49-F238E27FC236}">
              <a16:creationId xmlns:a16="http://schemas.microsoft.com/office/drawing/2014/main" id="{00000000-0008-0000-1100-000054D44D00}"/>
            </a:ext>
          </a:extLst>
        </xdr:cNvPr>
        <xdr:cNvGrpSpPr>
          <a:grpSpLocks/>
        </xdr:cNvGrpSpPr>
      </xdr:nvGrpSpPr>
      <xdr:grpSpPr bwMode="auto">
        <a:xfrm>
          <a:off x="5486400" y="10096500"/>
          <a:ext cx="266700" cy="0"/>
          <a:chOff x="466" y="3952"/>
          <a:chExt cx="28" cy="16"/>
        </a:xfrm>
      </xdr:grpSpPr>
      <xdr:sp macro="" textlink="">
        <xdr:nvSpPr>
          <xdr:cNvPr id="5101994" name="Line 5843">
            <a:extLst>
              <a:ext uri="{FF2B5EF4-FFF2-40B4-BE49-F238E27FC236}">
                <a16:creationId xmlns:a16="http://schemas.microsoft.com/office/drawing/2014/main" id="{00000000-0008-0000-1100-0000A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5" name="Line 5844">
            <a:extLst>
              <a:ext uri="{FF2B5EF4-FFF2-40B4-BE49-F238E27FC236}">
                <a16:creationId xmlns:a16="http://schemas.microsoft.com/office/drawing/2014/main" id="{00000000-0008-0000-1100-0000A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9" name="Group 5845">
          <a:extLst>
            <a:ext uri="{FF2B5EF4-FFF2-40B4-BE49-F238E27FC236}">
              <a16:creationId xmlns:a16="http://schemas.microsoft.com/office/drawing/2014/main" id="{00000000-0008-0000-1100-000055D44D00}"/>
            </a:ext>
          </a:extLst>
        </xdr:cNvPr>
        <xdr:cNvGrpSpPr>
          <a:grpSpLocks/>
        </xdr:cNvGrpSpPr>
      </xdr:nvGrpSpPr>
      <xdr:grpSpPr bwMode="auto">
        <a:xfrm>
          <a:off x="5486400" y="10096500"/>
          <a:ext cx="266700" cy="0"/>
          <a:chOff x="466" y="3952"/>
          <a:chExt cx="28" cy="16"/>
        </a:xfrm>
      </xdr:grpSpPr>
      <xdr:sp macro="" textlink="">
        <xdr:nvSpPr>
          <xdr:cNvPr id="5101992" name="Line 5846">
            <a:extLst>
              <a:ext uri="{FF2B5EF4-FFF2-40B4-BE49-F238E27FC236}">
                <a16:creationId xmlns:a16="http://schemas.microsoft.com/office/drawing/2014/main" id="{00000000-0008-0000-1100-0000A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3" name="Line 5847">
            <a:extLst>
              <a:ext uri="{FF2B5EF4-FFF2-40B4-BE49-F238E27FC236}">
                <a16:creationId xmlns:a16="http://schemas.microsoft.com/office/drawing/2014/main" id="{00000000-0008-0000-1100-0000A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30" name="Group 5848">
          <a:extLst>
            <a:ext uri="{FF2B5EF4-FFF2-40B4-BE49-F238E27FC236}">
              <a16:creationId xmlns:a16="http://schemas.microsoft.com/office/drawing/2014/main" id="{00000000-0008-0000-1100-000056D44D00}"/>
            </a:ext>
          </a:extLst>
        </xdr:cNvPr>
        <xdr:cNvGrpSpPr>
          <a:grpSpLocks/>
        </xdr:cNvGrpSpPr>
      </xdr:nvGrpSpPr>
      <xdr:grpSpPr bwMode="auto">
        <a:xfrm>
          <a:off x="5486400" y="10096500"/>
          <a:ext cx="266700" cy="0"/>
          <a:chOff x="466" y="3952"/>
          <a:chExt cx="28" cy="16"/>
        </a:xfrm>
      </xdr:grpSpPr>
      <xdr:sp macro="" textlink="">
        <xdr:nvSpPr>
          <xdr:cNvPr id="5101990" name="Line 5849">
            <a:extLst>
              <a:ext uri="{FF2B5EF4-FFF2-40B4-BE49-F238E27FC236}">
                <a16:creationId xmlns:a16="http://schemas.microsoft.com/office/drawing/2014/main" id="{00000000-0008-0000-1100-0000A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1" name="Line 5850">
            <a:extLst>
              <a:ext uri="{FF2B5EF4-FFF2-40B4-BE49-F238E27FC236}">
                <a16:creationId xmlns:a16="http://schemas.microsoft.com/office/drawing/2014/main" id="{00000000-0008-0000-1100-0000A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31" name="Group 5851">
          <a:extLst>
            <a:ext uri="{FF2B5EF4-FFF2-40B4-BE49-F238E27FC236}">
              <a16:creationId xmlns:a16="http://schemas.microsoft.com/office/drawing/2014/main" id="{00000000-0008-0000-1100-000057D44D00}"/>
            </a:ext>
          </a:extLst>
        </xdr:cNvPr>
        <xdr:cNvGrpSpPr>
          <a:grpSpLocks/>
        </xdr:cNvGrpSpPr>
      </xdr:nvGrpSpPr>
      <xdr:grpSpPr bwMode="auto">
        <a:xfrm>
          <a:off x="5486400" y="10096500"/>
          <a:ext cx="266700" cy="0"/>
          <a:chOff x="466" y="3952"/>
          <a:chExt cx="28" cy="16"/>
        </a:xfrm>
      </xdr:grpSpPr>
      <xdr:sp macro="" textlink="">
        <xdr:nvSpPr>
          <xdr:cNvPr id="5101988" name="Line 5852">
            <a:extLst>
              <a:ext uri="{FF2B5EF4-FFF2-40B4-BE49-F238E27FC236}">
                <a16:creationId xmlns:a16="http://schemas.microsoft.com/office/drawing/2014/main" id="{00000000-0008-0000-1100-0000A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9" name="Line 5853">
            <a:extLst>
              <a:ext uri="{FF2B5EF4-FFF2-40B4-BE49-F238E27FC236}">
                <a16:creationId xmlns:a16="http://schemas.microsoft.com/office/drawing/2014/main" id="{00000000-0008-0000-1100-0000A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2" name="Group 5854">
          <a:extLst>
            <a:ext uri="{FF2B5EF4-FFF2-40B4-BE49-F238E27FC236}">
              <a16:creationId xmlns:a16="http://schemas.microsoft.com/office/drawing/2014/main" id="{00000000-0008-0000-1100-000058D44D00}"/>
            </a:ext>
          </a:extLst>
        </xdr:cNvPr>
        <xdr:cNvGrpSpPr>
          <a:grpSpLocks/>
        </xdr:cNvGrpSpPr>
      </xdr:nvGrpSpPr>
      <xdr:grpSpPr bwMode="auto">
        <a:xfrm>
          <a:off x="4117181" y="10096500"/>
          <a:ext cx="228600" cy="0"/>
          <a:chOff x="466" y="3952"/>
          <a:chExt cx="28" cy="16"/>
        </a:xfrm>
      </xdr:grpSpPr>
      <xdr:sp macro="" textlink="">
        <xdr:nvSpPr>
          <xdr:cNvPr id="5101986" name="Line 5855">
            <a:extLst>
              <a:ext uri="{FF2B5EF4-FFF2-40B4-BE49-F238E27FC236}">
                <a16:creationId xmlns:a16="http://schemas.microsoft.com/office/drawing/2014/main" id="{00000000-0008-0000-1100-0000A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7" name="Line 5856">
            <a:extLst>
              <a:ext uri="{FF2B5EF4-FFF2-40B4-BE49-F238E27FC236}">
                <a16:creationId xmlns:a16="http://schemas.microsoft.com/office/drawing/2014/main" id="{00000000-0008-0000-1100-0000A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3" name="Group 5857">
          <a:extLst>
            <a:ext uri="{FF2B5EF4-FFF2-40B4-BE49-F238E27FC236}">
              <a16:creationId xmlns:a16="http://schemas.microsoft.com/office/drawing/2014/main" id="{00000000-0008-0000-1100-000059D44D00}"/>
            </a:ext>
          </a:extLst>
        </xdr:cNvPr>
        <xdr:cNvGrpSpPr>
          <a:grpSpLocks/>
        </xdr:cNvGrpSpPr>
      </xdr:nvGrpSpPr>
      <xdr:grpSpPr bwMode="auto">
        <a:xfrm>
          <a:off x="4700588" y="10096500"/>
          <a:ext cx="266700" cy="0"/>
          <a:chOff x="466" y="3952"/>
          <a:chExt cx="28" cy="16"/>
        </a:xfrm>
      </xdr:grpSpPr>
      <xdr:sp macro="" textlink="">
        <xdr:nvSpPr>
          <xdr:cNvPr id="5101984" name="Line 5858">
            <a:extLst>
              <a:ext uri="{FF2B5EF4-FFF2-40B4-BE49-F238E27FC236}">
                <a16:creationId xmlns:a16="http://schemas.microsoft.com/office/drawing/2014/main" id="{00000000-0008-0000-1100-0000A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5" name="Line 5859">
            <a:extLst>
              <a:ext uri="{FF2B5EF4-FFF2-40B4-BE49-F238E27FC236}">
                <a16:creationId xmlns:a16="http://schemas.microsoft.com/office/drawing/2014/main" id="{00000000-0008-0000-1100-0000A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4" name="Group 5860">
          <a:extLst>
            <a:ext uri="{FF2B5EF4-FFF2-40B4-BE49-F238E27FC236}">
              <a16:creationId xmlns:a16="http://schemas.microsoft.com/office/drawing/2014/main" id="{00000000-0008-0000-1100-00005AD44D00}"/>
            </a:ext>
          </a:extLst>
        </xdr:cNvPr>
        <xdr:cNvGrpSpPr>
          <a:grpSpLocks/>
        </xdr:cNvGrpSpPr>
      </xdr:nvGrpSpPr>
      <xdr:grpSpPr bwMode="auto">
        <a:xfrm>
          <a:off x="4117181" y="10096500"/>
          <a:ext cx="228600" cy="0"/>
          <a:chOff x="466" y="3952"/>
          <a:chExt cx="28" cy="16"/>
        </a:xfrm>
      </xdr:grpSpPr>
      <xdr:sp macro="" textlink="">
        <xdr:nvSpPr>
          <xdr:cNvPr id="5101982" name="Line 5861">
            <a:extLst>
              <a:ext uri="{FF2B5EF4-FFF2-40B4-BE49-F238E27FC236}">
                <a16:creationId xmlns:a16="http://schemas.microsoft.com/office/drawing/2014/main" id="{00000000-0008-0000-1100-00009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3" name="Line 5862">
            <a:extLst>
              <a:ext uri="{FF2B5EF4-FFF2-40B4-BE49-F238E27FC236}">
                <a16:creationId xmlns:a16="http://schemas.microsoft.com/office/drawing/2014/main" id="{00000000-0008-0000-1100-00009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5" name="Group 5863">
          <a:extLst>
            <a:ext uri="{FF2B5EF4-FFF2-40B4-BE49-F238E27FC236}">
              <a16:creationId xmlns:a16="http://schemas.microsoft.com/office/drawing/2014/main" id="{00000000-0008-0000-1100-00005BD44D00}"/>
            </a:ext>
          </a:extLst>
        </xdr:cNvPr>
        <xdr:cNvGrpSpPr>
          <a:grpSpLocks/>
        </xdr:cNvGrpSpPr>
      </xdr:nvGrpSpPr>
      <xdr:grpSpPr bwMode="auto">
        <a:xfrm>
          <a:off x="4700588" y="10096500"/>
          <a:ext cx="266700" cy="0"/>
          <a:chOff x="466" y="3952"/>
          <a:chExt cx="28" cy="16"/>
        </a:xfrm>
      </xdr:grpSpPr>
      <xdr:sp macro="" textlink="">
        <xdr:nvSpPr>
          <xdr:cNvPr id="5101980" name="Line 5864">
            <a:extLst>
              <a:ext uri="{FF2B5EF4-FFF2-40B4-BE49-F238E27FC236}">
                <a16:creationId xmlns:a16="http://schemas.microsoft.com/office/drawing/2014/main" id="{00000000-0008-0000-1100-00009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1" name="Line 5865">
            <a:extLst>
              <a:ext uri="{FF2B5EF4-FFF2-40B4-BE49-F238E27FC236}">
                <a16:creationId xmlns:a16="http://schemas.microsoft.com/office/drawing/2014/main" id="{00000000-0008-0000-1100-00009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6" name="Group 5866">
          <a:extLst>
            <a:ext uri="{FF2B5EF4-FFF2-40B4-BE49-F238E27FC236}">
              <a16:creationId xmlns:a16="http://schemas.microsoft.com/office/drawing/2014/main" id="{00000000-0008-0000-1100-00005CD44D00}"/>
            </a:ext>
          </a:extLst>
        </xdr:cNvPr>
        <xdr:cNvGrpSpPr>
          <a:grpSpLocks/>
        </xdr:cNvGrpSpPr>
      </xdr:nvGrpSpPr>
      <xdr:grpSpPr bwMode="auto">
        <a:xfrm>
          <a:off x="4117181" y="10096500"/>
          <a:ext cx="228600" cy="0"/>
          <a:chOff x="466" y="3952"/>
          <a:chExt cx="28" cy="16"/>
        </a:xfrm>
      </xdr:grpSpPr>
      <xdr:sp macro="" textlink="">
        <xdr:nvSpPr>
          <xdr:cNvPr id="5101978" name="Line 5867">
            <a:extLst>
              <a:ext uri="{FF2B5EF4-FFF2-40B4-BE49-F238E27FC236}">
                <a16:creationId xmlns:a16="http://schemas.microsoft.com/office/drawing/2014/main" id="{00000000-0008-0000-1100-00009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9" name="Line 5868">
            <a:extLst>
              <a:ext uri="{FF2B5EF4-FFF2-40B4-BE49-F238E27FC236}">
                <a16:creationId xmlns:a16="http://schemas.microsoft.com/office/drawing/2014/main" id="{00000000-0008-0000-1100-00009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7" name="Group 5869">
          <a:extLst>
            <a:ext uri="{FF2B5EF4-FFF2-40B4-BE49-F238E27FC236}">
              <a16:creationId xmlns:a16="http://schemas.microsoft.com/office/drawing/2014/main" id="{00000000-0008-0000-1100-00005DD44D00}"/>
            </a:ext>
          </a:extLst>
        </xdr:cNvPr>
        <xdr:cNvGrpSpPr>
          <a:grpSpLocks/>
        </xdr:cNvGrpSpPr>
      </xdr:nvGrpSpPr>
      <xdr:grpSpPr bwMode="auto">
        <a:xfrm>
          <a:off x="4700588" y="10096500"/>
          <a:ext cx="266700" cy="0"/>
          <a:chOff x="466" y="3952"/>
          <a:chExt cx="28" cy="16"/>
        </a:xfrm>
      </xdr:grpSpPr>
      <xdr:sp macro="" textlink="">
        <xdr:nvSpPr>
          <xdr:cNvPr id="5101976" name="Line 5870">
            <a:extLst>
              <a:ext uri="{FF2B5EF4-FFF2-40B4-BE49-F238E27FC236}">
                <a16:creationId xmlns:a16="http://schemas.microsoft.com/office/drawing/2014/main" id="{00000000-0008-0000-1100-00009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7" name="Line 5871">
            <a:extLst>
              <a:ext uri="{FF2B5EF4-FFF2-40B4-BE49-F238E27FC236}">
                <a16:creationId xmlns:a16="http://schemas.microsoft.com/office/drawing/2014/main" id="{00000000-0008-0000-1100-00009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8" name="Group 5872">
          <a:extLst>
            <a:ext uri="{FF2B5EF4-FFF2-40B4-BE49-F238E27FC236}">
              <a16:creationId xmlns:a16="http://schemas.microsoft.com/office/drawing/2014/main" id="{00000000-0008-0000-1100-00005ED44D00}"/>
            </a:ext>
          </a:extLst>
        </xdr:cNvPr>
        <xdr:cNvGrpSpPr>
          <a:grpSpLocks/>
        </xdr:cNvGrpSpPr>
      </xdr:nvGrpSpPr>
      <xdr:grpSpPr bwMode="auto">
        <a:xfrm>
          <a:off x="4117181" y="10096500"/>
          <a:ext cx="228600" cy="0"/>
          <a:chOff x="466" y="3952"/>
          <a:chExt cx="28" cy="16"/>
        </a:xfrm>
      </xdr:grpSpPr>
      <xdr:sp macro="" textlink="">
        <xdr:nvSpPr>
          <xdr:cNvPr id="5101974" name="Line 5873">
            <a:extLst>
              <a:ext uri="{FF2B5EF4-FFF2-40B4-BE49-F238E27FC236}">
                <a16:creationId xmlns:a16="http://schemas.microsoft.com/office/drawing/2014/main" id="{00000000-0008-0000-1100-00009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5" name="Line 5874">
            <a:extLst>
              <a:ext uri="{FF2B5EF4-FFF2-40B4-BE49-F238E27FC236}">
                <a16:creationId xmlns:a16="http://schemas.microsoft.com/office/drawing/2014/main" id="{00000000-0008-0000-1100-00009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9" name="Group 5875">
          <a:extLst>
            <a:ext uri="{FF2B5EF4-FFF2-40B4-BE49-F238E27FC236}">
              <a16:creationId xmlns:a16="http://schemas.microsoft.com/office/drawing/2014/main" id="{00000000-0008-0000-1100-00005FD44D00}"/>
            </a:ext>
          </a:extLst>
        </xdr:cNvPr>
        <xdr:cNvGrpSpPr>
          <a:grpSpLocks/>
        </xdr:cNvGrpSpPr>
      </xdr:nvGrpSpPr>
      <xdr:grpSpPr bwMode="auto">
        <a:xfrm>
          <a:off x="4700588" y="10096500"/>
          <a:ext cx="266700" cy="0"/>
          <a:chOff x="466" y="3952"/>
          <a:chExt cx="28" cy="16"/>
        </a:xfrm>
      </xdr:grpSpPr>
      <xdr:sp macro="" textlink="">
        <xdr:nvSpPr>
          <xdr:cNvPr id="5101972" name="Line 5876">
            <a:extLst>
              <a:ext uri="{FF2B5EF4-FFF2-40B4-BE49-F238E27FC236}">
                <a16:creationId xmlns:a16="http://schemas.microsoft.com/office/drawing/2014/main" id="{00000000-0008-0000-1100-00009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3" name="Line 5877">
            <a:extLst>
              <a:ext uri="{FF2B5EF4-FFF2-40B4-BE49-F238E27FC236}">
                <a16:creationId xmlns:a16="http://schemas.microsoft.com/office/drawing/2014/main" id="{00000000-0008-0000-1100-00009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0" name="Group 5878">
          <a:extLst>
            <a:ext uri="{FF2B5EF4-FFF2-40B4-BE49-F238E27FC236}">
              <a16:creationId xmlns:a16="http://schemas.microsoft.com/office/drawing/2014/main" id="{00000000-0008-0000-1100-000060D44D00}"/>
            </a:ext>
          </a:extLst>
        </xdr:cNvPr>
        <xdr:cNvGrpSpPr>
          <a:grpSpLocks/>
        </xdr:cNvGrpSpPr>
      </xdr:nvGrpSpPr>
      <xdr:grpSpPr bwMode="auto">
        <a:xfrm>
          <a:off x="4117181" y="10096500"/>
          <a:ext cx="228600" cy="0"/>
          <a:chOff x="466" y="3952"/>
          <a:chExt cx="28" cy="16"/>
        </a:xfrm>
      </xdr:grpSpPr>
      <xdr:sp macro="" textlink="">
        <xdr:nvSpPr>
          <xdr:cNvPr id="5101970" name="Line 5879">
            <a:extLst>
              <a:ext uri="{FF2B5EF4-FFF2-40B4-BE49-F238E27FC236}">
                <a16:creationId xmlns:a16="http://schemas.microsoft.com/office/drawing/2014/main" id="{00000000-0008-0000-1100-00009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1" name="Line 5880">
            <a:extLst>
              <a:ext uri="{FF2B5EF4-FFF2-40B4-BE49-F238E27FC236}">
                <a16:creationId xmlns:a16="http://schemas.microsoft.com/office/drawing/2014/main" id="{00000000-0008-0000-1100-00009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1" name="Group 5881">
          <a:extLst>
            <a:ext uri="{FF2B5EF4-FFF2-40B4-BE49-F238E27FC236}">
              <a16:creationId xmlns:a16="http://schemas.microsoft.com/office/drawing/2014/main" id="{00000000-0008-0000-1100-000061D44D00}"/>
            </a:ext>
          </a:extLst>
        </xdr:cNvPr>
        <xdr:cNvGrpSpPr>
          <a:grpSpLocks/>
        </xdr:cNvGrpSpPr>
      </xdr:nvGrpSpPr>
      <xdr:grpSpPr bwMode="auto">
        <a:xfrm>
          <a:off x="4117181" y="10096500"/>
          <a:ext cx="228600" cy="0"/>
          <a:chOff x="466" y="3952"/>
          <a:chExt cx="28" cy="16"/>
        </a:xfrm>
      </xdr:grpSpPr>
      <xdr:sp macro="" textlink="">
        <xdr:nvSpPr>
          <xdr:cNvPr id="5101968" name="Line 5882">
            <a:extLst>
              <a:ext uri="{FF2B5EF4-FFF2-40B4-BE49-F238E27FC236}">
                <a16:creationId xmlns:a16="http://schemas.microsoft.com/office/drawing/2014/main" id="{00000000-0008-0000-1100-00009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9" name="Line 5883">
            <a:extLst>
              <a:ext uri="{FF2B5EF4-FFF2-40B4-BE49-F238E27FC236}">
                <a16:creationId xmlns:a16="http://schemas.microsoft.com/office/drawing/2014/main" id="{00000000-0008-0000-1100-00009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2" name="Group 5884">
          <a:extLst>
            <a:ext uri="{FF2B5EF4-FFF2-40B4-BE49-F238E27FC236}">
              <a16:creationId xmlns:a16="http://schemas.microsoft.com/office/drawing/2014/main" id="{00000000-0008-0000-1100-000062D44D00}"/>
            </a:ext>
          </a:extLst>
        </xdr:cNvPr>
        <xdr:cNvGrpSpPr>
          <a:grpSpLocks/>
        </xdr:cNvGrpSpPr>
      </xdr:nvGrpSpPr>
      <xdr:grpSpPr bwMode="auto">
        <a:xfrm>
          <a:off x="4117181" y="10096500"/>
          <a:ext cx="228600" cy="0"/>
          <a:chOff x="466" y="3952"/>
          <a:chExt cx="28" cy="16"/>
        </a:xfrm>
      </xdr:grpSpPr>
      <xdr:sp macro="" textlink="">
        <xdr:nvSpPr>
          <xdr:cNvPr id="5101966" name="Line 5885">
            <a:extLst>
              <a:ext uri="{FF2B5EF4-FFF2-40B4-BE49-F238E27FC236}">
                <a16:creationId xmlns:a16="http://schemas.microsoft.com/office/drawing/2014/main" id="{00000000-0008-0000-1100-00008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7" name="Line 5886">
            <a:extLst>
              <a:ext uri="{FF2B5EF4-FFF2-40B4-BE49-F238E27FC236}">
                <a16:creationId xmlns:a16="http://schemas.microsoft.com/office/drawing/2014/main" id="{00000000-0008-0000-1100-00008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3" name="Group 5887">
          <a:extLst>
            <a:ext uri="{FF2B5EF4-FFF2-40B4-BE49-F238E27FC236}">
              <a16:creationId xmlns:a16="http://schemas.microsoft.com/office/drawing/2014/main" id="{00000000-0008-0000-1100-000063D44D00}"/>
            </a:ext>
          </a:extLst>
        </xdr:cNvPr>
        <xdr:cNvGrpSpPr>
          <a:grpSpLocks/>
        </xdr:cNvGrpSpPr>
      </xdr:nvGrpSpPr>
      <xdr:grpSpPr bwMode="auto">
        <a:xfrm>
          <a:off x="4117181" y="10096500"/>
          <a:ext cx="228600" cy="0"/>
          <a:chOff x="466" y="3952"/>
          <a:chExt cx="28" cy="16"/>
        </a:xfrm>
      </xdr:grpSpPr>
      <xdr:sp macro="" textlink="">
        <xdr:nvSpPr>
          <xdr:cNvPr id="5101964" name="Line 5888">
            <a:extLst>
              <a:ext uri="{FF2B5EF4-FFF2-40B4-BE49-F238E27FC236}">
                <a16:creationId xmlns:a16="http://schemas.microsoft.com/office/drawing/2014/main" id="{00000000-0008-0000-1100-00008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5" name="Line 5889">
            <a:extLst>
              <a:ext uri="{FF2B5EF4-FFF2-40B4-BE49-F238E27FC236}">
                <a16:creationId xmlns:a16="http://schemas.microsoft.com/office/drawing/2014/main" id="{00000000-0008-0000-1100-00008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4" name="Group 5890">
          <a:extLst>
            <a:ext uri="{FF2B5EF4-FFF2-40B4-BE49-F238E27FC236}">
              <a16:creationId xmlns:a16="http://schemas.microsoft.com/office/drawing/2014/main" id="{00000000-0008-0000-1100-000064D44D00}"/>
            </a:ext>
          </a:extLst>
        </xdr:cNvPr>
        <xdr:cNvGrpSpPr>
          <a:grpSpLocks/>
        </xdr:cNvGrpSpPr>
      </xdr:nvGrpSpPr>
      <xdr:grpSpPr bwMode="auto">
        <a:xfrm>
          <a:off x="4117181" y="10096500"/>
          <a:ext cx="228600" cy="0"/>
          <a:chOff x="466" y="3952"/>
          <a:chExt cx="28" cy="16"/>
        </a:xfrm>
      </xdr:grpSpPr>
      <xdr:sp macro="" textlink="">
        <xdr:nvSpPr>
          <xdr:cNvPr id="5101962" name="Line 5891">
            <a:extLst>
              <a:ext uri="{FF2B5EF4-FFF2-40B4-BE49-F238E27FC236}">
                <a16:creationId xmlns:a16="http://schemas.microsoft.com/office/drawing/2014/main" id="{00000000-0008-0000-1100-00008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3" name="Line 5892">
            <a:extLst>
              <a:ext uri="{FF2B5EF4-FFF2-40B4-BE49-F238E27FC236}">
                <a16:creationId xmlns:a16="http://schemas.microsoft.com/office/drawing/2014/main" id="{00000000-0008-0000-1100-00008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5" name="Group 5893">
          <a:extLst>
            <a:ext uri="{FF2B5EF4-FFF2-40B4-BE49-F238E27FC236}">
              <a16:creationId xmlns:a16="http://schemas.microsoft.com/office/drawing/2014/main" id="{00000000-0008-0000-1100-000065D44D00}"/>
            </a:ext>
          </a:extLst>
        </xdr:cNvPr>
        <xdr:cNvGrpSpPr>
          <a:grpSpLocks/>
        </xdr:cNvGrpSpPr>
      </xdr:nvGrpSpPr>
      <xdr:grpSpPr bwMode="auto">
        <a:xfrm>
          <a:off x="4700588" y="10096500"/>
          <a:ext cx="266700" cy="0"/>
          <a:chOff x="466" y="3952"/>
          <a:chExt cx="28" cy="16"/>
        </a:xfrm>
      </xdr:grpSpPr>
      <xdr:sp macro="" textlink="">
        <xdr:nvSpPr>
          <xdr:cNvPr id="5101960" name="Line 5894">
            <a:extLst>
              <a:ext uri="{FF2B5EF4-FFF2-40B4-BE49-F238E27FC236}">
                <a16:creationId xmlns:a16="http://schemas.microsoft.com/office/drawing/2014/main" id="{00000000-0008-0000-1100-00008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1" name="Line 5895">
            <a:extLst>
              <a:ext uri="{FF2B5EF4-FFF2-40B4-BE49-F238E27FC236}">
                <a16:creationId xmlns:a16="http://schemas.microsoft.com/office/drawing/2014/main" id="{00000000-0008-0000-1100-00008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6" name="Group 5896">
          <a:extLst>
            <a:ext uri="{FF2B5EF4-FFF2-40B4-BE49-F238E27FC236}">
              <a16:creationId xmlns:a16="http://schemas.microsoft.com/office/drawing/2014/main" id="{00000000-0008-0000-1100-000066D44D00}"/>
            </a:ext>
          </a:extLst>
        </xdr:cNvPr>
        <xdr:cNvGrpSpPr>
          <a:grpSpLocks/>
        </xdr:cNvGrpSpPr>
      </xdr:nvGrpSpPr>
      <xdr:grpSpPr bwMode="auto">
        <a:xfrm>
          <a:off x="4700588" y="10096500"/>
          <a:ext cx="266700" cy="0"/>
          <a:chOff x="466" y="3952"/>
          <a:chExt cx="28" cy="16"/>
        </a:xfrm>
      </xdr:grpSpPr>
      <xdr:sp macro="" textlink="">
        <xdr:nvSpPr>
          <xdr:cNvPr id="5101958" name="Line 5897">
            <a:extLst>
              <a:ext uri="{FF2B5EF4-FFF2-40B4-BE49-F238E27FC236}">
                <a16:creationId xmlns:a16="http://schemas.microsoft.com/office/drawing/2014/main" id="{00000000-0008-0000-1100-00008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9" name="Line 5898">
            <a:extLst>
              <a:ext uri="{FF2B5EF4-FFF2-40B4-BE49-F238E27FC236}">
                <a16:creationId xmlns:a16="http://schemas.microsoft.com/office/drawing/2014/main" id="{00000000-0008-0000-1100-00008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7" name="Group 5899">
          <a:extLst>
            <a:ext uri="{FF2B5EF4-FFF2-40B4-BE49-F238E27FC236}">
              <a16:creationId xmlns:a16="http://schemas.microsoft.com/office/drawing/2014/main" id="{00000000-0008-0000-1100-000067D44D00}"/>
            </a:ext>
          </a:extLst>
        </xdr:cNvPr>
        <xdr:cNvGrpSpPr>
          <a:grpSpLocks/>
        </xdr:cNvGrpSpPr>
      </xdr:nvGrpSpPr>
      <xdr:grpSpPr bwMode="auto">
        <a:xfrm>
          <a:off x="4700588" y="10096500"/>
          <a:ext cx="266700" cy="0"/>
          <a:chOff x="466" y="3952"/>
          <a:chExt cx="28" cy="16"/>
        </a:xfrm>
      </xdr:grpSpPr>
      <xdr:sp macro="" textlink="">
        <xdr:nvSpPr>
          <xdr:cNvPr id="5101956" name="Line 5900">
            <a:extLst>
              <a:ext uri="{FF2B5EF4-FFF2-40B4-BE49-F238E27FC236}">
                <a16:creationId xmlns:a16="http://schemas.microsoft.com/office/drawing/2014/main" id="{00000000-0008-0000-1100-00008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7" name="Line 5901">
            <a:extLst>
              <a:ext uri="{FF2B5EF4-FFF2-40B4-BE49-F238E27FC236}">
                <a16:creationId xmlns:a16="http://schemas.microsoft.com/office/drawing/2014/main" id="{00000000-0008-0000-1100-00008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8" name="Group 5902">
          <a:extLst>
            <a:ext uri="{FF2B5EF4-FFF2-40B4-BE49-F238E27FC236}">
              <a16:creationId xmlns:a16="http://schemas.microsoft.com/office/drawing/2014/main" id="{00000000-0008-0000-1100-000068D44D00}"/>
            </a:ext>
          </a:extLst>
        </xdr:cNvPr>
        <xdr:cNvGrpSpPr>
          <a:grpSpLocks/>
        </xdr:cNvGrpSpPr>
      </xdr:nvGrpSpPr>
      <xdr:grpSpPr bwMode="auto">
        <a:xfrm>
          <a:off x="4700588" y="10096500"/>
          <a:ext cx="266700" cy="0"/>
          <a:chOff x="466" y="3952"/>
          <a:chExt cx="28" cy="16"/>
        </a:xfrm>
      </xdr:grpSpPr>
      <xdr:sp macro="" textlink="">
        <xdr:nvSpPr>
          <xdr:cNvPr id="5101954" name="Line 5903">
            <a:extLst>
              <a:ext uri="{FF2B5EF4-FFF2-40B4-BE49-F238E27FC236}">
                <a16:creationId xmlns:a16="http://schemas.microsoft.com/office/drawing/2014/main" id="{00000000-0008-0000-1100-00008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5" name="Line 5904">
            <a:extLst>
              <a:ext uri="{FF2B5EF4-FFF2-40B4-BE49-F238E27FC236}">
                <a16:creationId xmlns:a16="http://schemas.microsoft.com/office/drawing/2014/main" id="{00000000-0008-0000-1100-00008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9" name="Group 5905">
          <a:extLst>
            <a:ext uri="{FF2B5EF4-FFF2-40B4-BE49-F238E27FC236}">
              <a16:creationId xmlns:a16="http://schemas.microsoft.com/office/drawing/2014/main" id="{00000000-0008-0000-1100-000069D44D00}"/>
            </a:ext>
          </a:extLst>
        </xdr:cNvPr>
        <xdr:cNvGrpSpPr>
          <a:grpSpLocks/>
        </xdr:cNvGrpSpPr>
      </xdr:nvGrpSpPr>
      <xdr:grpSpPr bwMode="auto">
        <a:xfrm>
          <a:off x="4700588" y="10096500"/>
          <a:ext cx="266700" cy="0"/>
          <a:chOff x="466" y="3952"/>
          <a:chExt cx="28" cy="16"/>
        </a:xfrm>
      </xdr:grpSpPr>
      <xdr:sp macro="" textlink="">
        <xdr:nvSpPr>
          <xdr:cNvPr id="5101952" name="Line 5906">
            <a:extLst>
              <a:ext uri="{FF2B5EF4-FFF2-40B4-BE49-F238E27FC236}">
                <a16:creationId xmlns:a16="http://schemas.microsoft.com/office/drawing/2014/main" id="{00000000-0008-0000-1100-00008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3" name="Line 5907">
            <a:extLst>
              <a:ext uri="{FF2B5EF4-FFF2-40B4-BE49-F238E27FC236}">
                <a16:creationId xmlns:a16="http://schemas.microsoft.com/office/drawing/2014/main" id="{00000000-0008-0000-1100-00008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50" name="Group 5908">
          <a:extLst>
            <a:ext uri="{FF2B5EF4-FFF2-40B4-BE49-F238E27FC236}">
              <a16:creationId xmlns:a16="http://schemas.microsoft.com/office/drawing/2014/main" id="{00000000-0008-0000-1100-00006AD44D00}"/>
            </a:ext>
          </a:extLst>
        </xdr:cNvPr>
        <xdr:cNvGrpSpPr>
          <a:grpSpLocks/>
        </xdr:cNvGrpSpPr>
      </xdr:nvGrpSpPr>
      <xdr:grpSpPr bwMode="auto">
        <a:xfrm>
          <a:off x="4117181" y="10096500"/>
          <a:ext cx="228600" cy="0"/>
          <a:chOff x="466" y="3952"/>
          <a:chExt cx="28" cy="16"/>
        </a:xfrm>
      </xdr:grpSpPr>
      <xdr:sp macro="" textlink="">
        <xdr:nvSpPr>
          <xdr:cNvPr id="5101950" name="Line 5909">
            <a:extLst>
              <a:ext uri="{FF2B5EF4-FFF2-40B4-BE49-F238E27FC236}">
                <a16:creationId xmlns:a16="http://schemas.microsoft.com/office/drawing/2014/main" id="{00000000-0008-0000-1100-00007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1" name="Line 5910">
            <a:extLst>
              <a:ext uri="{FF2B5EF4-FFF2-40B4-BE49-F238E27FC236}">
                <a16:creationId xmlns:a16="http://schemas.microsoft.com/office/drawing/2014/main" id="{00000000-0008-0000-1100-00007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51" name="Group 5911">
          <a:extLst>
            <a:ext uri="{FF2B5EF4-FFF2-40B4-BE49-F238E27FC236}">
              <a16:creationId xmlns:a16="http://schemas.microsoft.com/office/drawing/2014/main" id="{00000000-0008-0000-1100-00006BD44D00}"/>
            </a:ext>
          </a:extLst>
        </xdr:cNvPr>
        <xdr:cNvGrpSpPr>
          <a:grpSpLocks/>
        </xdr:cNvGrpSpPr>
      </xdr:nvGrpSpPr>
      <xdr:grpSpPr bwMode="auto">
        <a:xfrm>
          <a:off x="4117181" y="10096500"/>
          <a:ext cx="228600" cy="0"/>
          <a:chOff x="466" y="3952"/>
          <a:chExt cx="28" cy="16"/>
        </a:xfrm>
      </xdr:grpSpPr>
      <xdr:sp macro="" textlink="">
        <xdr:nvSpPr>
          <xdr:cNvPr id="5101948" name="Line 5912">
            <a:extLst>
              <a:ext uri="{FF2B5EF4-FFF2-40B4-BE49-F238E27FC236}">
                <a16:creationId xmlns:a16="http://schemas.microsoft.com/office/drawing/2014/main" id="{00000000-0008-0000-1100-00007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9" name="Line 5913">
            <a:extLst>
              <a:ext uri="{FF2B5EF4-FFF2-40B4-BE49-F238E27FC236}">
                <a16:creationId xmlns:a16="http://schemas.microsoft.com/office/drawing/2014/main" id="{00000000-0008-0000-1100-00007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2" name="Group 5914">
          <a:extLst>
            <a:ext uri="{FF2B5EF4-FFF2-40B4-BE49-F238E27FC236}">
              <a16:creationId xmlns:a16="http://schemas.microsoft.com/office/drawing/2014/main" id="{00000000-0008-0000-1100-00006CD44D00}"/>
            </a:ext>
          </a:extLst>
        </xdr:cNvPr>
        <xdr:cNvGrpSpPr>
          <a:grpSpLocks/>
        </xdr:cNvGrpSpPr>
      </xdr:nvGrpSpPr>
      <xdr:grpSpPr bwMode="auto">
        <a:xfrm>
          <a:off x="4700588" y="10096500"/>
          <a:ext cx="266700" cy="0"/>
          <a:chOff x="466" y="3952"/>
          <a:chExt cx="28" cy="16"/>
        </a:xfrm>
      </xdr:grpSpPr>
      <xdr:sp macro="" textlink="">
        <xdr:nvSpPr>
          <xdr:cNvPr id="5101946" name="Line 5915">
            <a:extLst>
              <a:ext uri="{FF2B5EF4-FFF2-40B4-BE49-F238E27FC236}">
                <a16:creationId xmlns:a16="http://schemas.microsoft.com/office/drawing/2014/main" id="{00000000-0008-0000-1100-00007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7" name="Line 5916">
            <a:extLst>
              <a:ext uri="{FF2B5EF4-FFF2-40B4-BE49-F238E27FC236}">
                <a16:creationId xmlns:a16="http://schemas.microsoft.com/office/drawing/2014/main" id="{00000000-0008-0000-1100-00007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3" name="Group 5917">
          <a:extLst>
            <a:ext uri="{FF2B5EF4-FFF2-40B4-BE49-F238E27FC236}">
              <a16:creationId xmlns:a16="http://schemas.microsoft.com/office/drawing/2014/main" id="{00000000-0008-0000-1100-00006DD44D00}"/>
            </a:ext>
          </a:extLst>
        </xdr:cNvPr>
        <xdr:cNvGrpSpPr>
          <a:grpSpLocks/>
        </xdr:cNvGrpSpPr>
      </xdr:nvGrpSpPr>
      <xdr:grpSpPr bwMode="auto">
        <a:xfrm>
          <a:off x="4700588" y="10096500"/>
          <a:ext cx="266700" cy="0"/>
          <a:chOff x="466" y="3952"/>
          <a:chExt cx="28" cy="16"/>
        </a:xfrm>
      </xdr:grpSpPr>
      <xdr:sp macro="" textlink="">
        <xdr:nvSpPr>
          <xdr:cNvPr id="5101944" name="Line 5918">
            <a:extLst>
              <a:ext uri="{FF2B5EF4-FFF2-40B4-BE49-F238E27FC236}">
                <a16:creationId xmlns:a16="http://schemas.microsoft.com/office/drawing/2014/main" id="{00000000-0008-0000-1100-00007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5" name="Line 5919">
            <a:extLst>
              <a:ext uri="{FF2B5EF4-FFF2-40B4-BE49-F238E27FC236}">
                <a16:creationId xmlns:a16="http://schemas.microsoft.com/office/drawing/2014/main" id="{00000000-0008-0000-1100-00007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54" name="Group 5920">
          <a:extLst>
            <a:ext uri="{FF2B5EF4-FFF2-40B4-BE49-F238E27FC236}">
              <a16:creationId xmlns:a16="http://schemas.microsoft.com/office/drawing/2014/main" id="{00000000-0008-0000-1100-00006ED44D00}"/>
            </a:ext>
          </a:extLst>
        </xdr:cNvPr>
        <xdr:cNvGrpSpPr>
          <a:grpSpLocks/>
        </xdr:cNvGrpSpPr>
      </xdr:nvGrpSpPr>
      <xdr:grpSpPr bwMode="auto">
        <a:xfrm>
          <a:off x="4117181" y="10096500"/>
          <a:ext cx="240507" cy="0"/>
          <a:chOff x="466" y="3952"/>
          <a:chExt cx="28" cy="16"/>
        </a:xfrm>
      </xdr:grpSpPr>
      <xdr:sp macro="" textlink="">
        <xdr:nvSpPr>
          <xdr:cNvPr id="5101942" name="Line 5921">
            <a:extLst>
              <a:ext uri="{FF2B5EF4-FFF2-40B4-BE49-F238E27FC236}">
                <a16:creationId xmlns:a16="http://schemas.microsoft.com/office/drawing/2014/main" id="{00000000-0008-0000-1100-00007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3" name="Line 5922">
            <a:extLst>
              <a:ext uri="{FF2B5EF4-FFF2-40B4-BE49-F238E27FC236}">
                <a16:creationId xmlns:a16="http://schemas.microsoft.com/office/drawing/2014/main" id="{00000000-0008-0000-1100-00007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655" name="Group 5923">
          <a:extLst>
            <a:ext uri="{FF2B5EF4-FFF2-40B4-BE49-F238E27FC236}">
              <a16:creationId xmlns:a16="http://schemas.microsoft.com/office/drawing/2014/main" id="{00000000-0008-0000-1100-00006FD44D00}"/>
            </a:ext>
          </a:extLst>
        </xdr:cNvPr>
        <xdr:cNvGrpSpPr>
          <a:grpSpLocks/>
        </xdr:cNvGrpSpPr>
      </xdr:nvGrpSpPr>
      <xdr:grpSpPr bwMode="auto">
        <a:xfrm>
          <a:off x="5486400" y="10096500"/>
          <a:ext cx="228600" cy="0"/>
          <a:chOff x="466" y="3952"/>
          <a:chExt cx="28" cy="16"/>
        </a:xfrm>
      </xdr:grpSpPr>
      <xdr:sp macro="" textlink="">
        <xdr:nvSpPr>
          <xdr:cNvPr id="5101940" name="Line 5924">
            <a:extLst>
              <a:ext uri="{FF2B5EF4-FFF2-40B4-BE49-F238E27FC236}">
                <a16:creationId xmlns:a16="http://schemas.microsoft.com/office/drawing/2014/main" id="{00000000-0008-0000-1100-00007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1" name="Line 5925">
            <a:extLst>
              <a:ext uri="{FF2B5EF4-FFF2-40B4-BE49-F238E27FC236}">
                <a16:creationId xmlns:a16="http://schemas.microsoft.com/office/drawing/2014/main" id="{00000000-0008-0000-1100-00007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6" name="Group 5926">
          <a:extLst>
            <a:ext uri="{FF2B5EF4-FFF2-40B4-BE49-F238E27FC236}">
              <a16:creationId xmlns:a16="http://schemas.microsoft.com/office/drawing/2014/main" id="{00000000-0008-0000-1100-000070D44D00}"/>
            </a:ext>
          </a:extLst>
        </xdr:cNvPr>
        <xdr:cNvGrpSpPr>
          <a:grpSpLocks/>
        </xdr:cNvGrpSpPr>
      </xdr:nvGrpSpPr>
      <xdr:grpSpPr bwMode="auto">
        <a:xfrm>
          <a:off x="4700588" y="10096500"/>
          <a:ext cx="266700" cy="0"/>
          <a:chOff x="466" y="3952"/>
          <a:chExt cx="28" cy="16"/>
        </a:xfrm>
      </xdr:grpSpPr>
      <xdr:sp macro="" textlink="">
        <xdr:nvSpPr>
          <xdr:cNvPr id="5101938" name="Line 5927">
            <a:extLst>
              <a:ext uri="{FF2B5EF4-FFF2-40B4-BE49-F238E27FC236}">
                <a16:creationId xmlns:a16="http://schemas.microsoft.com/office/drawing/2014/main" id="{00000000-0008-0000-1100-00007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9" name="Line 5928">
            <a:extLst>
              <a:ext uri="{FF2B5EF4-FFF2-40B4-BE49-F238E27FC236}">
                <a16:creationId xmlns:a16="http://schemas.microsoft.com/office/drawing/2014/main" id="{00000000-0008-0000-1100-00007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7" name="Group 5929">
          <a:extLst>
            <a:ext uri="{FF2B5EF4-FFF2-40B4-BE49-F238E27FC236}">
              <a16:creationId xmlns:a16="http://schemas.microsoft.com/office/drawing/2014/main" id="{00000000-0008-0000-1100-000071D44D00}"/>
            </a:ext>
          </a:extLst>
        </xdr:cNvPr>
        <xdr:cNvGrpSpPr>
          <a:grpSpLocks/>
        </xdr:cNvGrpSpPr>
      </xdr:nvGrpSpPr>
      <xdr:grpSpPr bwMode="auto">
        <a:xfrm>
          <a:off x="4700588" y="10096500"/>
          <a:ext cx="266700" cy="0"/>
          <a:chOff x="466" y="3952"/>
          <a:chExt cx="28" cy="16"/>
        </a:xfrm>
      </xdr:grpSpPr>
      <xdr:sp macro="" textlink="">
        <xdr:nvSpPr>
          <xdr:cNvPr id="5101936" name="Line 5930">
            <a:extLst>
              <a:ext uri="{FF2B5EF4-FFF2-40B4-BE49-F238E27FC236}">
                <a16:creationId xmlns:a16="http://schemas.microsoft.com/office/drawing/2014/main" id="{00000000-0008-0000-1100-00007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7" name="Line 5931">
            <a:extLst>
              <a:ext uri="{FF2B5EF4-FFF2-40B4-BE49-F238E27FC236}">
                <a16:creationId xmlns:a16="http://schemas.microsoft.com/office/drawing/2014/main" id="{00000000-0008-0000-1100-00007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8" name="Group 5932">
          <a:extLst>
            <a:ext uri="{FF2B5EF4-FFF2-40B4-BE49-F238E27FC236}">
              <a16:creationId xmlns:a16="http://schemas.microsoft.com/office/drawing/2014/main" id="{00000000-0008-0000-1100-000072D44D00}"/>
            </a:ext>
          </a:extLst>
        </xdr:cNvPr>
        <xdr:cNvGrpSpPr>
          <a:grpSpLocks/>
        </xdr:cNvGrpSpPr>
      </xdr:nvGrpSpPr>
      <xdr:grpSpPr bwMode="auto">
        <a:xfrm>
          <a:off x="4700588" y="10096500"/>
          <a:ext cx="266700" cy="0"/>
          <a:chOff x="466" y="3952"/>
          <a:chExt cx="28" cy="16"/>
        </a:xfrm>
      </xdr:grpSpPr>
      <xdr:sp macro="" textlink="">
        <xdr:nvSpPr>
          <xdr:cNvPr id="5101934" name="Line 5933">
            <a:extLst>
              <a:ext uri="{FF2B5EF4-FFF2-40B4-BE49-F238E27FC236}">
                <a16:creationId xmlns:a16="http://schemas.microsoft.com/office/drawing/2014/main" id="{00000000-0008-0000-1100-00006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5" name="Line 5934">
            <a:extLst>
              <a:ext uri="{FF2B5EF4-FFF2-40B4-BE49-F238E27FC236}">
                <a16:creationId xmlns:a16="http://schemas.microsoft.com/office/drawing/2014/main" id="{00000000-0008-0000-1100-00006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9" name="Group 5935">
          <a:extLst>
            <a:ext uri="{FF2B5EF4-FFF2-40B4-BE49-F238E27FC236}">
              <a16:creationId xmlns:a16="http://schemas.microsoft.com/office/drawing/2014/main" id="{00000000-0008-0000-1100-000073D44D00}"/>
            </a:ext>
          </a:extLst>
        </xdr:cNvPr>
        <xdr:cNvGrpSpPr>
          <a:grpSpLocks/>
        </xdr:cNvGrpSpPr>
      </xdr:nvGrpSpPr>
      <xdr:grpSpPr bwMode="auto">
        <a:xfrm>
          <a:off x="4700588" y="10096500"/>
          <a:ext cx="266700" cy="0"/>
          <a:chOff x="466" y="3952"/>
          <a:chExt cx="28" cy="16"/>
        </a:xfrm>
      </xdr:grpSpPr>
      <xdr:sp macro="" textlink="">
        <xdr:nvSpPr>
          <xdr:cNvPr id="5101932" name="Line 5936">
            <a:extLst>
              <a:ext uri="{FF2B5EF4-FFF2-40B4-BE49-F238E27FC236}">
                <a16:creationId xmlns:a16="http://schemas.microsoft.com/office/drawing/2014/main" id="{00000000-0008-0000-1100-00006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3" name="Line 5937">
            <a:extLst>
              <a:ext uri="{FF2B5EF4-FFF2-40B4-BE49-F238E27FC236}">
                <a16:creationId xmlns:a16="http://schemas.microsoft.com/office/drawing/2014/main" id="{00000000-0008-0000-1100-00006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60" name="Group 5938">
          <a:extLst>
            <a:ext uri="{FF2B5EF4-FFF2-40B4-BE49-F238E27FC236}">
              <a16:creationId xmlns:a16="http://schemas.microsoft.com/office/drawing/2014/main" id="{00000000-0008-0000-1100-000074D44D00}"/>
            </a:ext>
          </a:extLst>
        </xdr:cNvPr>
        <xdr:cNvGrpSpPr>
          <a:grpSpLocks/>
        </xdr:cNvGrpSpPr>
      </xdr:nvGrpSpPr>
      <xdr:grpSpPr bwMode="auto">
        <a:xfrm>
          <a:off x="4700588" y="10096500"/>
          <a:ext cx="266700" cy="0"/>
          <a:chOff x="466" y="3952"/>
          <a:chExt cx="28" cy="16"/>
        </a:xfrm>
      </xdr:grpSpPr>
      <xdr:sp macro="" textlink="">
        <xdr:nvSpPr>
          <xdr:cNvPr id="5101930" name="Line 5939">
            <a:extLst>
              <a:ext uri="{FF2B5EF4-FFF2-40B4-BE49-F238E27FC236}">
                <a16:creationId xmlns:a16="http://schemas.microsoft.com/office/drawing/2014/main" id="{00000000-0008-0000-1100-00006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1" name="Line 5940">
            <a:extLst>
              <a:ext uri="{FF2B5EF4-FFF2-40B4-BE49-F238E27FC236}">
                <a16:creationId xmlns:a16="http://schemas.microsoft.com/office/drawing/2014/main" id="{00000000-0008-0000-1100-00006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661" name="Group 5941">
          <a:extLst>
            <a:ext uri="{FF2B5EF4-FFF2-40B4-BE49-F238E27FC236}">
              <a16:creationId xmlns:a16="http://schemas.microsoft.com/office/drawing/2014/main" id="{00000000-0008-0000-1100-000075D44D00}"/>
            </a:ext>
          </a:extLst>
        </xdr:cNvPr>
        <xdr:cNvGrpSpPr>
          <a:grpSpLocks/>
        </xdr:cNvGrpSpPr>
      </xdr:nvGrpSpPr>
      <xdr:grpSpPr bwMode="auto">
        <a:xfrm>
          <a:off x="4576763" y="10096500"/>
          <a:ext cx="228600" cy="0"/>
          <a:chOff x="466" y="3952"/>
          <a:chExt cx="28" cy="16"/>
        </a:xfrm>
      </xdr:grpSpPr>
      <xdr:sp macro="" textlink="">
        <xdr:nvSpPr>
          <xdr:cNvPr id="5101928" name="Line 5942">
            <a:extLst>
              <a:ext uri="{FF2B5EF4-FFF2-40B4-BE49-F238E27FC236}">
                <a16:creationId xmlns:a16="http://schemas.microsoft.com/office/drawing/2014/main" id="{00000000-0008-0000-1100-00006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9" name="Line 5943">
            <a:extLst>
              <a:ext uri="{FF2B5EF4-FFF2-40B4-BE49-F238E27FC236}">
                <a16:creationId xmlns:a16="http://schemas.microsoft.com/office/drawing/2014/main" id="{00000000-0008-0000-1100-00006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2" name="Group 5944">
          <a:extLst>
            <a:ext uri="{FF2B5EF4-FFF2-40B4-BE49-F238E27FC236}">
              <a16:creationId xmlns:a16="http://schemas.microsoft.com/office/drawing/2014/main" id="{00000000-0008-0000-1100-000076D44D00}"/>
            </a:ext>
          </a:extLst>
        </xdr:cNvPr>
        <xdr:cNvGrpSpPr>
          <a:grpSpLocks/>
        </xdr:cNvGrpSpPr>
      </xdr:nvGrpSpPr>
      <xdr:grpSpPr bwMode="auto">
        <a:xfrm>
          <a:off x="4117181" y="10096500"/>
          <a:ext cx="240507" cy="0"/>
          <a:chOff x="466" y="3952"/>
          <a:chExt cx="28" cy="16"/>
        </a:xfrm>
      </xdr:grpSpPr>
      <xdr:sp macro="" textlink="">
        <xdr:nvSpPr>
          <xdr:cNvPr id="5101926" name="Line 5945">
            <a:extLst>
              <a:ext uri="{FF2B5EF4-FFF2-40B4-BE49-F238E27FC236}">
                <a16:creationId xmlns:a16="http://schemas.microsoft.com/office/drawing/2014/main" id="{00000000-0008-0000-1100-00006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7" name="Line 5946">
            <a:extLst>
              <a:ext uri="{FF2B5EF4-FFF2-40B4-BE49-F238E27FC236}">
                <a16:creationId xmlns:a16="http://schemas.microsoft.com/office/drawing/2014/main" id="{00000000-0008-0000-1100-00006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3" name="Group 5947">
          <a:extLst>
            <a:ext uri="{FF2B5EF4-FFF2-40B4-BE49-F238E27FC236}">
              <a16:creationId xmlns:a16="http://schemas.microsoft.com/office/drawing/2014/main" id="{00000000-0008-0000-1100-000077D44D00}"/>
            </a:ext>
          </a:extLst>
        </xdr:cNvPr>
        <xdr:cNvGrpSpPr>
          <a:grpSpLocks/>
        </xdr:cNvGrpSpPr>
      </xdr:nvGrpSpPr>
      <xdr:grpSpPr bwMode="auto">
        <a:xfrm>
          <a:off x="4117181" y="10096500"/>
          <a:ext cx="240507" cy="0"/>
          <a:chOff x="466" y="3952"/>
          <a:chExt cx="28" cy="16"/>
        </a:xfrm>
      </xdr:grpSpPr>
      <xdr:sp macro="" textlink="">
        <xdr:nvSpPr>
          <xdr:cNvPr id="5101924" name="Line 5948">
            <a:extLst>
              <a:ext uri="{FF2B5EF4-FFF2-40B4-BE49-F238E27FC236}">
                <a16:creationId xmlns:a16="http://schemas.microsoft.com/office/drawing/2014/main" id="{00000000-0008-0000-1100-00006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5" name="Line 5949">
            <a:extLst>
              <a:ext uri="{FF2B5EF4-FFF2-40B4-BE49-F238E27FC236}">
                <a16:creationId xmlns:a16="http://schemas.microsoft.com/office/drawing/2014/main" id="{00000000-0008-0000-1100-00006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4" name="Group 5950">
          <a:extLst>
            <a:ext uri="{FF2B5EF4-FFF2-40B4-BE49-F238E27FC236}">
              <a16:creationId xmlns:a16="http://schemas.microsoft.com/office/drawing/2014/main" id="{00000000-0008-0000-1100-000078D44D00}"/>
            </a:ext>
          </a:extLst>
        </xdr:cNvPr>
        <xdr:cNvGrpSpPr>
          <a:grpSpLocks/>
        </xdr:cNvGrpSpPr>
      </xdr:nvGrpSpPr>
      <xdr:grpSpPr bwMode="auto">
        <a:xfrm>
          <a:off x="4117181" y="10096500"/>
          <a:ext cx="240507" cy="0"/>
          <a:chOff x="466" y="3952"/>
          <a:chExt cx="28" cy="16"/>
        </a:xfrm>
      </xdr:grpSpPr>
      <xdr:sp macro="" textlink="">
        <xdr:nvSpPr>
          <xdr:cNvPr id="5101922" name="Line 5951">
            <a:extLst>
              <a:ext uri="{FF2B5EF4-FFF2-40B4-BE49-F238E27FC236}">
                <a16:creationId xmlns:a16="http://schemas.microsoft.com/office/drawing/2014/main" id="{00000000-0008-0000-1100-00006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3" name="Line 5952">
            <a:extLst>
              <a:ext uri="{FF2B5EF4-FFF2-40B4-BE49-F238E27FC236}">
                <a16:creationId xmlns:a16="http://schemas.microsoft.com/office/drawing/2014/main" id="{00000000-0008-0000-1100-00006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5" name="Group 5953">
          <a:extLst>
            <a:ext uri="{FF2B5EF4-FFF2-40B4-BE49-F238E27FC236}">
              <a16:creationId xmlns:a16="http://schemas.microsoft.com/office/drawing/2014/main" id="{00000000-0008-0000-1100-000079D44D00}"/>
            </a:ext>
          </a:extLst>
        </xdr:cNvPr>
        <xdr:cNvGrpSpPr>
          <a:grpSpLocks/>
        </xdr:cNvGrpSpPr>
      </xdr:nvGrpSpPr>
      <xdr:grpSpPr bwMode="auto">
        <a:xfrm>
          <a:off x="4117181" y="10096500"/>
          <a:ext cx="240507" cy="0"/>
          <a:chOff x="466" y="3952"/>
          <a:chExt cx="28" cy="16"/>
        </a:xfrm>
      </xdr:grpSpPr>
      <xdr:sp macro="" textlink="">
        <xdr:nvSpPr>
          <xdr:cNvPr id="5101920" name="Line 5954">
            <a:extLst>
              <a:ext uri="{FF2B5EF4-FFF2-40B4-BE49-F238E27FC236}">
                <a16:creationId xmlns:a16="http://schemas.microsoft.com/office/drawing/2014/main" id="{00000000-0008-0000-1100-00006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1" name="Line 5955">
            <a:extLst>
              <a:ext uri="{FF2B5EF4-FFF2-40B4-BE49-F238E27FC236}">
                <a16:creationId xmlns:a16="http://schemas.microsoft.com/office/drawing/2014/main" id="{00000000-0008-0000-1100-00006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6" name="Group 5956">
          <a:extLst>
            <a:ext uri="{FF2B5EF4-FFF2-40B4-BE49-F238E27FC236}">
              <a16:creationId xmlns:a16="http://schemas.microsoft.com/office/drawing/2014/main" id="{00000000-0008-0000-1100-00007AD44D00}"/>
            </a:ext>
          </a:extLst>
        </xdr:cNvPr>
        <xdr:cNvGrpSpPr>
          <a:grpSpLocks/>
        </xdr:cNvGrpSpPr>
      </xdr:nvGrpSpPr>
      <xdr:grpSpPr bwMode="auto">
        <a:xfrm>
          <a:off x="4117181" y="10096500"/>
          <a:ext cx="240507" cy="0"/>
          <a:chOff x="466" y="3952"/>
          <a:chExt cx="28" cy="16"/>
        </a:xfrm>
      </xdr:grpSpPr>
      <xdr:sp macro="" textlink="">
        <xdr:nvSpPr>
          <xdr:cNvPr id="5101918" name="Line 5957">
            <a:extLst>
              <a:ext uri="{FF2B5EF4-FFF2-40B4-BE49-F238E27FC236}">
                <a16:creationId xmlns:a16="http://schemas.microsoft.com/office/drawing/2014/main" id="{00000000-0008-0000-1100-00005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9" name="Line 5958">
            <a:extLst>
              <a:ext uri="{FF2B5EF4-FFF2-40B4-BE49-F238E27FC236}">
                <a16:creationId xmlns:a16="http://schemas.microsoft.com/office/drawing/2014/main" id="{00000000-0008-0000-1100-00005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7" name="Group 5959">
          <a:extLst>
            <a:ext uri="{FF2B5EF4-FFF2-40B4-BE49-F238E27FC236}">
              <a16:creationId xmlns:a16="http://schemas.microsoft.com/office/drawing/2014/main" id="{00000000-0008-0000-1100-00007BD44D00}"/>
            </a:ext>
          </a:extLst>
        </xdr:cNvPr>
        <xdr:cNvGrpSpPr>
          <a:grpSpLocks/>
        </xdr:cNvGrpSpPr>
      </xdr:nvGrpSpPr>
      <xdr:grpSpPr bwMode="auto">
        <a:xfrm>
          <a:off x="4117181" y="10096500"/>
          <a:ext cx="240507" cy="0"/>
          <a:chOff x="466" y="3952"/>
          <a:chExt cx="28" cy="16"/>
        </a:xfrm>
      </xdr:grpSpPr>
      <xdr:sp macro="" textlink="">
        <xdr:nvSpPr>
          <xdr:cNvPr id="5101916" name="Line 5960">
            <a:extLst>
              <a:ext uri="{FF2B5EF4-FFF2-40B4-BE49-F238E27FC236}">
                <a16:creationId xmlns:a16="http://schemas.microsoft.com/office/drawing/2014/main" id="{00000000-0008-0000-1100-00005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7" name="Line 5961">
            <a:extLst>
              <a:ext uri="{FF2B5EF4-FFF2-40B4-BE49-F238E27FC236}">
                <a16:creationId xmlns:a16="http://schemas.microsoft.com/office/drawing/2014/main" id="{00000000-0008-0000-1100-00005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668" name="Group 5962">
          <a:extLst>
            <a:ext uri="{FF2B5EF4-FFF2-40B4-BE49-F238E27FC236}">
              <a16:creationId xmlns:a16="http://schemas.microsoft.com/office/drawing/2014/main" id="{00000000-0008-0000-1100-00007CD44D00}"/>
            </a:ext>
          </a:extLst>
        </xdr:cNvPr>
        <xdr:cNvGrpSpPr>
          <a:grpSpLocks/>
        </xdr:cNvGrpSpPr>
      </xdr:nvGrpSpPr>
      <xdr:grpSpPr bwMode="auto">
        <a:xfrm>
          <a:off x="3993356" y="10096500"/>
          <a:ext cx="228600" cy="0"/>
          <a:chOff x="466" y="3952"/>
          <a:chExt cx="28" cy="16"/>
        </a:xfrm>
      </xdr:grpSpPr>
      <xdr:sp macro="" textlink="">
        <xdr:nvSpPr>
          <xdr:cNvPr id="5101914" name="Line 5963">
            <a:extLst>
              <a:ext uri="{FF2B5EF4-FFF2-40B4-BE49-F238E27FC236}">
                <a16:creationId xmlns:a16="http://schemas.microsoft.com/office/drawing/2014/main" id="{00000000-0008-0000-1100-00005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5" name="Line 5964">
            <a:extLst>
              <a:ext uri="{FF2B5EF4-FFF2-40B4-BE49-F238E27FC236}">
                <a16:creationId xmlns:a16="http://schemas.microsoft.com/office/drawing/2014/main" id="{00000000-0008-0000-1100-00005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69" name="Group 5965">
          <a:extLst>
            <a:ext uri="{FF2B5EF4-FFF2-40B4-BE49-F238E27FC236}">
              <a16:creationId xmlns:a16="http://schemas.microsoft.com/office/drawing/2014/main" id="{00000000-0008-0000-1100-00007DD44D00}"/>
            </a:ext>
          </a:extLst>
        </xdr:cNvPr>
        <xdr:cNvGrpSpPr>
          <a:grpSpLocks/>
        </xdr:cNvGrpSpPr>
      </xdr:nvGrpSpPr>
      <xdr:grpSpPr bwMode="auto">
        <a:xfrm>
          <a:off x="4117181" y="10096500"/>
          <a:ext cx="228600" cy="0"/>
          <a:chOff x="466" y="3952"/>
          <a:chExt cx="28" cy="16"/>
        </a:xfrm>
      </xdr:grpSpPr>
      <xdr:sp macro="" textlink="">
        <xdr:nvSpPr>
          <xdr:cNvPr id="5101912" name="Line 5966">
            <a:extLst>
              <a:ext uri="{FF2B5EF4-FFF2-40B4-BE49-F238E27FC236}">
                <a16:creationId xmlns:a16="http://schemas.microsoft.com/office/drawing/2014/main" id="{00000000-0008-0000-1100-00005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3" name="Line 5967">
            <a:extLst>
              <a:ext uri="{FF2B5EF4-FFF2-40B4-BE49-F238E27FC236}">
                <a16:creationId xmlns:a16="http://schemas.microsoft.com/office/drawing/2014/main" id="{00000000-0008-0000-1100-00005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0" name="Group 5968">
          <a:extLst>
            <a:ext uri="{FF2B5EF4-FFF2-40B4-BE49-F238E27FC236}">
              <a16:creationId xmlns:a16="http://schemas.microsoft.com/office/drawing/2014/main" id="{00000000-0008-0000-1100-00007ED44D00}"/>
            </a:ext>
          </a:extLst>
        </xdr:cNvPr>
        <xdr:cNvGrpSpPr>
          <a:grpSpLocks/>
        </xdr:cNvGrpSpPr>
      </xdr:nvGrpSpPr>
      <xdr:grpSpPr bwMode="auto">
        <a:xfrm>
          <a:off x="4117181" y="10096500"/>
          <a:ext cx="228600" cy="0"/>
          <a:chOff x="466" y="3952"/>
          <a:chExt cx="28" cy="16"/>
        </a:xfrm>
      </xdr:grpSpPr>
      <xdr:sp macro="" textlink="">
        <xdr:nvSpPr>
          <xdr:cNvPr id="5101910" name="Line 5969">
            <a:extLst>
              <a:ext uri="{FF2B5EF4-FFF2-40B4-BE49-F238E27FC236}">
                <a16:creationId xmlns:a16="http://schemas.microsoft.com/office/drawing/2014/main" id="{00000000-0008-0000-1100-00005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1" name="Line 5970">
            <a:extLst>
              <a:ext uri="{FF2B5EF4-FFF2-40B4-BE49-F238E27FC236}">
                <a16:creationId xmlns:a16="http://schemas.microsoft.com/office/drawing/2014/main" id="{00000000-0008-0000-1100-00005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71" name="Group 5971">
          <a:extLst>
            <a:ext uri="{FF2B5EF4-FFF2-40B4-BE49-F238E27FC236}">
              <a16:creationId xmlns:a16="http://schemas.microsoft.com/office/drawing/2014/main" id="{00000000-0008-0000-1100-00007FD44D00}"/>
            </a:ext>
          </a:extLst>
        </xdr:cNvPr>
        <xdr:cNvGrpSpPr>
          <a:grpSpLocks/>
        </xdr:cNvGrpSpPr>
      </xdr:nvGrpSpPr>
      <xdr:grpSpPr bwMode="auto">
        <a:xfrm>
          <a:off x="4117181" y="10096500"/>
          <a:ext cx="240507" cy="0"/>
          <a:chOff x="466" y="3952"/>
          <a:chExt cx="28" cy="16"/>
        </a:xfrm>
      </xdr:grpSpPr>
      <xdr:sp macro="" textlink="">
        <xdr:nvSpPr>
          <xdr:cNvPr id="5101908" name="Line 5972">
            <a:extLst>
              <a:ext uri="{FF2B5EF4-FFF2-40B4-BE49-F238E27FC236}">
                <a16:creationId xmlns:a16="http://schemas.microsoft.com/office/drawing/2014/main" id="{00000000-0008-0000-1100-00005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9" name="Line 5973">
            <a:extLst>
              <a:ext uri="{FF2B5EF4-FFF2-40B4-BE49-F238E27FC236}">
                <a16:creationId xmlns:a16="http://schemas.microsoft.com/office/drawing/2014/main" id="{00000000-0008-0000-1100-00005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2" name="Group 5974">
          <a:extLst>
            <a:ext uri="{FF2B5EF4-FFF2-40B4-BE49-F238E27FC236}">
              <a16:creationId xmlns:a16="http://schemas.microsoft.com/office/drawing/2014/main" id="{00000000-0008-0000-1100-000080D44D00}"/>
            </a:ext>
          </a:extLst>
        </xdr:cNvPr>
        <xdr:cNvGrpSpPr>
          <a:grpSpLocks/>
        </xdr:cNvGrpSpPr>
      </xdr:nvGrpSpPr>
      <xdr:grpSpPr bwMode="auto">
        <a:xfrm>
          <a:off x="4117181" y="10096500"/>
          <a:ext cx="228600" cy="0"/>
          <a:chOff x="466" y="3952"/>
          <a:chExt cx="28" cy="16"/>
        </a:xfrm>
      </xdr:grpSpPr>
      <xdr:sp macro="" textlink="">
        <xdr:nvSpPr>
          <xdr:cNvPr id="5101906" name="Line 5975">
            <a:extLst>
              <a:ext uri="{FF2B5EF4-FFF2-40B4-BE49-F238E27FC236}">
                <a16:creationId xmlns:a16="http://schemas.microsoft.com/office/drawing/2014/main" id="{00000000-0008-0000-1100-00005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7" name="Line 5976">
            <a:extLst>
              <a:ext uri="{FF2B5EF4-FFF2-40B4-BE49-F238E27FC236}">
                <a16:creationId xmlns:a16="http://schemas.microsoft.com/office/drawing/2014/main" id="{00000000-0008-0000-1100-00005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3" name="Group 5977">
          <a:extLst>
            <a:ext uri="{FF2B5EF4-FFF2-40B4-BE49-F238E27FC236}">
              <a16:creationId xmlns:a16="http://schemas.microsoft.com/office/drawing/2014/main" id="{00000000-0008-0000-1100-000081D44D00}"/>
            </a:ext>
          </a:extLst>
        </xdr:cNvPr>
        <xdr:cNvGrpSpPr>
          <a:grpSpLocks/>
        </xdr:cNvGrpSpPr>
      </xdr:nvGrpSpPr>
      <xdr:grpSpPr bwMode="auto">
        <a:xfrm>
          <a:off x="4117181" y="10096500"/>
          <a:ext cx="228600" cy="0"/>
          <a:chOff x="466" y="3952"/>
          <a:chExt cx="28" cy="16"/>
        </a:xfrm>
      </xdr:grpSpPr>
      <xdr:sp macro="" textlink="">
        <xdr:nvSpPr>
          <xdr:cNvPr id="5101904" name="Line 5978">
            <a:extLst>
              <a:ext uri="{FF2B5EF4-FFF2-40B4-BE49-F238E27FC236}">
                <a16:creationId xmlns:a16="http://schemas.microsoft.com/office/drawing/2014/main" id="{00000000-0008-0000-1100-00005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5" name="Line 5979">
            <a:extLst>
              <a:ext uri="{FF2B5EF4-FFF2-40B4-BE49-F238E27FC236}">
                <a16:creationId xmlns:a16="http://schemas.microsoft.com/office/drawing/2014/main" id="{00000000-0008-0000-1100-00005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74" name="Group 5980">
          <a:extLst>
            <a:ext uri="{FF2B5EF4-FFF2-40B4-BE49-F238E27FC236}">
              <a16:creationId xmlns:a16="http://schemas.microsoft.com/office/drawing/2014/main" id="{00000000-0008-0000-1100-000082D44D00}"/>
            </a:ext>
          </a:extLst>
        </xdr:cNvPr>
        <xdr:cNvGrpSpPr>
          <a:grpSpLocks/>
        </xdr:cNvGrpSpPr>
      </xdr:nvGrpSpPr>
      <xdr:grpSpPr bwMode="auto">
        <a:xfrm>
          <a:off x="4117181" y="10096500"/>
          <a:ext cx="240507" cy="0"/>
          <a:chOff x="466" y="3952"/>
          <a:chExt cx="28" cy="16"/>
        </a:xfrm>
      </xdr:grpSpPr>
      <xdr:sp macro="" textlink="">
        <xdr:nvSpPr>
          <xdr:cNvPr id="5101902" name="Line 5981">
            <a:extLst>
              <a:ext uri="{FF2B5EF4-FFF2-40B4-BE49-F238E27FC236}">
                <a16:creationId xmlns:a16="http://schemas.microsoft.com/office/drawing/2014/main" id="{00000000-0008-0000-1100-00004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3" name="Line 5982">
            <a:extLst>
              <a:ext uri="{FF2B5EF4-FFF2-40B4-BE49-F238E27FC236}">
                <a16:creationId xmlns:a16="http://schemas.microsoft.com/office/drawing/2014/main" id="{00000000-0008-0000-1100-00004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5" name="Group 5983">
          <a:extLst>
            <a:ext uri="{FF2B5EF4-FFF2-40B4-BE49-F238E27FC236}">
              <a16:creationId xmlns:a16="http://schemas.microsoft.com/office/drawing/2014/main" id="{00000000-0008-0000-1100-000083D44D00}"/>
            </a:ext>
          </a:extLst>
        </xdr:cNvPr>
        <xdr:cNvGrpSpPr>
          <a:grpSpLocks/>
        </xdr:cNvGrpSpPr>
      </xdr:nvGrpSpPr>
      <xdr:grpSpPr bwMode="auto">
        <a:xfrm>
          <a:off x="4700588" y="10096500"/>
          <a:ext cx="266700" cy="0"/>
          <a:chOff x="466" y="3952"/>
          <a:chExt cx="28" cy="16"/>
        </a:xfrm>
      </xdr:grpSpPr>
      <xdr:sp macro="" textlink="">
        <xdr:nvSpPr>
          <xdr:cNvPr id="5101900" name="Line 5984">
            <a:extLst>
              <a:ext uri="{FF2B5EF4-FFF2-40B4-BE49-F238E27FC236}">
                <a16:creationId xmlns:a16="http://schemas.microsoft.com/office/drawing/2014/main" id="{00000000-0008-0000-1100-00004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1" name="Line 5985">
            <a:extLst>
              <a:ext uri="{FF2B5EF4-FFF2-40B4-BE49-F238E27FC236}">
                <a16:creationId xmlns:a16="http://schemas.microsoft.com/office/drawing/2014/main" id="{00000000-0008-0000-1100-00004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6" name="Group 5986">
          <a:extLst>
            <a:ext uri="{FF2B5EF4-FFF2-40B4-BE49-F238E27FC236}">
              <a16:creationId xmlns:a16="http://schemas.microsoft.com/office/drawing/2014/main" id="{00000000-0008-0000-1100-000084D44D00}"/>
            </a:ext>
          </a:extLst>
        </xdr:cNvPr>
        <xdr:cNvGrpSpPr>
          <a:grpSpLocks/>
        </xdr:cNvGrpSpPr>
      </xdr:nvGrpSpPr>
      <xdr:grpSpPr bwMode="auto">
        <a:xfrm>
          <a:off x="4700588" y="10096500"/>
          <a:ext cx="266700" cy="0"/>
          <a:chOff x="466" y="3952"/>
          <a:chExt cx="28" cy="16"/>
        </a:xfrm>
      </xdr:grpSpPr>
      <xdr:sp macro="" textlink="">
        <xdr:nvSpPr>
          <xdr:cNvPr id="5101898" name="Line 5987">
            <a:extLst>
              <a:ext uri="{FF2B5EF4-FFF2-40B4-BE49-F238E27FC236}">
                <a16:creationId xmlns:a16="http://schemas.microsoft.com/office/drawing/2014/main" id="{00000000-0008-0000-1100-00004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9" name="Line 5988">
            <a:extLst>
              <a:ext uri="{FF2B5EF4-FFF2-40B4-BE49-F238E27FC236}">
                <a16:creationId xmlns:a16="http://schemas.microsoft.com/office/drawing/2014/main" id="{00000000-0008-0000-1100-00004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7" name="Group 5989">
          <a:extLst>
            <a:ext uri="{FF2B5EF4-FFF2-40B4-BE49-F238E27FC236}">
              <a16:creationId xmlns:a16="http://schemas.microsoft.com/office/drawing/2014/main" id="{00000000-0008-0000-1100-000085D44D00}"/>
            </a:ext>
          </a:extLst>
        </xdr:cNvPr>
        <xdr:cNvGrpSpPr>
          <a:grpSpLocks/>
        </xdr:cNvGrpSpPr>
      </xdr:nvGrpSpPr>
      <xdr:grpSpPr bwMode="auto">
        <a:xfrm>
          <a:off x="4700588" y="10096500"/>
          <a:ext cx="266700" cy="0"/>
          <a:chOff x="466" y="3952"/>
          <a:chExt cx="28" cy="16"/>
        </a:xfrm>
      </xdr:grpSpPr>
      <xdr:sp macro="" textlink="">
        <xdr:nvSpPr>
          <xdr:cNvPr id="5101896" name="Line 5990">
            <a:extLst>
              <a:ext uri="{FF2B5EF4-FFF2-40B4-BE49-F238E27FC236}">
                <a16:creationId xmlns:a16="http://schemas.microsoft.com/office/drawing/2014/main" id="{00000000-0008-0000-1100-00004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7" name="Line 5991">
            <a:extLst>
              <a:ext uri="{FF2B5EF4-FFF2-40B4-BE49-F238E27FC236}">
                <a16:creationId xmlns:a16="http://schemas.microsoft.com/office/drawing/2014/main" id="{00000000-0008-0000-1100-00004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78" name="Group 5992">
          <a:extLst>
            <a:ext uri="{FF2B5EF4-FFF2-40B4-BE49-F238E27FC236}">
              <a16:creationId xmlns:a16="http://schemas.microsoft.com/office/drawing/2014/main" id="{00000000-0008-0000-1100-000086D44D00}"/>
            </a:ext>
          </a:extLst>
        </xdr:cNvPr>
        <xdr:cNvGrpSpPr>
          <a:grpSpLocks/>
        </xdr:cNvGrpSpPr>
      </xdr:nvGrpSpPr>
      <xdr:grpSpPr bwMode="auto">
        <a:xfrm>
          <a:off x="5486400" y="10096500"/>
          <a:ext cx="266700" cy="0"/>
          <a:chOff x="466" y="3952"/>
          <a:chExt cx="28" cy="16"/>
        </a:xfrm>
      </xdr:grpSpPr>
      <xdr:sp macro="" textlink="">
        <xdr:nvSpPr>
          <xdr:cNvPr id="5101894" name="Line 5993">
            <a:extLst>
              <a:ext uri="{FF2B5EF4-FFF2-40B4-BE49-F238E27FC236}">
                <a16:creationId xmlns:a16="http://schemas.microsoft.com/office/drawing/2014/main" id="{00000000-0008-0000-1100-00004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5" name="Line 5994">
            <a:extLst>
              <a:ext uri="{FF2B5EF4-FFF2-40B4-BE49-F238E27FC236}">
                <a16:creationId xmlns:a16="http://schemas.microsoft.com/office/drawing/2014/main" id="{00000000-0008-0000-1100-00004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79" name="Group 5995">
          <a:extLst>
            <a:ext uri="{FF2B5EF4-FFF2-40B4-BE49-F238E27FC236}">
              <a16:creationId xmlns:a16="http://schemas.microsoft.com/office/drawing/2014/main" id="{00000000-0008-0000-1100-000087D44D00}"/>
            </a:ext>
          </a:extLst>
        </xdr:cNvPr>
        <xdr:cNvGrpSpPr>
          <a:grpSpLocks/>
        </xdr:cNvGrpSpPr>
      </xdr:nvGrpSpPr>
      <xdr:grpSpPr bwMode="auto">
        <a:xfrm>
          <a:off x="5486400" y="10096500"/>
          <a:ext cx="266700" cy="0"/>
          <a:chOff x="466" y="3952"/>
          <a:chExt cx="28" cy="16"/>
        </a:xfrm>
      </xdr:grpSpPr>
      <xdr:sp macro="" textlink="">
        <xdr:nvSpPr>
          <xdr:cNvPr id="5101892" name="Line 5996">
            <a:extLst>
              <a:ext uri="{FF2B5EF4-FFF2-40B4-BE49-F238E27FC236}">
                <a16:creationId xmlns:a16="http://schemas.microsoft.com/office/drawing/2014/main" id="{00000000-0008-0000-1100-00004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3" name="Line 5997">
            <a:extLst>
              <a:ext uri="{FF2B5EF4-FFF2-40B4-BE49-F238E27FC236}">
                <a16:creationId xmlns:a16="http://schemas.microsoft.com/office/drawing/2014/main" id="{00000000-0008-0000-1100-00004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0" name="Group 5998">
          <a:extLst>
            <a:ext uri="{FF2B5EF4-FFF2-40B4-BE49-F238E27FC236}">
              <a16:creationId xmlns:a16="http://schemas.microsoft.com/office/drawing/2014/main" id="{00000000-0008-0000-1100-000088D44D00}"/>
            </a:ext>
          </a:extLst>
        </xdr:cNvPr>
        <xdr:cNvGrpSpPr>
          <a:grpSpLocks/>
        </xdr:cNvGrpSpPr>
      </xdr:nvGrpSpPr>
      <xdr:grpSpPr bwMode="auto">
        <a:xfrm>
          <a:off x="5486400" y="10096500"/>
          <a:ext cx="266700" cy="0"/>
          <a:chOff x="466" y="3952"/>
          <a:chExt cx="28" cy="16"/>
        </a:xfrm>
      </xdr:grpSpPr>
      <xdr:sp macro="" textlink="">
        <xdr:nvSpPr>
          <xdr:cNvPr id="5101890" name="Line 5999">
            <a:extLst>
              <a:ext uri="{FF2B5EF4-FFF2-40B4-BE49-F238E27FC236}">
                <a16:creationId xmlns:a16="http://schemas.microsoft.com/office/drawing/2014/main" id="{00000000-0008-0000-1100-00004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1" name="Line 6000">
            <a:extLst>
              <a:ext uri="{FF2B5EF4-FFF2-40B4-BE49-F238E27FC236}">
                <a16:creationId xmlns:a16="http://schemas.microsoft.com/office/drawing/2014/main" id="{00000000-0008-0000-1100-00004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1" name="Group 6001">
          <a:extLst>
            <a:ext uri="{FF2B5EF4-FFF2-40B4-BE49-F238E27FC236}">
              <a16:creationId xmlns:a16="http://schemas.microsoft.com/office/drawing/2014/main" id="{00000000-0008-0000-1100-000089D44D00}"/>
            </a:ext>
          </a:extLst>
        </xdr:cNvPr>
        <xdr:cNvGrpSpPr>
          <a:grpSpLocks/>
        </xdr:cNvGrpSpPr>
      </xdr:nvGrpSpPr>
      <xdr:grpSpPr bwMode="auto">
        <a:xfrm>
          <a:off x="5486400" y="10096500"/>
          <a:ext cx="266700" cy="0"/>
          <a:chOff x="466" y="3952"/>
          <a:chExt cx="28" cy="16"/>
        </a:xfrm>
      </xdr:grpSpPr>
      <xdr:sp macro="" textlink="">
        <xdr:nvSpPr>
          <xdr:cNvPr id="5101888" name="Line 6002">
            <a:extLst>
              <a:ext uri="{FF2B5EF4-FFF2-40B4-BE49-F238E27FC236}">
                <a16:creationId xmlns:a16="http://schemas.microsoft.com/office/drawing/2014/main" id="{00000000-0008-0000-1100-00004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9" name="Line 6003">
            <a:extLst>
              <a:ext uri="{FF2B5EF4-FFF2-40B4-BE49-F238E27FC236}">
                <a16:creationId xmlns:a16="http://schemas.microsoft.com/office/drawing/2014/main" id="{00000000-0008-0000-1100-00004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2" name="Group 6004">
          <a:extLst>
            <a:ext uri="{FF2B5EF4-FFF2-40B4-BE49-F238E27FC236}">
              <a16:creationId xmlns:a16="http://schemas.microsoft.com/office/drawing/2014/main" id="{00000000-0008-0000-1100-00008AD44D00}"/>
            </a:ext>
          </a:extLst>
        </xdr:cNvPr>
        <xdr:cNvGrpSpPr>
          <a:grpSpLocks/>
        </xdr:cNvGrpSpPr>
      </xdr:nvGrpSpPr>
      <xdr:grpSpPr bwMode="auto">
        <a:xfrm>
          <a:off x="5486400" y="10096500"/>
          <a:ext cx="266700" cy="0"/>
          <a:chOff x="466" y="3952"/>
          <a:chExt cx="28" cy="16"/>
        </a:xfrm>
      </xdr:grpSpPr>
      <xdr:sp macro="" textlink="">
        <xdr:nvSpPr>
          <xdr:cNvPr id="5101886" name="Line 6005">
            <a:extLst>
              <a:ext uri="{FF2B5EF4-FFF2-40B4-BE49-F238E27FC236}">
                <a16:creationId xmlns:a16="http://schemas.microsoft.com/office/drawing/2014/main" id="{00000000-0008-0000-1100-00003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7" name="Line 6006">
            <a:extLst>
              <a:ext uri="{FF2B5EF4-FFF2-40B4-BE49-F238E27FC236}">
                <a16:creationId xmlns:a16="http://schemas.microsoft.com/office/drawing/2014/main" id="{00000000-0008-0000-1100-00003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3" name="Group 6007">
          <a:extLst>
            <a:ext uri="{FF2B5EF4-FFF2-40B4-BE49-F238E27FC236}">
              <a16:creationId xmlns:a16="http://schemas.microsoft.com/office/drawing/2014/main" id="{00000000-0008-0000-1100-00008BD44D00}"/>
            </a:ext>
          </a:extLst>
        </xdr:cNvPr>
        <xdr:cNvGrpSpPr>
          <a:grpSpLocks/>
        </xdr:cNvGrpSpPr>
      </xdr:nvGrpSpPr>
      <xdr:grpSpPr bwMode="auto">
        <a:xfrm>
          <a:off x="4117181" y="10096500"/>
          <a:ext cx="228600" cy="0"/>
          <a:chOff x="466" y="3952"/>
          <a:chExt cx="28" cy="16"/>
        </a:xfrm>
      </xdr:grpSpPr>
      <xdr:sp macro="" textlink="">
        <xdr:nvSpPr>
          <xdr:cNvPr id="5101884" name="Line 6008">
            <a:extLst>
              <a:ext uri="{FF2B5EF4-FFF2-40B4-BE49-F238E27FC236}">
                <a16:creationId xmlns:a16="http://schemas.microsoft.com/office/drawing/2014/main" id="{00000000-0008-0000-1100-00003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5" name="Line 6009">
            <a:extLst>
              <a:ext uri="{FF2B5EF4-FFF2-40B4-BE49-F238E27FC236}">
                <a16:creationId xmlns:a16="http://schemas.microsoft.com/office/drawing/2014/main" id="{00000000-0008-0000-1100-00003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4" name="Group 6010">
          <a:extLst>
            <a:ext uri="{FF2B5EF4-FFF2-40B4-BE49-F238E27FC236}">
              <a16:creationId xmlns:a16="http://schemas.microsoft.com/office/drawing/2014/main" id="{00000000-0008-0000-1100-00008CD44D00}"/>
            </a:ext>
          </a:extLst>
        </xdr:cNvPr>
        <xdr:cNvGrpSpPr>
          <a:grpSpLocks/>
        </xdr:cNvGrpSpPr>
      </xdr:nvGrpSpPr>
      <xdr:grpSpPr bwMode="auto">
        <a:xfrm>
          <a:off x="4700588" y="10096500"/>
          <a:ext cx="266700" cy="0"/>
          <a:chOff x="466" y="3952"/>
          <a:chExt cx="28" cy="16"/>
        </a:xfrm>
      </xdr:grpSpPr>
      <xdr:sp macro="" textlink="">
        <xdr:nvSpPr>
          <xdr:cNvPr id="5101882" name="Line 6011">
            <a:extLst>
              <a:ext uri="{FF2B5EF4-FFF2-40B4-BE49-F238E27FC236}">
                <a16:creationId xmlns:a16="http://schemas.microsoft.com/office/drawing/2014/main" id="{00000000-0008-0000-1100-00003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3" name="Line 6012">
            <a:extLst>
              <a:ext uri="{FF2B5EF4-FFF2-40B4-BE49-F238E27FC236}">
                <a16:creationId xmlns:a16="http://schemas.microsoft.com/office/drawing/2014/main" id="{00000000-0008-0000-1100-00003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5" name="Group 6013">
          <a:extLst>
            <a:ext uri="{FF2B5EF4-FFF2-40B4-BE49-F238E27FC236}">
              <a16:creationId xmlns:a16="http://schemas.microsoft.com/office/drawing/2014/main" id="{00000000-0008-0000-1100-00008DD44D00}"/>
            </a:ext>
          </a:extLst>
        </xdr:cNvPr>
        <xdr:cNvGrpSpPr>
          <a:grpSpLocks/>
        </xdr:cNvGrpSpPr>
      </xdr:nvGrpSpPr>
      <xdr:grpSpPr bwMode="auto">
        <a:xfrm>
          <a:off x="4117181" y="10096500"/>
          <a:ext cx="228600" cy="0"/>
          <a:chOff x="466" y="3952"/>
          <a:chExt cx="28" cy="16"/>
        </a:xfrm>
      </xdr:grpSpPr>
      <xdr:sp macro="" textlink="">
        <xdr:nvSpPr>
          <xdr:cNvPr id="5101880" name="Line 6014">
            <a:extLst>
              <a:ext uri="{FF2B5EF4-FFF2-40B4-BE49-F238E27FC236}">
                <a16:creationId xmlns:a16="http://schemas.microsoft.com/office/drawing/2014/main" id="{00000000-0008-0000-1100-00003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1" name="Line 6015">
            <a:extLst>
              <a:ext uri="{FF2B5EF4-FFF2-40B4-BE49-F238E27FC236}">
                <a16:creationId xmlns:a16="http://schemas.microsoft.com/office/drawing/2014/main" id="{00000000-0008-0000-1100-00003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6" name="Group 6016">
          <a:extLst>
            <a:ext uri="{FF2B5EF4-FFF2-40B4-BE49-F238E27FC236}">
              <a16:creationId xmlns:a16="http://schemas.microsoft.com/office/drawing/2014/main" id="{00000000-0008-0000-1100-00008ED44D00}"/>
            </a:ext>
          </a:extLst>
        </xdr:cNvPr>
        <xdr:cNvGrpSpPr>
          <a:grpSpLocks/>
        </xdr:cNvGrpSpPr>
      </xdr:nvGrpSpPr>
      <xdr:grpSpPr bwMode="auto">
        <a:xfrm>
          <a:off x="4700588" y="10096500"/>
          <a:ext cx="266700" cy="0"/>
          <a:chOff x="466" y="3952"/>
          <a:chExt cx="28" cy="16"/>
        </a:xfrm>
      </xdr:grpSpPr>
      <xdr:sp macro="" textlink="">
        <xdr:nvSpPr>
          <xdr:cNvPr id="5101878" name="Line 6017">
            <a:extLst>
              <a:ext uri="{FF2B5EF4-FFF2-40B4-BE49-F238E27FC236}">
                <a16:creationId xmlns:a16="http://schemas.microsoft.com/office/drawing/2014/main" id="{00000000-0008-0000-1100-00003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9" name="Line 6018">
            <a:extLst>
              <a:ext uri="{FF2B5EF4-FFF2-40B4-BE49-F238E27FC236}">
                <a16:creationId xmlns:a16="http://schemas.microsoft.com/office/drawing/2014/main" id="{00000000-0008-0000-1100-00003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7" name="Group 6019">
          <a:extLst>
            <a:ext uri="{FF2B5EF4-FFF2-40B4-BE49-F238E27FC236}">
              <a16:creationId xmlns:a16="http://schemas.microsoft.com/office/drawing/2014/main" id="{00000000-0008-0000-1100-00008FD44D00}"/>
            </a:ext>
          </a:extLst>
        </xdr:cNvPr>
        <xdr:cNvGrpSpPr>
          <a:grpSpLocks/>
        </xdr:cNvGrpSpPr>
      </xdr:nvGrpSpPr>
      <xdr:grpSpPr bwMode="auto">
        <a:xfrm>
          <a:off x="4117181" y="10096500"/>
          <a:ext cx="228600" cy="0"/>
          <a:chOff x="466" y="3952"/>
          <a:chExt cx="28" cy="16"/>
        </a:xfrm>
      </xdr:grpSpPr>
      <xdr:sp macro="" textlink="">
        <xdr:nvSpPr>
          <xdr:cNvPr id="5101876" name="Line 6020">
            <a:extLst>
              <a:ext uri="{FF2B5EF4-FFF2-40B4-BE49-F238E27FC236}">
                <a16:creationId xmlns:a16="http://schemas.microsoft.com/office/drawing/2014/main" id="{00000000-0008-0000-1100-00003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7" name="Line 6021">
            <a:extLst>
              <a:ext uri="{FF2B5EF4-FFF2-40B4-BE49-F238E27FC236}">
                <a16:creationId xmlns:a16="http://schemas.microsoft.com/office/drawing/2014/main" id="{00000000-0008-0000-1100-00003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8" name="Group 6022">
          <a:extLst>
            <a:ext uri="{FF2B5EF4-FFF2-40B4-BE49-F238E27FC236}">
              <a16:creationId xmlns:a16="http://schemas.microsoft.com/office/drawing/2014/main" id="{00000000-0008-0000-1100-000090D44D00}"/>
            </a:ext>
          </a:extLst>
        </xdr:cNvPr>
        <xdr:cNvGrpSpPr>
          <a:grpSpLocks/>
        </xdr:cNvGrpSpPr>
      </xdr:nvGrpSpPr>
      <xdr:grpSpPr bwMode="auto">
        <a:xfrm>
          <a:off x="4700588" y="10096500"/>
          <a:ext cx="266700" cy="0"/>
          <a:chOff x="466" y="3952"/>
          <a:chExt cx="28" cy="16"/>
        </a:xfrm>
      </xdr:grpSpPr>
      <xdr:sp macro="" textlink="">
        <xdr:nvSpPr>
          <xdr:cNvPr id="5101874" name="Line 6023">
            <a:extLst>
              <a:ext uri="{FF2B5EF4-FFF2-40B4-BE49-F238E27FC236}">
                <a16:creationId xmlns:a16="http://schemas.microsoft.com/office/drawing/2014/main" id="{00000000-0008-0000-1100-00003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5" name="Line 6024">
            <a:extLst>
              <a:ext uri="{FF2B5EF4-FFF2-40B4-BE49-F238E27FC236}">
                <a16:creationId xmlns:a16="http://schemas.microsoft.com/office/drawing/2014/main" id="{00000000-0008-0000-1100-00003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9" name="Group 6025">
          <a:extLst>
            <a:ext uri="{FF2B5EF4-FFF2-40B4-BE49-F238E27FC236}">
              <a16:creationId xmlns:a16="http://schemas.microsoft.com/office/drawing/2014/main" id="{00000000-0008-0000-1100-000091D44D00}"/>
            </a:ext>
          </a:extLst>
        </xdr:cNvPr>
        <xdr:cNvGrpSpPr>
          <a:grpSpLocks/>
        </xdr:cNvGrpSpPr>
      </xdr:nvGrpSpPr>
      <xdr:grpSpPr bwMode="auto">
        <a:xfrm>
          <a:off x="4117181" y="10096500"/>
          <a:ext cx="228600" cy="0"/>
          <a:chOff x="466" y="3952"/>
          <a:chExt cx="28" cy="16"/>
        </a:xfrm>
      </xdr:grpSpPr>
      <xdr:sp macro="" textlink="">
        <xdr:nvSpPr>
          <xdr:cNvPr id="5101872" name="Line 6026">
            <a:extLst>
              <a:ext uri="{FF2B5EF4-FFF2-40B4-BE49-F238E27FC236}">
                <a16:creationId xmlns:a16="http://schemas.microsoft.com/office/drawing/2014/main" id="{00000000-0008-0000-1100-00003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3" name="Line 6027">
            <a:extLst>
              <a:ext uri="{FF2B5EF4-FFF2-40B4-BE49-F238E27FC236}">
                <a16:creationId xmlns:a16="http://schemas.microsoft.com/office/drawing/2014/main" id="{00000000-0008-0000-1100-00003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0" name="Group 6028">
          <a:extLst>
            <a:ext uri="{FF2B5EF4-FFF2-40B4-BE49-F238E27FC236}">
              <a16:creationId xmlns:a16="http://schemas.microsoft.com/office/drawing/2014/main" id="{00000000-0008-0000-1100-000092D44D00}"/>
            </a:ext>
          </a:extLst>
        </xdr:cNvPr>
        <xdr:cNvGrpSpPr>
          <a:grpSpLocks/>
        </xdr:cNvGrpSpPr>
      </xdr:nvGrpSpPr>
      <xdr:grpSpPr bwMode="auto">
        <a:xfrm>
          <a:off x="4700588" y="10096500"/>
          <a:ext cx="266700" cy="0"/>
          <a:chOff x="466" y="3952"/>
          <a:chExt cx="28" cy="16"/>
        </a:xfrm>
      </xdr:grpSpPr>
      <xdr:sp macro="" textlink="">
        <xdr:nvSpPr>
          <xdr:cNvPr id="5101870" name="Line 6029">
            <a:extLst>
              <a:ext uri="{FF2B5EF4-FFF2-40B4-BE49-F238E27FC236}">
                <a16:creationId xmlns:a16="http://schemas.microsoft.com/office/drawing/2014/main" id="{00000000-0008-0000-1100-00002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1" name="Line 6030">
            <a:extLst>
              <a:ext uri="{FF2B5EF4-FFF2-40B4-BE49-F238E27FC236}">
                <a16:creationId xmlns:a16="http://schemas.microsoft.com/office/drawing/2014/main" id="{00000000-0008-0000-1100-00002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1" name="Group 6031">
          <a:extLst>
            <a:ext uri="{FF2B5EF4-FFF2-40B4-BE49-F238E27FC236}">
              <a16:creationId xmlns:a16="http://schemas.microsoft.com/office/drawing/2014/main" id="{00000000-0008-0000-1100-000093D44D00}"/>
            </a:ext>
          </a:extLst>
        </xdr:cNvPr>
        <xdr:cNvGrpSpPr>
          <a:grpSpLocks/>
        </xdr:cNvGrpSpPr>
      </xdr:nvGrpSpPr>
      <xdr:grpSpPr bwMode="auto">
        <a:xfrm>
          <a:off x="4117181" y="10096500"/>
          <a:ext cx="228600" cy="0"/>
          <a:chOff x="466" y="3952"/>
          <a:chExt cx="28" cy="16"/>
        </a:xfrm>
      </xdr:grpSpPr>
      <xdr:sp macro="" textlink="">
        <xdr:nvSpPr>
          <xdr:cNvPr id="5101868" name="Line 6032">
            <a:extLst>
              <a:ext uri="{FF2B5EF4-FFF2-40B4-BE49-F238E27FC236}">
                <a16:creationId xmlns:a16="http://schemas.microsoft.com/office/drawing/2014/main" id="{00000000-0008-0000-1100-00002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9" name="Line 6033">
            <a:extLst>
              <a:ext uri="{FF2B5EF4-FFF2-40B4-BE49-F238E27FC236}">
                <a16:creationId xmlns:a16="http://schemas.microsoft.com/office/drawing/2014/main" id="{00000000-0008-0000-1100-00002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2" name="Group 6034">
          <a:extLst>
            <a:ext uri="{FF2B5EF4-FFF2-40B4-BE49-F238E27FC236}">
              <a16:creationId xmlns:a16="http://schemas.microsoft.com/office/drawing/2014/main" id="{00000000-0008-0000-1100-000094D44D00}"/>
            </a:ext>
          </a:extLst>
        </xdr:cNvPr>
        <xdr:cNvGrpSpPr>
          <a:grpSpLocks/>
        </xdr:cNvGrpSpPr>
      </xdr:nvGrpSpPr>
      <xdr:grpSpPr bwMode="auto">
        <a:xfrm>
          <a:off x="4117181" y="10096500"/>
          <a:ext cx="228600" cy="0"/>
          <a:chOff x="466" y="3952"/>
          <a:chExt cx="28" cy="16"/>
        </a:xfrm>
      </xdr:grpSpPr>
      <xdr:sp macro="" textlink="">
        <xdr:nvSpPr>
          <xdr:cNvPr id="5101866" name="Line 6035">
            <a:extLst>
              <a:ext uri="{FF2B5EF4-FFF2-40B4-BE49-F238E27FC236}">
                <a16:creationId xmlns:a16="http://schemas.microsoft.com/office/drawing/2014/main" id="{00000000-0008-0000-1100-00002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7" name="Line 6036">
            <a:extLst>
              <a:ext uri="{FF2B5EF4-FFF2-40B4-BE49-F238E27FC236}">
                <a16:creationId xmlns:a16="http://schemas.microsoft.com/office/drawing/2014/main" id="{00000000-0008-0000-1100-00002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3" name="Group 6037">
          <a:extLst>
            <a:ext uri="{FF2B5EF4-FFF2-40B4-BE49-F238E27FC236}">
              <a16:creationId xmlns:a16="http://schemas.microsoft.com/office/drawing/2014/main" id="{00000000-0008-0000-1100-000095D44D00}"/>
            </a:ext>
          </a:extLst>
        </xdr:cNvPr>
        <xdr:cNvGrpSpPr>
          <a:grpSpLocks/>
        </xdr:cNvGrpSpPr>
      </xdr:nvGrpSpPr>
      <xdr:grpSpPr bwMode="auto">
        <a:xfrm>
          <a:off x="4117181" y="10096500"/>
          <a:ext cx="228600" cy="0"/>
          <a:chOff x="466" y="3952"/>
          <a:chExt cx="28" cy="16"/>
        </a:xfrm>
      </xdr:grpSpPr>
      <xdr:sp macro="" textlink="">
        <xdr:nvSpPr>
          <xdr:cNvPr id="5101864" name="Line 6038">
            <a:extLst>
              <a:ext uri="{FF2B5EF4-FFF2-40B4-BE49-F238E27FC236}">
                <a16:creationId xmlns:a16="http://schemas.microsoft.com/office/drawing/2014/main" id="{00000000-0008-0000-1100-00002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5" name="Line 6039">
            <a:extLst>
              <a:ext uri="{FF2B5EF4-FFF2-40B4-BE49-F238E27FC236}">
                <a16:creationId xmlns:a16="http://schemas.microsoft.com/office/drawing/2014/main" id="{00000000-0008-0000-1100-00002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4" name="Group 6040">
          <a:extLst>
            <a:ext uri="{FF2B5EF4-FFF2-40B4-BE49-F238E27FC236}">
              <a16:creationId xmlns:a16="http://schemas.microsoft.com/office/drawing/2014/main" id="{00000000-0008-0000-1100-000096D44D00}"/>
            </a:ext>
          </a:extLst>
        </xdr:cNvPr>
        <xdr:cNvGrpSpPr>
          <a:grpSpLocks/>
        </xdr:cNvGrpSpPr>
      </xdr:nvGrpSpPr>
      <xdr:grpSpPr bwMode="auto">
        <a:xfrm>
          <a:off x="4117181" y="10096500"/>
          <a:ext cx="228600" cy="0"/>
          <a:chOff x="466" y="3952"/>
          <a:chExt cx="28" cy="16"/>
        </a:xfrm>
      </xdr:grpSpPr>
      <xdr:sp macro="" textlink="">
        <xdr:nvSpPr>
          <xdr:cNvPr id="5101862" name="Line 6041">
            <a:extLst>
              <a:ext uri="{FF2B5EF4-FFF2-40B4-BE49-F238E27FC236}">
                <a16:creationId xmlns:a16="http://schemas.microsoft.com/office/drawing/2014/main" id="{00000000-0008-0000-1100-00002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3" name="Line 6042">
            <a:extLst>
              <a:ext uri="{FF2B5EF4-FFF2-40B4-BE49-F238E27FC236}">
                <a16:creationId xmlns:a16="http://schemas.microsoft.com/office/drawing/2014/main" id="{00000000-0008-0000-1100-00002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5" name="Group 6043">
          <a:extLst>
            <a:ext uri="{FF2B5EF4-FFF2-40B4-BE49-F238E27FC236}">
              <a16:creationId xmlns:a16="http://schemas.microsoft.com/office/drawing/2014/main" id="{00000000-0008-0000-1100-000097D44D00}"/>
            </a:ext>
          </a:extLst>
        </xdr:cNvPr>
        <xdr:cNvGrpSpPr>
          <a:grpSpLocks/>
        </xdr:cNvGrpSpPr>
      </xdr:nvGrpSpPr>
      <xdr:grpSpPr bwMode="auto">
        <a:xfrm>
          <a:off x="4117181" y="10096500"/>
          <a:ext cx="228600" cy="0"/>
          <a:chOff x="466" y="3952"/>
          <a:chExt cx="28" cy="16"/>
        </a:xfrm>
      </xdr:grpSpPr>
      <xdr:sp macro="" textlink="">
        <xdr:nvSpPr>
          <xdr:cNvPr id="5101860" name="Line 6044">
            <a:extLst>
              <a:ext uri="{FF2B5EF4-FFF2-40B4-BE49-F238E27FC236}">
                <a16:creationId xmlns:a16="http://schemas.microsoft.com/office/drawing/2014/main" id="{00000000-0008-0000-1100-00002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1" name="Line 6045">
            <a:extLst>
              <a:ext uri="{FF2B5EF4-FFF2-40B4-BE49-F238E27FC236}">
                <a16:creationId xmlns:a16="http://schemas.microsoft.com/office/drawing/2014/main" id="{00000000-0008-0000-1100-00002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6" name="Group 6046">
          <a:extLst>
            <a:ext uri="{FF2B5EF4-FFF2-40B4-BE49-F238E27FC236}">
              <a16:creationId xmlns:a16="http://schemas.microsoft.com/office/drawing/2014/main" id="{00000000-0008-0000-1100-000098D44D00}"/>
            </a:ext>
          </a:extLst>
        </xdr:cNvPr>
        <xdr:cNvGrpSpPr>
          <a:grpSpLocks/>
        </xdr:cNvGrpSpPr>
      </xdr:nvGrpSpPr>
      <xdr:grpSpPr bwMode="auto">
        <a:xfrm>
          <a:off x="4700588" y="10096500"/>
          <a:ext cx="266700" cy="0"/>
          <a:chOff x="466" y="3952"/>
          <a:chExt cx="28" cy="16"/>
        </a:xfrm>
      </xdr:grpSpPr>
      <xdr:sp macro="" textlink="">
        <xdr:nvSpPr>
          <xdr:cNvPr id="5101858" name="Line 6047">
            <a:extLst>
              <a:ext uri="{FF2B5EF4-FFF2-40B4-BE49-F238E27FC236}">
                <a16:creationId xmlns:a16="http://schemas.microsoft.com/office/drawing/2014/main" id="{00000000-0008-0000-1100-00002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9" name="Line 6048">
            <a:extLst>
              <a:ext uri="{FF2B5EF4-FFF2-40B4-BE49-F238E27FC236}">
                <a16:creationId xmlns:a16="http://schemas.microsoft.com/office/drawing/2014/main" id="{00000000-0008-0000-1100-00002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7" name="Group 6049">
          <a:extLst>
            <a:ext uri="{FF2B5EF4-FFF2-40B4-BE49-F238E27FC236}">
              <a16:creationId xmlns:a16="http://schemas.microsoft.com/office/drawing/2014/main" id="{00000000-0008-0000-1100-000099D44D00}"/>
            </a:ext>
          </a:extLst>
        </xdr:cNvPr>
        <xdr:cNvGrpSpPr>
          <a:grpSpLocks/>
        </xdr:cNvGrpSpPr>
      </xdr:nvGrpSpPr>
      <xdr:grpSpPr bwMode="auto">
        <a:xfrm>
          <a:off x="4700588" y="10096500"/>
          <a:ext cx="266700" cy="0"/>
          <a:chOff x="466" y="3952"/>
          <a:chExt cx="28" cy="16"/>
        </a:xfrm>
      </xdr:grpSpPr>
      <xdr:sp macro="" textlink="">
        <xdr:nvSpPr>
          <xdr:cNvPr id="5101856" name="Line 6050">
            <a:extLst>
              <a:ext uri="{FF2B5EF4-FFF2-40B4-BE49-F238E27FC236}">
                <a16:creationId xmlns:a16="http://schemas.microsoft.com/office/drawing/2014/main" id="{00000000-0008-0000-1100-00002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7" name="Line 6051">
            <a:extLst>
              <a:ext uri="{FF2B5EF4-FFF2-40B4-BE49-F238E27FC236}">
                <a16:creationId xmlns:a16="http://schemas.microsoft.com/office/drawing/2014/main" id="{00000000-0008-0000-1100-00002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8" name="Group 6052">
          <a:extLst>
            <a:ext uri="{FF2B5EF4-FFF2-40B4-BE49-F238E27FC236}">
              <a16:creationId xmlns:a16="http://schemas.microsoft.com/office/drawing/2014/main" id="{00000000-0008-0000-1100-00009AD44D00}"/>
            </a:ext>
          </a:extLst>
        </xdr:cNvPr>
        <xdr:cNvGrpSpPr>
          <a:grpSpLocks/>
        </xdr:cNvGrpSpPr>
      </xdr:nvGrpSpPr>
      <xdr:grpSpPr bwMode="auto">
        <a:xfrm>
          <a:off x="4700588" y="10096500"/>
          <a:ext cx="266700" cy="0"/>
          <a:chOff x="466" y="3952"/>
          <a:chExt cx="28" cy="16"/>
        </a:xfrm>
      </xdr:grpSpPr>
      <xdr:sp macro="" textlink="">
        <xdr:nvSpPr>
          <xdr:cNvPr id="5101854" name="Line 6053">
            <a:extLst>
              <a:ext uri="{FF2B5EF4-FFF2-40B4-BE49-F238E27FC236}">
                <a16:creationId xmlns:a16="http://schemas.microsoft.com/office/drawing/2014/main" id="{00000000-0008-0000-1100-00001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5" name="Line 6054">
            <a:extLst>
              <a:ext uri="{FF2B5EF4-FFF2-40B4-BE49-F238E27FC236}">
                <a16:creationId xmlns:a16="http://schemas.microsoft.com/office/drawing/2014/main" id="{00000000-0008-0000-1100-00001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9" name="Group 6055">
          <a:extLst>
            <a:ext uri="{FF2B5EF4-FFF2-40B4-BE49-F238E27FC236}">
              <a16:creationId xmlns:a16="http://schemas.microsoft.com/office/drawing/2014/main" id="{00000000-0008-0000-1100-00009BD44D00}"/>
            </a:ext>
          </a:extLst>
        </xdr:cNvPr>
        <xdr:cNvGrpSpPr>
          <a:grpSpLocks/>
        </xdr:cNvGrpSpPr>
      </xdr:nvGrpSpPr>
      <xdr:grpSpPr bwMode="auto">
        <a:xfrm>
          <a:off x="4700588" y="10096500"/>
          <a:ext cx="266700" cy="0"/>
          <a:chOff x="466" y="3952"/>
          <a:chExt cx="28" cy="16"/>
        </a:xfrm>
      </xdr:grpSpPr>
      <xdr:sp macro="" textlink="">
        <xdr:nvSpPr>
          <xdr:cNvPr id="5101852" name="Line 6056">
            <a:extLst>
              <a:ext uri="{FF2B5EF4-FFF2-40B4-BE49-F238E27FC236}">
                <a16:creationId xmlns:a16="http://schemas.microsoft.com/office/drawing/2014/main" id="{00000000-0008-0000-1100-00001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3" name="Line 6057">
            <a:extLst>
              <a:ext uri="{FF2B5EF4-FFF2-40B4-BE49-F238E27FC236}">
                <a16:creationId xmlns:a16="http://schemas.microsoft.com/office/drawing/2014/main" id="{00000000-0008-0000-1100-00001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0" name="Group 6058">
          <a:extLst>
            <a:ext uri="{FF2B5EF4-FFF2-40B4-BE49-F238E27FC236}">
              <a16:creationId xmlns:a16="http://schemas.microsoft.com/office/drawing/2014/main" id="{00000000-0008-0000-1100-00009CD44D00}"/>
            </a:ext>
          </a:extLst>
        </xdr:cNvPr>
        <xdr:cNvGrpSpPr>
          <a:grpSpLocks/>
        </xdr:cNvGrpSpPr>
      </xdr:nvGrpSpPr>
      <xdr:grpSpPr bwMode="auto">
        <a:xfrm>
          <a:off x="4700588" y="10096500"/>
          <a:ext cx="266700" cy="0"/>
          <a:chOff x="466" y="3952"/>
          <a:chExt cx="28" cy="16"/>
        </a:xfrm>
      </xdr:grpSpPr>
      <xdr:sp macro="" textlink="">
        <xdr:nvSpPr>
          <xdr:cNvPr id="5101850" name="Line 6059">
            <a:extLst>
              <a:ext uri="{FF2B5EF4-FFF2-40B4-BE49-F238E27FC236}">
                <a16:creationId xmlns:a16="http://schemas.microsoft.com/office/drawing/2014/main" id="{00000000-0008-0000-1100-00001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1" name="Line 6060">
            <a:extLst>
              <a:ext uri="{FF2B5EF4-FFF2-40B4-BE49-F238E27FC236}">
                <a16:creationId xmlns:a16="http://schemas.microsoft.com/office/drawing/2014/main" id="{00000000-0008-0000-1100-00001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01" name="Group 6061">
          <a:extLst>
            <a:ext uri="{FF2B5EF4-FFF2-40B4-BE49-F238E27FC236}">
              <a16:creationId xmlns:a16="http://schemas.microsoft.com/office/drawing/2014/main" id="{00000000-0008-0000-1100-00009DD44D00}"/>
            </a:ext>
          </a:extLst>
        </xdr:cNvPr>
        <xdr:cNvGrpSpPr>
          <a:grpSpLocks/>
        </xdr:cNvGrpSpPr>
      </xdr:nvGrpSpPr>
      <xdr:grpSpPr bwMode="auto">
        <a:xfrm>
          <a:off x="4117181" y="10096500"/>
          <a:ext cx="228600" cy="0"/>
          <a:chOff x="466" y="3952"/>
          <a:chExt cx="28" cy="16"/>
        </a:xfrm>
      </xdr:grpSpPr>
      <xdr:sp macro="" textlink="">
        <xdr:nvSpPr>
          <xdr:cNvPr id="5101848" name="Line 6062">
            <a:extLst>
              <a:ext uri="{FF2B5EF4-FFF2-40B4-BE49-F238E27FC236}">
                <a16:creationId xmlns:a16="http://schemas.microsoft.com/office/drawing/2014/main" id="{00000000-0008-0000-1100-00001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9" name="Line 6063">
            <a:extLst>
              <a:ext uri="{FF2B5EF4-FFF2-40B4-BE49-F238E27FC236}">
                <a16:creationId xmlns:a16="http://schemas.microsoft.com/office/drawing/2014/main" id="{00000000-0008-0000-1100-00001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02" name="Group 6064">
          <a:extLst>
            <a:ext uri="{FF2B5EF4-FFF2-40B4-BE49-F238E27FC236}">
              <a16:creationId xmlns:a16="http://schemas.microsoft.com/office/drawing/2014/main" id="{00000000-0008-0000-1100-00009ED44D00}"/>
            </a:ext>
          </a:extLst>
        </xdr:cNvPr>
        <xdr:cNvGrpSpPr>
          <a:grpSpLocks/>
        </xdr:cNvGrpSpPr>
      </xdr:nvGrpSpPr>
      <xdr:grpSpPr bwMode="auto">
        <a:xfrm>
          <a:off x="4117181" y="10096500"/>
          <a:ext cx="228600" cy="0"/>
          <a:chOff x="466" y="3952"/>
          <a:chExt cx="28" cy="16"/>
        </a:xfrm>
      </xdr:grpSpPr>
      <xdr:sp macro="" textlink="">
        <xdr:nvSpPr>
          <xdr:cNvPr id="5101846" name="Line 6065">
            <a:extLst>
              <a:ext uri="{FF2B5EF4-FFF2-40B4-BE49-F238E27FC236}">
                <a16:creationId xmlns:a16="http://schemas.microsoft.com/office/drawing/2014/main" id="{00000000-0008-0000-1100-00001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7" name="Line 6066">
            <a:extLst>
              <a:ext uri="{FF2B5EF4-FFF2-40B4-BE49-F238E27FC236}">
                <a16:creationId xmlns:a16="http://schemas.microsoft.com/office/drawing/2014/main" id="{00000000-0008-0000-1100-00001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3" name="Group 6067">
          <a:extLst>
            <a:ext uri="{FF2B5EF4-FFF2-40B4-BE49-F238E27FC236}">
              <a16:creationId xmlns:a16="http://schemas.microsoft.com/office/drawing/2014/main" id="{00000000-0008-0000-1100-00009FD44D00}"/>
            </a:ext>
          </a:extLst>
        </xdr:cNvPr>
        <xdr:cNvGrpSpPr>
          <a:grpSpLocks/>
        </xdr:cNvGrpSpPr>
      </xdr:nvGrpSpPr>
      <xdr:grpSpPr bwMode="auto">
        <a:xfrm>
          <a:off x="4700588" y="10096500"/>
          <a:ext cx="266700" cy="0"/>
          <a:chOff x="466" y="3952"/>
          <a:chExt cx="28" cy="16"/>
        </a:xfrm>
      </xdr:grpSpPr>
      <xdr:sp macro="" textlink="">
        <xdr:nvSpPr>
          <xdr:cNvPr id="5101844" name="Line 6068">
            <a:extLst>
              <a:ext uri="{FF2B5EF4-FFF2-40B4-BE49-F238E27FC236}">
                <a16:creationId xmlns:a16="http://schemas.microsoft.com/office/drawing/2014/main" id="{00000000-0008-0000-1100-00001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5" name="Line 6069">
            <a:extLst>
              <a:ext uri="{FF2B5EF4-FFF2-40B4-BE49-F238E27FC236}">
                <a16:creationId xmlns:a16="http://schemas.microsoft.com/office/drawing/2014/main" id="{00000000-0008-0000-1100-00001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4" name="Group 6070">
          <a:extLst>
            <a:ext uri="{FF2B5EF4-FFF2-40B4-BE49-F238E27FC236}">
              <a16:creationId xmlns:a16="http://schemas.microsoft.com/office/drawing/2014/main" id="{00000000-0008-0000-1100-0000A0D44D00}"/>
            </a:ext>
          </a:extLst>
        </xdr:cNvPr>
        <xdr:cNvGrpSpPr>
          <a:grpSpLocks/>
        </xdr:cNvGrpSpPr>
      </xdr:nvGrpSpPr>
      <xdr:grpSpPr bwMode="auto">
        <a:xfrm>
          <a:off x="4700588" y="10096500"/>
          <a:ext cx="266700" cy="0"/>
          <a:chOff x="466" y="3952"/>
          <a:chExt cx="28" cy="16"/>
        </a:xfrm>
      </xdr:grpSpPr>
      <xdr:sp macro="" textlink="">
        <xdr:nvSpPr>
          <xdr:cNvPr id="5101842" name="Line 6071">
            <a:extLst>
              <a:ext uri="{FF2B5EF4-FFF2-40B4-BE49-F238E27FC236}">
                <a16:creationId xmlns:a16="http://schemas.microsoft.com/office/drawing/2014/main" id="{00000000-0008-0000-1100-00001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3" name="Line 6072">
            <a:extLst>
              <a:ext uri="{FF2B5EF4-FFF2-40B4-BE49-F238E27FC236}">
                <a16:creationId xmlns:a16="http://schemas.microsoft.com/office/drawing/2014/main" id="{00000000-0008-0000-1100-00001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05" name="Group 6073">
          <a:extLst>
            <a:ext uri="{FF2B5EF4-FFF2-40B4-BE49-F238E27FC236}">
              <a16:creationId xmlns:a16="http://schemas.microsoft.com/office/drawing/2014/main" id="{00000000-0008-0000-1100-0000A1D44D00}"/>
            </a:ext>
          </a:extLst>
        </xdr:cNvPr>
        <xdr:cNvGrpSpPr>
          <a:grpSpLocks/>
        </xdr:cNvGrpSpPr>
      </xdr:nvGrpSpPr>
      <xdr:grpSpPr bwMode="auto">
        <a:xfrm>
          <a:off x="4117181" y="10096500"/>
          <a:ext cx="240507" cy="0"/>
          <a:chOff x="466" y="3952"/>
          <a:chExt cx="28" cy="16"/>
        </a:xfrm>
      </xdr:grpSpPr>
      <xdr:sp macro="" textlink="">
        <xdr:nvSpPr>
          <xdr:cNvPr id="5101840" name="Line 6074">
            <a:extLst>
              <a:ext uri="{FF2B5EF4-FFF2-40B4-BE49-F238E27FC236}">
                <a16:creationId xmlns:a16="http://schemas.microsoft.com/office/drawing/2014/main" id="{00000000-0008-0000-1100-00001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1" name="Line 6075">
            <a:extLst>
              <a:ext uri="{FF2B5EF4-FFF2-40B4-BE49-F238E27FC236}">
                <a16:creationId xmlns:a16="http://schemas.microsoft.com/office/drawing/2014/main" id="{00000000-0008-0000-1100-00001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706" name="Group 6076">
          <a:extLst>
            <a:ext uri="{FF2B5EF4-FFF2-40B4-BE49-F238E27FC236}">
              <a16:creationId xmlns:a16="http://schemas.microsoft.com/office/drawing/2014/main" id="{00000000-0008-0000-1100-0000A2D44D00}"/>
            </a:ext>
          </a:extLst>
        </xdr:cNvPr>
        <xdr:cNvGrpSpPr>
          <a:grpSpLocks/>
        </xdr:cNvGrpSpPr>
      </xdr:nvGrpSpPr>
      <xdr:grpSpPr bwMode="auto">
        <a:xfrm>
          <a:off x="5486400" y="10096500"/>
          <a:ext cx="228600" cy="0"/>
          <a:chOff x="466" y="3952"/>
          <a:chExt cx="28" cy="16"/>
        </a:xfrm>
      </xdr:grpSpPr>
      <xdr:sp macro="" textlink="">
        <xdr:nvSpPr>
          <xdr:cNvPr id="5101838" name="Line 6077">
            <a:extLst>
              <a:ext uri="{FF2B5EF4-FFF2-40B4-BE49-F238E27FC236}">
                <a16:creationId xmlns:a16="http://schemas.microsoft.com/office/drawing/2014/main" id="{00000000-0008-0000-1100-00000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9" name="Line 6078">
            <a:extLst>
              <a:ext uri="{FF2B5EF4-FFF2-40B4-BE49-F238E27FC236}">
                <a16:creationId xmlns:a16="http://schemas.microsoft.com/office/drawing/2014/main" id="{00000000-0008-0000-1100-00000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7" name="Group 6079">
          <a:extLst>
            <a:ext uri="{FF2B5EF4-FFF2-40B4-BE49-F238E27FC236}">
              <a16:creationId xmlns:a16="http://schemas.microsoft.com/office/drawing/2014/main" id="{00000000-0008-0000-1100-0000A3D44D00}"/>
            </a:ext>
          </a:extLst>
        </xdr:cNvPr>
        <xdr:cNvGrpSpPr>
          <a:grpSpLocks/>
        </xdr:cNvGrpSpPr>
      </xdr:nvGrpSpPr>
      <xdr:grpSpPr bwMode="auto">
        <a:xfrm>
          <a:off x="4700588" y="10096500"/>
          <a:ext cx="266700" cy="0"/>
          <a:chOff x="466" y="3952"/>
          <a:chExt cx="28" cy="16"/>
        </a:xfrm>
      </xdr:grpSpPr>
      <xdr:sp macro="" textlink="">
        <xdr:nvSpPr>
          <xdr:cNvPr id="5101836" name="Line 6080">
            <a:extLst>
              <a:ext uri="{FF2B5EF4-FFF2-40B4-BE49-F238E27FC236}">
                <a16:creationId xmlns:a16="http://schemas.microsoft.com/office/drawing/2014/main" id="{00000000-0008-0000-1100-00000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7" name="Line 6081">
            <a:extLst>
              <a:ext uri="{FF2B5EF4-FFF2-40B4-BE49-F238E27FC236}">
                <a16:creationId xmlns:a16="http://schemas.microsoft.com/office/drawing/2014/main" id="{00000000-0008-0000-1100-00000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8" name="Group 6082">
          <a:extLst>
            <a:ext uri="{FF2B5EF4-FFF2-40B4-BE49-F238E27FC236}">
              <a16:creationId xmlns:a16="http://schemas.microsoft.com/office/drawing/2014/main" id="{00000000-0008-0000-1100-0000A4D44D00}"/>
            </a:ext>
          </a:extLst>
        </xdr:cNvPr>
        <xdr:cNvGrpSpPr>
          <a:grpSpLocks/>
        </xdr:cNvGrpSpPr>
      </xdr:nvGrpSpPr>
      <xdr:grpSpPr bwMode="auto">
        <a:xfrm>
          <a:off x="4700588" y="10096500"/>
          <a:ext cx="266700" cy="0"/>
          <a:chOff x="466" y="3952"/>
          <a:chExt cx="28" cy="16"/>
        </a:xfrm>
      </xdr:grpSpPr>
      <xdr:sp macro="" textlink="">
        <xdr:nvSpPr>
          <xdr:cNvPr id="5101834" name="Line 6083">
            <a:extLst>
              <a:ext uri="{FF2B5EF4-FFF2-40B4-BE49-F238E27FC236}">
                <a16:creationId xmlns:a16="http://schemas.microsoft.com/office/drawing/2014/main" id="{00000000-0008-0000-1100-00000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5" name="Line 6084">
            <a:extLst>
              <a:ext uri="{FF2B5EF4-FFF2-40B4-BE49-F238E27FC236}">
                <a16:creationId xmlns:a16="http://schemas.microsoft.com/office/drawing/2014/main" id="{00000000-0008-0000-1100-00000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9" name="Group 6085">
          <a:extLst>
            <a:ext uri="{FF2B5EF4-FFF2-40B4-BE49-F238E27FC236}">
              <a16:creationId xmlns:a16="http://schemas.microsoft.com/office/drawing/2014/main" id="{00000000-0008-0000-1100-0000A5D44D00}"/>
            </a:ext>
          </a:extLst>
        </xdr:cNvPr>
        <xdr:cNvGrpSpPr>
          <a:grpSpLocks/>
        </xdr:cNvGrpSpPr>
      </xdr:nvGrpSpPr>
      <xdr:grpSpPr bwMode="auto">
        <a:xfrm>
          <a:off x="4700588" y="10096500"/>
          <a:ext cx="266700" cy="0"/>
          <a:chOff x="466" y="3952"/>
          <a:chExt cx="28" cy="16"/>
        </a:xfrm>
      </xdr:grpSpPr>
      <xdr:sp macro="" textlink="">
        <xdr:nvSpPr>
          <xdr:cNvPr id="5101832" name="Line 6086">
            <a:extLst>
              <a:ext uri="{FF2B5EF4-FFF2-40B4-BE49-F238E27FC236}">
                <a16:creationId xmlns:a16="http://schemas.microsoft.com/office/drawing/2014/main" id="{00000000-0008-0000-1100-00000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3" name="Line 6087">
            <a:extLst>
              <a:ext uri="{FF2B5EF4-FFF2-40B4-BE49-F238E27FC236}">
                <a16:creationId xmlns:a16="http://schemas.microsoft.com/office/drawing/2014/main" id="{00000000-0008-0000-1100-00000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0" name="Group 6088">
          <a:extLst>
            <a:ext uri="{FF2B5EF4-FFF2-40B4-BE49-F238E27FC236}">
              <a16:creationId xmlns:a16="http://schemas.microsoft.com/office/drawing/2014/main" id="{00000000-0008-0000-1100-0000A6D44D00}"/>
            </a:ext>
          </a:extLst>
        </xdr:cNvPr>
        <xdr:cNvGrpSpPr>
          <a:grpSpLocks/>
        </xdr:cNvGrpSpPr>
      </xdr:nvGrpSpPr>
      <xdr:grpSpPr bwMode="auto">
        <a:xfrm>
          <a:off x="4700588" y="10096500"/>
          <a:ext cx="266700" cy="0"/>
          <a:chOff x="466" y="3952"/>
          <a:chExt cx="28" cy="16"/>
        </a:xfrm>
      </xdr:grpSpPr>
      <xdr:sp macro="" textlink="">
        <xdr:nvSpPr>
          <xdr:cNvPr id="5101830" name="Line 6089">
            <a:extLst>
              <a:ext uri="{FF2B5EF4-FFF2-40B4-BE49-F238E27FC236}">
                <a16:creationId xmlns:a16="http://schemas.microsoft.com/office/drawing/2014/main" id="{00000000-0008-0000-1100-00000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1" name="Line 6090">
            <a:extLst>
              <a:ext uri="{FF2B5EF4-FFF2-40B4-BE49-F238E27FC236}">
                <a16:creationId xmlns:a16="http://schemas.microsoft.com/office/drawing/2014/main" id="{00000000-0008-0000-1100-00000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711" name="Group 6091">
          <a:extLst>
            <a:ext uri="{FF2B5EF4-FFF2-40B4-BE49-F238E27FC236}">
              <a16:creationId xmlns:a16="http://schemas.microsoft.com/office/drawing/2014/main" id="{00000000-0008-0000-1100-0000A7D44D00}"/>
            </a:ext>
          </a:extLst>
        </xdr:cNvPr>
        <xdr:cNvGrpSpPr>
          <a:grpSpLocks/>
        </xdr:cNvGrpSpPr>
      </xdr:nvGrpSpPr>
      <xdr:grpSpPr bwMode="auto">
        <a:xfrm>
          <a:off x="4576763" y="10096500"/>
          <a:ext cx="228600" cy="0"/>
          <a:chOff x="466" y="3952"/>
          <a:chExt cx="28" cy="16"/>
        </a:xfrm>
      </xdr:grpSpPr>
      <xdr:sp macro="" textlink="">
        <xdr:nvSpPr>
          <xdr:cNvPr id="5101828" name="Line 6092">
            <a:extLst>
              <a:ext uri="{FF2B5EF4-FFF2-40B4-BE49-F238E27FC236}">
                <a16:creationId xmlns:a16="http://schemas.microsoft.com/office/drawing/2014/main" id="{00000000-0008-0000-1100-00000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9" name="Line 6093">
            <a:extLst>
              <a:ext uri="{FF2B5EF4-FFF2-40B4-BE49-F238E27FC236}">
                <a16:creationId xmlns:a16="http://schemas.microsoft.com/office/drawing/2014/main" id="{00000000-0008-0000-1100-00000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2" name="Group 6094">
          <a:extLst>
            <a:ext uri="{FF2B5EF4-FFF2-40B4-BE49-F238E27FC236}">
              <a16:creationId xmlns:a16="http://schemas.microsoft.com/office/drawing/2014/main" id="{00000000-0008-0000-1100-0000A8D44D00}"/>
            </a:ext>
          </a:extLst>
        </xdr:cNvPr>
        <xdr:cNvGrpSpPr>
          <a:grpSpLocks/>
        </xdr:cNvGrpSpPr>
      </xdr:nvGrpSpPr>
      <xdr:grpSpPr bwMode="auto">
        <a:xfrm>
          <a:off x="4117181" y="10096500"/>
          <a:ext cx="240507" cy="0"/>
          <a:chOff x="466" y="3952"/>
          <a:chExt cx="28" cy="16"/>
        </a:xfrm>
      </xdr:grpSpPr>
      <xdr:sp macro="" textlink="">
        <xdr:nvSpPr>
          <xdr:cNvPr id="5101826" name="Line 6095">
            <a:extLst>
              <a:ext uri="{FF2B5EF4-FFF2-40B4-BE49-F238E27FC236}">
                <a16:creationId xmlns:a16="http://schemas.microsoft.com/office/drawing/2014/main" id="{00000000-0008-0000-1100-00000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7" name="Line 6096">
            <a:extLst>
              <a:ext uri="{FF2B5EF4-FFF2-40B4-BE49-F238E27FC236}">
                <a16:creationId xmlns:a16="http://schemas.microsoft.com/office/drawing/2014/main" id="{00000000-0008-0000-1100-00000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3" name="Group 6097">
          <a:extLst>
            <a:ext uri="{FF2B5EF4-FFF2-40B4-BE49-F238E27FC236}">
              <a16:creationId xmlns:a16="http://schemas.microsoft.com/office/drawing/2014/main" id="{00000000-0008-0000-1100-0000A9D44D00}"/>
            </a:ext>
          </a:extLst>
        </xdr:cNvPr>
        <xdr:cNvGrpSpPr>
          <a:grpSpLocks/>
        </xdr:cNvGrpSpPr>
      </xdr:nvGrpSpPr>
      <xdr:grpSpPr bwMode="auto">
        <a:xfrm>
          <a:off x="4700588" y="10096500"/>
          <a:ext cx="266700" cy="0"/>
          <a:chOff x="466" y="3952"/>
          <a:chExt cx="28" cy="16"/>
        </a:xfrm>
      </xdr:grpSpPr>
      <xdr:sp macro="" textlink="">
        <xdr:nvSpPr>
          <xdr:cNvPr id="5101824" name="Line 6098">
            <a:extLst>
              <a:ext uri="{FF2B5EF4-FFF2-40B4-BE49-F238E27FC236}">
                <a16:creationId xmlns:a16="http://schemas.microsoft.com/office/drawing/2014/main" id="{00000000-0008-0000-1100-00000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5" name="Line 6099">
            <a:extLst>
              <a:ext uri="{FF2B5EF4-FFF2-40B4-BE49-F238E27FC236}">
                <a16:creationId xmlns:a16="http://schemas.microsoft.com/office/drawing/2014/main" id="{00000000-0008-0000-1100-00000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4" name="Group 6100">
          <a:extLst>
            <a:ext uri="{FF2B5EF4-FFF2-40B4-BE49-F238E27FC236}">
              <a16:creationId xmlns:a16="http://schemas.microsoft.com/office/drawing/2014/main" id="{00000000-0008-0000-1100-0000AAD44D00}"/>
            </a:ext>
          </a:extLst>
        </xdr:cNvPr>
        <xdr:cNvGrpSpPr>
          <a:grpSpLocks/>
        </xdr:cNvGrpSpPr>
      </xdr:nvGrpSpPr>
      <xdr:grpSpPr bwMode="auto">
        <a:xfrm>
          <a:off x="4117181" y="10096500"/>
          <a:ext cx="240507" cy="0"/>
          <a:chOff x="466" y="3952"/>
          <a:chExt cx="28" cy="16"/>
        </a:xfrm>
      </xdr:grpSpPr>
      <xdr:sp macro="" textlink="">
        <xdr:nvSpPr>
          <xdr:cNvPr id="5101822" name="Line 6101">
            <a:extLst>
              <a:ext uri="{FF2B5EF4-FFF2-40B4-BE49-F238E27FC236}">
                <a16:creationId xmlns:a16="http://schemas.microsoft.com/office/drawing/2014/main" id="{00000000-0008-0000-1100-0000F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3" name="Line 6102">
            <a:extLst>
              <a:ext uri="{FF2B5EF4-FFF2-40B4-BE49-F238E27FC236}">
                <a16:creationId xmlns:a16="http://schemas.microsoft.com/office/drawing/2014/main" id="{00000000-0008-0000-1100-0000F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5" name="Group 6103">
          <a:extLst>
            <a:ext uri="{FF2B5EF4-FFF2-40B4-BE49-F238E27FC236}">
              <a16:creationId xmlns:a16="http://schemas.microsoft.com/office/drawing/2014/main" id="{00000000-0008-0000-1100-0000ABD44D00}"/>
            </a:ext>
          </a:extLst>
        </xdr:cNvPr>
        <xdr:cNvGrpSpPr>
          <a:grpSpLocks/>
        </xdr:cNvGrpSpPr>
      </xdr:nvGrpSpPr>
      <xdr:grpSpPr bwMode="auto">
        <a:xfrm>
          <a:off x="4700588" y="10096500"/>
          <a:ext cx="266700" cy="0"/>
          <a:chOff x="466" y="3952"/>
          <a:chExt cx="28" cy="16"/>
        </a:xfrm>
      </xdr:grpSpPr>
      <xdr:sp macro="" textlink="">
        <xdr:nvSpPr>
          <xdr:cNvPr id="5101820" name="Line 6104">
            <a:extLst>
              <a:ext uri="{FF2B5EF4-FFF2-40B4-BE49-F238E27FC236}">
                <a16:creationId xmlns:a16="http://schemas.microsoft.com/office/drawing/2014/main" id="{00000000-0008-0000-1100-0000F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1" name="Line 6105">
            <a:extLst>
              <a:ext uri="{FF2B5EF4-FFF2-40B4-BE49-F238E27FC236}">
                <a16:creationId xmlns:a16="http://schemas.microsoft.com/office/drawing/2014/main" id="{00000000-0008-0000-1100-0000F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6" name="Group 6106">
          <a:extLst>
            <a:ext uri="{FF2B5EF4-FFF2-40B4-BE49-F238E27FC236}">
              <a16:creationId xmlns:a16="http://schemas.microsoft.com/office/drawing/2014/main" id="{00000000-0008-0000-1100-0000ACD44D00}"/>
            </a:ext>
          </a:extLst>
        </xdr:cNvPr>
        <xdr:cNvGrpSpPr>
          <a:grpSpLocks/>
        </xdr:cNvGrpSpPr>
      </xdr:nvGrpSpPr>
      <xdr:grpSpPr bwMode="auto">
        <a:xfrm>
          <a:off x="4117181" y="10096500"/>
          <a:ext cx="240507" cy="0"/>
          <a:chOff x="466" y="3952"/>
          <a:chExt cx="28" cy="16"/>
        </a:xfrm>
      </xdr:grpSpPr>
      <xdr:sp macro="" textlink="">
        <xdr:nvSpPr>
          <xdr:cNvPr id="5101818" name="Line 6107">
            <a:extLst>
              <a:ext uri="{FF2B5EF4-FFF2-40B4-BE49-F238E27FC236}">
                <a16:creationId xmlns:a16="http://schemas.microsoft.com/office/drawing/2014/main" id="{00000000-0008-0000-1100-0000F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9" name="Line 6108">
            <a:extLst>
              <a:ext uri="{FF2B5EF4-FFF2-40B4-BE49-F238E27FC236}">
                <a16:creationId xmlns:a16="http://schemas.microsoft.com/office/drawing/2014/main" id="{00000000-0008-0000-1100-0000F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7" name="Group 6109">
          <a:extLst>
            <a:ext uri="{FF2B5EF4-FFF2-40B4-BE49-F238E27FC236}">
              <a16:creationId xmlns:a16="http://schemas.microsoft.com/office/drawing/2014/main" id="{00000000-0008-0000-1100-0000ADD44D00}"/>
            </a:ext>
          </a:extLst>
        </xdr:cNvPr>
        <xdr:cNvGrpSpPr>
          <a:grpSpLocks/>
        </xdr:cNvGrpSpPr>
      </xdr:nvGrpSpPr>
      <xdr:grpSpPr bwMode="auto">
        <a:xfrm>
          <a:off x="4700588" y="10096500"/>
          <a:ext cx="266700" cy="0"/>
          <a:chOff x="466" y="3952"/>
          <a:chExt cx="28" cy="16"/>
        </a:xfrm>
      </xdr:grpSpPr>
      <xdr:sp macro="" textlink="">
        <xdr:nvSpPr>
          <xdr:cNvPr id="5101816" name="Line 6110">
            <a:extLst>
              <a:ext uri="{FF2B5EF4-FFF2-40B4-BE49-F238E27FC236}">
                <a16:creationId xmlns:a16="http://schemas.microsoft.com/office/drawing/2014/main" id="{00000000-0008-0000-1100-0000F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7" name="Line 6111">
            <a:extLst>
              <a:ext uri="{FF2B5EF4-FFF2-40B4-BE49-F238E27FC236}">
                <a16:creationId xmlns:a16="http://schemas.microsoft.com/office/drawing/2014/main" id="{00000000-0008-0000-1100-0000F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8" name="Group 6112">
          <a:extLst>
            <a:ext uri="{FF2B5EF4-FFF2-40B4-BE49-F238E27FC236}">
              <a16:creationId xmlns:a16="http://schemas.microsoft.com/office/drawing/2014/main" id="{00000000-0008-0000-1100-0000AED44D00}"/>
            </a:ext>
          </a:extLst>
        </xdr:cNvPr>
        <xdr:cNvGrpSpPr>
          <a:grpSpLocks/>
        </xdr:cNvGrpSpPr>
      </xdr:nvGrpSpPr>
      <xdr:grpSpPr bwMode="auto">
        <a:xfrm>
          <a:off x="4117181" y="10096500"/>
          <a:ext cx="240507" cy="0"/>
          <a:chOff x="466" y="3952"/>
          <a:chExt cx="28" cy="16"/>
        </a:xfrm>
      </xdr:grpSpPr>
      <xdr:sp macro="" textlink="">
        <xdr:nvSpPr>
          <xdr:cNvPr id="5101814" name="Line 6113">
            <a:extLst>
              <a:ext uri="{FF2B5EF4-FFF2-40B4-BE49-F238E27FC236}">
                <a16:creationId xmlns:a16="http://schemas.microsoft.com/office/drawing/2014/main" id="{00000000-0008-0000-1100-0000F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5" name="Line 6114">
            <a:extLst>
              <a:ext uri="{FF2B5EF4-FFF2-40B4-BE49-F238E27FC236}">
                <a16:creationId xmlns:a16="http://schemas.microsoft.com/office/drawing/2014/main" id="{00000000-0008-0000-1100-0000F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9" name="Group 6115">
          <a:extLst>
            <a:ext uri="{FF2B5EF4-FFF2-40B4-BE49-F238E27FC236}">
              <a16:creationId xmlns:a16="http://schemas.microsoft.com/office/drawing/2014/main" id="{00000000-0008-0000-1100-0000AFD44D00}"/>
            </a:ext>
          </a:extLst>
        </xdr:cNvPr>
        <xdr:cNvGrpSpPr>
          <a:grpSpLocks/>
        </xdr:cNvGrpSpPr>
      </xdr:nvGrpSpPr>
      <xdr:grpSpPr bwMode="auto">
        <a:xfrm>
          <a:off x="4117181" y="10096500"/>
          <a:ext cx="240507" cy="0"/>
          <a:chOff x="466" y="3952"/>
          <a:chExt cx="28" cy="16"/>
        </a:xfrm>
      </xdr:grpSpPr>
      <xdr:sp macro="" textlink="">
        <xdr:nvSpPr>
          <xdr:cNvPr id="5101812" name="Line 6116">
            <a:extLst>
              <a:ext uri="{FF2B5EF4-FFF2-40B4-BE49-F238E27FC236}">
                <a16:creationId xmlns:a16="http://schemas.microsoft.com/office/drawing/2014/main" id="{00000000-0008-0000-1100-0000F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3" name="Line 6117">
            <a:extLst>
              <a:ext uri="{FF2B5EF4-FFF2-40B4-BE49-F238E27FC236}">
                <a16:creationId xmlns:a16="http://schemas.microsoft.com/office/drawing/2014/main" id="{00000000-0008-0000-1100-0000F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20" name="Group 6118">
          <a:extLst>
            <a:ext uri="{FF2B5EF4-FFF2-40B4-BE49-F238E27FC236}">
              <a16:creationId xmlns:a16="http://schemas.microsoft.com/office/drawing/2014/main" id="{00000000-0008-0000-1100-0000B0D44D00}"/>
            </a:ext>
          </a:extLst>
        </xdr:cNvPr>
        <xdr:cNvGrpSpPr>
          <a:grpSpLocks/>
        </xdr:cNvGrpSpPr>
      </xdr:nvGrpSpPr>
      <xdr:grpSpPr bwMode="auto">
        <a:xfrm>
          <a:off x="4117181" y="10096500"/>
          <a:ext cx="240507" cy="0"/>
          <a:chOff x="466" y="3952"/>
          <a:chExt cx="28" cy="16"/>
        </a:xfrm>
      </xdr:grpSpPr>
      <xdr:sp macro="" textlink="">
        <xdr:nvSpPr>
          <xdr:cNvPr id="5101810" name="Line 6119">
            <a:extLst>
              <a:ext uri="{FF2B5EF4-FFF2-40B4-BE49-F238E27FC236}">
                <a16:creationId xmlns:a16="http://schemas.microsoft.com/office/drawing/2014/main" id="{00000000-0008-0000-1100-0000F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1" name="Line 6120">
            <a:extLst>
              <a:ext uri="{FF2B5EF4-FFF2-40B4-BE49-F238E27FC236}">
                <a16:creationId xmlns:a16="http://schemas.microsoft.com/office/drawing/2014/main" id="{00000000-0008-0000-1100-0000F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21" name="Group 6121">
          <a:extLst>
            <a:ext uri="{FF2B5EF4-FFF2-40B4-BE49-F238E27FC236}">
              <a16:creationId xmlns:a16="http://schemas.microsoft.com/office/drawing/2014/main" id="{00000000-0008-0000-1100-0000B1D44D00}"/>
            </a:ext>
          </a:extLst>
        </xdr:cNvPr>
        <xdr:cNvGrpSpPr>
          <a:grpSpLocks/>
        </xdr:cNvGrpSpPr>
      </xdr:nvGrpSpPr>
      <xdr:grpSpPr bwMode="auto">
        <a:xfrm>
          <a:off x="4117181" y="10096500"/>
          <a:ext cx="240507" cy="0"/>
          <a:chOff x="466" y="3952"/>
          <a:chExt cx="28" cy="16"/>
        </a:xfrm>
      </xdr:grpSpPr>
      <xdr:sp macro="" textlink="">
        <xdr:nvSpPr>
          <xdr:cNvPr id="5101808" name="Line 6122">
            <a:extLst>
              <a:ext uri="{FF2B5EF4-FFF2-40B4-BE49-F238E27FC236}">
                <a16:creationId xmlns:a16="http://schemas.microsoft.com/office/drawing/2014/main" id="{00000000-0008-0000-1100-0000F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9" name="Line 6123">
            <a:extLst>
              <a:ext uri="{FF2B5EF4-FFF2-40B4-BE49-F238E27FC236}">
                <a16:creationId xmlns:a16="http://schemas.microsoft.com/office/drawing/2014/main" id="{00000000-0008-0000-1100-0000F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2" name="Group 6124">
          <a:extLst>
            <a:ext uri="{FF2B5EF4-FFF2-40B4-BE49-F238E27FC236}">
              <a16:creationId xmlns:a16="http://schemas.microsoft.com/office/drawing/2014/main" id="{00000000-0008-0000-1100-0000B2D44D00}"/>
            </a:ext>
          </a:extLst>
        </xdr:cNvPr>
        <xdr:cNvGrpSpPr>
          <a:grpSpLocks/>
        </xdr:cNvGrpSpPr>
      </xdr:nvGrpSpPr>
      <xdr:grpSpPr bwMode="auto">
        <a:xfrm>
          <a:off x="5143500" y="10096500"/>
          <a:ext cx="0" cy="0"/>
          <a:chOff x="466" y="3952"/>
          <a:chExt cx="28" cy="16"/>
        </a:xfrm>
      </xdr:grpSpPr>
      <xdr:sp macro="" textlink="">
        <xdr:nvSpPr>
          <xdr:cNvPr id="5101806" name="Line 6125">
            <a:extLst>
              <a:ext uri="{FF2B5EF4-FFF2-40B4-BE49-F238E27FC236}">
                <a16:creationId xmlns:a16="http://schemas.microsoft.com/office/drawing/2014/main" id="{00000000-0008-0000-1100-0000E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7" name="Line 6126">
            <a:extLst>
              <a:ext uri="{FF2B5EF4-FFF2-40B4-BE49-F238E27FC236}">
                <a16:creationId xmlns:a16="http://schemas.microsoft.com/office/drawing/2014/main" id="{00000000-0008-0000-1100-0000E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3" name="Group 6127">
          <a:extLst>
            <a:ext uri="{FF2B5EF4-FFF2-40B4-BE49-F238E27FC236}">
              <a16:creationId xmlns:a16="http://schemas.microsoft.com/office/drawing/2014/main" id="{00000000-0008-0000-1100-0000B3D44D00}"/>
            </a:ext>
          </a:extLst>
        </xdr:cNvPr>
        <xdr:cNvGrpSpPr>
          <a:grpSpLocks/>
        </xdr:cNvGrpSpPr>
      </xdr:nvGrpSpPr>
      <xdr:grpSpPr bwMode="auto">
        <a:xfrm>
          <a:off x="5143500" y="10096500"/>
          <a:ext cx="0" cy="0"/>
          <a:chOff x="466" y="3952"/>
          <a:chExt cx="28" cy="16"/>
        </a:xfrm>
      </xdr:grpSpPr>
      <xdr:sp macro="" textlink="">
        <xdr:nvSpPr>
          <xdr:cNvPr id="5101804" name="Line 6128">
            <a:extLst>
              <a:ext uri="{FF2B5EF4-FFF2-40B4-BE49-F238E27FC236}">
                <a16:creationId xmlns:a16="http://schemas.microsoft.com/office/drawing/2014/main" id="{00000000-0008-0000-1100-0000E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5" name="Line 6129">
            <a:extLst>
              <a:ext uri="{FF2B5EF4-FFF2-40B4-BE49-F238E27FC236}">
                <a16:creationId xmlns:a16="http://schemas.microsoft.com/office/drawing/2014/main" id="{00000000-0008-0000-1100-0000E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4" name="Group 6130">
          <a:extLst>
            <a:ext uri="{FF2B5EF4-FFF2-40B4-BE49-F238E27FC236}">
              <a16:creationId xmlns:a16="http://schemas.microsoft.com/office/drawing/2014/main" id="{00000000-0008-0000-1100-0000B4D44D00}"/>
            </a:ext>
          </a:extLst>
        </xdr:cNvPr>
        <xdr:cNvGrpSpPr>
          <a:grpSpLocks/>
        </xdr:cNvGrpSpPr>
      </xdr:nvGrpSpPr>
      <xdr:grpSpPr bwMode="auto">
        <a:xfrm>
          <a:off x="5143500" y="10096500"/>
          <a:ext cx="0" cy="0"/>
          <a:chOff x="466" y="3952"/>
          <a:chExt cx="28" cy="16"/>
        </a:xfrm>
      </xdr:grpSpPr>
      <xdr:sp macro="" textlink="">
        <xdr:nvSpPr>
          <xdr:cNvPr id="5101802" name="Line 6131">
            <a:extLst>
              <a:ext uri="{FF2B5EF4-FFF2-40B4-BE49-F238E27FC236}">
                <a16:creationId xmlns:a16="http://schemas.microsoft.com/office/drawing/2014/main" id="{00000000-0008-0000-1100-0000E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3" name="Line 6132">
            <a:extLst>
              <a:ext uri="{FF2B5EF4-FFF2-40B4-BE49-F238E27FC236}">
                <a16:creationId xmlns:a16="http://schemas.microsoft.com/office/drawing/2014/main" id="{00000000-0008-0000-1100-0000E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5" name="Group 6133">
          <a:extLst>
            <a:ext uri="{FF2B5EF4-FFF2-40B4-BE49-F238E27FC236}">
              <a16:creationId xmlns:a16="http://schemas.microsoft.com/office/drawing/2014/main" id="{00000000-0008-0000-1100-0000B5D44D00}"/>
            </a:ext>
          </a:extLst>
        </xdr:cNvPr>
        <xdr:cNvGrpSpPr>
          <a:grpSpLocks/>
        </xdr:cNvGrpSpPr>
      </xdr:nvGrpSpPr>
      <xdr:grpSpPr bwMode="auto">
        <a:xfrm>
          <a:off x="5143500" y="10096500"/>
          <a:ext cx="0" cy="0"/>
          <a:chOff x="466" y="3952"/>
          <a:chExt cx="28" cy="16"/>
        </a:xfrm>
      </xdr:grpSpPr>
      <xdr:sp macro="" textlink="">
        <xdr:nvSpPr>
          <xdr:cNvPr id="5101800" name="Line 6134">
            <a:extLst>
              <a:ext uri="{FF2B5EF4-FFF2-40B4-BE49-F238E27FC236}">
                <a16:creationId xmlns:a16="http://schemas.microsoft.com/office/drawing/2014/main" id="{00000000-0008-0000-1100-0000E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1" name="Line 6135">
            <a:extLst>
              <a:ext uri="{FF2B5EF4-FFF2-40B4-BE49-F238E27FC236}">
                <a16:creationId xmlns:a16="http://schemas.microsoft.com/office/drawing/2014/main" id="{00000000-0008-0000-1100-0000E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726" name="Group 6136">
          <a:extLst>
            <a:ext uri="{FF2B5EF4-FFF2-40B4-BE49-F238E27FC236}">
              <a16:creationId xmlns:a16="http://schemas.microsoft.com/office/drawing/2014/main" id="{00000000-0008-0000-1100-0000B6D44D00}"/>
            </a:ext>
          </a:extLst>
        </xdr:cNvPr>
        <xdr:cNvGrpSpPr>
          <a:grpSpLocks/>
        </xdr:cNvGrpSpPr>
      </xdr:nvGrpSpPr>
      <xdr:grpSpPr bwMode="auto">
        <a:xfrm>
          <a:off x="4050506" y="10096500"/>
          <a:ext cx="266700" cy="0"/>
          <a:chOff x="466" y="3952"/>
          <a:chExt cx="28" cy="16"/>
        </a:xfrm>
      </xdr:grpSpPr>
      <xdr:sp macro="" textlink="">
        <xdr:nvSpPr>
          <xdr:cNvPr id="5101798" name="Line 6137">
            <a:extLst>
              <a:ext uri="{FF2B5EF4-FFF2-40B4-BE49-F238E27FC236}">
                <a16:creationId xmlns:a16="http://schemas.microsoft.com/office/drawing/2014/main" id="{00000000-0008-0000-1100-0000E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9" name="Line 6138">
            <a:extLst>
              <a:ext uri="{FF2B5EF4-FFF2-40B4-BE49-F238E27FC236}">
                <a16:creationId xmlns:a16="http://schemas.microsoft.com/office/drawing/2014/main" id="{00000000-0008-0000-1100-0000E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727" name="Group 6139">
          <a:extLst>
            <a:ext uri="{FF2B5EF4-FFF2-40B4-BE49-F238E27FC236}">
              <a16:creationId xmlns:a16="http://schemas.microsoft.com/office/drawing/2014/main" id="{00000000-0008-0000-1100-0000B7D44D00}"/>
            </a:ext>
          </a:extLst>
        </xdr:cNvPr>
        <xdr:cNvGrpSpPr>
          <a:grpSpLocks/>
        </xdr:cNvGrpSpPr>
      </xdr:nvGrpSpPr>
      <xdr:grpSpPr bwMode="auto">
        <a:xfrm>
          <a:off x="4031456" y="10096500"/>
          <a:ext cx="266700" cy="0"/>
          <a:chOff x="466" y="3952"/>
          <a:chExt cx="28" cy="16"/>
        </a:xfrm>
      </xdr:grpSpPr>
      <xdr:sp macro="" textlink="">
        <xdr:nvSpPr>
          <xdr:cNvPr id="5101796" name="Line 6140">
            <a:extLst>
              <a:ext uri="{FF2B5EF4-FFF2-40B4-BE49-F238E27FC236}">
                <a16:creationId xmlns:a16="http://schemas.microsoft.com/office/drawing/2014/main" id="{00000000-0008-0000-1100-0000E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7" name="Line 6141">
            <a:extLst>
              <a:ext uri="{FF2B5EF4-FFF2-40B4-BE49-F238E27FC236}">
                <a16:creationId xmlns:a16="http://schemas.microsoft.com/office/drawing/2014/main" id="{00000000-0008-0000-1100-0000E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728" name="Group 6142">
          <a:extLst>
            <a:ext uri="{FF2B5EF4-FFF2-40B4-BE49-F238E27FC236}">
              <a16:creationId xmlns:a16="http://schemas.microsoft.com/office/drawing/2014/main" id="{00000000-0008-0000-1100-0000B8D44D00}"/>
            </a:ext>
          </a:extLst>
        </xdr:cNvPr>
        <xdr:cNvGrpSpPr>
          <a:grpSpLocks/>
        </xdr:cNvGrpSpPr>
      </xdr:nvGrpSpPr>
      <xdr:grpSpPr bwMode="auto">
        <a:xfrm>
          <a:off x="4060031" y="10096500"/>
          <a:ext cx="266700" cy="0"/>
          <a:chOff x="466" y="3952"/>
          <a:chExt cx="28" cy="16"/>
        </a:xfrm>
      </xdr:grpSpPr>
      <xdr:sp macro="" textlink="">
        <xdr:nvSpPr>
          <xdr:cNvPr id="5101794" name="Line 6143">
            <a:extLst>
              <a:ext uri="{FF2B5EF4-FFF2-40B4-BE49-F238E27FC236}">
                <a16:creationId xmlns:a16="http://schemas.microsoft.com/office/drawing/2014/main" id="{00000000-0008-0000-1100-0000E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5" name="Line 6144">
            <a:extLst>
              <a:ext uri="{FF2B5EF4-FFF2-40B4-BE49-F238E27FC236}">
                <a16:creationId xmlns:a16="http://schemas.microsoft.com/office/drawing/2014/main" id="{00000000-0008-0000-1100-0000E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729" name="Group 6145">
          <a:extLst>
            <a:ext uri="{FF2B5EF4-FFF2-40B4-BE49-F238E27FC236}">
              <a16:creationId xmlns:a16="http://schemas.microsoft.com/office/drawing/2014/main" id="{00000000-0008-0000-1100-0000B9D44D00}"/>
            </a:ext>
          </a:extLst>
        </xdr:cNvPr>
        <xdr:cNvGrpSpPr>
          <a:grpSpLocks/>
        </xdr:cNvGrpSpPr>
      </xdr:nvGrpSpPr>
      <xdr:grpSpPr bwMode="auto">
        <a:xfrm>
          <a:off x="4633913" y="10096500"/>
          <a:ext cx="266700" cy="0"/>
          <a:chOff x="466" y="3952"/>
          <a:chExt cx="28" cy="16"/>
        </a:xfrm>
      </xdr:grpSpPr>
      <xdr:sp macro="" textlink="">
        <xdr:nvSpPr>
          <xdr:cNvPr id="5101792" name="Line 6146">
            <a:extLst>
              <a:ext uri="{FF2B5EF4-FFF2-40B4-BE49-F238E27FC236}">
                <a16:creationId xmlns:a16="http://schemas.microsoft.com/office/drawing/2014/main" id="{00000000-0008-0000-1100-0000E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3" name="Line 6147">
            <a:extLst>
              <a:ext uri="{FF2B5EF4-FFF2-40B4-BE49-F238E27FC236}">
                <a16:creationId xmlns:a16="http://schemas.microsoft.com/office/drawing/2014/main" id="{00000000-0008-0000-1100-0000E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730" name="Group 6148">
          <a:extLst>
            <a:ext uri="{FF2B5EF4-FFF2-40B4-BE49-F238E27FC236}">
              <a16:creationId xmlns:a16="http://schemas.microsoft.com/office/drawing/2014/main" id="{00000000-0008-0000-1100-0000BAD44D00}"/>
            </a:ext>
          </a:extLst>
        </xdr:cNvPr>
        <xdr:cNvGrpSpPr>
          <a:grpSpLocks/>
        </xdr:cNvGrpSpPr>
      </xdr:nvGrpSpPr>
      <xdr:grpSpPr bwMode="auto">
        <a:xfrm>
          <a:off x="4662488" y="10096500"/>
          <a:ext cx="266700" cy="0"/>
          <a:chOff x="466" y="3952"/>
          <a:chExt cx="28" cy="16"/>
        </a:xfrm>
      </xdr:grpSpPr>
      <xdr:sp macro="" textlink="">
        <xdr:nvSpPr>
          <xdr:cNvPr id="5101790" name="Line 6149">
            <a:extLst>
              <a:ext uri="{FF2B5EF4-FFF2-40B4-BE49-F238E27FC236}">
                <a16:creationId xmlns:a16="http://schemas.microsoft.com/office/drawing/2014/main" id="{00000000-0008-0000-1100-0000D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1" name="Line 6150">
            <a:extLst>
              <a:ext uri="{FF2B5EF4-FFF2-40B4-BE49-F238E27FC236}">
                <a16:creationId xmlns:a16="http://schemas.microsoft.com/office/drawing/2014/main" id="{00000000-0008-0000-1100-0000D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731" name="Group 6151">
          <a:extLst>
            <a:ext uri="{FF2B5EF4-FFF2-40B4-BE49-F238E27FC236}">
              <a16:creationId xmlns:a16="http://schemas.microsoft.com/office/drawing/2014/main" id="{00000000-0008-0000-1100-0000BBD44D00}"/>
            </a:ext>
          </a:extLst>
        </xdr:cNvPr>
        <xdr:cNvGrpSpPr>
          <a:grpSpLocks/>
        </xdr:cNvGrpSpPr>
      </xdr:nvGrpSpPr>
      <xdr:grpSpPr bwMode="auto">
        <a:xfrm>
          <a:off x="4652963" y="10096500"/>
          <a:ext cx="266700" cy="0"/>
          <a:chOff x="466" y="3952"/>
          <a:chExt cx="28" cy="16"/>
        </a:xfrm>
      </xdr:grpSpPr>
      <xdr:sp macro="" textlink="">
        <xdr:nvSpPr>
          <xdr:cNvPr id="5101788" name="Line 6152">
            <a:extLst>
              <a:ext uri="{FF2B5EF4-FFF2-40B4-BE49-F238E27FC236}">
                <a16:creationId xmlns:a16="http://schemas.microsoft.com/office/drawing/2014/main" id="{00000000-0008-0000-1100-0000D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9" name="Line 6153">
            <a:extLst>
              <a:ext uri="{FF2B5EF4-FFF2-40B4-BE49-F238E27FC236}">
                <a16:creationId xmlns:a16="http://schemas.microsoft.com/office/drawing/2014/main" id="{00000000-0008-0000-1100-0000D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732" name="Group 6154">
          <a:extLst>
            <a:ext uri="{FF2B5EF4-FFF2-40B4-BE49-F238E27FC236}">
              <a16:creationId xmlns:a16="http://schemas.microsoft.com/office/drawing/2014/main" id="{00000000-0008-0000-1100-0000BCD44D00}"/>
            </a:ext>
          </a:extLst>
        </xdr:cNvPr>
        <xdr:cNvGrpSpPr>
          <a:grpSpLocks/>
        </xdr:cNvGrpSpPr>
      </xdr:nvGrpSpPr>
      <xdr:grpSpPr bwMode="auto">
        <a:xfrm>
          <a:off x="4040981" y="10096500"/>
          <a:ext cx="266700" cy="0"/>
          <a:chOff x="466" y="3952"/>
          <a:chExt cx="28" cy="16"/>
        </a:xfrm>
      </xdr:grpSpPr>
      <xdr:sp macro="" textlink="">
        <xdr:nvSpPr>
          <xdr:cNvPr id="5101786" name="Line 6155">
            <a:extLst>
              <a:ext uri="{FF2B5EF4-FFF2-40B4-BE49-F238E27FC236}">
                <a16:creationId xmlns:a16="http://schemas.microsoft.com/office/drawing/2014/main" id="{00000000-0008-0000-1100-0000D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7" name="Line 6156">
            <a:extLst>
              <a:ext uri="{FF2B5EF4-FFF2-40B4-BE49-F238E27FC236}">
                <a16:creationId xmlns:a16="http://schemas.microsoft.com/office/drawing/2014/main" id="{00000000-0008-0000-1100-0000D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733" name="Group 6157">
          <a:extLst>
            <a:ext uri="{FF2B5EF4-FFF2-40B4-BE49-F238E27FC236}">
              <a16:creationId xmlns:a16="http://schemas.microsoft.com/office/drawing/2014/main" id="{00000000-0008-0000-1100-0000BDD44D00}"/>
            </a:ext>
          </a:extLst>
        </xdr:cNvPr>
        <xdr:cNvGrpSpPr>
          <a:grpSpLocks/>
        </xdr:cNvGrpSpPr>
      </xdr:nvGrpSpPr>
      <xdr:grpSpPr bwMode="auto">
        <a:xfrm>
          <a:off x="4088606" y="10096500"/>
          <a:ext cx="269082" cy="0"/>
          <a:chOff x="466" y="3952"/>
          <a:chExt cx="28" cy="16"/>
        </a:xfrm>
      </xdr:grpSpPr>
      <xdr:sp macro="" textlink="">
        <xdr:nvSpPr>
          <xdr:cNvPr id="5101784" name="Line 6158">
            <a:extLst>
              <a:ext uri="{FF2B5EF4-FFF2-40B4-BE49-F238E27FC236}">
                <a16:creationId xmlns:a16="http://schemas.microsoft.com/office/drawing/2014/main" id="{00000000-0008-0000-1100-0000D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5" name="Line 6159">
            <a:extLst>
              <a:ext uri="{FF2B5EF4-FFF2-40B4-BE49-F238E27FC236}">
                <a16:creationId xmlns:a16="http://schemas.microsoft.com/office/drawing/2014/main" id="{00000000-0008-0000-1100-0000D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734" name="Group 6160">
          <a:extLst>
            <a:ext uri="{FF2B5EF4-FFF2-40B4-BE49-F238E27FC236}">
              <a16:creationId xmlns:a16="http://schemas.microsoft.com/office/drawing/2014/main" id="{00000000-0008-0000-1100-0000BED44D00}"/>
            </a:ext>
          </a:extLst>
        </xdr:cNvPr>
        <xdr:cNvGrpSpPr>
          <a:grpSpLocks/>
        </xdr:cNvGrpSpPr>
      </xdr:nvGrpSpPr>
      <xdr:grpSpPr bwMode="auto">
        <a:xfrm>
          <a:off x="4069556" y="10096500"/>
          <a:ext cx="266700" cy="0"/>
          <a:chOff x="466" y="3952"/>
          <a:chExt cx="28" cy="16"/>
        </a:xfrm>
      </xdr:grpSpPr>
      <xdr:sp macro="" textlink="">
        <xdr:nvSpPr>
          <xdr:cNvPr id="5101782" name="Line 6161">
            <a:extLst>
              <a:ext uri="{FF2B5EF4-FFF2-40B4-BE49-F238E27FC236}">
                <a16:creationId xmlns:a16="http://schemas.microsoft.com/office/drawing/2014/main" id="{00000000-0008-0000-1100-0000D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3" name="Line 6162">
            <a:extLst>
              <a:ext uri="{FF2B5EF4-FFF2-40B4-BE49-F238E27FC236}">
                <a16:creationId xmlns:a16="http://schemas.microsoft.com/office/drawing/2014/main" id="{00000000-0008-0000-1100-0000D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735" name="Group 6163">
          <a:extLst>
            <a:ext uri="{FF2B5EF4-FFF2-40B4-BE49-F238E27FC236}">
              <a16:creationId xmlns:a16="http://schemas.microsoft.com/office/drawing/2014/main" id="{00000000-0008-0000-1100-0000BFD44D00}"/>
            </a:ext>
          </a:extLst>
        </xdr:cNvPr>
        <xdr:cNvGrpSpPr>
          <a:grpSpLocks/>
        </xdr:cNvGrpSpPr>
      </xdr:nvGrpSpPr>
      <xdr:grpSpPr bwMode="auto">
        <a:xfrm>
          <a:off x="4060031" y="10096500"/>
          <a:ext cx="266700" cy="0"/>
          <a:chOff x="466" y="3952"/>
          <a:chExt cx="28" cy="16"/>
        </a:xfrm>
      </xdr:grpSpPr>
      <xdr:sp macro="" textlink="">
        <xdr:nvSpPr>
          <xdr:cNvPr id="5101780" name="Line 6164">
            <a:extLst>
              <a:ext uri="{FF2B5EF4-FFF2-40B4-BE49-F238E27FC236}">
                <a16:creationId xmlns:a16="http://schemas.microsoft.com/office/drawing/2014/main" id="{00000000-0008-0000-1100-0000D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1" name="Line 6165">
            <a:extLst>
              <a:ext uri="{FF2B5EF4-FFF2-40B4-BE49-F238E27FC236}">
                <a16:creationId xmlns:a16="http://schemas.microsoft.com/office/drawing/2014/main" id="{00000000-0008-0000-1100-0000D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6" name="Group 6166">
          <a:extLst>
            <a:ext uri="{FF2B5EF4-FFF2-40B4-BE49-F238E27FC236}">
              <a16:creationId xmlns:a16="http://schemas.microsoft.com/office/drawing/2014/main" id="{00000000-0008-0000-1100-0000C0D44D00}"/>
            </a:ext>
          </a:extLst>
        </xdr:cNvPr>
        <xdr:cNvGrpSpPr>
          <a:grpSpLocks/>
        </xdr:cNvGrpSpPr>
      </xdr:nvGrpSpPr>
      <xdr:grpSpPr bwMode="auto">
        <a:xfrm>
          <a:off x="4117181" y="10096500"/>
          <a:ext cx="240507" cy="0"/>
          <a:chOff x="466" y="3952"/>
          <a:chExt cx="28" cy="16"/>
        </a:xfrm>
      </xdr:grpSpPr>
      <xdr:sp macro="" textlink="">
        <xdr:nvSpPr>
          <xdr:cNvPr id="5101778" name="Line 6167">
            <a:extLst>
              <a:ext uri="{FF2B5EF4-FFF2-40B4-BE49-F238E27FC236}">
                <a16:creationId xmlns:a16="http://schemas.microsoft.com/office/drawing/2014/main" id="{00000000-0008-0000-1100-0000D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9" name="Line 6168">
            <a:extLst>
              <a:ext uri="{FF2B5EF4-FFF2-40B4-BE49-F238E27FC236}">
                <a16:creationId xmlns:a16="http://schemas.microsoft.com/office/drawing/2014/main" id="{00000000-0008-0000-1100-0000D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7" name="Group 6169">
          <a:extLst>
            <a:ext uri="{FF2B5EF4-FFF2-40B4-BE49-F238E27FC236}">
              <a16:creationId xmlns:a16="http://schemas.microsoft.com/office/drawing/2014/main" id="{00000000-0008-0000-1100-0000C1D44D00}"/>
            </a:ext>
          </a:extLst>
        </xdr:cNvPr>
        <xdr:cNvGrpSpPr>
          <a:grpSpLocks/>
        </xdr:cNvGrpSpPr>
      </xdr:nvGrpSpPr>
      <xdr:grpSpPr bwMode="auto">
        <a:xfrm>
          <a:off x="4117181" y="10096500"/>
          <a:ext cx="240507" cy="0"/>
          <a:chOff x="466" y="3952"/>
          <a:chExt cx="28" cy="16"/>
        </a:xfrm>
      </xdr:grpSpPr>
      <xdr:sp macro="" textlink="">
        <xdr:nvSpPr>
          <xdr:cNvPr id="5101776" name="Line 6170">
            <a:extLst>
              <a:ext uri="{FF2B5EF4-FFF2-40B4-BE49-F238E27FC236}">
                <a16:creationId xmlns:a16="http://schemas.microsoft.com/office/drawing/2014/main" id="{00000000-0008-0000-1100-0000D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7" name="Line 6171">
            <a:extLst>
              <a:ext uri="{FF2B5EF4-FFF2-40B4-BE49-F238E27FC236}">
                <a16:creationId xmlns:a16="http://schemas.microsoft.com/office/drawing/2014/main" id="{00000000-0008-0000-1100-0000D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8" name="Group 6172">
          <a:extLst>
            <a:ext uri="{FF2B5EF4-FFF2-40B4-BE49-F238E27FC236}">
              <a16:creationId xmlns:a16="http://schemas.microsoft.com/office/drawing/2014/main" id="{00000000-0008-0000-1100-0000C2D44D00}"/>
            </a:ext>
          </a:extLst>
        </xdr:cNvPr>
        <xdr:cNvGrpSpPr>
          <a:grpSpLocks/>
        </xdr:cNvGrpSpPr>
      </xdr:nvGrpSpPr>
      <xdr:grpSpPr bwMode="auto">
        <a:xfrm>
          <a:off x="4117181" y="10096500"/>
          <a:ext cx="240507" cy="0"/>
          <a:chOff x="466" y="3952"/>
          <a:chExt cx="28" cy="16"/>
        </a:xfrm>
      </xdr:grpSpPr>
      <xdr:sp macro="" textlink="">
        <xdr:nvSpPr>
          <xdr:cNvPr id="5101774" name="Line 6173">
            <a:extLst>
              <a:ext uri="{FF2B5EF4-FFF2-40B4-BE49-F238E27FC236}">
                <a16:creationId xmlns:a16="http://schemas.microsoft.com/office/drawing/2014/main" id="{00000000-0008-0000-1100-0000C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5" name="Line 6174">
            <a:extLst>
              <a:ext uri="{FF2B5EF4-FFF2-40B4-BE49-F238E27FC236}">
                <a16:creationId xmlns:a16="http://schemas.microsoft.com/office/drawing/2014/main" id="{00000000-0008-0000-1100-0000C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9" name="Group 6175">
          <a:extLst>
            <a:ext uri="{FF2B5EF4-FFF2-40B4-BE49-F238E27FC236}">
              <a16:creationId xmlns:a16="http://schemas.microsoft.com/office/drawing/2014/main" id="{00000000-0008-0000-1100-0000C3D44D00}"/>
            </a:ext>
          </a:extLst>
        </xdr:cNvPr>
        <xdr:cNvGrpSpPr>
          <a:grpSpLocks/>
        </xdr:cNvGrpSpPr>
      </xdr:nvGrpSpPr>
      <xdr:grpSpPr bwMode="auto">
        <a:xfrm>
          <a:off x="4117181" y="10096500"/>
          <a:ext cx="240507" cy="0"/>
          <a:chOff x="466" y="3952"/>
          <a:chExt cx="28" cy="16"/>
        </a:xfrm>
      </xdr:grpSpPr>
      <xdr:sp macro="" textlink="">
        <xdr:nvSpPr>
          <xdr:cNvPr id="5101772" name="Line 6176">
            <a:extLst>
              <a:ext uri="{FF2B5EF4-FFF2-40B4-BE49-F238E27FC236}">
                <a16:creationId xmlns:a16="http://schemas.microsoft.com/office/drawing/2014/main" id="{00000000-0008-0000-1100-0000C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3" name="Line 6177">
            <a:extLst>
              <a:ext uri="{FF2B5EF4-FFF2-40B4-BE49-F238E27FC236}">
                <a16:creationId xmlns:a16="http://schemas.microsoft.com/office/drawing/2014/main" id="{00000000-0008-0000-1100-0000C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0" name="Group 6178">
          <a:extLst>
            <a:ext uri="{FF2B5EF4-FFF2-40B4-BE49-F238E27FC236}">
              <a16:creationId xmlns:a16="http://schemas.microsoft.com/office/drawing/2014/main" id="{00000000-0008-0000-1100-0000C4D44D00}"/>
            </a:ext>
          </a:extLst>
        </xdr:cNvPr>
        <xdr:cNvGrpSpPr>
          <a:grpSpLocks/>
        </xdr:cNvGrpSpPr>
      </xdr:nvGrpSpPr>
      <xdr:grpSpPr bwMode="auto">
        <a:xfrm>
          <a:off x="4117181" y="10096500"/>
          <a:ext cx="240507" cy="0"/>
          <a:chOff x="466" y="3952"/>
          <a:chExt cx="28" cy="16"/>
        </a:xfrm>
      </xdr:grpSpPr>
      <xdr:sp macro="" textlink="">
        <xdr:nvSpPr>
          <xdr:cNvPr id="5101770" name="Line 6179">
            <a:extLst>
              <a:ext uri="{FF2B5EF4-FFF2-40B4-BE49-F238E27FC236}">
                <a16:creationId xmlns:a16="http://schemas.microsoft.com/office/drawing/2014/main" id="{00000000-0008-0000-1100-0000C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1" name="Line 6180">
            <a:extLst>
              <a:ext uri="{FF2B5EF4-FFF2-40B4-BE49-F238E27FC236}">
                <a16:creationId xmlns:a16="http://schemas.microsoft.com/office/drawing/2014/main" id="{00000000-0008-0000-1100-0000C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1" name="Group 6181">
          <a:extLst>
            <a:ext uri="{FF2B5EF4-FFF2-40B4-BE49-F238E27FC236}">
              <a16:creationId xmlns:a16="http://schemas.microsoft.com/office/drawing/2014/main" id="{00000000-0008-0000-1100-0000C5D44D00}"/>
            </a:ext>
          </a:extLst>
        </xdr:cNvPr>
        <xdr:cNvGrpSpPr>
          <a:grpSpLocks/>
        </xdr:cNvGrpSpPr>
      </xdr:nvGrpSpPr>
      <xdr:grpSpPr bwMode="auto">
        <a:xfrm>
          <a:off x="4117181" y="10096500"/>
          <a:ext cx="240507" cy="0"/>
          <a:chOff x="466" y="3952"/>
          <a:chExt cx="28" cy="16"/>
        </a:xfrm>
      </xdr:grpSpPr>
      <xdr:sp macro="" textlink="">
        <xdr:nvSpPr>
          <xdr:cNvPr id="5101768" name="Line 6182">
            <a:extLst>
              <a:ext uri="{FF2B5EF4-FFF2-40B4-BE49-F238E27FC236}">
                <a16:creationId xmlns:a16="http://schemas.microsoft.com/office/drawing/2014/main" id="{00000000-0008-0000-1100-0000C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9" name="Line 6183">
            <a:extLst>
              <a:ext uri="{FF2B5EF4-FFF2-40B4-BE49-F238E27FC236}">
                <a16:creationId xmlns:a16="http://schemas.microsoft.com/office/drawing/2014/main" id="{00000000-0008-0000-1100-0000C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742" name="Group 6184">
          <a:extLst>
            <a:ext uri="{FF2B5EF4-FFF2-40B4-BE49-F238E27FC236}">
              <a16:creationId xmlns:a16="http://schemas.microsoft.com/office/drawing/2014/main" id="{00000000-0008-0000-1100-0000C6D44D00}"/>
            </a:ext>
          </a:extLst>
        </xdr:cNvPr>
        <xdr:cNvGrpSpPr>
          <a:grpSpLocks/>
        </xdr:cNvGrpSpPr>
      </xdr:nvGrpSpPr>
      <xdr:grpSpPr bwMode="auto">
        <a:xfrm>
          <a:off x="3993356" y="10096500"/>
          <a:ext cx="228600" cy="0"/>
          <a:chOff x="466" y="3952"/>
          <a:chExt cx="28" cy="16"/>
        </a:xfrm>
      </xdr:grpSpPr>
      <xdr:sp macro="" textlink="">
        <xdr:nvSpPr>
          <xdr:cNvPr id="5101766" name="Line 6185">
            <a:extLst>
              <a:ext uri="{FF2B5EF4-FFF2-40B4-BE49-F238E27FC236}">
                <a16:creationId xmlns:a16="http://schemas.microsoft.com/office/drawing/2014/main" id="{00000000-0008-0000-1100-0000C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7" name="Line 6186">
            <a:extLst>
              <a:ext uri="{FF2B5EF4-FFF2-40B4-BE49-F238E27FC236}">
                <a16:creationId xmlns:a16="http://schemas.microsoft.com/office/drawing/2014/main" id="{00000000-0008-0000-1100-0000C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3" name="Group 6187">
          <a:extLst>
            <a:ext uri="{FF2B5EF4-FFF2-40B4-BE49-F238E27FC236}">
              <a16:creationId xmlns:a16="http://schemas.microsoft.com/office/drawing/2014/main" id="{00000000-0008-0000-1100-0000C7D44D00}"/>
            </a:ext>
          </a:extLst>
        </xdr:cNvPr>
        <xdr:cNvGrpSpPr>
          <a:grpSpLocks/>
        </xdr:cNvGrpSpPr>
      </xdr:nvGrpSpPr>
      <xdr:grpSpPr bwMode="auto">
        <a:xfrm>
          <a:off x="4117181" y="10096500"/>
          <a:ext cx="228600" cy="0"/>
          <a:chOff x="466" y="3952"/>
          <a:chExt cx="28" cy="16"/>
        </a:xfrm>
      </xdr:grpSpPr>
      <xdr:sp macro="" textlink="">
        <xdr:nvSpPr>
          <xdr:cNvPr id="5101764" name="Line 6188">
            <a:extLst>
              <a:ext uri="{FF2B5EF4-FFF2-40B4-BE49-F238E27FC236}">
                <a16:creationId xmlns:a16="http://schemas.microsoft.com/office/drawing/2014/main" id="{00000000-0008-0000-1100-0000C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5" name="Line 6189">
            <a:extLst>
              <a:ext uri="{FF2B5EF4-FFF2-40B4-BE49-F238E27FC236}">
                <a16:creationId xmlns:a16="http://schemas.microsoft.com/office/drawing/2014/main" id="{00000000-0008-0000-1100-0000C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4" name="Group 6190">
          <a:extLst>
            <a:ext uri="{FF2B5EF4-FFF2-40B4-BE49-F238E27FC236}">
              <a16:creationId xmlns:a16="http://schemas.microsoft.com/office/drawing/2014/main" id="{00000000-0008-0000-1100-0000C8D44D00}"/>
            </a:ext>
          </a:extLst>
        </xdr:cNvPr>
        <xdr:cNvGrpSpPr>
          <a:grpSpLocks/>
        </xdr:cNvGrpSpPr>
      </xdr:nvGrpSpPr>
      <xdr:grpSpPr bwMode="auto">
        <a:xfrm>
          <a:off x="4117181" y="10096500"/>
          <a:ext cx="228600" cy="0"/>
          <a:chOff x="466" y="3952"/>
          <a:chExt cx="28" cy="16"/>
        </a:xfrm>
      </xdr:grpSpPr>
      <xdr:sp macro="" textlink="">
        <xdr:nvSpPr>
          <xdr:cNvPr id="5101762" name="Line 6191">
            <a:extLst>
              <a:ext uri="{FF2B5EF4-FFF2-40B4-BE49-F238E27FC236}">
                <a16:creationId xmlns:a16="http://schemas.microsoft.com/office/drawing/2014/main" id="{00000000-0008-0000-1100-0000C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3" name="Line 6192">
            <a:extLst>
              <a:ext uri="{FF2B5EF4-FFF2-40B4-BE49-F238E27FC236}">
                <a16:creationId xmlns:a16="http://schemas.microsoft.com/office/drawing/2014/main" id="{00000000-0008-0000-1100-0000C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5" name="Group 6193">
          <a:extLst>
            <a:ext uri="{FF2B5EF4-FFF2-40B4-BE49-F238E27FC236}">
              <a16:creationId xmlns:a16="http://schemas.microsoft.com/office/drawing/2014/main" id="{00000000-0008-0000-1100-0000C9D44D00}"/>
            </a:ext>
          </a:extLst>
        </xdr:cNvPr>
        <xdr:cNvGrpSpPr>
          <a:grpSpLocks/>
        </xdr:cNvGrpSpPr>
      </xdr:nvGrpSpPr>
      <xdr:grpSpPr bwMode="auto">
        <a:xfrm>
          <a:off x="4117181" y="10096500"/>
          <a:ext cx="240507" cy="0"/>
          <a:chOff x="466" y="3952"/>
          <a:chExt cx="28" cy="16"/>
        </a:xfrm>
      </xdr:grpSpPr>
      <xdr:sp macro="" textlink="">
        <xdr:nvSpPr>
          <xdr:cNvPr id="5101760" name="Line 6194">
            <a:extLst>
              <a:ext uri="{FF2B5EF4-FFF2-40B4-BE49-F238E27FC236}">
                <a16:creationId xmlns:a16="http://schemas.microsoft.com/office/drawing/2014/main" id="{00000000-0008-0000-1100-0000C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1" name="Line 6195">
            <a:extLst>
              <a:ext uri="{FF2B5EF4-FFF2-40B4-BE49-F238E27FC236}">
                <a16:creationId xmlns:a16="http://schemas.microsoft.com/office/drawing/2014/main" id="{00000000-0008-0000-1100-0000C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6" name="Group 6196">
          <a:extLst>
            <a:ext uri="{FF2B5EF4-FFF2-40B4-BE49-F238E27FC236}">
              <a16:creationId xmlns:a16="http://schemas.microsoft.com/office/drawing/2014/main" id="{00000000-0008-0000-1100-0000CAD44D00}"/>
            </a:ext>
          </a:extLst>
        </xdr:cNvPr>
        <xdr:cNvGrpSpPr>
          <a:grpSpLocks/>
        </xdr:cNvGrpSpPr>
      </xdr:nvGrpSpPr>
      <xdr:grpSpPr bwMode="auto">
        <a:xfrm>
          <a:off x="4117181" y="10096500"/>
          <a:ext cx="228600" cy="0"/>
          <a:chOff x="466" y="3952"/>
          <a:chExt cx="28" cy="16"/>
        </a:xfrm>
      </xdr:grpSpPr>
      <xdr:sp macro="" textlink="">
        <xdr:nvSpPr>
          <xdr:cNvPr id="5101758" name="Line 6197">
            <a:extLst>
              <a:ext uri="{FF2B5EF4-FFF2-40B4-BE49-F238E27FC236}">
                <a16:creationId xmlns:a16="http://schemas.microsoft.com/office/drawing/2014/main" id="{00000000-0008-0000-1100-0000B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9" name="Line 6198">
            <a:extLst>
              <a:ext uri="{FF2B5EF4-FFF2-40B4-BE49-F238E27FC236}">
                <a16:creationId xmlns:a16="http://schemas.microsoft.com/office/drawing/2014/main" id="{00000000-0008-0000-1100-0000B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7" name="Group 6199">
          <a:extLst>
            <a:ext uri="{FF2B5EF4-FFF2-40B4-BE49-F238E27FC236}">
              <a16:creationId xmlns:a16="http://schemas.microsoft.com/office/drawing/2014/main" id="{00000000-0008-0000-1100-0000CBD44D00}"/>
            </a:ext>
          </a:extLst>
        </xdr:cNvPr>
        <xdr:cNvGrpSpPr>
          <a:grpSpLocks/>
        </xdr:cNvGrpSpPr>
      </xdr:nvGrpSpPr>
      <xdr:grpSpPr bwMode="auto">
        <a:xfrm>
          <a:off x="4117181" y="10096500"/>
          <a:ext cx="228600" cy="0"/>
          <a:chOff x="466" y="3952"/>
          <a:chExt cx="28" cy="16"/>
        </a:xfrm>
      </xdr:grpSpPr>
      <xdr:sp macro="" textlink="">
        <xdr:nvSpPr>
          <xdr:cNvPr id="5101756" name="Line 6200">
            <a:extLst>
              <a:ext uri="{FF2B5EF4-FFF2-40B4-BE49-F238E27FC236}">
                <a16:creationId xmlns:a16="http://schemas.microsoft.com/office/drawing/2014/main" id="{00000000-0008-0000-1100-0000B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7" name="Line 6201">
            <a:extLst>
              <a:ext uri="{FF2B5EF4-FFF2-40B4-BE49-F238E27FC236}">
                <a16:creationId xmlns:a16="http://schemas.microsoft.com/office/drawing/2014/main" id="{00000000-0008-0000-1100-0000B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8" name="Group 6202">
          <a:extLst>
            <a:ext uri="{FF2B5EF4-FFF2-40B4-BE49-F238E27FC236}">
              <a16:creationId xmlns:a16="http://schemas.microsoft.com/office/drawing/2014/main" id="{00000000-0008-0000-1100-0000CCD44D00}"/>
            </a:ext>
          </a:extLst>
        </xdr:cNvPr>
        <xdr:cNvGrpSpPr>
          <a:grpSpLocks/>
        </xdr:cNvGrpSpPr>
      </xdr:nvGrpSpPr>
      <xdr:grpSpPr bwMode="auto">
        <a:xfrm>
          <a:off x="4117181" y="10096500"/>
          <a:ext cx="240507" cy="0"/>
          <a:chOff x="466" y="3952"/>
          <a:chExt cx="28" cy="16"/>
        </a:xfrm>
      </xdr:grpSpPr>
      <xdr:sp macro="" textlink="">
        <xdr:nvSpPr>
          <xdr:cNvPr id="5101754" name="Line 6203">
            <a:extLst>
              <a:ext uri="{FF2B5EF4-FFF2-40B4-BE49-F238E27FC236}">
                <a16:creationId xmlns:a16="http://schemas.microsoft.com/office/drawing/2014/main" id="{00000000-0008-0000-1100-0000B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5" name="Line 6204">
            <a:extLst>
              <a:ext uri="{FF2B5EF4-FFF2-40B4-BE49-F238E27FC236}">
                <a16:creationId xmlns:a16="http://schemas.microsoft.com/office/drawing/2014/main" id="{00000000-0008-0000-1100-0000B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49" name="Group 6205">
          <a:extLst>
            <a:ext uri="{FF2B5EF4-FFF2-40B4-BE49-F238E27FC236}">
              <a16:creationId xmlns:a16="http://schemas.microsoft.com/office/drawing/2014/main" id="{00000000-0008-0000-1100-0000CDD44D00}"/>
            </a:ext>
          </a:extLst>
        </xdr:cNvPr>
        <xdr:cNvGrpSpPr>
          <a:grpSpLocks/>
        </xdr:cNvGrpSpPr>
      </xdr:nvGrpSpPr>
      <xdr:grpSpPr bwMode="auto">
        <a:xfrm>
          <a:off x="4700588" y="10096500"/>
          <a:ext cx="266700" cy="0"/>
          <a:chOff x="466" y="3952"/>
          <a:chExt cx="28" cy="16"/>
        </a:xfrm>
      </xdr:grpSpPr>
      <xdr:sp macro="" textlink="">
        <xdr:nvSpPr>
          <xdr:cNvPr id="5101752" name="Line 6206">
            <a:extLst>
              <a:ext uri="{FF2B5EF4-FFF2-40B4-BE49-F238E27FC236}">
                <a16:creationId xmlns:a16="http://schemas.microsoft.com/office/drawing/2014/main" id="{00000000-0008-0000-1100-0000B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3" name="Line 6207">
            <a:extLst>
              <a:ext uri="{FF2B5EF4-FFF2-40B4-BE49-F238E27FC236}">
                <a16:creationId xmlns:a16="http://schemas.microsoft.com/office/drawing/2014/main" id="{00000000-0008-0000-1100-0000B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0" name="Group 6208">
          <a:extLst>
            <a:ext uri="{FF2B5EF4-FFF2-40B4-BE49-F238E27FC236}">
              <a16:creationId xmlns:a16="http://schemas.microsoft.com/office/drawing/2014/main" id="{00000000-0008-0000-1100-0000CED44D00}"/>
            </a:ext>
          </a:extLst>
        </xdr:cNvPr>
        <xdr:cNvGrpSpPr>
          <a:grpSpLocks/>
        </xdr:cNvGrpSpPr>
      </xdr:nvGrpSpPr>
      <xdr:grpSpPr bwMode="auto">
        <a:xfrm>
          <a:off x="4700588" y="10096500"/>
          <a:ext cx="266700" cy="0"/>
          <a:chOff x="466" y="3952"/>
          <a:chExt cx="28" cy="16"/>
        </a:xfrm>
      </xdr:grpSpPr>
      <xdr:sp macro="" textlink="">
        <xdr:nvSpPr>
          <xdr:cNvPr id="5101750" name="Line 6209">
            <a:extLst>
              <a:ext uri="{FF2B5EF4-FFF2-40B4-BE49-F238E27FC236}">
                <a16:creationId xmlns:a16="http://schemas.microsoft.com/office/drawing/2014/main" id="{00000000-0008-0000-1100-0000B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1" name="Line 6210">
            <a:extLst>
              <a:ext uri="{FF2B5EF4-FFF2-40B4-BE49-F238E27FC236}">
                <a16:creationId xmlns:a16="http://schemas.microsoft.com/office/drawing/2014/main" id="{00000000-0008-0000-1100-0000B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1" name="Group 6211">
          <a:extLst>
            <a:ext uri="{FF2B5EF4-FFF2-40B4-BE49-F238E27FC236}">
              <a16:creationId xmlns:a16="http://schemas.microsoft.com/office/drawing/2014/main" id="{00000000-0008-0000-1100-0000CFD44D00}"/>
            </a:ext>
          </a:extLst>
        </xdr:cNvPr>
        <xdr:cNvGrpSpPr>
          <a:grpSpLocks/>
        </xdr:cNvGrpSpPr>
      </xdr:nvGrpSpPr>
      <xdr:grpSpPr bwMode="auto">
        <a:xfrm>
          <a:off x="4700588" y="10096500"/>
          <a:ext cx="266700" cy="0"/>
          <a:chOff x="466" y="3952"/>
          <a:chExt cx="28" cy="16"/>
        </a:xfrm>
      </xdr:grpSpPr>
      <xdr:sp macro="" textlink="">
        <xdr:nvSpPr>
          <xdr:cNvPr id="5101748" name="Line 6212">
            <a:extLst>
              <a:ext uri="{FF2B5EF4-FFF2-40B4-BE49-F238E27FC236}">
                <a16:creationId xmlns:a16="http://schemas.microsoft.com/office/drawing/2014/main" id="{00000000-0008-0000-1100-0000B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9" name="Line 6213">
            <a:extLst>
              <a:ext uri="{FF2B5EF4-FFF2-40B4-BE49-F238E27FC236}">
                <a16:creationId xmlns:a16="http://schemas.microsoft.com/office/drawing/2014/main" id="{00000000-0008-0000-1100-0000B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2" name="Group 6214">
          <a:extLst>
            <a:ext uri="{FF2B5EF4-FFF2-40B4-BE49-F238E27FC236}">
              <a16:creationId xmlns:a16="http://schemas.microsoft.com/office/drawing/2014/main" id="{00000000-0008-0000-1100-0000D0D44D00}"/>
            </a:ext>
          </a:extLst>
        </xdr:cNvPr>
        <xdr:cNvGrpSpPr>
          <a:grpSpLocks/>
        </xdr:cNvGrpSpPr>
      </xdr:nvGrpSpPr>
      <xdr:grpSpPr bwMode="auto">
        <a:xfrm>
          <a:off x="5486400" y="10096500"/>
          <a:ext cx="266700" cy="0"/>
          <a:chOff x="466" y="3952"/>
          <a:chExt cx="28" cy="16"/>
        </a:xfrm>
      </xdr:grpSpPr>
      <xdr:sp macro="" textlink="">
        <xdr:nvSpPr>
          <xdr:cNvPr id="5101746" name="Line 6215">
            <a:extLst>
              <a:ext uri="{FF2B5EF4-FFF2-40B4-BE49-F238E27FC236}">
                <a16:creationId xmlns:a16="http://schemas.microsoft.com/office/drawing/2014/main" id="{00000000-0008-0000-1100-0000B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7" name="Line 6216">
            <a:extLst>
              <a:ext uri="{FF2B5EF4-FFF2-40B4-BE49-F238E27FC236}">
                <a16:creationId xmlns:a16="http://schemas.microsoft.com/office/drawing/2014/main" id="{00000000-0008-0000-1100-0000B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3" name="Group 6217">
          <a:extLst>
            <a:ext uri="{FF2B5EF4-FFF2-40B4-BE49-F238E27FC236}">
              <a16:creationId xmlns:a16="http://schemas.microsoft.com/office/drawing/2014/main" id="{00000000-0008-0000-1100-0000D1D44D00}"/>
            </a:ext>
          </a:extLst>
        </xdr:cNvPr>
        <xdr:cNvGrpSpPr>
          <a:grpSpLocks/>
        </xdr:cNvGrpSpPr>
      </xdr:nvGrpSpPr>
      <xdr:grpSpPr bwMode="auto">
        <a:xfrm>
          <a:off x="5486400" y="10096500"/>
          <a:ext cx="266700" cy="0"/>
          <a:chOff x="466" y="3952"/>
          <a:chExt cx="28" cy="16"/>
        </a:xfrm>
      </xdr:grpSpPr>
      <xdr:sp macro="" textlink="">
        <xdr:nvSpPr>
          <xdr:cNvPr id="5101744" name="Line 6218">
            <a:extLst>
              <a:ext uri="{FF2B5EF4-FFF2-40B4-BE49-F238E27FC236}">
                <a16:creationId xmlns:a16="http://schemas.microsoft.com/office/drawing/2014/main" id="{00000000-0008-0000-1100-0000B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5" name="Line 6219">
            <a:extLst>
              <a:ext uri="{FF2B5EF4-FFF2-40B4-BE49-F238E27FC236}">
                <a16:creationId xmlns:a16="http://schemas.microsoft.com/office/drawing/2014/main" id="{00000000-0008-0000-1100-0000B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4" name="Group 6220">
          <a:extLst>
            <a:ext uri="{FF2B5EF4-FFF2-40B4-BE49-F238E27FC236}">
              <a16:creationId xmlns:a16="http://schemas.microsoft.com/office/drawing/2014/main" id="{00000000-0008-0000-1100-0000D2D44D00}"/>
            </a:ext>
          </a:extLst>
        </xdr:cNvPr>
        <xdr:cNvGrpSpPr>
          <a:grpSpLocks/>
        </xdr:cNvGrpSpPr>
      </xdr:nvGrpSpPr>
      <xdr:grpSpPr bwMode="auto">
        <a:xfrm>
          <a:off x="5486400" y="10096500"/>
          <a:ext cx="266700" cy="0"/>
          <a:chOff x="466" y="3952"/>
          <a:chExt cx="28" cy="16"/>
        </a:xfrm>
      </xdr:grpSpPr>
      <xdr:sp macro="" textlink="">
        <xdr:nvSpPr>
          <xdr:cNvPr id="5101742" name="Line 6221">
            <a:extLst>
              <a:ext uri="{FF2B5EF4-FFF2-40B4-BE49-F238E27FC236}">
                <a16:creationId xmlns:a16="http://schemas.microsoft.com/office/drawing/2014/main" id="{00000000-0008-0000-1100-0000A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3" name="Line 6222">
            <a:extLst>
              <a:ext uri="{FF2B5EF4-FFF2-40B4-BE49-F238E27FC236}">
                <a16:creationId xmlns:a16="http://schemas.microsoft.com/office/drawing/2014/main" id="{00000000-0008-0000-1100-0000A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5" name="Group 6223">
          <a:extLst>
            <a:ext uri="{FF2B5EF4-FFF2-40B4-BE49-F238E27FC236}">
              <a16:creationId xmlns:a16="http://schemas.microsoft.com/office/drawing/2014/main" id="{00000000-0008-0000-1100-0000D3D44D00}"/>
            </a:ext>
          </a:extLst>
        </xdr:cNvPr>
        <xdr:cNvGrpSpPr>
          <a:grpSpLocks/>
        </xdr:cNvGrpSpPr>
      </xdr:nvGrpSpPr>
      <xdr:grpSpPr bwMode="auto">
        <a:xfrm>
          <a:off x="5486400" y="10096500"/>
          <a:ext cx="266700" cy="0"/>
          <a:chOff x="466" y="3952"/>
          <a:chExt cx="28" cy="16"/>
        </a:xfrm>
      </xdr:grpSpPr>
      <xdr:sp macro="" textlink="">
        <xdr:nvSpPr>
          <xdr:cNvPr id="5101740" name="Line 6224">
            <a:extLst>
              <a:ext uri="{FF2B5EF4-FFF2-40B4-BE49-F238E27FC236}">
                <a16:creationId xmlns:a16="http://schemas.microsoft.com/office/drawing/2014/main" id="{00000000-0008-0000-1100-0000A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1" name="Line 6225">
            <a:extLst>
              <a:ext uri="{FF2B5EF4-FFF2-40B4-BE49-F238E27FC236}">
                <a16:creationId xmlns:a16="http://schemas.microsoft.com/office/drawing/2014/main" id="{00000000-0008-0000-1100-0000A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6" name="Group 6226">
          <a:extLst>
            <a:ext uri="{FF2B5EF4-FFF2-40B4-BE49-F238E27FC236}">
              <a16:creationId xmlns:a16="http://schemas.microsoft.com/office/drawing/2014/main" id="{00000000-0008-0000-1100-0000D4D44D00}"/>
            </a:ext>
          </a:extLst>
        </xdr:cNvPr>
        <xdr:cNvGrpSpPr>
          <a:grpSpLocks/>
        </xdr:cNvGrpSpPr>
      </xdr:nvGrpSpPr>
      <xdr:grpSpPr bwMode="auto">
        <a:xfrm>
          <a:off x="5486400" y="10096500"/>
          <a:ext cx="266700" cy="0"/>
          <a:chOff x="466" y="3952"/>
          <a:chExt cx="28" cy="16"/>
        </a:xfrm>
      </xdr:grpSpPr>
      <xdr:sp macro="" textlink="">
        <xdr:nvSpPr>
          <xdr:cNvPr id="5101738" name="Line 6227">
            <a:extLst>
              <a:ext uri="{FF2B5EF4-FFF2-40B4-BE49-F238E27FC236}">
                <a16:creationId xmlns:a16="http://schemas.microsoft.com/office/drawing/2014/main" id="{00000000-0008-0000-1100-0000A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9" name="Line 6228">
            <a:extLst>
              <a:ext uri="{FF2B5EF4-FFF2-40B4-BE49-F238E27FC236}">
                <a16:creationId xmlns:a16="http://schemas.microsoft.com/office/drawing/2014/main" id="{00000000-0008-0000-1100-0000A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57" name="Group 6229">
          <a:extLst>
            <a:ext uri="{FF2B5EF4-FFF2-40B4-BE49-F238E27FC236}">
              <a16:creationId xmlns:a16="http://schemas.microsoft.com/office/drawing/2014/main" id="{00000000-0008-0000-1100-0000D5D44D00}"/>
            </a:ext>
          </a:extLst>
        </xdr:cNvPr>
        <xdr:cNvGrpSpPr>
          <a:grpSpLocks/>
        </xdr:cNvGrpSpPr>
      </xdr:nvGrpSpPr>
      <xdr:grpSpPr bwMode="auto">
        <a:xfrm>
          <a:off x="4117181" y="10096500"/>
          <a:ext cx="228600" cy="0"/>
          <a:chOff x="466" y="3952"/>
          <a:chExt cx="28" cy="16"/>
        </a:xfrm>
      </xdr:grpSpPr>
      <xdr:sp macro="" textlink="">
        <xdr:nvSpPr>
          <xdr:cNvPr id="5101736" name="Line 6230">
            <a:extLst>
              <a:ext uri="{FF2B5EF4-FFF2-40B4-BE49-F238E27FC236}">
                <a16:creationId xmlns:a16="http://schemas.microsoft.com/office/drawing/2014/main" id="{00000000-0008-0000-1100-0000A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7" name="Line 6231">
            <a:extLst>
              <a:ext uri="{FF2B5EF4-FFF2-40B4-BE49-F238E27FC236}">
                <a16:creationId xmlns:a16="http://schemas.microsoft.com/office/drawing/2014/main" id="{00000000-0008-0000-1100-0000A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8" name="Group 6232">
          <a:extLst>
            <a:ext uri="{FF2B5EF4-FFF2-40B4-BE49-F238E27FC236}">
              <a16:creationId xmlns:a16="http://schemas.microsoft.com/office/drawing/2014/main" id="{00000000-0008-0000-1100-0000D6D44D00}"/>
            </a:ext>
          </a:extLst>
        </xdr:cNvPr>
        <xdr:cNvGrpSpPr>
          <a:grpSpLocks/>
        </xdr:cNvGrpSpPr>
      </xdr:nvGrpSpPr>
      <xdr:grpSpPr bwMode="auto">
        <a:xfrm>
          <a:off x="4700588" y="10096500"/>
          <a:ext cx="266700" cy="0"/>
          <a:chOff x="466" y="3952"/>
          <a:chExt cx="28" cy="16"/>
        </a:xfrm>
      </xdr:grpSpPr>
      <xdr:sp macro="" textlink="">
        <xdr:nvSpPr>
          <xdr:cNvPr id="5101734" name="Line 6233">
            <a:extLst>
              <a:ext uri="{FF2B5EF4-FFF2-40B4-BE49-F238E27FC236}">
                <a16:creationId xmlns:a16="http://schemas.microsoft.com/office/drawing/2014/main" id="{00000000-0008-0000-1100-0000A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5" name="Line 6234">
            <a:extLst>
              <a:ext uri="{FF2B5EF4-FFF2-40B4-BE49-F238E27FC236}">
                <a16:creationId xmlns:a16="http://schemas.microsoft.com/office/drawing/2014/main" id="{00000000-0008-0000-1100-0000A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59" name="Group 6235">
          <a:extLst>
            <a:ext uri="{FF2B5EF4-FFF2-40B4-BE49-F238E27FC236}">
              <a16:creationId xmlns:a16="http://schemas.microsoft.com/office/drawing/2014/main" id="{00000000-0008-0000-1100-0000D7D44D00}"/>
            </a:ext>
          </a:extLst>
        </xdr:cNvPr>
        <xdr:cNvGrpSpPr>
          <a:grpSpLocks/>
        </xdr:cNvGrpSpPr>
      </xdr:nvGrpSpPr>
      <xdr:grpSpPr bwMode="auto">
        <a:xfrm>
          <a:off x="4117181" y="10096500"/>
          <a:ext cx="228600" cy="0"/>
          <a:chOff x="466" y="3952"/>
          <a:chExt cx="28" cy="16"/>
        </a:xfrm>
      </xdr:grpSpPr>
      <xdr:sp macro="" textlink="">
        <xdr:nvSpPr>
          <xdr:cNvPr id="5101732" name="Line 6236">
            <a:extLst>
              <a:ext uri="{FF2B5EF4-FFF2-40B4-BE49-F238E27FC236}">
                <a16:creationId xmlns:a16="http://schemas.microsoft.com/office/drawing/2014/main" id="{00000000-0008-0000-1100-0000A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3" name="Line 6237">
            <a:extLst>
              <a:ext uri="{FF2B5EF4-FFF2-40B4-BE49-F238E27FC236}">
                <a16:creationId xmlns:a16="http://schemas.microsoft.com/office/drawing/2014/main" id="{00000000-0008-0000-1100-0000A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0" name="Group 6238">
          <a:extLst>
            <a:ext uri="{FF2B5EF4-FFF2-40B4-BE49-F238E27FC236}">
              <a16:creationId xmlns:a16="http://schemas.microsoft.com/office/drawing/2014/main" id="{00000000-0008-0000-1100-0000D8D44D00}"/>
            </a:ext>
          </a:extLst>
        </xdr:cNvPr>
        <xdr:cNvGrpSpPr>
          <a:grpSpLocks/>
        </xdr:cNvGrpSpPr>
      </xdr:nvGrpSpPr>
      <xdr:grpSpPr bwMode="auto">
        <a:xfrm>
          <a:off x="4700588" y="10096500"/>
          <a:ext cx="266700" cy="0"/>
          <a:chOff x="466" y="3952"/>
          <a:chExt cx="28" cy="16"/>
        </a:xfrm>
      </xdr:grpSpPr>
      <xdr:sp macro="" textlink="">
        <xdr:nvSpPr>
          <xdr:cNvPr id="5101730" name="Line 6239">
            <a:extLst>
              <a:ext uri="{FF2B5EF4-FFF2-40B4-BE49-F238E27FC236}">
                <a16:creationId xmlns:a16="http://schemas.microsoft.com/office/drawing/2014/main" id="{00000000-0008-0000-1100-0000A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1" name="Line 6240">
            <a:extLst>
              <a:ext uri="{FF2B5EF4-FFF2-40B4-BE49-F238E27FC236}">
                <a16:creationId xmlns:a16="http://schemas.microsoft.com/office/drawing/2014/main" id="{00000000-0008-0000-1100-0000A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1" name="Group 6241">
          <a:extLst>
            <a:ext uri="{FF2B5EF4-FFF2-40B4-BE49-F238E27FC236}">
              <a16:creationId xmlns:a16="http://schemas.microsoft.com/office/drawing/2014/main" id="{00000000-0008-0000-1100-0000D9D44D00}"/>
            </a:ext>
          </a:extLst>
        </xdr:cNvPr>
        <xdr:cNvGrpSpPr>
          <a:grpSpLocks/>
        </xdr:cNvGrpSpPr>
      </xdr:nvGrpSpPr>
      <xdr:grpSpPr bwMode="auto">
        <a:xfrm>
          <a:off x="4117181" y="10096500"/>
          <a:ext cx="228600" cy="0"/>
          <a:chOff x="466" y="3952"/>
          <a:chExt cx="28" cy="16"/>
        </a:xfrm>
      </xdr:grpSpPr>
      <xdr:sp macro="" textlink="">
        <xdr:nvSpPr>
          <xdr:cNvPr id="5101728" name="Line 6242">
            <a:extLst>
              <a:ext uri="{FF2B5EF4-FFF2-40B4-BE49-F238E27FC236}">
                <a16:creationId xmlns:a16="http://schemas.microsoft.com/office/drawing/2014/main" id="{00000000-0008-0000-1100-0000A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9" name="Line 6243">
            <a:extLst>
              <a:ext uri="{FF2B5EF4-FFF2-40B4-BE49-F238E27FC236}">
                <a16:creationId xmlns:a16="http://schemas.microsoft.com/office/drawing/2014/main" id="{00000000-0008-0000-1100-0000A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2" name="Group 6244">
          <a:extLst>
            <a:ext uri="{FF2B5EF4-FFF2-40B4-BE49-F238E27FC236}">
              <a16:creationId xmlns:a16="http://schemas.microsoft.com/office/drawing/2014/main" id="{00000000-0008-0000-1100-0000DAD44D00}"/>
            </a:ext>
          </a:extLst>
        </xdr:cNvPr>
        <xdr:cNvGrpSpPr>
          <a:grpSpLocks/>
        </xdr:cNvGrpSpPr>
      </xdr:nvGrpSpPr>
      <xdr:grpSpPr bwMode="auto">
        <a:xfrm>
          <a:off x="4700588" y="10096500"/>
          <a:ext cx="266700" cy="0"/>
          <a:chOff x="466" y="3952"/>
          <a:chExt cx="28" cy="16"/>
        </a:xfrm>
      </xdr:grpSpPr>
      <xdr:sp macro="" textlink="">
        <xdr:nvSpPr>
          <xdr:cNvPr id="5101726" name="Line 6245">
            <a:extLst>
              <a:ext uri="{FF2B5EF4-FFF2-40B4-BE49-F238E27FC236}">
                <a16:creationId xmlns:a16="http://schemas.microsoft.com/office/drawing/2014/main" id="{00000000-0008-0000-1100-00009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7" name="Line 6246">
            <a:extLst>
              <a:ext uri="{FF2B5EF4-FFF2-40B4-BE49-F238E27FC236}">
                <a16:creationId xmlns:a16="http://schemas.microsoft.com/office/drawing/2014/main" id="{00000000-0008-0000-1100-00009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3" name="Group 6247">
          <a:extLst>
            <a:ext uri="{FF2B5EF4-FFF2-40B4-BE49-F238E27FC236}">
              <a16:creationId xmlns:a16="http://schemas.microsoft.com/office/drawing/2014/main" id="{00000000-0008-0000-1100-0000DBD44D00}"/>
            </a:ext>
          </a:extLst>
        </xdr:cNvPr>
        <xdr:cNvGrpSpPr>
          <a:grpSpLocks/>
        </xdr:cNvGrpSpPr>
      </xdr:nvGrpSpPr>
      <xdr:grpSpPr bwMode="auto">
        <a:xfrm>
          <a:off x="4117181" y="10096500"/>
          <a:ext cx="228600" cy="0"/>
          <a:chOff x="466" y="3952"/>
          <a:chExt cx="28" cy="16"/>
        </a:xfrm>
      </xdr:grpSpPr>
      <xdr:sp macro="" textlink="">
        <xdr:nvSpPr>
          <xdr:cNvPr id="5101724" name="Line 6248">
            <a:extLst>
              <a:ext uri="{FF2B5EF4-FFF2-40B4-BE49-F238E27FC236}">
                <a16:creationId xmlns:a16="http://schemas.microsoft.com/office/drawing/2014/main" id="{00000000-0008-0000-1100-00009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5" name="Line 6249">
            <a:extLst>
              <a:ext uri="{FF2B5EF4-FFF2-40B4-BE49-F238E27FC236}">
                <a16:creationId xmlns:a16="http://schemas.microsoft.com/office/drawing/2014/main" id="{00000000-0008-0000-1100-00009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4" name="Group 6250">
          <a:extLst>
            <a:ext uri="{FF2B5EF4-FFF2-40B4-BE49-F238E27FC236}">
              <a16:creationId xmlns:a16="http://schemas.microsoft.com/office/drawing/2014/main" id="{00000000-0008-0000-1100-0000DCD44D00}"/>
            </a:ext>
          </a:extLst>
        </xdr:cNvPr>
        <xdr:cNvGrpSpPr>
          <a:grpSpLocks/>
        </xdr:cNvGrpSpPr>
      </xdr:nvGrpSpPr>
      <xdr:grpSpPr bwMode="auto">
        <a:xfrm>
          <a:off x="4700588" y="10096500"/>
          <a:ext cx="266700" cy="0"/>
          <a:chOff x="466" y="3952"/>
          <a:chExt cx="28" cy="16"/>
        </a:xfrm>
      </xdr:grpSpPr>
      <xdr:sp macro="" textlink="">
        <xdr:nvSpPr>
          <xdr:cNvPr id="5101722" name="Line 6251">
            <a:extLst>
              <a:ext uri="{FF2B5EF4-FFF2-40B4-BE49-F238E27FC236}">
                <a16:creationId xmlns:a16="http://schemas.microsoft.com/office/drawing/2014/main" id="{00000000-0008-0000-1100-00009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3" name="Line 6252">
            <a:extLst>
              <a:ext uri="{FF2B5EF4-FFF2-40B4-BE49-F238E27FC236}">
                <a16:creationId xmlns:a16="http://schemas.microsoft.com/office/drawing/2014/main" id="{00000000-0008-0000-1100-00009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5" name="Group 6253">
          <a:extLst>
            <a:ext uri="{FF2B5EF4-FFF2-40B4-BE49-F238E27FC236}">
              <a16:creationId xmlns:a16="http://schemas.microsoft.com/office/drawing/2014/main" id="{00000000-0008-0000-1100-0000DDD44D00}"/>
            </a:ext>
          </a:extLst>
        </xdr:cNvPr>
        <xdr:cNvGrpSpPr>
          <a:grpSpLocks/>
        </xdr:cNvGrpSpPr>
      </xdr:nvGrpSpPr>
      <xdr:grpSpPr bwMode="auto">
        <a:xfrm>
          <a:off x="4117181" y="10096500"/>
          <a:ext cx="228600" cy="0"/>
          <a:chOff x="466" y="3952"/>
          <a:chExt cx="28" cy="16"/>
        </a:xfrm>
      </xdr:grpSpPr>
      <xdr:sp macro="" textlink="">
        <xdr:nvSpPr>
          <xdr:cNvPr id="5101720" name="Line 6254">
            <a:extLst>
              <a:ext uri="{FF2B5EF4-FFF2-40B4-BE49-F238E27FC236}">
                <a16:creationId xmlns:a16="http://schemas.microsoft.com/office/drawing/2014/main" id="{00000000-0008-0000-1100-00009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1" name="Line 6255">
            <a:extLst>
              <a:ext uri="{FF2B5EF4-FFF2-40B4-BE49-F238E27FC236}">
                <a16:creationId xmlns:a16="http://schemas.microsoft.com/office/drawing/2014/main" id="{00000000-0008-0000-1100-00009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6" name="Group 6256">
          <a:extLst>
            <a:ext uri="{FF2B5EF4-FFF2-40B4-BE49-F238E27FC236}">
              <a16:creationId xmlns:a16="http://schemas.microsoft.com/office/drawing/2014/main" id="{00000000-0008-0000-1100-0000DED44D00}"/>
            </a:ext>
          </a:extLst>
        </xdr:cNvPr>
        <xdr:cNvGrpSpPr>
          <a:grpSpLocks/>
        </xdr:cNvGrpSpPr>
      </xdr:nvGrpSpPr>
      <xdr:grpSpPr bwMode="auto">
        <a:xfrm>
          <a:off x="4117181" y="10096500"/>
          <a:ext cx="228600" cy="0"/>
          <a:chOff x="466" y="3952"/>
          <a:chExt cx="28" cy="16"/>
        </a:xfrm>
      </xdr:grpSpPr>
      <xdr:sp macro="" textlink="">
        <xdr:nvSpPr>
          <xdr:cNvPr id="5101718" name="Line 6257">
            <a:extLst>
              <a:ext uri="{FF2B5EF4-FFF2-40B4-BE49-F238E27FC236}">
                <a16:creationId xmlns:a16="http://schemas.microsoft.com/office/drawing/2014/main" id="{00000000-0008-0000-1100-00009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9" name="Line 6258">
            <a:extLst>
              <a:ext uri="{FF2B5EF4-FFF2-40B4-BE49-F238E27FC236}">
                <a16:creationId xmlns:a16="http://schemas.microsoft.com/office/drawing/2014/main" id="{00000000-0008-0000-1100-00009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7" name="Group 6259">
          <a:extLst>
            <a:ext uri="{FF2B5EF4-FFF2-40B4-BE49-F238E27FC236}">
              <a16:creationId xmlns:a16="http://schemas.microsoft.com/office/drawing/2014/main" id="{00000000-0008-0000-1100-0000DFD44D00}"/>
            </a:ext>
          </a:extLst>
        </xdr:cNvPr>
        <xdr:cNvGrpSpPr>
          <a:grpSpLocks/>
        </xdr:cNvGrpSpPr>
      </xdr:nvGrpSpPr>
      <xdr:grpSpPr bwMode="auto">
        <a:xfrm>
          <a:off x="4117181" y="10096500"/>
          <a:ext cx="228600" cy="0"/>
          <a:chOff x="466" y="3952"/>
          <a:chExt cx="28" cy="16"/>
        </a:xfrm>
      </xdr:grpSpPr>
      <xdr:sp macro="" textlink="">
        <xdr:nvSpPr>
          <xdr:cNvPr id="5101716" name="Line 6260">
            <a:extLst>
              <a:ext uri="{FF2B5EF4-FFF2-40B4-BE49-F238E27FC236}">
                <a16:creationId xmlns:a16="http://schemas.microsoft.com/office/drawing/2014/main" id="{00000000-0008-0000-1100-00009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7" name="Line 6261">
            <a:extLst>
              <a:ext uri="{FF2B5EF4-FFF2-40B4-BE49-F238E27FC236}">
                <a16:creationId xmlns:a16="http://schemas.microsoft.com/office/drawing/2014/main" id="{00000000-0008-0000-1100-00009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8" name="Group 6262">
          <a:extLst>
            <a:ext uri="{FF2B5EF4-FFF2-40B4-BE49-F238E27FC236}">
              <a16:creationId xmlns:a16="http://schemas.microsoft.com/office/drawing/2014/main" id="{00000000-0008-0000-1100-0000E0D44D00}"/>
            </a:ext>
          </a:extLst>
        </xdr:cNvPr>
        <xdr:cNvGrpSpPr>
          <a:grpSpLocks/>
        </xdr:cNvGrpSpPr>
      </xdr:nvGrpSpPr>
      <xdr:grpSpPr bwMode="auto">
        <a:xfrm>
          <a:off x="4117181" y="10096500"/>
          <a:ext cx="228600" cy="0"/>
          <a:chOff x="466" y="3952"/>
          <a:chExt cx="28" cy="16"/>
        </a:xfrm>
      </xdr:grpSpPr>
      <xdr:sp macro="" textlink="">
        <xdr:nvSpPr>
          <xdr:cNvPr id="5101714" name="Line 6263">
            <a:extLst>
              <a:ext uri="{FF2B5EF4-FFF2-40B4-BE49-F238E27FC236}">
                <a16:creationId xmlns:a16="http://schemas.microsoft.com/office/drawing/2014/main" id="{00000000-0008-0000-1100-00009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5" name="Line 6264">
            <a:extLst>
              <a:ext uri="{FF2B5EF4-FFF2-40B4-BE49-F238E27FC236}">
                <a16:creationId xmlns:a16="http://schemas.microsoft.com/office/drawing/2014/main" id="{00000000-0008-0000-1100-00009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9" name="Group 6265">
          <a:extLst>
            <a:ext uri="{FF2B5EF4-FFF2-40B4-BE49-F238E27FC236}">
              <a16:creationId xmlns:a16="http://schemas.microsoft.com/office/drawing/2014/main" id="{00000000-0008-0000-1100-0000E1D44D00}"/>
            </a:ext>
          </a:extLst>
        </xdr:cNvPr>
        <xdr:cNvGrpSpPr>
          <a:grpSpLocks/>
        </xdr:cNvGrpSpPr>
      </xdr:nvGrpSpPr>
      <xdr:grpSpPr bwMode="auto">
        <a:xfrm>
          <a:off x="4117181" y="10096500"/>
          <a:ext cx="228600" cy="0"/>
          <a:chOff x="466" y="3952"/>
          <a:chExt cx="28" cy="16"/>
        </a:xfrm>
      </xdr:grpSpPr>
      <xdr:sp macro="" textlink="">
        <xdr:nvSpPr>
          <xdr:cNvPr id="5101712" name="Line 6266">
            <a:extLst>
              <a:ext uri="{FF2B5EF4-FFF2-40B4-BE49-F238E27FC236}">
                <a16:creationId xmlns:a16="http://schemas.microsoft.com/office/drawing/2014/main" id="{00000000-0008-0000-1100-00009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3" name="Line 6267">
            <a:extLst>
              <a:ext uri="{FF2B5EF4-FFF2-40B4-BE49-F238E27FC236}">
                <a16:creationId xmlns:a16="http://schemas.microsoft.com/office/drawing/2014/main" id="{00000000-0008-0000-1100-00009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0" name="Group 6268">
          <a:extLst>
            <a:ext uri="{FF2B5EF4-FFF2-40B4-BE49-F238E27FC236}">
              <a16:creationId xmlns:a16="http://schemas.microsoft.com/office/drawing/2014/main" id="{00000000-0008-0000-1100-0000E2D44D00}"/>
            </a:ext>
          </a:extLst>
        </xdr:cNvPr>
        <xdr:cNvGrpSpPr>
          <a:grpSpLocks/>
        </xdr:cNvGrpSpPr>
      </xdr:nvGrpSpPr>
      <xdr:grpSpPr bwMode="auto">
        <a:xfrm>
          <a:off x="4700588" y="10096500"/>
          <a:ext cx="266700" cy="0"/>
          <a:chOff x="466" y="3952"/>
          <a:chExt cx="28" cy="16"/>
        </a:xfrm>
      </xdr:grpSpPr>
      <xdr:sp macro="" textlink="">
        <xdr:nvSpPr>
          <xdr:cNvPr id="5101710" name="Line 6269">
            <a:extLst>
              <a:ext uri="{FF2B5EF4-FFF2-40B4-BE49-F238E27FC236}">
                <a16:creationId xmlns:a16="http://schemas.microsoft.com/office/drawing/2014/main" id="{00000000-0008-0000-1100-00008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1" name="Line 6270">
            <a:extLst>
              <a:ext uri="{FF2B5EF4-FFF2-40B4-BE49-F238E27FC236}">
                <a16:creationId xmlns:a16="http://schemas.microsoft.com/office/drawing/2014/main" id="{00000000-0008-0000-1100-00008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1" name="Group 6271">
          <a:extLst>
            <a:ext uri="{FF2B5EF4-FFF2-40B4-BE49-F238E27FC236}">
              <a16:creationId xmlns:a16="http://schemas.microsoft.com/office/drawing/2014/main" id="{00000000-0008-0000-1100-0000E3D44D00}"/>
            </a:ext>
          </a:extLst>
        </xdr:cNvPr>
        <xdr:cNvGrpSpPr>
          <a:grpSpLocks/>
        </xdr:cNvGrpSpPr>
      </xdr:nvGrpSpPr>
      <xdr:grpSpPr bwMode="auto">
        <a:xfrm>
          <a:off x="4700588" y="10096500"/>
          <a:ext cx="266700" cy="0"/>
          <a:chOff x="466" y="3952"/>
          <a:chExt cx="28" cy="16"/>
        </a:xfrm>
      </xdr:grpSpPr>
      <xdr:sp macro="" textlink="">
        <xdr:nvSpPr>
          <xdr:cNvPr id="5101708" name="Line 6272">
            <a:extLst>
              <a:ext uri="{FF2B5EF4-FFF2-40B4-BE49-F238E27FC236}">
                <a16:creationId xmlns:a16="http://schemas.microsoft.com/office/drawing/2014/main" id="{00000000-0008-0000-1100-00008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9" name="Line 6273">
            <a:extLst>
              <a:ext uri="{FF2B5EF4-FFF2-40B4-BE49-F238E27FC236}">
                <a16:creationId xmlns:a16="http://schemas.microsoft.com/office/drawing/2014/main" id="{00000000-0008-0000-1100-00008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2" name="Group 6274">
          <a:extLst>
            <a:ext uri="{FF2B5EF4-FFF2-40B4-BE49-F238E27FC236}">
              <a16:creationId xmlns:a16="http://schemas.microsoft.com/office/drawing/2014/main" id="{00000000-0008-0000-1100-0000E4D44D00}"/>
            </a:ext>
          </a:extLst>
        </xdr:cNvPr>
        <xdr:cNvGrpSpPr>
          <a:grpSpLocks/>
        </xdr:cNvGrpSpPr>
      </xdr:nvGrpSpPr>
      <xdr:grpSpPr bwMode="auto">
        <a:xfrm>
          <a:off x="4700588" y="10096500"/>
          <a:ext cx="266700" cy="0"/>
          <a:chOff x="466" y="3952"/>
          <a:chExt cx="28" cy="16"/>
        </a:xfrm>
      </xdr:grpSpPr>
      <xdr:sp macro="" textlink="">
        <xdr:nvSpPr>
          <xdr:cNvPr id="5101706" name="Line 6275">
            <a:extLst>
              <a:ext uri="{FF2B5EF4-FFF2-40B4-BE49-F238E27FC236}">
                <a16:creationId xmlns:a16="http://schemas.microsoft.com/office/drawing/2014/main" id="{00000000-0008-0000-1100-00008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7" name="Line 6276">
            <a:extLst>
              <a:ext uri="{FF2B5EF4-FFF2-40B4-BE49-F238E27FC236}">
                <a16:creationId xmlns:a16="http://schemas.microsoft.com/office/drawing/2014/main" id="{00000000-0008-0000-1100-00008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3" name="Group 6277">
          <a:extLst>
            <a:ext uri="{FF2B5EF4-FFF2-40B4-BE49-F238E27FC236}">
              <a16:creationId xmlns:a16="http://schemas.microsoft.com/office/drawing/2014/main" id="{00000000-0008-0000-1100-0000E5D44D00}"/>
            </a:ext>
          </a:extLst>
        </xdr:cNvPr>
        <xdr:cNvGrpSpPr>
          <a:grpSpLocks/>
        </xdr:cNvGrpSpPr>
      </xdr:nvGrpSpPr>
      <xdr:grpSpPr bwMode="auto">
        <a:xfrm>
          <a:off x="4700588" y="10096500"/>
          <a:ext cx="266700" cy="0"/>
          <a:chOff x="466" y="3952"/>
          <a:chExt cx="28" cy="16"/>
        </a:xfrm>
      </xdr:grpSpPr>
      <xdr:sp macro="" textlink="">
        <xdr:nvSpPr>
          <xdr:cNvPr id="5101704" name="Line 6278">
            <a:extLst>
              <a:ext uri="{FF2B5EF4-FFF2-40B4-BE49-F238E27FC236}">
                <a16:creationId xmlns:a16="http://schemas.microsoft.com/office/drawing/2014/main" id="{00000000-0008-0000-1100-00008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5" name="Line 6279">
            <a:extLst>
              <a:ext uri="{FF2B5EF4-FFF2-40B4-BE49-F238E27FC236}">
                <a16:creationId xmlns:a16="http://schemas.microsoft.com/office/drawing/2014/main" id="{00000000-0008-0000-1100-00008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4" name="Group 6280">
          <a:extLst>
            <a:ext uri="{FF2B5EF4-FFF2-40B4-BE49-F238E27FC236}">
              <a16:creationId xmlns:a16="http://schemas.microsoft.com/office/drawing/2014/main" id="{00000000-0008-0000-1100-0000E6D44D00}"/>
            </a:ext>
          </a:extLst>
        </xdr:cNvPr>
        <xdr:cNvGrpSpPr>
          <a:grpSpLocks/>
        </xdr:cNvGrpSpPr>
      </xdr:nvGrpSpPr>
      <xdr:grpSpPr bwMode="auto">
        <a:xfrm>
          <a:off x="4700588" y="10096500"/>
          <a:ext cx="266700" cy="0"/>
          <a:chOff x="466" y="3952"/>
          <a:chExt cx="28" cy="16"/>
        </a:xfrm>
      </xdr:grpSpPr>
      <xdr:sp macro="" textlink="">
        <xdr:nvSpPr>
          <xdr:cNvPr id="5101702" name="Line 6281">
            <a:extLst>
              <a:ext uri="{FF2B5EF4-FFF2-40B4-BE49-F238E27FC236}">
                <a16:creationId xmlns:a16="http://schemas.microsoft.com/office/drawing/2014/main" id="{00000000-0008-0000-1100-00008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3" name="Line 6282">
            <a:extLst>
              <a:ext uri="{FF2B5EF4-FFF2-40B4-BE49-F238E27FC236}">
                <a16:creationId xmlns:a16="http://schemas.microsoft.com/office/drawing/2014/main" id="{00000000-0008-0000-1100-00008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75" name="Group 6283">
          <a:extLst>
            <a:ext uri="{FF2B5EF4-FFF2-40B4-BE49-F238E27FC236}">
              <a16:creationId xmlns:a16="http://schemas.microsoft.com/office/drawing/2014/main" id="{00000000-0008-0000-1100-0000E7D44D00}"/>
            </a:ext>
          </a:extLst>
        </xdr:cNvPr>
        <xdr:cNvGrpSpPr>
          <a:grpSpLocks/>
        </xdr:cNvGrpSpPr>
      </xdr:nvGrpSpPr>
      <xdr:grpSpPr bwMode="auto">
        <a:xfrm>
          <a:off x="4117181" y="10096500"/>
          <a:ext cx="228600" cy="0"/>
          <a:chOff x="466" y="3952"/>
          <a:chExt cx="28" cy="16"/>
        </a:xfrm>
      </xdr:grpSpPr>
      <xdr:sp macro="" textlink="">
        <xdr:nvSpPr>
          <xdr:cNvPr id="5101700" name="Line 6284">
            <a:extLst>
              <a:ext uri="{FF2B5EF4-FFF2-40B4-BE49-F238E27FC236}">
                <a16:creationId xmlns:a16="http://schemas.microsoft.com/office/drawing/2014/main" id="{00000000-0008-0000-1100-00008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1" name="Line 6285">
            <a:extLst>
              <a:ext uri="{FF2B5EF4-FFF2-40B4-BE49-F238E27FC236}">
                <a16:creationId xmlns:a16="http://schemas.microsoft.com/office/drawing/2014/main" id="{00000000-0008-0000-1100-00008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76" name="Group 6286">
          <a:extLst>
            <a:ext uri="{FF2B5EF4-FFF2-40B4-BE49-F238E27FC236}">
              <a16:creationId xmlns:a16="http://schemas.microsoft.com/office/drawing/2014/main" id="{00000000-0008-0000-1100-0000E8D44D00}"/>
            </a:ext>
          </a:extLst>
        </xdr:cNvPr>
        <xdr:cNvGrpSpPr>
          <a:grpSpLocks/>
        </xdr:cNvGrpSpPr>
      </xdr:nvGrpSpPr>
      <xdr:grpSpPr bwMode="auto">
        <a:xfrm>
          <a:off x="4117181" y="10096500"/>
          <a:ext cx="228600" cy="0"/>
          <a:chOff x="466" y="3952"/>
          <a:chExt cx="28" cy="16"/>
        </a:xfrm>
      </xdr:grpSpPr>
      <xdr:sp macro="" textlink="">
        <xdr:nvSpPr>
          <xdr:cNvPr id="5101698" name="Line 6287">
            <a:extLst>
              <a:ext uri="{FF2B5EF4-FFF2-40B4-BE49-F238E27FC236}">
                <a16:creationId xmlns:a16="http://schemas.microsoft.com/office/drawing/2014/main" id="{00000000-0008-0000-1100-00008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9" name="Line 6288">
            <a:extLst>
              <a:ext uri="{FF2B5EF4-FFF2-40B4-BE49-F238E27FC236}">
                <a16:creationId xmlns:a16="http://schemas.microsoft.com/office/drawing/2014/main" id="{00000000-0008-0000-1100-00008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7" name="Group 6289">
          <a:extLst>
            <a:ext uri="{FF2B5EF4-FFF2-40B4-BE49-F238E27FC236}">
              <a16:creationId xmlns:a16="http://schemas.microsoft.com/office/drawing/2014/main" id="{00000000-0008-0000-1100-0000E9D44D00}"/>
            </a:ext>
          </a:extLst>
        </xdr:cNvPr>
        <xdr:cNvGrpSpPr>
          <a:grpSpLocks/>
        </xdr:cNvGrpSpPr>
      </xdr:nvGrpSpPr>
      <xdr:grpSpPr bwMode="auto">
        <a:xfrm>
          <a:off x="4700588" y="10096500"/>
          <a:ext cx="266700" cy="0"/>
          <a:chOff x="466" y="3952"/>
          <a:chExt cx="28" cy="16"/>
        </a:xfrm>
      </xdr:grpSpPr>
      <xdr:sp macro="" textlink="">
        <xdr:nvSpPr>
          <xdr:cNvPr id="5101696" name="Line 6290">
            <a:extLst>
              <a:ext uri="{FF2B5EF4-FFF2-40B4-BE49-F238E27FC236}">
                <a16:creationId xmlns:a16="http://schemas.microsoft.com/office/drawing/2014/main" id="{00000000-0008-0000-1100-00008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7" name="Line 6291">
            <a:extLst>
              <a:ext uri="{FF2B5EF4-FFF2-40B4-BE49-F238E27FC236}">
                <a16:creationId xmlns:a16="http://schemas.microsoft.com/office/drawing/2014/main" id="{00000000-0008-0000-1100-00008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8" name="Group 6292">
          <a:extLst>
            <a:ext uri="{FF2B5EF4-FFF2-40B4-BE49-F238E27FC236}">
              <a16:creationId xmlns:a16="http://schemas.microsoft.com/office/drawing/2014/main" id="{00000000-0008-0000-1100-0000EAD44D00}"/>
            </a:ext>
          </a:extLst>
        </xdr:cNvPr>
        <xdr:cNvGrpSpPr>
          <a:grpSpLocks/>
        </xdr:cNvGrpSpPr>
      </xdr:nvGrpSpPr>
      <xdr:grpSpPr bwMode="auto">
        <a:xfrm>
          <a:off x="4700588" y="10096500"/>
          <a:ext cx="266700" cy="0"/>
          <a:chOff x="466" y="3952"/>
          <a:chExt cx="28" cy="16"/>
        </a:xfrm>
      </xdr:grpSpPr>
      <xdr:sp macro="" textlink="">
        <xdr:nvSpPr>
          <xdr:cNvPr id="5101694" name="Line 6293">
            <a:extLst>
              <a:ext uri="{FF2B5EF4-FFF2-40B4-BE49-F238E27FC236}">
                <a16:creationId xmlns:a16="http://schemas.microsoft.com/office/drawing/2014/main" id="{00000000-0008-0000-1100-00007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5" name="Line 6294">
            <a:extLst>
              <a:ext uri="{FF2B5EF4-FFF2-40B4-BE49-F238E27FC236}">
                <a16:creationId xmlns:a16="http://schemas.microsoft.com/office/drawing/2014/main" id="{00000000-0008-0000-1100-00007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79" name="Group 6295">
          <a:extLst>
            <a:ext uri="{FF2B5EF4-FFF2-40B4-BE49-F238E27FC236}">
              <a16:creationId xmlns:a16="http://schemas.microsoft.com/office/drawing/2014/main" id="{00000000-0008-0000-1100-0000EBD44D00}"/>
            </a:ext>
          </a:extLst>
        </xdr:cNvPr>
        <xdr:cNvGrpSpPr>
          <a:grpSpLocks/>
        </xdr:cNvGrpSpPr>
      </xdr:nvGrpSpPr>
      <xdr:grpSpPr bwMode="auto">
        <a:xfrm>
          <a:off x="4117181" y="10096500"/>
          <a:ext cx="240507" cy="0"/>
          <a:chOff x="466" y="3952"/>
          <a:chExt cx="28" cy="16"/>
        </a:xfrm>
      </xdr:grpSpPr>
      <xdr:sp macro="" textlink="">
        <xdr:nvSpPr>
          <xdr:cNvPr id="5101692" name="Line 6296">
            <a:extLst>
              <a:ext uri="{FF2B5EF4-FFF2-40B4-BE49-F238E27FC236}">
                <a16:creationId xmlns:a16="http://schemas.microsoft.com/office/drawing/2014/main" id="{00000000-0008-0000-1100-00007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3" name="Line 6297">
            <a:extLst>
              <a:ext uri="{FF2B5EF4-FFF2-40B4-BE49-F238E27FC236}">
                <a16:creationId xmlns:a16="http://schemas.microsoft.com/office/drawing/2014/main" id="{00000000-0008-0000-1100-00007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780" name="Group 6298">
          <a:extLst>
            <a:ext uri="{FF2B5EF4-FFF2-40B4-BE49-F238E27FC236}">
              <a16:creationId xmlns:a16="http://schemas.microsoft.com/office/drawing/2014/main" id="{00000000-0008-0000-1100-0000ECD44D00}"/>
            </a:ext>
          </a:extLst>
        </xdr:cNvPr>
        <xdr:cNvGrpSpPr>
          <a:grpSpLocks/>
        </xdr:cNvGrpSpPr>
      </xdr:nvGrpSpPr>
      <xdr:grpSpPr bwMode="auto">
        <a:xfrm>
          <a:off x="5486400" y="10096500"/>
          <a:ext cx="228600" cy="0"/>
          <a:chOff x="466" y="3952"/>
          <a:chExt cx="28" cy="16"/>
        </a:xfrm>
      </xdr:grpSpPr>
      <xdr:sp macro="" textlink="">
        <xdr:nvSpPr>
          <xdr:cNvPr id="5101690" name="Line 6299">
            <a:extLst>
              <a:ext uri="{FF2B5EF4-FFF2-40B4-BE49-F238E27FC236}">
                <a16:creationId xmlns:a16="http://schemas.microsoft.com/office/drawing/2014/main" id="{00000000-0008-0000-1100-00007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1" name="Line 6300">
            <a:extLst>
              <a:ext uri="{FF2B5EF4-FFF2-40B4-BE49-F238E27FC236}">
                <a16:creationId xmlns:a16="http://schemas.microsoft.com/office/drawing/2014/main" id="{00000000-0008-0000-1100-00007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1" name="Group 6301">
          <a:extLst>
            <a:ext uri="{FF2B5EF4-FFF2-40B4-BE49-F238E27FC236}">
              <a16:creationId xmlns:a16="http://schemas.microsoft.com/office/drawing/2014/main" id="{00000000-0008-0000-1100-0000EDD44D00}"/>
            </a:ext>
          </a:extLst>
        </xdr:cNvPr>
        <xdr:cNvGrpSpPr>
          <a:grpSpLocks/>
        </xdr:cNvGrpSpPr>
      </xdr:nvGrpSpPr>
      <xdr:grpSpPr bwMode="auto">
        <a:xfrm>
          <a:off x="4700588" y="10096500"/>
          <a:ext cx="266700" cy="0"/>
          <a:chOff x="466" y="3952"/>
          <a:chExt cx="28" cy="16"/>
        </a:xfrm>
      </xdr:grpSpPr>
      <xdr:sp macro="" textlink="">
        <xdr:nvSpPr>
          <xdr:cNvPr id="5101688" name="Line 6302">
            <a:extLst>
              <a:ext uri="{FF2B5EF4-FFF2-40B4-BE49-F238E27FC236}">
                <a16:creationId xmlns:a16="http://schemas.microsoft.com/office/drawing/2014/main" id="{00000000-0008-0000-1100-00007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9" name="Line 6303">
            <a:extLst>
              <a:ext uri="{FF2B5EF4-FFF2-40B4-BE49-F238E27FC236}">
                <a16:creationId xmlns:a16="http://schemas.microsoft.com/office/drawing/2014/main" id="{00000000-0008-0000-1100-00007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2" name="Group 6304">
          <a:extLst>
            <a:ext uri="{FF2B5EF4-FFF2-40B4-BE49-F238E27FC236}">
              <a16:creationId xmlns:a16="http://schemas.microsoft.com/office/drawing/2014/main" id="{00000000-0008-0000-1100-0000EED44D00}"/>
            </a:ext>
          </a:extLst>
        </xdr:cNvPr>
        <xdr:cNvGrpSpPr>
          <a:grpSpLocks/>
        </xdr:cNvGrpSpPr>
      </xdr:nvGrpSpPr>
      <xdr:grpSpPr bwMode="auto">
        <a:xfrm>
          <a:off x="4700588" y="10096500"/>
          <a:ext cx="266700" cy="0"/>
          <a:chOff x="466" y="3952"/>
          <a:chExt cx="28" cy="16"/>
        </a:xfrm>
      </xdr:grpSpPr>
      <xdr:sp macro="" textlink="">
        <xdr:nvSpPr>
          <xdr:cNvPr id="5101686" name="Line 6305">
            <a:extLst>
              <a:ext uri="{FF2B5EF4-FFF2-40B4-BE49-F238E27FC236}">
                <a16:creationId xmlns:a16="http://schemas.microsoft.com/office/drawing/2014/main" id="{00000000-0008-0000-1100-00007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7" name="Line 6306">
            <a:extLst>
              <a:ext uri="{FF2B5EF4-FFF2-40B4-BE49-F238E27FC236}">
                <a16:creationId xmlns:a16="http://schemas.microsoft.com/office/drawing/2014/main" id="{00000000-0008-0000-1100-00007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3" name="Group 6307">
          <a:extLst>
            <a:ext uri="{FF2B5EF4-FFF2-40B4-BE49-F238E27FC236}">
              <a16:creationId xmlns:a16="http://schemas.microsoft.com/office/drawing/2014/main" id="{00000000-0008-0000-1100-0000EFD44D00}"/>
            </a:ext>
          </a:extLst>
        </xdr:cNvPr>
        <xdr:cNvGrpSpPr>
          <a:grpSpLocks/>
        </xdr:cNvGrpSpPr>
      </xdr:nvGrpSpPr>
      <xdr:grpSpPr bwMode="auto">
        <a:xfrm>
          <a:off x="4700588" y="10096500"/>
          <a:ext cx="266700" cy="0"/>
          <a:chOff x="466" y="3952"/>
          <a:chExt cx="28" cy="16"/>
        </a:xfrm>
      </xdr:grpSpPr>
      <xdr:sp macro="" textlink="">
        <xdr:nvSpPr>
          <xdr:cNvPr id="5101684" name="Line 6308">
            <a:extLst>
              <a:ext uri="{FF2B5EF4-FFF2-40B4-BE49-F238E27FC236}">
                <a16:creationId xmlns:a16="http://schemas.microsoft.com/office/drawing/2014/main" id="{00000000-0008-0000-1100-00007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5" name="Line 6309">
            <a:extLst>
              <a:ext uri="{FF2B5EF4-FFF2-40B4-BE49-F238E27FC236}">
                <a16:creationId xmlns:a16="http://schemas.microsoft.com/office/drawing/2014/main" id="{00000000-0008-0000-1100-00007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4" name="Group 6310">
          <a:extLst>
            <a:ext uri="{FF2B5EF4-FFF2-40B4-BE49-F238E27FC236}">
              <a16:creationId xmlns:a16="http://schemas.microsoft.com/office/drawing/2014/main" id="{00000000-0008-0000-1100-0000F0D44D00}"/>
            </a:ext>
          </a:extLst>
        </xdr:cNvPr>
        <xdr:cNvGrpSpPr>
          <a:grpSpLocks/>
        </xdr:cNvGrpSpPr>
      </xdr:nvGrpSpPr>
      <xdr:grpSpPr bwMode="auto">
        <a:xfrm>
          <a:off x="4700588" y="10096500"/>
          <a:ext cx="266700" cy="0"/>
          <a:chOff x="466" y="3952"/>
          <a:chExt cx="28" cy="16"/>
        </a:xfrm>
      </xdr:grpSpPr>
      <xdr:sp macro="" textlink="">
        <xdr:nvSpPr>
          <xdr:cNvPr id="5101682" name="Line 6311">
            <a:extLst>
              <a:ext uri="{FF2B5EF4-FFF2-40B4-BE49-F238E27FC236}">
                <a16:creationId xmlns:a16="http://schemas.microsoft.com/office/drawing/2014/main" id="{00000000-0008-0000-1100-00007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3" name="Line 6312">
            <a:extLst>
              <a:ext uri="{FF2B5EF4-FFF2-40B4-BE49-F238E27FC236}">
                <a16:creationId xmlns:a16="http://schemas.microsoft.com/office/drawing/2014/main" id="{00000000-0008-0000-1100-00007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5" name="Group 6313">
          <a:extLst>
            <a:ext uri="{FF2B5EF4-FFF2-40B4-BE49-F238E27FC236}">
              <a16:creationId xmlns:a16="http://schemas.microsoft.com/office/drawing/2014/main" id="{00000000-0008-0000-1100-0000F1D44D00}"/>
            </a:ext>
          </a:extLst>
        </xdr:cNvPr>
        <xdr:cNvGrpSpPr>
          <a:grpSpLocks/>
        </xdr:cNvGrpSpPr>
      </xdr:nvGrpSpPr>
      <xdr:grpSpPr bwMode="auto">
        <a:xfrm>
          <a:off x="4700588" y="10096500"/>
          <a:ext cx="266700" cy="0"/>
          <a:chOff x="466" y="3952"/>
          <a:chExt cx="28" cy="16"/>
        </a:xfrm>
      </xdr:grpSpPr>
      <xdr:sp macro="" textlink="">
        <xdr:nvSpPr>
          <xdr:cNvPr id="5101680" name="Line 6314">
            <a:extLst>
              <a:ext uri="{FF2B5EF4-FFF2-40B4-BE49-F238E27FC236}">
                <a16:creationId xmlns:a16="http://schemas.microsoft.com/office/drawing/2014/main" id="{00000000-0008-0000-1100-00007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1" name="Line 6315">
            <a:extLst>
              <a:ext uri="{FF2B5EF4-FFF2-40B4-BE49-F238E27FC236}">
                <a16:creationId xmlns:a16="http://schemas.microsoft.com/office/drawing/2014/main" id="{00000000-0008-0000-1100-00007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786" name="Group 6316">
          <a:extLst>
            <a:ext uri="{FF2B5EF4-FFF2-40B4-BE49-F238E27FC236}">
              <a16:creationId xmlns:a16="http://schemas.microsoft.com/office/drawing/2014/main" id="{00000000-0008-0000-1100-0000F2D44D00}"/>
            </a:ext>
          </a:extLst>
        </xdr:cNvPr>
        <xdr:cNvGrpSpPr>
          <a:grpSpLocks/>
        </xdr:cNvGrpSpPr>
      </xdr:nvGrpSpPr>
      <xdr:grpSpPr bwMode="auto">
        <a:xfrm>
          <a:off x="4576763" y="10096500"/>
          <a:ext cx="228600" cy="0"/>
          <a:chOff x="466" y="3952"/>
          <a:chExt cx="28" cy="16"/>
        </a:xfrm>
      </xdr:grpSpPr>
      <xdr:sp macro="" textlink="">
        <xdr:nvSpPr>
          <xdr:cNvPr id="5101678" name="Line 6317">
            <a:extLst>
              <a:ext uri="{FF2B5EF4-FFF2-40B4-BE49-F238E27FC236}">
                <a16:creationId xmlns:a16="http://schemas.microsoft.com/office/drawing/2014/main" id="{00000000-0008-0000-1100-00006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9" name="Line 6318">
            <a:extLst>
              <a:ext uri="{FF2B5EF4-FFF2-40B4-BE49-F238E27FC236}">
                <a16:creationId xmlns:a16="http://schemas.microsoft.com/office/drawing/2014/main" id="{00000000-0008-0000-1100-00006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7" name="Group 6319">
          <a:extLst>
            <a:ext uri="{FF2B5EF4-FFF2-40B4-BE49-F238E27FC236}">
              <a16:creationId xmlns:a16="http://schemas.microsoft.com/office/drawing/2014/main" id="{00000000-0008-0000-1100-0000F3D44D00}"/>
            </a:ext>
          </a:extLst>
        </xdr:cNvPr>
        <xdr:cNvGrpSpPr>
          <a:grpSpLocks/>
        </xdr:cNvGrpSpPr>
      </xdr:nvGrpSpPr>
      <xdr:grpSpPr bwMode="auto">
        <a:xfrm>
          <a:off x="4117181" y="10096500"/>
          <a:ext cx="240507" cy="0"/>
          <a:chOff x="466" y="3952"/>
          <a:chExt cx="28" cy="16"/>
        </a:xfrm>
      </xdr:grpSpPr>
      <xdr:sp macro="" textlink="">
        <xdr:nvSpPr>
          <xdr:cNvPr id="5101676" name="Line 6320">
            <a:extLst>
              <a:ext uri="{FF2B5EF4-FFF2-40B4-BE49-F238E27FC236}">
                <a16:creationId xmlns:a16="http://schemas.microsoft.com/office/drawing/2014/main" id="{00000000-0008-0000-1100-00006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7" name="Line 6321">
            <a:extLst>
              <a:ext uri="{FF2B5EF4-FFF2-40B4-BE49-F238E27FC236}">
                <a16:creationId xmlns:a16="http://schemas.microsoft.com/office/drawing/2014/main" id="{00000000-0008-0000-1100-00006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8" name="Group 6322">
          <a:extLst>
            <a:ext uri="{FF2B5EF4-FFF2-40B4-BE49-F238E27FC236}">
              <a16:creationId xmlns:a16="http://schemas.microsoft.com/office/drawing/2014/main" id="{00000000-0008-0000-1100-0000F4D44D00}"/>
            </a:ext>
          </a:extLst>
        </xdr:cNvPr>
        <xdr:cNvGrpSpPr>
          <a:grpSpLocks/>
        </xdr:cNvGrpSpPr>
      </xdr:nvGrpSpPr>
      <xdr:grpSpPr bwMode="auto">
        <a:xfrm>
          <a:off x="4117181" y="10096500"/>
          <a:ext cx="240507" cy="0"/>
          <a:chOff x="466" y="3952"/>
          <a:chExt cx="28" cy="16"/>
        </a:xfrm>
      </xdr:grpSpPr>
      <xdr:sp macro="" textlink="">
        <xdr:nvSpPr>
          <xdr:cNvPr id="5101674" name="Line 6323">
            <a:extLst>
              <a:ext uri="{FF2B5EF4-FFF2-40B4-BE49-F238E27FC236}">
                <a16:creationId xmlns:a16="http://schemas.microsoft.com/office/drawing/2014/main" id="{00000000-0008-0000-1100-00006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5" name="Line 6324">
            <a:extLst>
              <a:ext uri="{FF2B5EF4-FFF2-40B4-BE49-F238E27FC236}">
                <a16:creationId xmlns:a16="http://schemas.microsoft.com/office/drawing/2014/main" id="{00000000-0008-0000-1100-00006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9" name="Group 6325">
          <a:extLst>
            <a:ext uri="{FF2B5EF4-FFF2-40B4-BE49-F238E27FC236}">
              <a16:creationId xmlns:a16="http://schemas.microsoft.com/office/drawing/2014/main" id="{00000000-0008-0000-1100-0000F5D44D00}"/>
            </a:ext>
          </a:extLst>
        </xdr:cNvPr>
        <xdr:cNvGrpSpPr>
          <a:grpSpLocks/>
        </xdr:cNvGrpSpPr>
      </xdr:nvGrpSpPr>
      <xdr:grpSpPr bwMode="auto">
        <a:xfrm>
          <a:off x="4117181" y="10096500"/>
          <a:ext cx="240507" cy="0"/>
          <a:chOff x="466" y="3952"/>
          <a:chExt cx="28" cy="16"/>
        </a:xfrm>
      </xdr:grpSpPr>
      <xdr:sp macro="" textlink="">
        <xdr:nvSpPr>
          <xdr:cNvPr id="5101672" name="Line 6326">
            <a:extLst>
              <a:ext uri="{FF2B5EF4-FFF2-40B4-BE49-F238E27FC236}">
                <a16:creationId xmlns:a16="http://schemas.microsoft.com/office/drawing/2014/main" id="{00000000-0008-0000-1100-00006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3" name="Line 6327">
            <a:extLst>
              <a:ext uri="{FF2B5EF4-FFF2-40B4-BE49-F238E27FC236}">
                <a16:creationId xmlns:a16="http://schemas.microsoft.com/office/drawing/2014/main" id="{00000000-0008-0000-1100-00006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0" name="Group 6328">
          <a:extLst>
            <a:ext uri="{FF2B5EF4-FFF2-40B4-BE49-F238E27FC236}">
              <a16:creationId xmlns:a16="http://schemas.microsoft.com/office/drawing/2014/main" id="{00000000-0008-0000-1100-0000F6D44D00}"/>
            </a:ext>
          </a:extLst>
        </xdr:cNvPr>
        <xdr:cNvGrpSpPr>
          <a:grpSpLocks/>
        </xdr:cNvGrpSpPr>
      </xdr:nvGrpSpPr>
      <xdr:grpSpPr bwMode="auto">
        <a:xfrm>
          <a:off x="4117181" y="10096500"/>
          <a:ext cx="240507" cy="0"/>
          <a:chOff x="466" y="3952"/>
          <a:chExt cx="28" cy="16"/>
        </a:xfrm>
      </xdr:grpSpPr>
      <xdr:sp macro="" textlink="">
        <xdr:nvSpPr>
          <xdr:cNvPr id="5101670" name="Line 6329">
            <a:extLst>
              <a:ext uri="{FF2B5EF4-FFF2-40B4-BE49-F238E27FC236}">
                <a16:creationId xmlns:a16="http://schemas.microsoft.com/office/drawing/2014/main" id="{00000000-0008-0000-1100-00006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1" name="Line 6330">
            <a:extLst>
              <a:ext uri="{FF2B5EF4-FFF2-40B4-BE49-F238E27FC236}">
                <a16:creationId xmlns:a16="http://schemas.microsoft.com/office/drawing/2014/main" id="{00000000-0008-0000-1100-00006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1" name="Group 6331">
          <a:extLst>
            <a:ext uri="{FF2B5EF4-FFF2-40B4-BE49-F238E27FC236}">
              <a16:creationId xmlns:a16="http://schemas.microsoft.com/office/drawing/2014/main" id="{00000000-0008-0000-1100-0000F7D44D00}"/>
            </a:ext>
          </a:extLst>
        </xdr:cNvPr>
        <xdr:cNvGrpSpPr>
          <a:grpSpLocks/>
        </xdr:cNvGrpSpPr>
      </xdr:nvGrpSpPr>
      <xdr:grpSpPr bwMode="auto">
        <a:xfrm>
          <a:off x="4117181" y="10096500"/>
          <a:ext cx="240507" cy="0"/>
          <a:chOff x="466" y="3952"/>
          <a:chExt cx="28" cy="16"/>
        </a:xfrm>
      </xdr:grpSpPr>
      <xdr:sp macro="" textlink="">
        <xdr:nvSpPr>
          <xdr:cNvPr id="5101668" name="Line 6332">
            <a:extLst>
              <a:ext uri="{FF2B5EF4-FFF2-40B4-BE49-F238E27FC236}">
                <a16:creationId xmlns:a16="http://schemas.microsoft.com/office/drawing/2014/main" id="{00000000-0008-0000-1100-00006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9" name="Line 6333">
            <a:extLst>
              <a:ext uri="{FF2B5EF4-FFF2-40B4-BE49-F238E27FC236}">
                <a16:creationId xmlns:a16="http://schemas.microsoft.com/office/drawing/2014/main" id="{00000000-0008-0000-1100-00006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2" name="Group 6334">
          <a:extLst>
            <a:ext uri="{FF2B5EF4-FFF2-40B4-BE49-F238E27FC236}">
              <a16:creationId xmlns:a16="http://schemas.microsoft.com/office/drawing/2014/main" id="{00000000-0008-0000-1100-0000F8D44D00}"/>
            </a:ext>
          </a:extLst>
        </xdr:cNvPr>
        <xdr:cNvGrpSpPr>
          <a:grpSpLocks/>
        </xdr:cNvGrpSpPr>
      </xdr:nvGrpSpPr>
      <xdr:grpSpPr bwMode="auto">
        <a:xfrm>
          <a:off x="4117181" y="10096500"/>
          <a:ext cx="240507" cy="0"/>
          <a:chOff x="466" y="3952"/>
          <a:chExt cx="28" cy="16"/>
        </a:xfrm>
      </xdr:grpSpPr>
      <xdr:sp macro="" textlink="">
        <xdr:nvSpPr>
          <xdr:cNvPr id="5101666" name="Line 6335">
            <a:extLst>
              <a:ext uri="{FF2B5EF4-FFF2-40B4-BE49-F238E27FC236}">
                <a16:creationId xmlns:a16="http://schemas.microsoft.com/office/drawing/2014/main" id="{00000000-0008-0000-1100-00006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7" name="Line 6336">
            <a:extLst>
              <a:ext uri="{FF2B5EF4-FFF2-40B4-BE49-F238E27FC236}">
                <a16:creationId xmlns:a16="http://schemas.microsoft.com/office/drawing/2014/main" id="{00000000-0008-0000-1100-00006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793" name="Group 6337">
          <a:extLst>
            <a:ext uri="{FF2B5EF4-FFF2-40B4-BE49-F238E27FC236}">
              <a16:creationId xmlns:a16="http://schemas.microsoft.com/office/drawing/2014/main" id="{00000000-0008-0000-1100-0000F9D44D00}"/>
            </a:ext>
          </a:extLst>
        </xdr:cNvPr>
        <xdr:cNvGrpSpPr>
          <a:grpSpLocks/>
        </xdr:cNvGrpSpPr>
      </xdr:nvGrpSpPr>
      <xdr:grpSpPr bwMode="auto">
        <a:xfrm>
          <a:off x="3993356" y="10096500"/>
          <a:ext cx="228600" cy="0"/>
          <a:chOff x="466" y="3952"/>
          <a:chExt cx="28" cy="16"/>
        </a:xfrm>
      </xdr:grpSpPr>
      <xdr:sp macro="" textlink="">
        <xdr:nvSpPr>
          <xdr:cNvPr id="5101664" name="Line 6338">
            <a:extLst>
              <a:ext uri="{FF2B5EF4-FFF2-40B4-BE49-F238E27FC236}">
                <a16:creationId xmlns:a16="http://schemas.microsoft.com/office/drawing/2014/main" id="{00000000-0008-0000-1100-00006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5" name="Line 6339">
            <a:extLst>
              <a:ext uri="{FF2B5EF4-FFF2-40B4-BE49-F238E27FC236}">
                <a16:creationId xmlns:a16="http://schemas.microsoft.com/office/drawing/2014/main" id="{00000000-0008-0000-1100-00006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4" name="Group 6340">
          <a:extLst>
            <a:ext uri="{FF2B5EF4-FFF2-40B4-BE49-F238E27FC236}">
              <a16:creationId xmlns:a16="http://schemas.microsoft.com/office/drawing/2014/main" id="{00000000-0008-0000-1100-0000FAD44D00}"/>
            </a:ext>
          </a:extLst>
        </xdr:cNvPr>
        <xdr:cNvGrpSpPr>
          <a:grpSpLocks/>
        </xdr:cNvGrpSpPr>
      </xdr:nvGrpSpPr>
      <xdr:grpSpPr bwMode="auto">
        <a:xfrm>
          <a:off x="4117181" y="10096500"/>
          <a:ext cx="228600" cy="0"/>
          <a:chOff x="466" y="3952"/>
          <a:chExt cx="28" cy="16"/>
        </a:xfrm>
      </xdr:grpSpPr>
      <xdr:sp macro="" textlink="">
        <xdr:nvSpPr>
          <xdr:cNvPr id="5101662" name="Line 6341">
            <a:extLst>
              <a:ext uri="{FF2B5EF4-FFF2-40B4-BE49-F238E27FC236}">
                <a16:creationId xmlns:a16="http://schemas.microsoft.com/office/drawing/2014/main" id="{00000000-0008-0000-1100-00005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3" name="Line 6342">
            <a:extLst>
              <a:ext uri="{FF2B5EF4-FFF2-40B4-BE49-F238E27FC236}">
                <a16:creationId xmlns:a16="http://schemas.microsoft.com/office/drawing/2014/main" id="{00000000-0008-0000-1100-00005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5" name="Group 6343">
          <a:extLst>
            <a:ext uri="{FF2B5EF4-FFF2-40B4-BE49-F238E27FC236}">
              <a16:creationId xmlns:a16="http://schemas.microsoft.com/office/drawing/2014/main" id="{00000000-0008-0000-1100-0000FBD44D00}"/>
            </a:ext>
          </a:extLst>
        </xdr:cNvPr>
        <xdr:cNvGrpSpPr>
          <a:grpSpLocks/>
        </xdr:cNvGrpSpPr>
      </xdr:nvGrpSpPr>
      <xdr:grpSpPr bwMode="auto">
        <a:xfrm>
          <a:off x="4117181" y="10096500"/>
          <a:ext cx="228600" cy="0"/>
          <a:chOff x="466" y="3952"/>
          <a:chExt cx="28" cy="16"/>
        </a:xfrm>
      </xdr:grpSpPr>
      <xdr:sp macro="" textlink="">
        <xdr:nvSpPr>
          <xdr:cNvPr id="5101660" name="Line 6344">
            <a:extLst>
              <a:ext uri="{FF2B5EF4-FFF2-40B4-BE49-F238E27FC236}">
                <a16:creationId xmlns:a16="http://schemas.microsoft.com/office/drawing/2014/main" id="{00000000-0008-0000-1100-00005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1" name="Line 6345">
            <a:extLst>
              <a:ext uri="{FF2B5EF4-FFF2-40B4-BE49-F238E27FC236}">
                <a16:creationId xmlns:a16="http://schemas.microsoft.com/office/drawing/2014/main" id="{00000000-0008-0000-1100-00005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6" name="Group 6346">
          <a:extLst>
            <a:ext uri="{FF2B5EF4-FFF2-40B4-BE49-F238E27FC236}">
              <a16:creationId xmlns:a16="http://schemas.microsoft.com/office/drawing/2014/main" id="{00000000-0008-0000-1100-0000FCD44D00}"/>
            </a:ext>
          </a:extLst>
        </xdr:cNvPr>
        <xdr:cNvGrpSpPr>
          <a:grpSpLocks/>
        </xdr:cNvGrpSpPr>
      </xdr:nvGrpSpPr>
      <xdr:grpSpPr bwMode="auto">
        <a:xfrm>
          <a:off x="4117181" y="10096500"/>
          <a:ext cx="240507" cy="0"/>
          <a:chOff x="466" y="3952"/>
          <a:chExt cx="28" cy="16"/>
        </a:xfrm>
      </xdr:grpSpPr>
      <xdr:sp macro="" textlink="">
        <xdr:nvSpPr>
          <xdr:cNvPr id="5101658" name="Line 6347">
            <a:extLst>
              <a:ext uri="{FF2B5EF4-FFF2-40B4-BE49-F238E27FC236}">
                <a16:creationId xmlns:a16="http://schemas.microsoft.com/office/drawing/2014/main" id="{00000000-0008-0000-1100-00005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9" name="Line 6348">
            <a:extLst>
              <a:ext uri="{FF2B5EF4-FFF2-40B4-BE49-F238E27FC236}">
                <a16:creationId xmlns:a16="http://schemas.microsoft.com/office/drawing/2014/main" id="{00000000-0008-0000-1100-00005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7" name="Group 6349">
          <a:extLst>
            <a:ext uri="{FF2B5EF4-FFF2-40B4-BE49-F238E27FC236}">
              <a16:creationId xmlns:a16="http://schemas.microsoft.com/office/drawing/2014/main" id="{00000000-0008-0000-1100-0000FDD44D00}"/>
            </a:ext>
          </a:extLst>
        </xdr:cNvPr>
        <xdr:cNvGrpSpPr>
          <a:grpSpLocks/>
        </xdr:cNvGrpSpPr>
      </xdr:nvGrpSpPr>
      <xdr:grpSpPr bwMode="auto">
        <a:xfrm>
          <a:off x="4117181" y="10096500"/>
          <a:ext cx="228600" cy="0"/>
          <a:chOff x="466" y="3952"/>
          <a:chExt cx="28" cy="16"/>
        </a:xfrm>
      </xdr:grpSpPr>
      <xdr:sp macro="" textlink="">
        <xdr:nvSpPr>
          <xdr:cNvPr id="5101656" name="Line 6350">
            <a:extLst>
              <a:ext uri="{FF2B5EF4-FFF2-40B4-BE49-F238E27FC236}">
                <a16:creationId xmlns:a16="http://schemas.microsoft.com/office/drawing/2014/main" id="{00000000-0008-0000-1100-00005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7" name="Line 6351">
            <a:extLst>
              <a:ext uri="{FF2B5EF4-FFF2-40B4-BE49-F238E27FC236}">
                <a16:creationId xmlns:a16="http://schemas.microsoft.com/office/drawing/2014/main" id="{00000000-0008-0000-1100-00005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8" name="Group 6352">
          <a:extLst>
            <a:ext uri="{FF2B5EF4-FFF2-40B4-BE49-F238E27FC236}">
              <a16:creationId xmlns:a16="http://schemas.microsoft.com/office/drawing/2014/main" id="{00000000-0008-0000-1100-0000FED44D00}"/>
            </a:ext>
          </a:extLst>
        </xdr:cNvPr>
        <xdr:cNvGrpSpPr>
          <a:grpSpLocks/>
        </xdr:cNvGrpSpPr>
      </xdr:nvGrpSpPr>
      <xdr:grpSpPr bwMode="auto">
        <a:xfrm>
          <a:off x="4117181" y="10096500"/>
          <a:ext cx="228600" cy="0"/>
          <a:chOff x="466" y="3952"/>
          <a:chExt cx="28" cy="16"/>
        </a:xfrm>
      </xdr:grpSpPr>
      <xdr:sp macro="" textlink="">
        <xdr:nvSpPr>
          <xdr:cNvPr id="5101654" name="Line 6353">
            <a:extLst>
              <a:ext uri="{FF2B5EF4-FFF2-40B4-BE49-F238E27FC236}">
                <a16:creationId xmlns:a16="http://schemas.microsoft.com/office/drawing/2014/main" id="{00000000-0008-0000-1100-00005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5" name="Line 6354">
            <a:extLst>
              <a:ext uri="{FF2B5EF4-FFF2-40B4-BE49-F238E27FC236}">
                <a16:creationId xmlns:a16="http://schemas.microsoft.com/office/drawing/2014/main" id="{00000000-0008-0000-1100-00005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9" name="Group 6355">
          <a:extLst>
            <a:ext uri="{FF2B5EF4-FFF2-40B4-BE49-F238E27FC236}">
              <a16:creationId xmlns:a16="http://schemas.microsoft.com/office/drawing/2014/main" id="{00000000-0008-0000-1100-0000FFD44D00}"/>
            </a:ext>
          </a:extLst>
        </xdr:cNvPr>
        <xdr:cNvGrpSpPr>
          <a:grpSpLocks/>
        </xdr:cNvGrpSpPr>
      </xdr:nvGrpSpPr>
      <xdr:grpSpPr bwMode="auto">
        <a:xfrm>
          <a:off x="4117181" y="10096500"/>
          <a:ext cx="240507" cy="0"/>
          <a:chOff x="466" y="3952"/>
          <a:chExt cx="28" cy="16"/>
        </a:xfrm>
      </xdr:grpSpPr>
      <xdr:sp macro="" textlink="">
        <xdr:nvSpPr>
          <xdr:cNvPr id="5101652" name="Line 6356">
            <a:extLst>
              <a:ext uri="{FF2B5EF4-FFF2-40B4-BE49-F238E27FC236}">
                <a16:creationId xmlns:a16="http://schemas.microsoft.com/office/drawing/2014/main" id="{00000000-0008-0000-1100-00005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3" name="Line 6357">
            <a:extLst>
              <a:ext uri="{FF2B5EF4-FFF2-40B4-BE49-F238E27FC236}">
                <a16:creationId xmlns:a16="http://schemas.microsoft.com/office/drawing/2014/main" id="{00000000-0008-0000-1100-00005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0" name="Group 6358">
          <a:extLst>
            <a:ext uri="{FF2B5EF4-FFF2-40B4-BE49-F238E27FC236}">
              <a16:creationId xmlns:a16="http://schemas.microsoft.com/office/drawing/2014/main" id="{00000000-0008-0000-1100-000000D54D00}"/>
            </a:ext>
          </a:extLst>
        </xdr:cNvPr>
        <xdr:cNvGrpSpPr>
          <a:grpSpLocks/>
        </xdr:cNvGrpSpPr>
      </xdr:nvGrpSpPr>
      <xdr:grpSpPr bwMode="auto">
        <a:xfrm>
          <a:off x="4700588" y="10096500"/>
          <a:ext cx="266700" cy="0"/>
          <a:chOff x="466" y="3952"/>
          <a:chExt cx="28" cy="16"/>
        </a:xfrm>
      </xdr:grpSpPr>
      <xdr:sp macro="" textlink="">
        <xdr:nvSpPr>
          <xdr:cNvPr id="5101650" name="Line 6359">
            <a:extLst>
              <a:ext uri="{FF2B5EF4-FFF2-40B4-BE49-F238E27FC236}">
                <a16:creationId xmlns:a16="http://schemas.microsoft.com/office/drawing/2014/main" id="{00000000-0008-0000-1100-00005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1" name="Line 6360">
            <a:extLst>
              <a:ext uri="{FF2B5EF4-FFF2-40B4-BE49-F238E27FC236}">
                <a16:creationId xmlns:a16="http://schemas.microsoft.com/office/drawing/2014/main" id="{00000000-0008-0000-1100-00005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1" name="Group 6361">
          <a:extLst>
            <a:ext uri="{FF2B5EF4-FFF2-40B4-BE49-F238E27FC236}">
              <a16:creationId xmlns:a16="http://schemas.microsoft.com/office/drawing/2014/main" id="{00000000-0008-0000-1100-000001D54D00}"/>
            </a:ext>
          </a:extLst>
        </xdr:cNvPr>
        <xdr:cNvGrpSpPr>
          <a:grpSpLocks/>
        </xdr:cNvGrpSpPr>
      </xdr:nvGrpSpPr>
      <xdr:grpSpPr bwMode="auto">
        <a:xfrm>
          <a:off x="4700588" y="10096500"/>
          <a:ext cx="266700" cy="0"/>
          <a:chOff x="466" y="3952"/>
          <a:chExt cx="28" cy="16"/>
        </a:xfrm>
      </xdr:grpSpPr>
      <xdr:sp macro="" textlink="">
        <xdr:nvSpPr>
          <xdr:cNvPr id="5101648" name="Line 6362">
            <a:extLst>
              <a:ext uri="{FF2B5EF4-FFF2-40B4-BE49-F238E27FC236}">
                <a16:creationId xmlns:a16="http://schemas.microsoft.com/office/drawing/2014/main" id="{00000000-0008-0000-1100-00005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9" name="Line 6363">
            <a:extLst>
              <a:ext uri="{FF2B5EF4-FFF2-40B4-BE49-F238E27FC236}">
                <a16:creationId xmlns:a16="http://schemas.microsoft.com/office/drawing/2014/main" id="{00000000-0008-0000-1100-00005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2" name="Group 6364">
          <a:extLst>
            <a:ext uri="{FF2B5EF4-FFF2-40B4-BE49-F238E27FC236}">
              <a16:creationId xmlns:a16="http://schemas.microsoft.com/office/drawing/2014/main" id="{00000000-0008-0000-1100-000002D54D00}"/>
            </a:ext>
          </a:extLst>
        </xdr:cNvPr>
        <xdr:cNvGrpSpPr>
          <a:grpSpLocks/>
        </xdr:cNvGrpSpPr>
      </xdr:nvGrpSpPr>
      <xdr:grpSpPr bwMode="auto">
        <a:xfrm>
          <a:off x="4700588" y="10096500"/>
          <a:ext cx="266700" cy="0"/>
          <a:chOff x="466" y="3952"/>
          <a:chExt cx="28" cy="16"/>
        </a:xfrm>
      </xdr:grpSpPr>
      <xdr:sp macro="" textlink="">
        <xdr:nvSpPr>
          <xdr:cNvPr id="5101646" name="Line 6365">
            <a:extLst>
              <a:ext uri="{FF2B5EF4-FFF2-40B4-BE49-F238E27FC236}">
                <a16:creationId xmlns:a16="http://schemas.microsoft.com/office/drawing/2014/main" id="{00000000-0008-0000-1100-00004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7" name="Line 6366">
            <a:extLst>
              <a:ext uri="{FF2B5EF4-FFF2-40B4-BE49-F238E27FC236}">
                <a16:creationId xmlns:a16="http://schemas.microsoft.com/office/drawing/2014/main" id="{00000000-0008-0000-1100-00004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3" name="Group 6367">
          <a:extLst>
            <a:ext uri="{FF2B5EF4-FFF2-40B4-BE49-F238E27FC236}">
              <a16:creationId xmlns:a16="http://schemas.microsoft.com/office/drawing/2014/main" id="{00000000-0008-0000-1100-000003D54D00}"/>
            </a:ext>
          </a:extLst>
        </xdr:cNvPr>
        <xdr:cNvGrpSpPr>
          <a:grpSpLocks/>
        </xdr:cNvGrpSpPr>
      </xdr:nvGrpSpPr>
      <xdr:grpSpPr bwMode="auto">
        <a:xfrm>
          <a:off x="5486400" y="10096500"/>
          <a:ext cx="266700" cy="0"/>
          <a:chOff x="466" y="3952"/>
          <a:chExt cx="28" cy="16"/>
        </a:xfrm>
      </xdr:grpSpPr>
      <xdr:sp macro="" textlink="">
        <xdr:nvSpPr>
          <xdr:cNvPr id="5101644" name="Line 6368">
            <a:extLst>
              <a:ext uri="{FF2B5EF4-FFF2-40B4-BE49-F238E27FC236}">
                <a16:creationId xmlns:a16="http://schemas.microsoft.com/office/drawing/2014/main" id="{00000000-0008-0000-1100-00004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5" name="Line 6369">
            <a:extLst>
              <a:ext uri="{FF2B5EF4-FFF2-40B4-BE49-F238E27FC236}">
                <a16:creationId xmlns:a16="http://schemas.microsoft.com/office/drawing/2014/main" id="{00000000-0008-0000-1100-00004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4" name="Group 6370">
          <a:extLst>
            <a:ext uri="{FF2B5EF4-FFF2-40B4-BE49-F238E27FC236}">
              <a16:creationId xmlns:a16="http://schemas.microsoft.com/office/drawing/2014/main" id="{00000000-0008-0000-1100-000004D54D00}"/>
            </a:ext>
          </a:extLst>
        </xdr:cNvPr>
        <xdr:cNvGrpSpPr>
          <a:grpSpLocks/>
        </xdr:cNvGrpSpPr>
      </xdr:nvGrpSpPr>
      <xdr:grpSpPr bwMode="auto">
        <a:xfrm>
          <a:off x="5486400" y="10096500"/>
          <a:ext cx="266700" cy="0"/>
          <a:chOff x="466" y="3952"/>
          <a:chExt cx="28" cy="16"/>
        </a:xfrm>
      </xdr:grpSpPr>
      <xdr:sp macro="" textlink="">
        <xdr:nvSpPr>
          <xdr:cNvPr id="5101642" name="Line 6371">
            <a:extLst>
              <a:ext uri="{FF2B5EF4-FFF2-40B4-BE49-F238E27FC236}">
                <a16:creationId xmlns:a16="http://schemas.microsoft.com/office/drawing/2014/main" id="{00000000-0008-0000-1100-00004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3" name="Line 6372">
            <a:extLst>
              <a:ext uri="{FF2B5EF4-FFF2-40B4-BE49-F238E27FC236}">
                <a16:creationId xmlns:a16="http://schemas.microsoft.com/office/drawing/2014/main" id="{00000000-0008-0000-1100-00004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5" name="Group 6373">
          <a:extLst>
            <a:ext uri="{FF2B5EF4-FFF2-40B4-BE49-F238E27FC236}">
              <a16:creationId xmlns:a16="http://schemas.microsoft.com/office/drawing/2014/main" id="{00000000-0008-0000-1100-000005D54D00}"/>
            </a:ext>
          </a:extLst>
        </xdr:cNvPr>
        <xdr:cNvGrpSpPr>
          <a:grpSpLocks/>
        </xdr:cNvGrpSpPr>
      </xdr:nvGrpSpPr>
      <xdr:grpSpPr bwMode="auto">
        <a:xfrm>
          <a:off x="5486400" y="10096500"/>
          <a:ext cx="266700" cy="0"/>
          <a:chOff x="466" y="3952"/>
          <a:chExt cx="28" cy="16"/>
        </a:xfrm>
      </xdr:grpSpPr>
      <xdr:sp macro="" textlink="">
        <xdr:nvSpPr>
          <xdr:cNvPr id="5101640" name="Line 6374">
            <a:extLst>
              <a:ext uri="{FF2B5EF4-FFF2-40B4-BE49-F238E27FC236}">
                <a16:creationId xmlns:a16="http://schemas.microsoft.com/office/drawing/2014/main" id="{00000000-0008-0000-1100-00004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1" name="Line 6375">
            <a:extLst>
              <a:ext uri="{FF2B5EF4-FFF2-40B4-BE49-F238E27FC236}">
                <a16:creationId xmlns:a16="http://schemas.microsoft.com/office/drawing/2014/main" id="{00000000-0008-0000-1100-00004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6" name="Group 6376">
          <a:extLst>
            <a:ext uri="{FF2B5EF4-FFF2-40B4-BE49-F238E27FC236}">
              <a16:creationId xmlns:a16="http://schemas.microsoft.com/office/drawing/2014/main" id="{00000000-0008-0000-1100-000006D54D00}"/>
            </a:ext>
          </a:extLst>
        </xdr:cNvPr>
        <xdr:cNvGrpSpPr>
          <a:grpSpLocks/>
        </xdr:cNvGrpSpPr>
      </xdr:nvGrpSpPr>
      <xdr:grpSpPr bwMode="auto">
        <a:xfrm>
          <a:off x="5486400" y="10096500"/>
          <a:ext cx="266700" cy="0"/>
          <a:chOff x="466" y="3952"/>
          <a:chExt cx="28" cy="16"/>
        </a:xfrm>
      </xdr:grpSpPr>
      <xdr:sp macro="" textlink="">
        <xdr:nvSpPr>
          <xdr:cNvPr id="5101638" name="Line 6377">
            <a:extLst>
              <a:ext uri="{FF2B5EF4-FFF2-40B4-BE49-F238E27FC236}">
                <a16:creationId xmlns:a16="http://schemas.microsoft.com/office/drawing/2014/main" id="{00000000-0008-0000-1100-00004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9" name="Line 6378">
            <a:extLst>
              <a:ext uri="{FF2B5EF4-FFF2-40B4-BE49-F238E27FC236}">
                <a16:creationId xmlns:a16="http://schemas.microsoft.com/office/drawing/2014/main" id="{00000000-0008-0000-1100-00004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7" name="Group 6379">
          <a:extLst>
            <a:ext uri="{FF2B5EF4-FFF2-40B4-BE49-F238E27FC236}">
              <a16:creationId xmlns:a16="http://schemas.microsoft.com/office/drawing/2014/main" id="{00000000-0008-0000-1100-000007D54D00}"/>
            </a:ext>
          </a:extLst>
        </xdr:cNvPr>
        <xdr:cNvGrpSpPr>
          <a:grpSpLocks/>
        </xdr:cNvGrpSpPr>
      </xdr:nvGrpSpPr>
      <xdr:grpSpPr bwMode="auto">
        <a:xfrm>
          <a:off x="5486400" y="10096500"/>
          <a:ext cx="266700" cy="0"/>
          <a:chOff x="466" y="3952"/>
          <a:chExt cx="28" cy="16"/>
        </a:xfrm>
      </xdr:grpSpPr>
      <xdr:sp macro="" textlink="">
        <xdr:nvSpPr>
          <xdr:cNvPr id="5101636" name="Line 6380">
            <a:extLst>
              <a:ext uri="{FF2B5EF4-FFF2-40B4-BE49-F238E27FC236}">
                <a16:creationId xmlns:a16="http://schemas.microsoft.com/office/drawing/2014/main" id="{00000000-0008-0000-1100-00004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7" name="Line 6381">
            <a:extLst>
              <a:ext uri="{FF2B5EF4-FFF2-40B4-BE49-F238E27FC236}">
                <a16:creationId xmlns:a16="http://schemas.microsoft.com/office/drawing/2014/main" id="{00000000-0008-0000-1100-00004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08" name="Group 6382">
          <a:extLst>
            <a:ext uri="{FF2B5EF4-FFF2-40B4-BE49-F238E27FC236}">
              <a16:creationId xmlns:a16="http://schemas.microsoft.com/office/drawing/2014/main" id="{00000000-0008-0000-1100-000008D54D00}"/>
            </a:ext>
          </a:extLst>
        </xdr:cNvPr>
        <xdr:cNvGrpSpPr>
          <a:grpSpLocks/>
        </xdr:cNvGrpSpPr>
      </xdr:nvGrpSpPr>
      <xdr:grpSpPr bwMode="auto">
        <a:xfrm>
          <a:off x="4117181" y="10096500"/>
          <a:ext cx="228600" cy="0"/>
          <a:chOff x="466" y="3952"/>
          <a:chExt cx="28" cy="16"/>
        </a:xfrm>
      </xdr:grpSpPr>
      <xdr:sp macro="" textlink="">
        <xdr:nvSpPr>
          <xdr:cNvPr id="5101634" name="Line 6383">
            <a:extLst>
              <a:ext uri="{FF2B5EF4-FFF2-40B4-BE49-F238E27FC236}">
                <a16:creationId xmlns:a16="http://schemas.microsoft.com/office/drawing/2014/main" id="{00000000-0008-0000-1100-00004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5" name="Line 6384">
            <a:extLst>
              <a:ext uri="{FF2B5EF4-FFF2-40B4-BE49-F238E27FC236}">
                <a16:creationId xmlns:a16="http://schemas.microsoft.com/office/drawing/2014/main" id="{00000000-0008-0000-1100-00004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9" name="Group 6385">
          <a:extLst>
            <a:ext uri="{FF2B5EF4-FFF2-40B4-BE49-F238E27FC236}">
              <a16:creationId xmlns:a16="http://schemas.microsoft.com/office/drawing/2014/main" id="{00000000-0008-0000-1100-000009D54D00}"/>
            </a:ext>
          </a:extLst>
        </xdr:cNvPr>
        <xdr:cNvGrpSpPr>
          <a:grpSpLocks/>
        </xdr:cNvGrpSpPr>
      </xdr:nvGrpSpPr>
      <xdr:grpSpPr bwMode="auto">
        <a:xfrm>
          <a:off x="4700588" y="10096500"/>
          <a:ext cx="266700" cy="0"/>
          <a:chOff x="466" y="3952"/>
          <a:chExt cx="28" cy="16"/>
        </a:xfrm>
      </xdr:grpSpPr>
      <xdr:sp macro="" textlink="">
        <xdr:nvSpPr>
          <xdr:cNvPr id="5101632" name="Line 6386">
            <a:extLst>
              <a:ext uri="{FF2B5EF4-FFF2-40B4-BE49-F238E27FC236}">
                <a16:creationId xmlns:a16="http://schemas.microsoft.com/office/drawing/2014/main" id="{00000000-0008-0000-1100-00004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3" name="Line 6387">
            <a:extLst>
              <a:ext uri="{FF2B5EF4-FFF2-40B4-BE49-F238E27FC236}">
                <a16:creationId xmlns:a16="http://schemas.microsoft.com/office/drawing/2014/main" id="{00000000-0008-0000-1100-00004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0" name="Group 6388">
          <a:extLst>
            <a:ext uri="{FF2B5EF4-FFF2-40B4-BE49-F238E27FC236}">
              <a16:creationId xmlns:a16="http://schemas.microsoft.com/office/drawing/2014/main" id="{00000000-0008-0000-1100-00000AD54D00}"/>
            </a:ext>
          </a:extLst>
        </xdr:cNvPr>
        <xdr:cNvGrpSpPr>
          <a:grpSpLocks/>
        </xdr:cNvGrpSpPr>
      </xdr:nvGrpSpPr>
      <xdr:grpSpPr bwMode="auto">
        <a:xfrm>
          <a:off x="4117181" y="10096500"/>
          <a:ext cx="228600" cy="0"/>
          <a:chOff x="466" y="3952"/>
          <a:chExt cx="28" cy="16"/>
        </a:xfrm>
      </xdr:grpSpPr>
      <xdr:sp macro="" textlink="">
        <xdr:nvSpPr>
          <xdr:cNvPr id="5101630" name="Line 6389">
            <a:extLst>
              <a:ext uri="{FF2B5EF4-FFF2-40B4-BE49-F238E27FC236}">
                <a16:creationId xmlns:a16="http://schemas.microsoft.com/office/drawing/2014/main" id="{00000000-0008-0000-1100-00003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1" name="Line 6390">
            <a:extLst>
              <a:ext uri="{FF2B5EF4-FFF2-40B4-BE49-F238E27FC236}">
                <a16:creationId xmlns:a16="http://schemas.microsoft.com/office/drawing/2014/main" id="{00000000-0008-0000-1100-00003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1" name="Group 6391">
          <a:extLst>
            <a:ext uri="{FF2B5EF4-FFF2-40B4-BE49-F238E27FC236}">
              <a16:creationId xmlns:a16="http://schemas.microsoft.com/office/drawing/2014/main" id="{00000000-0008-0000-1100-00000BD54D00}"/>
            </a:ext>
          </a:extLst>
        </xdr:cNvPr>
        <xdr:cNvGrpSpPr>
          <a:grpSpLocks/>
        </xdr:cNvGrpSpPr>
      </xdr:nvGrpSpPr>
      <xdr:grpSpPr bwMode="auto">
        <a:xfrm>
          <a:off x="4700588" y="10096500"/>
          <a:ext cx="266700" cy="0"/>
          <a:chOff x="466" y="3952"/>
          <a:chExt cx="28" cy="16"/>
        </a:xfrm>
      </xdr:grpSpPr>
      <xdr:sp macro="" textlink="">
        <xdr:nvSpPr>
          <xdr:cNvPr id="5101628" name="Line 6392">
            <a:extLst>
              <a:ext uri="{FF2B5EF4-FFF2-40B4-BE49-F238E27FC236}">
                <a16:creationId xmlns:a16="http://schemas.microsoft.com/office/drawing/2014/main" id="{00000000-0008-0000-1100-00003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9" name="Line 6393">
            <a:extLst>
              <a:ext uri="{FF2B5EF4-FFF2-40B4-BE49-F238E27FC236}">
                <a16:creationId xmlns:a16="http://schemas.microsoft.com/office/drawing/2014/main" id="{00000000-0008-0000-1100-00003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2" name="Group 6394">
          <a:extLst>
            <a:ext uri="{FF2B5EF4-FFF2-40B4-BE49-F238E27FC236}">
              <a16:creationId xmlns:a16="http://schemas.microsoft.com/office/drawing/2014/main" id="{00000000-0008-0000-1100-00000CD54D00}"/>
            </a:ext>
          </a:extLst>
        </xdr:cNvPr>
        <xdr:cNvGrpSpPr>
          <a:grpSpLocks/>
        </xdr:cNvGrpSpPr>
      </xdr:nvGrpSpPr>
      <xdr:grpSpPr bwMode="auto">
        <a:xfrm>
          <a:off x="4117181" y="10096500"/>
          <a:ext cx="228600" cy="0"/>
          <a:chOff x="466" y="3952"/>
          <a:chExt cx="28" cy="16"/>
        </a:xfrm>
      </xdr:grpSpPr>
      <xdr:sp macro="" textlink="">
        <xdr:nvSpPr>
          <xdr:cNvPr id="5101626" name="Line 6395">
            <a:extLst>
              <a:ext uri="{FF2B5EF4-FFF2-40B4-BE49-F238E27FC236}">
                <a16:creationId xmlns:a16="http://schemas.microsoft.com/office/drawing/2014/main" id="{00000000-0008-0000-1100-00003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7" name="Line 6396">
            <a:extLst>
              <a:ext uri="{FF2B5EF4-FFF2-40B4-BE49-F238E27FC236}">
                <a16:creationId xmlns:a16="http://schemas.microsoft.com/office/drawing/2014/main" id="{00000000-0008-0000-1100-00003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3" name="Group 6397">
          <a:extLst>
            <a:ext uri="{FF2B5EF4-FFF2-40B4-BE49-F238E27FC236}">
              <a16:creationId xmlns:a16="http://schemas.microsoft.com/office/drawing/2014/main" id="{00000000-0008-0000-1100-00000DD54D00}"/>
            </a:ext>
          </a:extLst>
        </xdr:cNvPr>
        <xdr:cNvGrpSpPr>
          <a:grpSpLocks/>
        </xdr:cNvGrpSpPr>
      </xdr:nvGrpSpPr>
      <xdr:grpSpPr bwMode="auto">
        <a:xfrm>
          <a:off x="4700588" y="10096500"/>
          <a:ext cx="266700" cy="0"/>
          <a:chOff x="466" y="3952"/>
          <a:chExt cx="28" cy="16"/>
        </a:xfrm>
      </xdr:grpSpPr>
      <xdr:sp macro="" textlink="">
        <xdr:nvSpPr>
          <xdr:cNvPr id="5101624" name="Line 6398">
            <a:extLst>
              <a:ext uri="{FF2B5EF4-FFF2-40B4-BE49-F238E27FC236}">
                <a16:creationId xmlns:a16="http://schemas.microsoft.com/office/drawing/2014/main" id="{00000000-0008-0000-1100-00003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5" name="Line 6399">
            <a:extLst>
              <a:ext uri="{FF2B5EF4-FFF2-40B4-BE49-F238E27FC236}">
                <a16:creationId xmlns:a16="http://schemas.microsoft.com/office/drawing/2014/main" id="{00000000-0008-0000-1100-00003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4" name="Group 6400">
          <a:extLst>
            <a:ext uri="{FF2B5EF4-FFF2-40B4-BE49-F238E27FC236}">
              <a16:creationId xmlns:a16="http://schemas.microsoft.com/office/drawing/2014/main" id="{00000000-0008-0000-1100-00000ED54D00}"/>
            </a:ext>
          </a:extLst>
        </xdr:cNvPr>
        <xdr:cNvGrpSpPr>
          <a:grpSpLocks/>
        </xdr:cNvGrpSpPr>
      </xdr:nvGrpSpPr>
      <xdr:grpSpPr bwMode="auto">
        <a:xfrm>
          <a:off x="4117181" y="10096500"/>
          <a:ext cx="228600" cy="0"/>
          <a:chOff x="466" y="3952"/>
          <a:chExt cx="28" cy="16"/>
        </a:xfrm>
      </xdr:grpSpPr>
      <xdr:sp macro="" textlink="">
        <xdr:nvSpPr>
          <xdr:cNvPr id="5101622" name="Line 6401">
            <a:extLst>
              <a:ext uri="{FF2B5EF4-FFF2-40B4-BE49-F238E27FC236}">
                <a16:creationId xmlns:a16="http://schemas.microsoft.com/office/drawing/2014/main" id="{00000000-0008-0000-1100-00003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3" name="Line 6402">
            <a:extLst>
              <a:ext uri="{FF2B5EF4-FFF2-40B4-BE49-F238E27FC236}">
                <a16:creationId xmlns:a16="http://schemas.microsoft.com/office/drawing/2014/main" id="{00000000-0008-0000-1100-00003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5" name="Group 6403">
          <a:extLst>
            <a:ext uri="{FF2B5EF4-FFF2-40B4-BE49-F238E27FC236}">
              <a16:creationId xmlns:a16="http://schemas.microsoft.com/office/drawing/2014/main" id="{00000000-0008-0000-1100-00000FD54D00}"/>
            </a:ext>
          </a:extLst>
        </xdr:cNvPr>
        <xdr:cNvGrpSpPr>
          <a:grpSpLocks/>
        </xdr:cNvGrpSpPr>
      </xdr:nvGrpSpPr>
      <xdr:grpSpPr bwMode="auto">
        <a:xfrm>
          <a:off x="4700588" y="10096500"/>
          <a:ext cx="266700" cy="0"/>
          <a:chOff x="466" y="3952"/>
          <a:chExt cx="28" cy="16"/>
        </a:xfrm>
      </xdr:grpSpPr>
      <xdr:sp macro="" textlink="">
        <xdr:nvSpPr>
          <xdr:cNvPr id="5101620" name="Line 6404">
            <a:extLst>
              <a:ext uri="{FF2B5EF4-FFF2-40B4-BE49-F238E27FC236}">
                <a16:creationId xmlns:a16="http://schemas.microsoft.com/office/drawing/2014/main" id="{00000000-0008-0000-1100-00003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1" name="Line 6405">
            <a:extLst>
              <a:ext uri="{FF2B5EF4-FFF2-40B4-BE49-F238E27FC236}">
                <a16:creationId xmlns:a16="http://schemas.microsoft.com/office/drawing/2014/main" id="{00000000-0008-0000-1100-00003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6" name="Group 6406">
          <a:extLst>
            <a:ext uri="{FF2B5EF4-FFF2-40B4-BE49-F238E27FC236}">
              <a16:creationId xmlns:a16="http://schemas.microsoft.com/office/drawing/2014/main" id="{00000000-0008-0000-1100-000010D54D00}"/>
            </a:ext>
          </a:extLst>
        </xdr:cNvPr>
        <xdr:cNvGrpSpPr>
          <a:grpSpLocks/>
        </xdr:cNvGrpSpPr>
      </xdr:nvGrpSpPr>
      <xdr:grpSpPr bwMode="auto">
        <a:xfrm>
          <a:off x="4117181" y="10096500"/>
          <a:ext cx="228600" cy="0"/>
          <a:chOff x="466" y="3952"/>
          <a:chExt cx="28" cy="16"/>
        </a:xfrm>
      </xdr:grpSpPr>
      <xdr:sp macro="" textlink="">
        <xdr:nvSpPr>
          <xdr:cNvPr id="5101618" name="Line 6407">
            <a:extLst>
              <a:ext uri="{FF2B5EF4-FFF2-40B4-BE49-F238E27FC236}">
                <a16:creationId xmlns:a16="http://schemas.microsoft.com/office/drawing/2014/main" id="{00000000-0008-0000-1100-00003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9" name="Line 6408">
            <a:extLst>
              <a:ext uri="{FF2B5EF4-FFF2-40B4-BE49-F238E27FC236}">
                <a16:creationId xmlns:a16="http://schemas.microsoft.com/office/drawing/2014/main" id="{00000000-0008-0000-1100-00003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7" name="Group 6409">
          <a:extLst>
            <a:ext uri="{FF2B5EF4-FFF2-40B4-BE49-F238E27FC236}">
              <a16:creationId xmlns:a16="http://schemas.microsoft.com/office/drawing/2014/main" id="{00000000-0008-0000-1100-000011D54D00}"/>
            </a:ext>
          </a:extLst>
        </xdr:cNvPr>
        <xdr:cNvGrpSpPr>
          <a:grpSpLocks/>
        </xdr:cNvGrpSpPr>
      </xdr:nvGrpSpPr>
      <xdr:grpSpPr bwMode="auto">
        <a:xfrm>
          <a:off x="4117181" y="10096500"/>
          <a:ext cx="228600" cy="0"/>
          <a:chOff x="466" y="3952"/>
          <a:chExt cx="28" cy="16"/>
        </a:xfrm>
      </xdr:grpSpPr>
      <xdr:sp macro="" textlink="">
        <xdr:nvSpPr>
          <xdr:cNvPr id="5101616" name="Line 6410">
            <a:extLst>
              <a:ext uri="{FF2B5EF4-FFF2-40B4-BE49-F238E27FC236}">
                <a16:creationId xmlns:a16="http://schemas.microsoft.com/office/drawing/2014/main" id="{00000000-0008-0000-1100-00003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7" name="Line 6411">
            <a:extLst>
              <a:ext uri="{FF2B5EF4-FFF2-40B4-BE49-F238E27FC236}">
                <a16:creationId xmlns:a16="http://schemas.microsoft.com/office/drawing/2014/main" id="{00000000-0008-0000-1100-00003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8" name="Group 6412">
          <a:extLst>
            <a:ext uri="{FF2B5EF4-FFF2-40B4-BE49-F238E27FC236}">
              <a16:creationId xmlns:a16="http://schemas.microsoft.com/office/drawing/2014/main" id="{00000000-0008-0000-1100-000012D54D00}"/>
            </a:ext>
          </a:extLst>
        </xdr:cNvPr>
        <xdr:cNvGrpSpPr>
          <a:grpSpLocks/>
        </xdr:cNvGrpSpPr>
      </xdr:nvGrpSpPr>
      <xdr:grpSpPr bwMode="auto">
        <a:xfrm>
          <a:off x="4117181" y="10096500"/>
          <a:ext cx="228600" cy="0"/>
          <a:chOff x="466" y="3952"/>
          <a:chExt cx="28" cy="16"/>
        </a:xfrm>
      </xdr:grpSpPr>
      <xdr:sp macro="" textlink="">
        <xdr:nvSpPr>
          <xdr:cNvPr id="5101614" name="Line 6413">
            <a:extLst>
              <a:ext uri="{FF2B5EF4-FFF2-40B4-BE49-F238E27FC236}">
                <a16:creationId xmlns:a16="http://schemas.microsoft.com/office/drawing/2014/main" id="{00000000-0008-0000-1100-00002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5" name="Line 6414">
            <a:extLst>
              <a:ext uri="{FF2B5EF4-FFF2-40B4-BE49-F238E27FC236}">
                <a16:creationId xmlns:a16="http://schemas.microsoft.com/office/drawing/2014/main" id="{00000000-0008-0000-1100-00002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9" name="Group 6415">
          <a:extLst>
            <a:ext uri="{FF2B5EF4-FFF2-40B4-BE49-F238E27FC236}">
              <a16:creationId xmlns:a16="http://schemas.microsoft.com/office/drawing/2014/main" id="{00000000-0008-0000-1100-000013D54D00}"/>
            </a:ext>
          </a:extLst>
        </xdr:cNvPr>
        <xdr:cNvGrpSpPr>
          <a:grpSpLocks/>
        </xdr:cNvGrpSpPr>
      </xdr:nvGrpSpPr>
      <xdr:grpSpPr bwMode="auto">
        <a:xfrm>
          <a:off x="4117181" y="10096500"/>
          <a:ext cx="228600" cy="0"/>
          <a:chOff x="466" y="3952"/>
          <a:chExt cx="28" cy="16"/>
        </a:xfrm>
      </xdr:grpSpPr>
      <xdr:sp macro="" textlink="">
        <xdr:nvSpPr>
          <xdr:cNvPr id="5101612" name="Line 6416">
            <a:extLst>
              <a:ext uri="{FF2B5EF4-FFF2-40B4-BE49-F238E27FC236}">
                <a16:creationId xmlns:a16="http://schemas.microsoft.com/office/drawing/2014/main" id="{00000000-0008-0000-1100-00002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3" name="Line 6417">
            <a:extLst>
              <a:ext uri="{FF2B5EF4-FFF2-40B4-BE49-F238E27FC236}">
                <a16:creationId xmlns:a16="http://schemas.microsoft.com/office/drawing/2014/main" id="{00000000-0008-0000-1100-00002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0" name="Group 6418">
          <a:extLst>
            <a:ext uri="{FF2B5EF4-FFF2-40B4-BE49-F238E27FC236}">
              <a16:creationId xmlns:a16="http://schemas.microsoft.com/office/drawing/2014/main" id="{00000000-0008-0000-1100-000014D54D00}"/>
            </a:ext>
          </a:extLst>
        </xdr:cNvPr>
        <xdr:cNvGrpSpPr>
          <a:grpSpLocks/>
        </xdr:cNvGrpSpPr>
      </xdr:nvGrpSpPr>
      <xdr:grpSpPr bwMode="auto">
        <a:xfrm>
          <a:off x="4117181" y="10096500"/>
          <a:ext cx="228600" cy="0"/>
          <a:chOff x="466" y="3952"/>
          <a:chExt cx="28" cy="16"/>
        </a:xfrm>
      </xdr:grpSpPr>
      <xdr:sp macro="" textlink="">
        <xdr:nvSpPr>
          <xdr:cNvPr id="5101610" name="Line 6419">
            <a:extLst>
              <a:ext uri="{FF2B5EF4-FFF2-40B4-BE49-F238E27FC236}">
                <a16:creationId xmlns:a16="http://schemas.microsoft.com/office/drawing/2014/main" id="{00000000-0008-0000-1100-00002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1" name="Line 6420">
            <a:extLst>
              <a:ext uri="{FF2B5EF4-FFF2-40B4-BE49-F238E27FC236}">
                <a16:creationId xmlns:a16="http://schemas.microsoft.com/office/drawing/2014/main" id="{00000000-0008-0000-1100-00002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1" name="Group 6421">
          <a:extLst>
            <a:ext uri="{FF2B5EF4-FFF2-40B4-BE49-F238E27FC236}">
              <a16:creationId xmlns:a16="http://schemas.microsoft.com/office/drawing/2014/main" id="{00000000-0008-0000-1100-000015D54D00}"/>
            </a:ext>
          </a:extLst>
        </xdr:cNvPr>
        <xdr:cNvGrpSpPr>
          <a:grpSpLocks/>
        </xdr:cNvGrpSpPr>
      </xdr:nvGrpSpPr>
      <xdr:grpSpPr bwMode="auto">
        <a:xfrm>
          <a:off x="4700588" y="10096500"/>
          <a:ext cx="266700" cy="0"/>
          <a:chOff x="466" y="3952"/>
          <a:chExt cx="28" cy="16"/>
        </a:xfrm>
      </xdr:grpSpPr>
      <xdr:sp macro="" textlink="">
        <xdr:nvSpPr>
          <xdr:cNvPr id="5101608" name="Line 6422">
            <a:extLst>
              <a:ext uri="{FF2B5EF4-FFF2-40B4-BE49-F238E27FC236}">
                <a16:creationId xmlns:a16="http://schemas.microsoft.com/office/drawing/2014/main" id="{00000000-0008-0000-1100-00002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9" name="Line 6423">
            <a:extLst>
              <a:ext uri="{FF2B5EF4-FFF2-40B4-BE49-F238E27FC236}">
                <a16:creationId xmlns:a16="http://schemas.microsoft.com/office/drawing/2014/main" id="{00000000-0008-0000-1100-00002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2" name="Group 6424">
          <a:extLst>
            <a:ext uri="{FF2B5EF4-FFF2-40B4-BE49-F238E27FC236}">
              <a16:creationId xmlns:a16="http://schemas.microsoft.com/office/drawing/2014/main" id="{00000000-0008-0000-1100-000016D54D00}"/>
            </a:ext>
          </a:extLst>
        </xdr:cNvPr>
        <xdr:cNvGrpSpPr>
          <a:grpSpLocks/>
        </xdr:cNvGrpSpPr>
      </xdr:nvGrpSpPr>
      <xdr:grpSpPr bwMode="auto">
        <a:xfrm>
          <a:off x="4700588" y="10096500"/>
          <a:ext cx="266700" cy="0"/>
          <a:chOff x="466" y="3952"/>
          <a:chExt cx="28" cy="16"/>
        </a:xfrm>
      </xdr:grpSpPr>
      <xdr:sp macro="" textlink="">
        <xdr:nvSpPr>
          <xdr:cNvPr id="5101606" name="Line 6425">
            <a:extLst>
              <a:ext uri="{FF2B5EF4-FFF2-40B4-BE49-F238E27FC236}">
                <a16:creationId xmlns:a16="http://schemas.microsoft.com/office/drawing/2014/main" id="{00000000-0008-0000-1100-00002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7" name="Line 6426">
            <a:extLst>
              <a:ext uri="{FF2B5EF4-FFF2-40B4-BE49-F238E27FC236}">
                <a16:creationId xmlns:a16="http://schemas.microsoft.com/office/drawing/2014/main" id="{00000000-0008-0000-1100-00002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3" name="Group 6427">
          <a:extLst>
            <a:ext uri="{FF2B5EF4-FFF2-40B4-BE49-F238E27FC236}">
              <a16:creationId xmlns:a16="http://schemas.microsoft.com/office/drawing/2014/main" id="{00000000-0008-0000-1100-000017D54D00}"/>
            </a:ext>
          </a:extLst>
        </xdr:cNvPr>
        <xdr:cNvGrpSpPr>
          <a:grpSpLocks/>
        </xdr:cNvGrpSpPr>
      </xdr:nvGrpSpPr>
      <xdr:grpSpPr bwMode="auto">
        <a:xfrm>
          <a:off x="4700588" y="10096500"/>
          <a:ext cx="266700" cy="0"/>
          <a:chOff x="466" y="3952"/>
          <a:chExt cx="28" cy="16"/>
        </a:xfrm>
      </xdr:grpSpPr>
      <xdr:sp macro="" textlink="">
        <xdr:nvSpPr>
          <xdr:cNvPr id="5101604" name="Line 6428">
            <a:extLst>
              <a:ext uri="{FF2B5EF4-FFF2-40B4-BE49-F238E27FC236}">
                <a16:creationId xmlns:a16="http://schemas.microsoft.com/office/drawing/2014/main" id="{00000000-0008-0000-1100-00002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5" name="Line 6429">
            <a:extLst>
              <a:ext uri="{FF2B5EF4-FFF2-40B4-BE49-F238E27FC236}">
                <a16:creationId xmlns:a16="http://schemas.microsoft.com/office/drawing/2014/main" id="{00000000-0008-0000-1100-00002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4" name="Group 6430">
          <a:extLst>
            <a:ext uri="{FF2B5EF4-FFF2-40B4-BE49-F238E27FC236}">
              <a16:creationId xmlns:a16="http://schemas.microsoft.com/office/drawing/2014/main" id="{00000000-0008-0000-1100-000018D54D00}"/>
            </a:ext>
          </a:extLst>
        </xdr:cNvPr>
        <xdr:cNvGrpSpPr>
          <a:grpSpLocks/>
        </xdr:cNvGrpSpPr>
      </xdr:nvGrpSpPr>
      <xdr:grpSpPr bwMode="auto">
        <a:xfrm>
          <a:off x="4700588" y="10096500"/>
          <a:ext cx="266700" cy="0"/>
          <a:chOff x="466" y="3952"/>
          <a:chExt cx="28" cy="16"/>
        </a:xfrm>
      </xdr:grpSpPr>
      <xdr:sp macro="" textlink="">
        <xdr:nvSpPr>
          <xdr:cNvPr id="5101602" name="Line 6431">
            <a:extLst>
              <a:ext uri="{FF2B5EF4-FFF2-40B4-BE49-F238E27FC236}">
                <a16:creationId xmlns:a16="http://schemas.microsoft.com/office/drawing/2014/main" id="{00000000-0008-0000-1100-00002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3" name="Line 6432">
            <a:extLst>
              <a:ext uri="{FF2B5EF4-FFF2-40B4-BE49-F238E27FC236}">
                <a16:creationId xmlns:a16="http://schemas.microsoft.com/office/drawing/2014/main" id="{00000000-0008-0000-1100-00002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5" name="Group 6433">
          <a:extLst>
            <a:ext uri="{FF2B5EF4-FFF2-40B4-BE49-F238E27FC236}">
              <a16:creationId xmlns:a16="http://schemas.microsoft.com/office/drawing/2014/main" id="{00000000-0008-0000-1100-000019D54D00}"/>
            </a:ext>
          </a:extLst>
        </xdr:cNvPr>
        <xdr:cNvGrpSpPr>
          <a:grpSpLocks/>
        </xdr:cNvGrpSpPr>
      </xdr:nvGrpSpPr>
      <xdr:grpSpPr bwMode="auto">
        <a:xfrm>
          <a:off x="4700588" y="10096500"/>
          <a:ext cx="266700" cy="0"/>
          <a:chOff x="466" y="3952"/>
          <a:chExt cx="28" cy="16"/>
        </a:xfrm>
      </xdr:grpSpPr>
      <xdr:sp macro="" textlink="">
        <xdr:nvSpPr>
          <xdr:cNvPr id="5101600" name="Line 6434">
            <a:extLst>
              <a:ext uri="{FF2B5EF4-FFF2-40B4-BE49-F238E27FC236}">
                <a16:creationId xmlns:a16="http://schemas.microsoft.com/office/drawing/2014/main" id="{00000000-0008-0000-1100-00002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1" name="Line 6435">
            <a:extLst>
              <a:ext uri="{FF2B5EF4-FFF2-40B4-BE49-F238E27FC236}">
                <a16:creationId xmlns:a16="http://schemas.microsoft.com/office/drawing/2014/main" id="{00000000-0008-0000-1100-00002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6" name="Group 6436">
          <a:extLst>
            <a:ext uri="{FF2B5EF4-FFF2-40B4-BE49-F238E27FC236}">
              <a16:creationId xmlns:a16="http://schemas.microsoft.com/office/drawing/2014/main" id="{00000000-0008-0000-1100-00001AD54D00}"/>
            </a:ext>
          </a:extLst>
        </xdr:cNvPr>
        <xdr:cNvGrpSpPr>
          <a:grpSpLocks/>
        </xdr:cNvGrpSpPr>
      </xdr:nvGrpSpPr>
      <xdr:grpSpPr bwMode="auto">
        <a:xfrm>
          <a:off x="4117181" y="10096500"/>
          <a:ext cx="228600" cy="0"/>
          <a:chOff x="466" y="3952"/>
          <a:chExt cx="28" cy="16"/>
        </a:xfrm>
      </xdr:grpSpPr>
      <xdr:sp macro="" textlink="">
        <xdr:nvSpPr>
          <xdr:cNvPr id="5101598" name="Line 6437">
            <a:extLst>
              <a:ext uri="{FF2B5EF4-FFF2-40B4-BE49-F238E27FC236}">
                <a16:creationId xmlns:a16="http://schemas.microsoft.com/office/drawing/2014/main" id="{00000000-0008-0000-1100-00001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9" name="Line 6438">
            <a:extLst>
              <a:ext uri="{FF2B5EF4-FFF2-40B4-BE49-F238E27FC236}">
                <a16:creationId xmlns:a16="http://schemas.microsoft.com/office/drawing/2014/main" id="{00000000-0008-0000-1100-00001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7" name="Group 6439">
          <a:extLst>
            <a:ext uri="{FF2B5EF4-FFF2-40B4-BE49-F238E27FC236}">
              <a16:creationId xmlns:a16="http://schemas.microsoft.com/office/drawing/2014/main" id="{00000000-0008-0000-1100-00001BD54D00}"/>
            </a:ext>
          </a:extLst>
        </xdr:cNvPr>
        <xdr:cNvGrpSpPr>
          <a:grpSpLocks/>
        </xdr:cNvGrpSpPr>
      </xdr:nvGrpSpPr>
      <xdr:grpSpPr bwMode="auto">
        <a:xfrm>
          <a:off x="4117181" y="10096500"/>
          <a:ext cx="228600" cy="0"/>
          <a:chOff x="466" y="3952"/>
          <a:chExt cx="28" cy="16"/>
        </a:xfrm>
      </xdr:grpSpPr>
      <xdr:sp macro="" textlink="">
        <xdr:nvSpPr>
          <xdr:cNvPr id="5101596" name="Line 6440">
            <a:extLst>
              <a:ext uri="{FF2B5EF4-FFF2-40B4-BE49-F238E27FC236}">
                <a16:creationId xmlns:a16="http://schemas.microsoft.com/office/drawing/2014/main" id="{00000000-0008-0000-1100-00001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7" name="Line 6441">
            <a:extLst>
              <a:ext uri="{FF2B5EF4-FFF2-40B4-BE49-F238E27FC236}">
                <a16:creationId xmlns:a16="http://schemas.microsoft.com/office/drawing/2014/main" id="{00000000-0008-0000-1100-00001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8" name="Group 6442">
          <a:extLst>
            <a:ext uri="{FF2B5EF4-FFF2-40B4-BE49-F238E27FC236}">
              <a16:creationId xmlns:a16="http://schemas.microsoft.com/office/drawing/2014/main" id="{00000000-0008-0000-1100-00001CD54D00}"/>
            </a:ext>
          </a:extLst>
        </xdr:cNvPr>
        <xdr:cNvGrpSpPr>
          <a:grpSpLocks/>
        </xdr:cNvGrpSpPr>
      </xdr:nvGrpSpPr>
      <xdr:grpSpPr bwMode="auto">
        <a:xfrm>
          <a:off x="4700588" y="10096500"/>
          <a:ext cx="266700" cy="0"/>
          <a:chOff x="466" y="3952"/>
          <a:chExt cx="28" cy="16"/>
        </a:xfrm>
      </xdr:grpSpPr>
      <xdr:sp macro="" textlink="">
        <xdr:nvSpPr>
          <xdr:cNvPr id="5101594" name="Line 6443">
            <a:extLst>
              <a:ext uri="{FF2B5EF4-FFF2-40B4-BE49-F238E27FC236}">
                <a16:creationId xmlns:a16="http://schemas.microsoft.com/office/drawing/2014/main" id="{00000000-0008-0000-1100-00001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5" name="Line 6444">
            <a:extLst>
              <a:ext uri="{FF2B5EF4-FFF2-40B4-BE49-F238E27FC236}">
                <a16:creationId xmlns:a16="http://schemas.microsoft.com/office/drawing/2014/main" id="{00000000-0008-0000-1100-00001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9" name="Group 6445">
          <a:extLst>
            <a:ext uri="{FF2B5EF4-FFF2-40B4-BE49-F238E27FC236}">
              <a16:creationId xmlns:a16="http://schemas.microsoft.com/office/drawing/2014/main" id="{00000000-0008-0000-1100-00001DD54D00}"/>
            </a:ext>
          </a:extLst>
        </xdr:cNvPr>
        <xdr:cNvGrpSpPr>
          <a:grpSpLocks/>
        </xdr:cNvGrpSpPr>
      </xdr:nvGrpSpPr>
      <xdr:grpSpPr bwMode="auto">
        <a:xfrm>
          <a:off x="4700588" y="10096500"/>
          <a:ext cx="266700" cy="0"/>
          <a:chOff x="466" y="3952"/>
          <a:chExt cx="28" cy="16"/>
        </a:xfrm>
      </xdr:grpSpPr>
      <xdr:sp macro="" textlink="">
        <xdr:nvSpPr>
          <xdr:cNvPr id="5101592" name="Line 6446">
            <a:extLst>
              <a:ext uri="{FF2B5EF4-FFF2-40B4-BE49-F238E27FC236}">
                <a16:creationId xmlns:a16="http://schemas.microsoft.com/office/drawing/2014/main" id="{00000000-0008-0000-1100-00001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3" name="Line 6447">
            <a:extLst>
              <a:ext uri="{FF2B5EF4-FFF2-40B4-BE49-F238E27FC236}">
                <a16:creationId xmlns:a16="http://schemas.microsoft.com/office/drawing/2014/main" id="{00000000-0008-0000-1100-00001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830" name="Group 6448">
          <a:extLst>
            <a:ext uri="{FF2B5EF4-FFF2-40B4-BE49-F238E27FC236}">
              <a16:creationId xmlns:a16="http://schemas.microsoft.com/office/drawing/2014/main" id="{00000000-0008-0000-1100-00001ED54D00}"/>
            </a:ext>
          </a:extLst>
        </xdr:cNvPr>
        <xdr:cNvGrpSpPr>
          <a:grpSpLocks/>
        </xdr:cNvGrpSpPr>
      </xdr:nvGrpSpPr>
      <xdr:grpSpPr bwMode="auto">
        <a:xfrm>
          <a:off x="5486400" y="10096500"/>
          <a:ext cx="228600" cy="0"/>
          <a:chOff x="466" y="3952"/>
          <a:chExt cx="28" cy="16"/>
        </a:xfrm>
      </xdr:grpSpPr>
      <xdr:sp macro="" textlink="">
        <xdr:nvSpPr>
          <xdr:cNvPr id="5101590" name="Line 6449">
            <a:extLst>
              <a:ext uri="{FF2B5EF4-FFF2-40B4-BE49-F238E27FC236}">
                <a16:creationId xmlns:a16="http://schemas.microsoft.com/office/drawing/2014/main" id="{00000000-0008-0000-1100-00001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1" name="Line 6450">
            <a:extLst>
              <a:ext uri="{FF2B5EF4-FFF2-40B4-BE49-F238E27FC236}">
                <a16:creationId xmlns:a16="http://schemas.microsoft.com/office/drawing/2014/main" id="{00000000-0008-0000-1100-00001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1" name="Group 6451">
          <a:extLst>
            <a:ext uri="{FF2B5EF4-FFF2-40B4-BE49-F238E27FC236}">
              <a16:creationId xmlns:a16="http://schemas.microsoft.com/office/drawing/2014/main" id="{00000000-0008-0000-1100-00001FD54D00}"/>
            </a:ext>
          </a:extLst>
        </xdr:cNvPr>
        <xdr:cNvGrpSpPr>
          <a:grpSpLocks/>
        </xdr:cNvGrpSpPr>
      </xdr:nvGrpSpPr>
      <xdr:grpSpPr bwMode="auto">
        <a:xfrm>
          <a:off x="4700588" y="10096500"/>
          <a:ext cx="266700" cy="0"/>
          <a:chOff x="466" y="3952"/>
          <a:chExt cx="28" cy="16"/>
        </a:xfrm>
      </xdr:grpSpPr>
      <xdr:sp macro="" textlink="">
        <xdr:nvSpPr>
          <xdr:cNvPr id="5101588" name="Line 6452">
            <a:extLst>
              <a:ext uri="{FF2B5EF4-FFF2-40B4-BE49-F238E27FC236}">
                <a16:creationId xmlns:a16="http://schemas.microsoft.com/office/drawing/2014/main" id="{00000000-0008-0000-1100-00001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9" name="Line 6453">
            <a:extLst>
              <a:ext uri="{FF2B5EF4-FFF2-40B4-BE49-F238E27FC236}">
                <a16:creationId xmlns:a16="http://schemas.microsoft.com/office/drawing/2014/main" id="{00000000-0008-0000-1100-00001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2" name="Group 6454">
          <a:extLst>
            <a:ext uri="{FF2B5EF4-FFF2-40B4-BE49-F238E27FC236}">
              <a16:creationId xmlns:a16="http://schemas.microsoft.com/office/drawing/2014/main" id="{00000000-0008-0000-1100-000020D54D00}"/>
            </a:ext>
          </a:extLst>
        </xdr:cNvPr>
        <xdr:cNvGrpSpPr>
          <a:grpSpLocks/>
        </xdr:cNvGrpSpPr>
      </xdr:nvGrpSpPr>
      <xdr:grpSpPr bwMode="auto">
        <a:xfrm>
          <a:off x="4700588" y="10096500"/>
          <a:ext cx="266700" cy="0"/>
          <a:chOff x="466" y="3952"/>
          <a:chExt cx="28" cy="16"/>
        </a:xfrm>
      </xdr:grpSpPr>
      <xdr:sp macro="" textlink="">
        <xdr:nvSpPr>
          <xdr:cNvPr id="5101586" name="Line 6455">
            <a:extLst>
              <a:ext uri="{FF2B5EF4-FFF2-40B4-BE49-F238E27FC236}">
                <a16:creationId xmlns:a16="http://schemas.microsoft.com/office/drawing/2014/main" id="{00000000-0008-0000-1100-00001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7" name="Line 6456">
            <a:extLst>
              <a:ext uri="{FF2B5EF4-FFF2-40B4-BE49-F238E27FC236}">
                <a16:creationId xmlns:a16="http://schemas.microsoft.com/office/drawing/2014/main" id="{00000000-0008-0000-1100-00001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3" name="Group 6457">
          <a:extLst>
            <a:ext uri="{FF2B5EF4-FFF2-40B4-BE49-F238E27FC236}">
              <a16:creationId xmlns:a16="http://schemas.microsoft.com/office/drawing/2014/main" id="{00000000-0008-0000-1100-000021D54D00}"/>
            </a:ext>
          </a:extLst>
        </xdr:cNvPr>
        <xdr:cNvGrpSpPr>
          <a:grpSpLocks/>
        </xdr:cNvGrpSpPr>
      </xdr:nvGrpSpPr>
      <xdr:grpSpPr bwMode="auto">
        <a:xfrm>
          <a:off x="4700588" y="10096500"/>
          <a:ext cx="266700" cy="0"/>
          <a:chOff x="466" y="3952"/>
          <a:chExt cx="28" cy="16"/>
        </a:xfrm>
      </xdr:grpSpPr>
      <xdr:sp macro="" textlink="">
        <xdr:nvSpPr>
          <xdr:cNvPr id="5101584" name="Line 6458">
            <a:extLst>
              <a:ext uri="{FF2B5EF4-FFF2-40B4-BE49-F238E27FC236}">
                <a16:creationId xmlns:a16="http://schemas.microsoft.com/office/drawing/2014/main" id="{00000000-0008-0000-1100-00001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5" name="Line 6459">
            <a:extLst>
              <a:ext uri="{FF2B5EF4-FFF2-40B4-BE49-F238E27FC236}">
                <a16:creationId xmlns:a16="http://schemas.microsoft.com/office/drawing/2014/main" id="{00000000-0008-0000-1100-00001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4" name="Group 6460">
          <a:extLst>
            <a:ext uri="{FF2B5EF4-FFF2-40B4-BE49-F238E27FC236}">
              <a16:creationId xmlns:a16="http://schemas.microsoft.com/office/drawing/2014/main" id="{00000000-0008-0000-1100-000022D54D00}"/>
            </a:ext>
          </a:extLst>
        </xdr:cNvPr>
        <xdr:cNvGrpSpPr>
          <a:grpSpLocks/>
        </xdr:cNvGrpSpPr>
      </xdr:nvGrpSpPr>
      <xdr:grpSpPr bwMode="auto">
        <a:xfrm>
          <a:off x="4700588" y="10096500"/>
          <a:ext cx="266700" cy="0"/>
          <a:chOff x="466" y="3952"/>
          <a:chExt cx="28" cy="16"/>
        </a:xfrm>
      </xdr:grpSpPr>
      <xdr:sp macro="" textlink="">
        <xdr:nvSpPr>
          <xdr:cNvPr id="5101582" name="Line 6461">
            <a:extLst>
              <a:ext uri="{FF2B5EF4-FFF2-40B4-BE49-F238E27FC236}">
                <a16:creationId xmlns:a16="http://schemas.microsoft.com/office/drawing/2014/main" id="{00000000-0008-0000-1100-00000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3" name="Line 6462">
            <a:extLst>
              <a:ext uri="{FF2B5EF4-FFF2-40B4-BE49-F238E27FC236}">
                <a16:creationId xmlns:a16="http://schemas.microsoft.com/office/drawing/2014/main" id="{00000000-0008-0000-1100-00000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835" name="Group 6463">
          <a:extLst>
            <a:ext uri="{FF2B5EF4-FFF2-40B4-BE49-F238E27FC236}">
              <a16:creationId xmlns:a16="http://schemas.microsoft.com/office/drawing/2014/main" id="{00000000-0008-0000-1100-000023D54D00}"/>
            </a:ext>
          </a:extLst>
        </xdr:cNvPr>
        <xdr:cNvGrpSpPr>
          <a:grpSpLocks/>
        </xdr:cNvGrpSpPr>
      </xdr:nvGrpSpPr>
      <xdr:grpSpPr bwMode="auto">
        <a:xfrm>
          <a:off x="4576763" y="10096500"/>
          <a:ext cx="228600" cy="0"/>
          <a:chOff x="466" y="3952"/>
          <a:chExt cx="28" cy="16"/>
        </a:xfrm>
      </xdr:grpSpPr>
      <xdr:sp macro="" textlink="">
        <xdr:nvSpPr>
          <xdr:cNvPr id="5101580" name="Line 6464">
            <a:extLst>
              <a:ext uri="{FF2B5EF4-FFF2-40B4-BE49-F238E27FC236}">
                <a16:creationId xmlns:a16="http://schemas.microsoft.com/office/drawing/2014/main" id="{00000000-0008-0000-1100-00000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1" name="Line 6465">
            <a:extLst>
              <a:ext uri="{FF2B5EF4-FFF2-40B4-BE49-F238E27FC236}">
                <a16:creationId xmlns:a16="http://schemas.microsoft.com/office/drawing/2014/main" id="{00000000-0008-0000-1100-00000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36" name="Group 6691">
          <a:extLst>
            <a:ext uri="{FF2B5EF4-FFF2-40B4-BE49-F238E27FC236}">
              <a16:creationId xmlns:a16="http://schemas.microsoft.com/office/drawing/2014/main" id="{00000000-0008-0000-1100-000024D54D00}"/>
            </a:ext>
          </a:extLst>
        </xdr:cNvPr>
        <xdr:cNvGrpSpPr>
          <a:grpSpLocks/>
        </xdr:cNvGrpSpPr>
      </xdr:nvGrpSpPr>
      <xdr:grpSpPr bwMode="auto">
        <a:xfrm>
          <a:off x="4117181" y="10096500"/>
          <a:ext cx="240507" cy="0"/>
          <a:chOff x="466" y="3952"/>
          <a:chExt cx="28" cy="16"/>
        </a:xfrm>
      </xdr:grpSpPr>
      <xdr:sp macro="" textlink="">
        <xdr:nvSpPr>
          <xdr:cNvPr id="5101578" name="Line 6692">
            <a:extLst>
              <a:ext uri="{FF2B5EF4-FFF2-40B4-BE49-F238E27FC236}">
                <a16:creationId xmlns:a16="http://schemas.microsoft.com/office/drawing/2014/main" id="{00000000-0008-0000-1100-00000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9" name="Line 6693">
            <a:extLst>
              <a:ext uri="{FF2B5EF4-FFF2-40B4-BE49-F238E27FC236}">
                <a16:creationId xmlns:a16="http://schemas.microsoft.com/office/drawing/2014/main" id="{00000000-0008-0000-1100-00000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7" name="Group 6694">
          <a:extLst>
            <a:ext uri="{FF2B5EF4-FFF2-40B4-BE49-F238E27FC236}">
              <a16:creationId xmlns:a16="http://schemas.microsoft.com/office/drawing/2014/main" id="{00000000-0008-0000-1100-000025D54D00}"/>
            </a:ext>
          </a:extLst>
        </xdr:cNvPr>
        <xdr:cNvGrpSpPr>
          <a:grpSpLocks/>
        </xdr:cNvGrpSpPr>
      </xdr:nvGrpSpPr>
      <xdr:grpSpPr bwMode="auto">
        <a:xfrm>
          <a:off x="4700588" y="10096500"/>
          <a:ext cx="266700" cy="0"/>
          <a:chOff x="466" y="3952"/>
          <a:chExt cx="28" cy="16"/>
        </a:xfrm>
      </xdr:grpSpPr>
      <xdr:sp macro="" textlink="">
        <xdr:nvSpPr>
          <xdr:cNvPr id="5101576" name="Line 6695">
            <a:extLst>
              <a:ext uri="{FF2B5EF4-FFF2-40B4-BE49-F238E27FC236}">
                <a16:creationId xmlns:a16="http://schemas.microsoft.com/office/drawing/2014/main" id="{00000000-0008-0000-1100-00000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7" name="Line 6696">
            <a:extLst>
              <a:ext uri="{FF2B5EF4-FFF2-40B4-BE49-F238E27FC236}">
                <a16:creationId xmlns:a16="http://schemas.microsoft.com/office/drawing/2014/main" id="{00000000-0008-0000-1100-00000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38" name="Group 6697">
          <a:extLst>
            <a:ext uri="{FF2B5EF4-FFF2-40B4-BE49-F238E27FC236}">
              <a16:creationId xmlns:a16="http://schemas.microsoft.com/office/drawing/2014/main" id="{00000000-0008-0000-1100-000026D54D00}"/>
            </a:ext>
          </a:extLst>
        </xdr:cNvPr>
        <xdr:cNvGrpSpPr>
          <a:grpSpLocks/>
        </xdr:cNvGrpSpPr>
      </xdr:nvGrpSpPr>
      <xdr:grpSpPr bwMode="auto">
        <a:xfrm>
          <a:off x="4117181" y="10096500"/>
          <a:ext cx="240507" cy="0"/>
          <a:chOff x="466" y="3952"/>
          <a:chExt cx="28" cy="16"/>
        </a:xfrm>
      </xdr:grpSpPr>
      <xdr:sp macro="" textlink="">
        <xdr:nvSpPr>
          <xdr:cNvPr id="5101574" name="Line 6698">
            <a:extLst>
              <a:ext uri="{FF2B5EF4-FFF2-40B4-BE49-F238E27FC236}">
                <a16:creationId xmlns:a16="http://schemas.microsoft.com/office/drawing/2014/main" id="{00000000-0008-0000-1100-00000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5" name="Line 6699">
            <a:extLst>
              <a:ext uri="{FF2B5EF4-FFF2-40B4-BE49-F238E27FC236}">
                <a16:creationId xmlns:a16="http://schemas.microsoft.com/office/drawing/2014/main" id="{00000000-0008-0000-1100-00000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9" name="Group 6700">
          <a:extLst>
            <a:ext uri="{FF2B5EF4-FFF2-40B4-BE49-F238E27FC236}">
              <a16:creationId xmlns:a16="http://schemas.microsoft.com/office/drawing/2014/main" id="{00000000-0008-0000-1100-000027D54D00}"/>
            </a:ext>
          </a:extLst>
        </xdr:cNvPr>
        <xdr:cNvGrpSpPr>
          <a:grpSpLocks/>
        </xdr:cNvGrpSpPr>
      </xdr:nvGrpSpPr>
      <xdr:grpSpPr bwMode="auto">
        <a:xfrm>
          <a:off x="4700588" y="10096500"/>
          <a:ext cx="266700" cy="0"/>
          <a:chOff x="466" y="3952"/>
          <a:chExt cx="28" cy="16"/>
        </a:xfrm>
      </xdr:grpSpPr>
      <xdr:sp macro="" textlink="">
        <xdr:nvSpPr>
          <xdr:cNvPr id="5101572" name="Line 6701">
            <a:extLst>
              <a:ext uri="{FF2B5EF4-FFF2-40B4-BE49-F238E27FC236}">
                <a16:creationId xmlns:a16="http://schemas.microsoft.com/office/drawing/2014/main" id="{00000000-0008-0000-1100-00000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3" name="Line 6702">
            <a:extLst>
              <a:ext uri="{FF2B5EF4-FFF2-40B4-BE49-F238E27FC236}">
                <a16:creationId xmlns:a16="http://schemas.microsoft.com/office/drawing/2014/main" id="{00000000-0008-0000-1100-00000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0" name="Group 6703">
          <a:extLst>
            <a:ext uri="{FF2B5EF4-FFF2-40B4-BE49-F238E27FC236}">
              <a16:creationId xmlns:a16="http://schemas.microsoft.com/office/drawing/2014/main" id="{00000000-0008-0000-1100-000028D54D00}"/>
            </a:ext>
          </a:extLst>
        </xdr:cNvPr>
        <xdr:cNvGrpSpPr>
          <a:grpSpLocks/>
        </xdr:cNvGrpSpPr>
      </xdr:nvGrpSpPr>
      <xdr:grpSpPr bwMode="auto">
        <a:xfrm>
          <a:off x="4117181" y="10096500"/>
          <a:ext cx="240507" cy="0"/>
          <a:chOff x="466" y="3952"/>
          <a:chExt cx="28" cy="16"/>
        </a:xfrm>
      </xdr:grpSpPr>
      <xdr:sp macro="" textlink="">
        <xdr:nvSpPr>
          <xdr:cNvPr id="5101570" name="Line 6704">
            <a:extLst>
              <a:ext uri="{FF2B5EF4-FFF2-40B4-BE49-F238E27FC236}">
                <a16:creationId xmlns:a16="http://schemas.microsoft.com/office/drawing/2014/main" id="{00000000-0008-0000-1100-00000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1" name="Line 6705">
            <a:extLst>
              <a:ext uri="{FF2B5EF4-FFF2-40B4-BE49-F238E27FC236}">
                <a16:creationId xmlns:a16="http://schemas.microsoft.com/office/drawing/2014/main" id="{00000000-0008-0000-1100-00000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41" name="Group 6706">
          <a:extLst>
            <a:ext uri="{FF2B5EF4-FFF2-40B4-BE49-F238E27FC236}">
              <a16:creationId xmlns:a16="http://schemas.microsoft.com/office/drawing/2014/main" id="{00000000-0008-0000-1100-000029D54D00}"/>
            </a:ext>
          </a:extLst>
        </xdr:cNvPr>
        <xdr:cNvGrpSpPr>
          <a:grpSpLocks/>
        </xdr:cNvGrpSpPr>
      </xdr:nvGrpSpPr>
      <xdr:grpSpPr bwMode="auto">
        <a:xfrm>
          <a:off x="4700588" y="10096500"/>
          <a:ext cx="266700" cy="0"/>
          <a:chOff x="466" y="3952"/>
          <a:chExt cx="28" cy="16"/>
        </a:xfrm>
      </xdr:grpSpPr>
      <xdr:sp macro="" textlink="">
        <xdr:nvSpPr>
          <xdr:cNvPr id="5101568" name="Line 6707">
            <a:extLst>
              <a:ext uri="{FF2B5EF4-FFF2-40B4-BE49-F238E27FC236}">
                <a16:creationId xmlns:a16="http://schemas.microsoft.com/office/drawing/2014/main" id="{00000000-0008-0000-1100-00000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9" name="Line 6708">
            <a:extLst>
              <a:ext uri="{FF2B5EF4-FFF2-40B4-BE49-F238E27FC236}">
                <a16:creationId xmlns:a16="http://schemas.microsoft.com/office/drawing/2014/main" id="{00000000-0008-0000-1100-00000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2" name="Group 6709">
          <a:extLst>
            <a:ext uri="{FF2B5EF4-FFF2-40B4-BE49-F238E27FC236}">
              <a16:creationId xmlns:a16="http://schemas.microsoft.com/office/drawing/2014/main" id="{00000000-0008-0000-1100-00002AD54D00}"/>
            </a:ext>
          </a:extLst>
        </xdr:cNvPr>
        <xdr:cNvGrpSpPr>
          <a:grpSpLocks/>
        </xdr:cNvGrpSpPr>
      </xdr:nvGrpSpPr>
      <xdr:grpSpPr bwMode="auto">
        <a:xfrm>
          <a:off x="4117181" y="10096500"/>
          <a:ext cx="240507" cy="0"/>
          <a:chOff x="466" y="3952"/>
          <a:chExt cx="28" cy="16"/>
        </a:xfrm>
      </xdr:grpSpPr>
      <xdr:sp macro="" textlink="">
        <xdr:nvSpPr>
          <xdr:cNvPr id="5101566" name="Line 6710">
            <a:extLst>
              <a:ext uri="{FF2B5EF4-FFF2-40B4-BE49-F238E27FC236}">
                <a16:creationId xmlns:a16="http://schemas.microsoft.com/office/drawing/2014/main" id="{00000000-0008-0000-1100-0000F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7" name="Line 6711">
            <a:extLst>
              <a:ext uri="{FF2B5EF4-FFF2-40B4-BE49-F238E27FC236}">
                <a16:creationId xmlns:a16="http://schemas.microsoft.com/office/drawing/2014/main" id="{00000000-0008-0000-1100-0000F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3" name="Group 6712">
          <a:extLst>
            <a:ext uri="{FF2B5EF4-FFF2-40B4-BE49-F238E27FC236}">
              <a16:creationId xmlns:a16="http://schemas.microsoft.com/office/drawing/2014/main" id="{00000000-0008-0000-1100-00002BD54D00}"/>
            </a:ext>
          </a:extLst>
        </xdr:cNvPr>
        <xdr:cNvGrpSpPr>
          <a:grpSpLocks/>
        </xdr:cNvGrpSpPr>
      </xdr:nvGrpSpPr>
      <xdr:grpSpPr bwMode="auto">
        <a:xfrm>
          <a:off x="4117181" y="10096500"/>
          <a:ext cx="240507" cy="0"/>
          <a:chOff x="466" y="3952"/>
          <a:chExt cx="28" cy="16"/>
        </a:xfrm>
      </xdr:grpSpPr>
      <xdr:sp macro="" textlink="">
        <xdr:nvSpPr>
          <xdr:cNvPr id="5101564" name="Line 6713">
            <a:extLst>
              <a:ext uri="{FF2B5EF4-FFF2-40B4-BE49-F238E27FC236}">
                <a16:creationId xmlns:a16="http://schemas.microsoft.com/office/drawing/2014/main" id="{00000000-0008-0000-1100-0000F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5" name="Line 6714">
            <a:extLst>
              <a:ext uri="{FF2B5EF4-FFF2-40B4-BE49-F238E27FC236}">
                <a16:creationId xmlns:a16="http://schemas.microsoft.com/office/drawing/2014/main" id="{00000000-0008-0000-1100-0000F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4" name="Group 6715">
          <a:extLst>
            <a:ext uri="{FF2B5EF4-FFF2-40B4-BE49-F238E27FC236}">
              <a16:creationId xmlns:a16="http://schemas.microsoft.com/office/drawing/2014/main" id="{00000000-0008-0000-1100-00002CD54D00}"/>
            </a:ext>
          </a:extLst>
        </xdr:cNvPr>
        <xdr:cNvGrpSpPr>
          <a:grpSpLocks/>
        </xdr:cNvGrpSpPr>
      </xdr:nvGrpSpPr>
      <xdr:grpSpPr bwMode="auto">
        <a:xfrm>
          <a:off x="4117181" y="10096500"/>
          <a:ext cx="240507" cy="0"/>
          <a:chOff x="466" y="3952"/>
          <a:chExt cx="28" cy="16"/>
        </a:xfrm>
      </xdr:grpSpPr>
      <xdr:sp macro="" textlink="">
        <xdr:nvSpPr>
          <xdr:cNvPr id="5101562" name="Line 6716">
            <a:extLst>
              <a:ext uri="{FF2B5EF4-FFF2-40B4-BE49-F238E27FC236}">
                <a16:creationId xmlns:a16="http://schemas.microsoft.com/office/drawing/2014/main" id="{00000000-0008-0000-1100-0000F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3" name="Line 6717">
            <a:extLst>
              <a:ext uri="{FF2B5EF4-FFF2-40B4-BE49-F238E27FC236}">
                <a16:creationId xmlns:a16="http://schemas.microsoft.com/office/drawing/2014/main" id="{00000000-0008-0000-1100-0000F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5" name="Group 6718">
          <a:extLst>
            <a:ext uri="{FF2B5EF4-FFF2-40B4-BE49-F238E27FC236}">
              <a16:creationId xmlns:a16="http://schemas.microsoft.com/office/drawing/2014/main" id="{00000000-0008-0000-1100-00002DD54D00}"/>
            </a:ext>
          </a:extLst>
        </xdr:cNvPr>
        <xdr:cNvGrpSpPr>
          <a:grpSpLocks/>
        </xdr:cNvGrpSpPr>
      </xdr:nvGrpSpPr>
      <xdr:grpSpPr bwMode="auto">
        <a:xfrm>
          <a:off x="4117181" y="10096500"/>
          <a:ext cx="240507" cy="0"/>
          <a:chOff x="466" y="3952"/>
          <a:chExt cx="28" cy="16"/>
        </a:xfrm>
      </xdr:grpSpPr>
      <xdr:sp macro="" textlink="">
        <xdr:nvSpPr>
          <xdr:cNvPr id="5101560" name="Line 6719">
            <a:extLst>
              <a:ext uri="{FF2B5EF4-FFF2-40B4-BE49-F238E27FC236}">
                <a16:creationId xmlns:a16="http://schemas.microsoft.com/office/drawing/2014/main" id="{00000000-0008-0000-1100-0000F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1" name="Line 6720">
            <a:extLst>
              <a:ext uri="{FF2B5EF4-FFF2-40B4-BE49-F238E27FC236}">
                <a16:creationId xmlns:a16="http://schemas.microsoft.com/office/drawing/2014/main" id="{00000000-0008-0000-1100-0000F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6" name="Group 6721">
          <a:extLst>
            <a:ext uri="{FF2B5EF4-FFF2-40B4-BE49-F238E27FC236}">
              <a16:creationId xmlns:a16="http://schemas.microsoft.com/office/drawing/2014/main" id="{00000000-0008-0000-1100-00002ED54D00}"/>
            </a:ext>
          </a:extLst>
        </xdr:cNvPr>
        <xdr:cNvGrpSpPr>
          <a:grpSpLocks/>
        </xdr:cNvGrpSpPr>
      </xdr:nvGrpSpPr>
      <xdr:grpSpPr bwMode="auto">
        <a:xfrm>
          <a:off x="5143500" y="10096500"/>
          <a:ext cx="0" cy="0"/>
          <a:chOff x="466" y="3952"/>
          <a:chExt cx="28" cy="16"/>
        </a:xfrm>
      </xdr:grpSpPr>
      <xdr:sp macro="" textlink="">
        <xdr:nvSpPr>
          <xdr:cNvPr id="5101558" name="Line 6722">
            <a:extLst>
              <a:ext uri="{FF2B5EF4-FFF2-40B4-BE49-F238E27FC236}">
                <a16:creationId xmlns:a16="http://schemas.microsoft.com/office/drawing/2014/main" id="{00000000-0008-0000-1100-0000F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9" name="Line 6723">
            <a:extLst>
              <a:ext uri="{FF2B5EF4-FFF2-40B4-BE49-F238E27FC236}">
                <a16:creationId xmlns:a16="http://schemas.microsoft.com/office/drawing/2014/main" id="{00000000-0008-0000-1100-0000F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7" name="Group 6724">
          <a:extLst>
            <a:ext uri="{FF2B5EF4-FFF2-40B4-BE49-F238E27FC236}">
              <a16:creationId xmlns:a16="http://schemas.microsoft.com/office/drawing/2014/main" id="{00000000-0008-0000-1100-00002FD54D00}"/>
            </a:ext>
          </a:extLst>
        </xdr:cNvPr>
        <xdr:cNvGrpSpPr>
          <a:grpSpLocks/>
        </xdr:cNvGrpSpPr>
      </xdr:nvGrpSpPr>
      <xdr:grpSpPr bwMode="auto">
        <a:xfrm>
          <a:off x="5143500" y="10096500"/>
          <a:ext cx="0" cy="0"/>
          <a:chOff x="466" y="3952"/>
          <a:chExt cx="28" cy="16"/>
        </a:xfrm>
      </xdr:grpSpPr>
      <xdr:sp macro="" textlink="">
        <xdr:nvSpPr>
          <xdr:cNvPr id="5101556" name="Line 6725">
            <a:extLst>
              <a:ext uri="{FF2B5EF4-FFF2-40B4-BE49-F238E27FC236}">
                <a16:creationId xmlns:a16="http://schemas.microsoft.com/office/drawing/2014/main" id="{00000000-0008-0000-1100-0000F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7" name="Line 6726">
            <a:extLst>
              <a:ext uri="{FF2B5EF4-FFF2-40B4-BE49-F238E27FC236}">
                <a16:creationId xmlns:a16="http://schemas.microsoft.com/office/drawing/2014/main" id="{00000000-0008-0000-1100-0000F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8" name="Group 6727">
          <a:extLst>
            <a:ext uri="{FF2B5EF4-FFF2-40B4-BE49-F238E27FC236}">
              <a16:creationId xmlns:a16="http://schemas.microsoft.com/office/drawing/2014/main" id="{00000000-0008-0000-1100-000030D54D00}"/>
            </a:ext>
          </a:extLst>
        </xdr:cNvPr>
        <xdr:cNvGrpSpPr>
          <a:grpSpLocks/>
        </xdr:cNvGrpSpPr>
      </xdr:nvGrpSpPr>
      <xdr:grpSpPr bwMode="auto">
        <a:xfrm>
          <a:off x="5143500" y="10096500"/>
          <a:ext cx="0" cy="0"/>
          <a:chOff x="466" y="3952"/>
          <a:chExt cx="28" cy="16"/>
        </a:xfrm>
      </xdr:grpSpPr>
      <xdr:sp macro="" textlink="">
        <xdr:nvSpPr>
          <xdr:cNvPr id="5101554" name="Line 6728">
            <a:extLst>
              <a:ext uri="{FF2B5EF4-FFF2-40B4-BE49-F238E27FC236}">
                <a16:creationId xmlns:a16="http://schemas.microsoft.com/office/drawing/2014/main" id="{00000000-0008-0000-1100-0000F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5" name="Line 6729">
            <a:extLst>
              <a:ext uri="{FF2B5EF4-FFF2-40B4-BE49-F238E27FC236}">
                <a16:creationId xmlns:a16="http://schemas.microsoft.com/office/drawing/2014/main" id="{00000000-0008-0000-1100-0000F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9" name="Group 6730">
          <a:extLst>
            <a:ext uri="{FF2B5EF4-FFF2-40B4-BE49-F238E27FC236}">
              <a16:creationId xmlns:a16="http://schemas.microsoft.com/office/drawing/2014/main" id="{00000000-0008-0000-1100-000031D54D00}"/>
            </a:ext>
          </a:extLst>
        </xdr:cNvPr>
        <xdr:cNvGrpSpPr>
          <a:grpSpLocks/>
        </xdr:cNvGrpSpPr>
      </xdr:nvGrpSpPr>
      <xdr:grpSpPr bwMode="auto">
        <a:xfrm>
          <a:off x="5143500" y="10096500"/>
          <a:ext cx="0" cy="0"/>
          <a:chOff x="466" y="3952"/>
          <a:chExt cx="28" cy="16"/>
        </a:xfrm>
      </xdr:grpSpPr>
      <xdr:sp macro="" textlink="">
        <xdr:nvSpPr>
          <xdr:cNvPr id="5101552" name="Line 6731">
            <a:extLst>
              <a:ext uri="{FF2B5EF4-FFF2-40B4-BE49-F238E27FC236}">
                <a16:creationId xmlns:a16="http://schemas.microsoft.com/office/drawing/2014/main" id="{00000000-0008-0000-1100-0000F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3" name="Line 6732">
            <a:extLst>
              <a:ext uri="{FF2B5EF4-FFF2-40B4-BE49-F238E27FC236}">
                <a16:creationId xmlns:a16="http://schemas.microsoft.com/office/drawing/2014/main" id="{00000000-0008-0000-1100-0000F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850" name="Group 6733">
          <a:extLst>
            <a:ext uri="{FF2B5EF4-FFF2-40B4-BE49-F238E27FC236}">
              <a16:creationId xmlns:a16="http://schemas.microsoft.com/office/drawing/2014/main" id="{00000000-0008-0000-1100-000032D54D00}"/>
            </a:ext>
          </a:extLst>
        </xdr:cNvPr>
        <xdr:cNvGrpSpPr>
          <a:grpSpLocks/>
        </xdr:cNvGrpSpPr>
      </xdr:nvGrpSpPr>
      <xdr:grpSpPr bwMode="auto">
        <a:xfrm>
          <a:off x="4050506" y="10096500"/>
          <a:ext cx="266700" cy="0"/>
          <a:chOff x="466" y="3952"/>
          <a:chExt cx="28" cy="16"/>
        </a:xfrm>
      </xdr:grpSpPr>
      <xdr:sp macro="" textlink="">
        <xdr:nvSpPr>
          <xdr:cNvPr id="5101550" name="Line 6734">
            <a:extLst>
              <a:ext uri="{FF2B5EF4-FFF2-40B4-BE49-F238E27FC236}">
                <a16:creationId xmlns:a16="http://schemas.microsoft.com/office/drawing/2014/main" id="{00000000-0008-0000-1100-0000E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1" name="Line 6735">
            <a:extLst>
              <a:ext uri="{FF2B5EF4-FFF2-40B4-BE49-F238E27FC236}">
                <a16:creationId xmlns:a16="http://schemas.microsoft.com/office/drawing/2014/main" id="{00000000-0008-0000-1100-0000E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851" name="Group 6736">
          <a:extLst>
            <a:ext uri="{FF2B5EF4-FFF2-40B4-BE49-F238E27FC236}">
              <a16:creationId xmlns:a16="http://schemas.microsoft.com/office/drawing/2014/main" id="{00000000-0008-0000-1100-000033D54D00}"/>
            </a:ext>
          </a:extLst>
        </xdr:cNvPr>
        <xdr:cNvGrpSpPr>
          <a:grpSpLocks/>
        </xdr:cNvGrpSpPr>
      </xdr:nvGrpSpPr>
      <xdr:grpSpPr bwMode="auto">
        <a:xfrm>
          <a:off x="4031456" y="10096500"/>
          <a:ext cx="266700" cy="0"/>
          <a:chOff x="466" y="3952"/>
          <a:chExt cx="28" cy="16"/>
        </a:xfrm>
      </xdr:grpSpPr>
      <xdr:sp macro="" textlink="">
        <xdr:nvSpPr>
          <xdr:cNvPr id="5101548" name="Line 6737">
            <a:extLst>
              <a:ext uri="{FF2B5EF4-FFF2-40B4-BE49-F238E27FC236}">
                <a16:creationId xmlns:a16="http://schemas.microsoft.com/office/drawing/2014/main" id="{00000000-0008-0000-1100-0000E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9" name="Line 6738">
            <a:extLst>
              <a:ext uri="{FF2B5EF4-FFF2-40B4-BE49-F238E27FC236}">
                <a16:creationId xmlns:a16="http://schemas.microsoft.com/office/drawing/2014/main" id="{00000000-0008-0000-1100-0000E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852" name="Group 6739">
          <a:extLst>
            <a:ext uri="{FF2B5EF4-FFF2-40B4-BE49-F238E27FC236}">
              <a16:creationId xmlns:a16="http://schemas.microsoft.com/office/drawing/2014/main" id="{00000000-0008-0000-1100-000034D54D00}"/>
            </a:ext>
          </a:extLst>
        </xdr:cNvPr>
        <xdr:cNvGrpSpPr>
          <a:grpSpLocks/>
        </xdr:cNvGrpSpPr>
      </xdr:nvGrpSpPr>
      <xdr:grpSpPr bwMode="auto">
        <a:xfrm>
          <a:off x="4060031" y="10096500"/>
          <a:ext cx="266700" cy="0"/>
          <a:chOff x="466" y="3952"/>
          <a:chExt cx="28" cy="16"/>
        </a:xfrm>
      </xdr:grpSpPr>
      <xdr:sp macro="" textlink="">
        <xdr:nvSpPr>
          <xdr:cNvPr id="5101546" name="Line 6740">
            <a:extLst>
              <a:ext uri="{FF2B5EF4-FFF2-40B4-BE49-F238E27FC236}">
                <a16:creationId xmlns:a16="http://schemas.microsoft.com/office/drawing/2014/main" id="{00000000-0008-0000-1100-0000E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7" name="Line 6741">
            <a:extLst>
              <a:ext uri="{FF2B5EF4-FFF2-40B4-BE49-F238E27FC236}">
                <a16:creationId xmlns:a16="http://schemas.microsoft.com/office/drawing/2014/main" id="{00000000-0008-0000-1100-0000E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853" name="Group 6742">
          <a:extLst>
            <a:ext uri="{FF2B5EF4-FFF2-40B4-BE49-F238E27FC236}">
              <a16:creationId xmlns:a16="http://schemas.microsoft.com/office/drawing/2014/main" id="{00000000-0008-0000-1100-000035D54D00}"/>
            </a:ext>
          </a:extLst>
        </xdr:cNvPr>
        <xdr:cNvGrpSpPr>
          <a:grpSpLocks/>
        </xdr:cNvGrpSpPr>
      </xdr:nvGrpSpPr>
      <xdr:grpSpPr bwMode="auto">
        <a:xfrm>
          <a:off x="4633913" y="10096500"/>
          <a:ext cx="266700" cy="0"/>
          <a:chOff x="466" y="3952"/>
          <a:chExt cx="28" cy="16"/>
        </a:xfrm>
      </xdr:grpSpPr>
      <xdr:sp macro="" textlink="">
        <xdr:nvSpPr>
          <xdr:cNvPr id="5101544" name="Line 6743">
            <a:extLst>
              <a:ext uri="{FF2B5EF4-FFF2-40B4-BE49-F238E27FC236}">
                <a16:creationId xmlns:a16="http://schemas.microsoft.com/office/drawing/2014/main" id="{00000000-0008-0000-1100-0000E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5" name="Line 6744">
            <a:extLst>
              <a:ext uri="{FF2B5EF4-FFF2-40B4-BE49-F238E27FC236}">
                <a16:creationId xmlns:a16="http://schemas.microsoft.com/office/drawing/2014/main" id="{00000000-0008-0000-1100-0000E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854" name="Group 6745">
          <a:extLst>
            <a:ext uri="{FF2B5EF4-FFF2-40B4-BE49-F238E27FC236}">
              <a16:creationId xmlns:a16="http://schemas.microsoft.com/office/drawing/2014/main" id="{00000000-0008-0000-1100-000036D54D00}"/>
            </a:ext>
          </a:extLst>
        </xdr:cNvPr>
        <xdr:cNvGrpSpPr>
          <a:grpSpLocks/>
        </xdr:cNvGrpSpPr>
      </xdr:nvGrpSpPr>
      <xdr:grpSpPr bwMode="auto">
        <a:xfrm>
          <a:off x="4662488" y="10096500"/>
          <a:ext cx="266700" cy="0"/>
          <a:chOff x="466" y="3952"/>
          <a:chExt cx="28" cy="16"/>
        </a:xfrm>
      </xdr:grpSpPr>
      <xdr:sp macro="" textlink="">
        <xdr:nvSpPr>
          <xdr:cNvPr id="5101542" name="Line 6746">
            <a:extLst>
              <a:ext uri="{FF2B5EF4-FFF2-40B4-BE49-F238E27FC236}">
                <a16:creationId xmlns:a16="http://schemas.microsoft.com/office/drawing/2014/main" id="{00000000-0008-0000-1100-0000E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3" name="Line 6747">
            <a:extLst>
              <a:ext uri="{FF2B5EF4-FFF2-40B4-BE49-F238E27FC236}">
                <a16:creationId xmlns:a16="http://schemas.microsoft.com/office/drawing/2014/main" id="{00000000-0008-0000-1100-0000E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855" name="Group 6748">
          <a:extLst>
            <a:ext uri="{FF2B5EF4-FFF2-40B4-BE49-F238E27FC236}">
              <a16:creationId xmlns:a16="http://schemas.microsoft.com/office/drawing/2014/main" id="{00000000-0008-0000-1100-000037D54D00}"/>
            </a:ext>
          </a:extLst>
        </xdr:cNvPr>
        <xdr:cNvGrpSpPr>
          <a:grpSpLocks/>
        </xdr:cNvGrpSpPr>
      </xdr:nvGrpSpPr>
      <xdr:grpSpPr bwMode="auto">
        <a:xfrm>
          <a:off x="4652963" y="10096500"/>
          <a:ext cx="266700" cy="0"/>
          <a:chOff x="466" y="3952"/>
          <a:chExt cx="28" cy="16"/>
        </a:xfrm>
      </xdr:grpSpPr>
      <xdr:sp macro="" textlink="">
        <xdr:nvSpPr>
          <xdr:cNvPr id="5101540" name="Line 6749">
            <a:extLst>
              <a:ext uri="{FF2B5EF4-FFF2-40B4-BE49-F238E27FC236}">
                <a16:creationId xmlns:a16="http://schemas.microsoft.com/office/drawing/2014/main" id="{00000000-0008-0000-1100-0000E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1" name="Line 6750">
            <a:extLst>
              <a:ext uri="{FF2B5EF4-FFF2-40B4-BE49-F238E27FC236}">
                <a16:creationId xmlns:a16="http://schemas.microsoft.com/office/drawing/2014/main" id="{00000000-0008-0000-1100-0000E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856" name="Group 6751">
          <a:extLst>
            <a:ext uri="{FF2B5EF4-FFF2-40B4-BE49-F238E27FC236}">
              <a16:creationId xmlns:a16="http://schemas.microsoft.com/office/drawing/2014/main" id="{00000000-0008-0000-1100-000038D54D00}"/>
            </a:ext>
          </a:extLst>
        </xdr:cNvPr>
        <xdr:cNvGrpSpPr>
          <a:grpSpLocks/>
        </xdr:cNvGrpSpPr>
      </xdr:nvGrpSpPr>
      <xdr:grpSpPr bwMode="auto">
        <a:xfrm>
          <a:off x="4040981" y="10096500"/>
          <a:ext cx="266700" cy="0"/>
          <a:chOff x="466" y="3952"/>
          <a:chExt cx="28" cy="16"/>
        </a:xfrm>
      </xdr:grpSpPr>
      <xdr:sp macro="" textlink="">
        <xdr:nvSpPr>
          <xdr:cNvPr id="5101538" name="Line 6752">
            <a:extLst>
              <a:ext uri="{FF2B5EF4-FFF2-40B4-BE49-F238E27FC236}">
                <a16:creationId xmlns:a16="http://schemas.microsoft.com/office/drawing/2014/main" id="{00000000-0008-0000-1100-0000E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9" name="Line 6753">
            <a:extLst>
              <a:ext uri="{FF2B5EF4-FFF2-40B4-BE49-F238E27FC236}">
                <a16:creationId xmlns:a16="http://schemas.microsoft.com/office/drawing/2014/main" id="{00000000-0008-0000-1100-0000E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857" name="Group 6754">
          <a:extLst>
            <a:ext uri="{FF2B5EF4-FFF2-40B4-BE49-F238E27FC236}">
              <a16:creationId xmlns:a16="http://schemas.microsoft.com/office/drawing/2014/main" id="{00000000-0008-0000-1100-000039D54D00}"/>
            </a:ext>
          </a:extLst>
        </xdr:cNvPr>
        <xdr:cNvGrpSpPr>
          <a:grpSpLocks/>
        </xdr:cNvGrpSpPr>
      </xdr:nvGrpSpPr>
      <xdr:grpSpPr bwMode="auto">
        <a:xfrm>
          <a:off x="4088606" y="10096500"/>
          <a:ext cx="269082" cy="0"/>
          <a:chOff x="466" y="3952"/>
          <a:chExt cx="28" cy="16"/>
        </a:xfrm>
      </xdr:grpSpPr>
      <xdr:sp macro="" textlink="">
        <xdr:nvSpPr>
          <xdr:cNvPr id="5101536" name="Line 6755">
            <a:extLst>
              <a:ext uri="{FF2B5EF4-FFF2-40B4-BE49-F238E27FC236}">
                <a16:creationId xmlns:a16="http://schemas.microsoft.com/office/drawing/2014/main" id="{00000000-0008-0000-1100-0000E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7" name="Line 6756">
            <a:extLst>
              <a:ext uri="{FF2B5EF4-FFF2-40B4-BE49-F238E27FC236}">
                <a16:creationId xmlns:a16="http://schemas.microsoft.com/office/drawing/2014/main" id="{00000000-0008-0000-1100-0000E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858" name="Group 6757">
          <a:extLst>
            <a:ext uri="{FF2B5EF4-FFF2-40B4-BE49-F238E27FC236}">
              <a16:creationId xmlns:a16="http://schemas.microsoft.com/office/drawing/2014/main" id="{00000000-0008-0000-1100-00003AD54D00}"/>
            </a:ext>
          </a:extLst>
        </xdr:cNvPr>
        <xdr:cNvGrpSpPr>
          <a:grpSpLocks/>
        </xdr:cNvGrpSpPr>
      </xdr:nvGrpSpPr>
      <xdr:grpSpPr bwMode="auto">
        <a:xfrm>
          <a:off x="4069556" y="10096500"/>
          <a:ext cx="266700" cy="0"/>
          <a:chOff x="466" y="3952"/>
          <a:chExt cx="28" cy="16"/>
        </a:xfrm>
      </xdr:grpSpPr>
      <xdr:sp macro="" textlink="">
        <xdr:nvSpPr>
          <xdr:cNvPr id="5101534" name="Line 6758">
            <a:extLst>
              <a:ext uri="{FF2B5EF4-FFF2-40B4-BE49-F238E27FC236}">
                <a16:creationId xmlns:a16="http://schemas.microsoft.com/office/drawing/2014/main" id="{00000000-0008-0000-1100-0000D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5" name="Line 6759">
            <a:extLst>
              <a:ext uri="{FF2B5EF4-FFF2-40B4-BE49-F238E27FC236}">
                <a16:creationId xmlns:a16="http://schemas.microsoft.com/office/drawing/2014/main" id="{00000000-0008-0000-1100-0000D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859" name="Group 6760">
          <a:extLst>
            <a:ext uri="{FF2B5EF4-FFF2-40B4-BE49-F238E27FC236}">
              <a16:creationId xmlns:a16="http://schemas.microsoft.com/office/drawing/2014/main" id="{00000000-0008-0000-1100-00003BD54D00}"/>
            </a:ext>
          </a:extLst>
        </xdr:cNvPr>
        <xdr:cNvGrpSpPr>
          <a:grpSpLocks/>
        </xdr:cNvGrpSpPr>
      </xdr:nvGrpSpPr>
      <xdr:grpSpPr bwMode="auto">
        <a:xfrm>
          <a:off x="4060031" y="10096500"/>
          <a:ext cx="266700" cy="0"/>
          <a:chOff x="466" y="3952"/>
          <a:chExt cx="28" cy="16"/>
        </a:xfrm>
      </xdr:grpSpPr>
      <xdr:sp macro="" textlink="">
        <xdr:nvSpPr>
          <xdr:cNvPr id="5101532" name="Line 6761">
            <a:extLst>
              <a:ext uri="{FF2B5EF4-FFF2-40B4-BE49-F238E27FC236}">
                <a16:creationId xmlns:a16="http://schemas.microsoft.com/office/drawing/2014/main" id="{00000000-0008-0000-1100-0000D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3" name="Line 6762">
            <a:extLst>
              <a:ext uri="{FF2B5EF4-FFF2-40B4-BE49-F238E27FC236}">
                <a16:creationId xmlns:a16="http://schemas.microsoft.com/office/drawing/2014/main" id="{00000000-0008-0000-1100-0000D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0" name="Group 6763">
          <a:extLst>
            <a:ext uri="{FF2B5EF4-FFF2-40B4-BE49-F238E27FC236}">
              <a16:creationId xmlns:a16="http://schemas.microsoft.com/office/drawing/2014/main" id="{00000000-0008-0000-1100-00003CD54D00}"/>
            </a:ext>
          </a:extLst>
        </xdr:cNvPr>
        <xdr:cNvGrpSpPr>
          <a:grpSpLocks/>
        </xdr:cNvGrpSpPr>
      </xdr:nvGrpSpPr>
      <xdr:grpSpPr bwMode="auto">
        <a:xfrm>
          <a:off x="4117181" y="10096500"/>
          <a:ext cx="240507" cy="0"/>
          <a:chOff x="466" y="3952"/>
          <a:chExt cx="28" cy="16"/>
        </a:xfrm>
      </xdr:grpSpPr>
      <xdr:sp macro="" textlink="">
        <xdr:nvSpPr>
          <xdr:cNvPr id="5101530" name="Line 6764">
            <a:extLst>
              <a:ext uri="{FF2B5EF4-FFF2-40B4-BE49-F238E27FC236}">
                <a16:creationId xmlns:a16="http://schemas.microsoft.com/office/drawing/2014/main" id="{00000000-0008-0000-1100-0000D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1" name="Line 6765">
            <a:extLst>
              <a:ext uri="{FF2B5EF4-FFF2-40B4-BE49-F238E27FC236}">
                <a16:creationId xmlns:a16="http://schemas.microsoft.com/office/drawing/2014/main" id="{00000000-0008-0000-1100-0000D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1" name="Group 6766">
          <a:extLst>
            <a:ext uri="{FF2B5EF4-FFF2-40B4-BE49-F238E27FC236}">
              <a16:creationId xmlns:a16="http://schemas.microsoft.com/office/drawing/2014/main" id="{00000000-0008-0000-1100-00003DD54D00}"/>
            </a:ext>
          </a:extLst>
        </xdr:cNvPr>
        <xdr:cNvGrpSpPr>
          <a:grpSpLocks/>
        </xdr:cNvGrpSpPr>
      </xdr:nvGrpSpPr>
      <xdr:grpSpPr bwMode="auto">
        <a:xfrm>
          <a:off x="4117181" y="10096500"/>
          <a:ext cx="240507" cy="0"/>
          <a:chOff x="466" y="3952"/>
          <a:chExt cx="28" cy="16"/>
        </a:xfrm>
      </xdr:grpSpPr>
      <xdr:sp macro="" textlink="">
        <xdr:nvSpPr>
          <xdr:cNvPr id="5101528" name="Line 6767">
            <a:extLst>
              <a:ext uri="{FF2B5EF4-FFF2-40B4-BE49-F238E27FC236}">
                <a16:creationId xmlns:a16="http://schemas.microsoft.com/office/drawing/2014/main" id="{00000000-0008-0000-1100-0000D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9" name="Line 6768">
            <a:extLst>
              <a:ext uri="{FF2B5EF4-FFF2-40B4-BE49-F238E27FC236}">
                <a16:creationId xmlns:a16="http://schemas.microsoft.com/office/drawing/2014/main" id="{00000000-0008-0000-1100-0000D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2" name="Group 6769">
          <a:extLst>
            <a:ext uri="{FF2B5EF4-FFF2-40B4-BE49-F238E27FC236}">
              <a16:creationId xmlns:a16="http://schemas.microsoft.com/office/drawing/2014/main" id="{00000000-0008-0000-1100-00003ED54D00}"/>
            </a:ext>
          </a:extLst>
        </xdr:cNvPr>
        <xdr:cNvGrpSpPr>
          <a:grpSpLocks/>
        </xdr:cNvGrpSpPr>
      </xdr:nvGrpSpPr>
      <xdr:grpSpPr bwMode="auto">
        <a:xfrm>
          <a:off x="4117181" y="10096500"/>
          <a:ext cx="240507" cy="0"/>
          <a:chOff x="466" y="3952"/>
          <a:chExt cx="28" cy="16"/>
        </a:xfrm>
      </xdr:grpSpPr>
      <xdr:sp macro="" textlink="">
        <xdr:nvSpPr>
          <xdr:cNvPr id="5101526" name="Line 6770">
            <a:extLst>
              <a:ext uri="{FF2B5EF4-FFF2-40B4-BE49-F238E27FC236}">
                <a16:creationId xmlns:a16="http://schemas.microsoft.com/office/drawing/2014/main" id="{00000000-0008-0000-1100-0000D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7" name="Line 6771">
            <a:extLst>
              <a:ext uri="{FF2B5EF4-FFF2-40B4-BE49-F238E27FC236}">
                <a16:creationId xmlns:a16="http://schemas.microsoft.com/office/drawing/2014/main" id="{00000000-0008-0000-1100-0000D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3" name="Group 6772">
          <a:extLst>
            <a:ext uri="{FF2B5EF4-FFF2-40B4-BE49-F238E27FC236}">
              <a16:creationId xmlns:a16="http://schemas.microsoft.com/office/drawing/2014/main" id="{00000000-0008-0000-1100-00003FD54D00}"/>
            </a:ext>
          </a:extLst>
        </xdr:cNvPr>
        <xdr:cNvGrpSpPr>
          <a:grpSpLocks/>
        </xdr:cNvGrpSpPr>
      </xdr:nvGrpSpPr>
      <xdr:grpSpPr bwMode="auto">
        <a:xfrm>
          <a:off x="4117181" y="10096500"/>
          <a:ext cx="240507" cy="0"/>
          <a:chOff x="466" y="3952"/>
          <a:chExt cx="28" cy="16"/>
        </a:xfrm>
      </xdr:grpSpPr>
      <xdr:sp macro="" textlink="">
        <xdr:nvSpPr>
          <xdr:cNvPr id="5101524" name="Line 6773">
            <a:extLst>
              <a:ext uri="{FF2B5EF4-FFF2-40B4-BE49-F238E27FC236}">
                <a16:creationId xmlns:a16="http://schemas.microsoft.com/office/drawing/2014/main" id="{00000000-0008-0000-1100-0000D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5" name="Line 6774">
            <a:extLst>
              <a:ext uri="{FF2B5EF4-FFF2-40B4-BE49-F238E27FC236}">
                <a16:creationId xmlns:a16="http://schemas.microsoft.com/office/drawing/2014/main" id="{00000000-0008-0000-1100-0000D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4" name="Group 6775">
          <a:extLst>
            <a:ext uri="{FF2B5EF4-FFF2-40B4-BE49-F238E27FC236}">
              <a16:creationId xmlns:a16="http://schemas.microsoft.com/office/drawing/2014/main" id="{00000000-0008-0000-1100-000040D54D00}"/>
            </a:ext>
          </a:extLst>
        </xdr:cNvPr>
        <xdr:cNvGrpSpPr>
          <a:grpSpLocks/>
        </xdr:cNvGrpSpPr>
      </xdr:nvGrpSpPr>
      <xdr:grpSpPr bwMode="auto">
        <a:xfrm>
          <a:off x="4117181" y="10096500"/>
          <a:ext cx="240507" cy="0"/>
          <a:chOff x="466" y="3952"/>
          <a:chExt cx="28" cy="16"/>
        </a:xfrm>
      </xdr:grpSpPr>
      <xdr:sp macro="" textlink="">
        <xdr:nvSpPr>
          <xdr:cNvPr id="5101522" name="Line 6776">
            <a:extLst>
              <a:ext uri="{FF2B5EF4-FFF2-40B4-BE49-F238E27FC236}">
                <a16:creationId xmlns:a16="http://schemas.microsoft.com/office/drawing/2014/main" id="{00000000-0008-0000-1100-0000D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3" name="Line 6777">
            <a:extLst>
              <a:ext uri="{FF2B5EF4-FFF2-40B4-BE49-F238E27FC236}">
                <a16:creationId xmlns:a16="http://schemas.microsoft.com/office/drawing/2014/main" id="{00000000-0008-0000-1100-0000D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5" name="Group 6778">
          <a:extLst>
            <a:ext uri="{FF2B5EF4-FFF2-40B4-BE49-F238E27FC236}">
              <a16:creationId xmlns:a16="http://schemas.microsoft.com/office/drawing/2014/main" id="{00000000-0008-0000-1100-000041D54D00}"/>
            </a:ext>
          </a:extLst>
        </xdr:cNvPr>
        <xdr:cNvGrpSpPr>
          <a:grpSpLocks/>
        </xdr:cNvGrpSpPr>
      </xdr:nvGrpSpPr>
      <xdr:grpSpPr bwMode="auto">
        <a:xfrm>
          <a:off x="4117181" y="10096500"/>
          <a:ext cx="240507" cy="0"/>
          <a:chOff x="466" y="3952"/>
          <a:chExt cx="28" cy="16"/>
        </a:xfrm>
      </xdr:grpSpPr>
      <xdr:sp macro="" textlink="">
        <xdr:nvSpPr>
          <xdr:cNvPr id="5101520" name="Line 6779">
            <a:extLst>
              <a:ext uri="{FF2B5EF4-FFF2-40B4-BE49-F238E27FC236}">
                <a16:creationId xmlns:a16="http://schemas.microsoft.com/office/drawing/2014/main" id="{00000000-0008-0000-1100-0000D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1" name="Line 6780">
            <a:extLst>
              <a:ext uri="{FF2B5EF4-FFF2-40B4-BE49-F238E27FC236}">
                <a16:creationId xmlns:a16="http://schemas.microsoft.com/office/drawing/2014/main" id="{00000000-0008-0000-1100-0000D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866" name="Group 6781">
          <a:extLst>
            <a:ext uri="{FF2B5EF4-FFF2-40B4-BE49-F238E27FC236}">
              <a16:creationId xmlns:a16="http://schemas.microsoft.com/office/drawing/2014/main" id="{00000000-0008-0000-1100-000042D54D00}"/>
            </a:ext>
          </a:extLst>
        </xdr:cNvPr>
        <xdr:cNvGrpSpPr>
          <a:grpSpLocks/>
        </xdr:cNvGrpSpPr>
      </xdr:nvGrpSpPr>
      <xdr:grpSpPr bwMode="auto">
        <a:xfrm>
          <a:off x="3993356" y="10096500"/>
          <a:ext cx="228600" cy="0"/>
          <a:chOff x="466" y="3952"/>
          <a:chExt cx="28" cy="16"/>
        </a:xfrm>
      </xdr:grpSpPr>
      <xdr:sp macro="" textlink="">
        <xdr:nvSpPr>
          <xdr:cNvPr id="5101518" name="Line 6782">
            <a:extLst>
              <a:ext uri="{FF2B5EF4-FFF2-40B4-BE49-F238E27FC236}">
                <a16:creationId xmlns:a16="http://schemas.microsoft.com/office/drawing/2014/main" id="{00000000-0008-0000-1100-0000C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9" name="Line 6783">
            <a:extLst>
              <a:ext uri="{FF2B5EF4-FFF2-40B4-BE49-F238E27FC236}">
                <a16:creationId xmlns:a16="http://schemas.microsoft.com/office/drawing/2014/main" id="{00000000-0008-0000-1100-0000C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67" name="Group 6784">
          <a:extLst>
            <a:ext uri="{FF2B5EF4-FFF2-40B4-BE49-F238E27FC236}">
              <a16:creationId xmlns:a16="http://schemas.microsoft.com/office/drawing/2014/main" id="{00000000-0008-0000-1100-000043D54D00}"/>
            </a:ext>
          </a:extLst>
        </xdr:cNvPr>
        <xdr:cNvGrpSpPr>
          <a:grpSpLocks/>
        </xdr:cNvGrpSpPr>
      </xdr:nvGrpSpPr>
      <xdr:grpSpPr bwMode="auto">
        <a:xfrm>
          <a:off x="4117181" y="10096500"/>
          <a:ext cx="228600" cy="0"/>
          <a:chOff x="466" y="3952"/>
          <a:chExt cx="28" cy="16"/>
        </a:xfrm>
      </xdr:grpSpPr>
      <xdr:sp macro="" textlink="">
        <xdr:nvSpPr>
          <xdr:cNvPr id="5101516" name="Line 6785">
            <a:extLst>
              <a:ext uri="{FF2B5EF4-FFF2-40B4-BE49-F238E27FC236}">
                <a16:creationId xmlns:a16="http://schemas.microsoft.com/office/drawing/2014/main" id="{00000000-0008-0000-1100-0000C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7" name="Line 6786">
            <a:extLst>
              <a:ext uri="{FF2B5EF4-FFF2-40B4-BE49-F238E27FC236}">
                <a16:creationId xmlns:a16="http://schemas.microsoft.com/office/drawing/2014/main" id="{00000000-0008-0000-1100-0000C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68" name="Group 6787">
          <a:extLst>
            <a:ext uri="{FF2B5EF4-FFF2-40B4-BE49-F238E27FC236}">
              <a16:creationId xmlns:a16="http://schemas.microsoft.com/office/drawing/2014/main" id="{00000000-0008-0000-1100-000044D54D00}"/>
            </a:ext>
          </a:extLst>
        </xdr:cNvPr>
        <xdr:cNvGrpSpPr>
          <a:grpSpLocks/>
        </xdr:cNvGrpSpPr>
      </xdr:nvGrpSpPr>
      <xdr:grpSpPr bwMode="auto">
        <a:xfrm>
          <a:off x="4117181" y="10096500"/>
          <a:ext cx="228600" cy="0"/>
          <a:chOff x="466" y="3952"/>
          <a:chExt cx="28" cy="16"/>
        </a:xfrm>
      </xdr:grpSpPr>
      <xdr:sp macro="" textlink="">
        <xdr:nvSpPr>
          <xdr:cNvPr id="5101514" name="Line 6788">
            <a:extLst>
              <a:ext uri="{FF2B5EF4-FFF2-40B4-BE49-F238E27FC236}">
                <a16:creationId xmlns:a16="http://schemas.microsoft.com/office/drawing/2014/main" id="{00000000-0008-0000-1100-0000C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5" name="Line 6789">
            <a:extLst>
              <a:ext uri="{FF2B5EF4-FFF2-40B4-BE49-F238E27FC236}">
                <a16:creationId xmlns:a16="http://schemas.microsoft.com/office/drawing/2014/main" id="{00000000-0008-0000-1100-0000C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9" name="Group 6790">
          <a:extLst>
            <a:ext uri="{FF2B5EF4-FFF2-40B4-BE49-F238E27FC236}">
              <a16:creationId xmlns:a16="http://schemas.microsoft.com/office/drawing/2014/main" id="{00000000-0008-0000-1100-000045D54D00}"/>
            </a:ext>
          </a:extLst>
        </xdr:cNvPr>
        <xdr:cNvGrpSpPr>
          <a:grpSpLocks/>
        </xdr:cNvGrpSpPr>
      </xdr:nvGrpSpPr>
      <xdr:grpSpPr bwMode="auto">
        <a:xfrm>
          <a:off x="4117181" y="10096500"/>
          <a:ext cx="240507" cy="0"/>
          <a:chOff x="466" y="3952"/>
          <a:chExt cx="28" cy="16"/>
        </a:xfrm>
      </xdr:grpSpPr>
      <xdr:sp macro="" textlink="">
        <xdr:nvSpPr>
          <xdr:cNvPr id="5101512" name="Line 6791">
            <a:extLst>
              <a:ext uri="{FF2B5EF4-FFF2-40B4-BE49-F238E27FC236}">
                <a16:creationId xmlns:a16="http://schemas.microsoft.com/office/drawing/2014/main" id="{00000000-0008-0000-1100-0000C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3" name="Line 6792">
            <a:extLst>
              <a:ext uri="{FF2B5EF4-FFF2-40B4-BE49-F238E27FC236}">
                <a16:creationId xmlns:a16="http://schemas.microsoft.com/office/drawing/2014/main" id="{00000000-0008-0000-1100-0000C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70" name="Group 6793">
          <a:extLst>
            <a:ext uri="{FF2B5EF4-FFF2-40B4-BE49-F238E27FC236}">
              <a16:creationId xmlns:a16="http://schemas.microsoft.com/office/drawing/2014/main" id="{00000000-0008-0000-1100-000046D54D00}"/>
            </a:ext>
          </a:extLst>
        </xdr:cNvPr>
        <xdr:cNvGrpSpPr>
          <a:grpSpLocks/>
        </xdr:cNvGrpSpPr>
      </xdr:nvGrpSpPr>
      <xdr:grpSpPr bwMode="auto">
        <a:xfrm>
          <a:off x="4117181" y="10096500"/>
          <a:ext cx="228600" cy="0"/>
          <a:chOff x="466" y="3952"/>
          <a:chExt cx="28" cy="16"/>
        </a:xfrm>
      </xdr:grpSpPr>
      <xdr:sp macro="" textlink="">
        <xdr:nvSpPr>
          <xdr:cNvPr id="5101510" name="Line 6794">
            <a:extLst>
              <a:ext uri="{FF2B5EF4-FFF2-40B4-BE49-F238E27FC236}">
                <a16:creationId xmlns:a16="http://schemas.microsoft.com/office/drawing/2014/main" id="{00000000-0008-0000-1100-0000C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1" name="Line 6795">
            <a:extLst>
              <a:ext uri="{FF2B5EF4-FFF2-40B4-BE49-F238E27FC236}">
                <a16:creationId xmlns:a16="http://schemas.microsoft.com/office/drawing/2014/main" id="{00000000-0008-0000-1100-0000C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71" name="Group 6796">
          <a:extLst>
            <a:ext uri="{FF2B5EF4-FFF2-40B4-BE49-F238E27FC236}">
              <a16:creationId xmlns:a16="http://schemas.microsoft.com/office/drawing/2014/main" id="{00000000-0008-0000-1100-000047D54D00}"/>
            </a:ext>
          </a:extLst>
        </xdr:cNvPr>
        <xdr:cNvGrpSpPr>
          <a:grpSpLocks/>
        </xdr:cNvGrpSpPr>
      </xdr:nvGrpSpPr>
      <xdr:grpSpPr bwMode="auto">
        <a:xfrm>
          <a:off x="4117181" y="10096500"/>
          <a:ext cx="228600" cy="0"/>
          <a:chOff x="466" y="3952"/>
          <a:chExt cx="28" cy="16"/>
        </a:xfrm>
      </xdr:grpSpPr>
      <xdr:sp macro="" textlink="">
        <xdr:nvSpPr>
          <xdr:cNvPr id="5101508" name="Line 6797">
            <a:extLst>
              <a:ext uri="{FF2B5EF4-FFF2-40B4-BE49-F238E27FC236}">
                <a16:creationId xmlns:a16="http://schemas.microsoft.com/office/drawing/2014/main" id="{00000000-0008-0000-1100-0000C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9" name="Line 6798">
            <a:extLst>
              <a:ext uri="{FF2B5EF4-FFF2-40B4-BE49-F238E27FC236}">
                <a16:creationId xmlns:a16="http://schemas.microsoft.com/office/drawing/2014/main" id="{00000000-0008-0000-1100-0000C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72" name="Group 6799">
          <a:extLst>
            <a:ext uri="{FF2B5EF4-FFF2-40B4-BE49-F238E27FC236}">
              <a16:creationId xmlns:a16="http://schemas.microsoft.com/office/drawing/2014/main" id="{00000000-0008-0000-1100-000048D54D00}"/>
            </a:ext>
          </a:extLst>
        </xdr:cNvPr>
        <xdr:cNvGrpSpPr>
          <a:grpSpLocks/>
        </xdr:cNvGrpSpPr>
      </xdr:nvGrpSpPr>
      <xdr:grpSpPr bwMode="auto">
        <a:xfrm>
          <a:off x="4117181" y="10096500"/>
          <a:ext cx="240507" cy="0"/>
          <a:chOff x="466" y="3952"/>
          <a:chExt cx="28" cy="16"/>
        </a:xfrm>
      </xdr:grpSpPr>
      <xdr:sp macro="" textlink="">
        <xdr:nvSpPr>
          <xdr:cNvPr id="5101506" name="Line 6800">
            <a:extLst>
              <a:ext uri="{FF2B5EF4-FFF2-40B4-BE49-F238E27FC236}">
                <a16:creationId xmlns:a16="http://schemas.microsoft.com/office/drawing/2014/main" id="{00000000-0008-0000-1100-0000C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7" name="Line 6801">
            <a:extLst>
              <a:ext uri="{FF2B5EF4-FFF2-40B4-BE49-F238E27FC236}">
                <a16:creationId xmlns:a16="http://schemas.microsoft.com/office/drawing/2014/main" id="{00000000-0008-0000-1100-0000C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3" name="Group 6802">
          <a:extLst>
            <a:ext uri="{FF2B5EF4-FFF2-40B4-BE49-F238E27FC236}">
              <a16:creationId xmlns:a16="http://schemas.microsoft.com/office/drawing/2014/main" id="{00000000-0008-0000-1100-000049D54D00}"/>
            </a:ext>
          </a:extLst>
        </xdr:cNvPr>
        <xdr:cNvGrpSpPr>
          <a:grpSpLocks/>
        </xdr:cNvGrpSpPr>
      </xdr:nvGrpSpPr>
      <xdr:grpSpPr bwMode="auto">
        <a:xfrm>
          <a:off x="4700588" y="10096500"/>
          <a:ext cx="266700" cy="0"/>
          <a:chOff x="466" y="3952"/>
          <a:chExt cx="28" cy="16"/>
        </a:xfrm>
      </xdr:grpSpPr>
      <xdr:sp macro="" textlink="">
        <xdr:nvSpPr>
          <xdr:cNvPr id="5101504" name="Line 6803">
            <a:extLst>
              <a:ext uri="{FF2B5EF4-FFF2-40B4-BE49-F238E27FC236}">
                <a16:creationId xmlns:a16="http://schemas.microsoft.com/office/drawing/2014/main" id="{00000000-0008-0000-1100-0000C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5" name="Line 6804">
            <a:extLst>
              <a:ext uri="{FF2B5EF4-FFF2-40B4-BE49-F238E27FC236}">
                <a16:creationId xmlns:a16="http://schemas.microsoft.com/office/drawing/2014/main" id="{00000000-0008-0000-1100-0000C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4" name="Group 6805">
          <a:extLst>
            <a:ext uri="{FF2B5EF4-FFF2-40B4-BE49-F238E27FC236}">
              <a16:creationId xmlns:a16="http://schemas.microsoft.com/office/drawing/2014/main" id="{00000000-0008-0000-1100-00004AD54D00}"/>
            </a:ext>
          </a:extLst>
        </xdr:cNvPr>
        <xdr:cNvGrpSpPr>
          <a:grpSpLocks/>
        </xdr:cNvGrpSpPr>
      </xdr:nvGrpSpPr>
      <xdr:grpSpPr bwMode="auto">
        <a:xfrm>
          <a:off x="4700588" y="10096500"/>
          <a:ext cx="266700" cy="0"/>
          <a:chOff x="466" y="3952"/>
          <a:chExt cx="28" cy="16"/>
        </a:xfrm>
      </xdr:grpSpPr>
      <xdr:sp macro="" textlink="">
        <xdr:nvSpPr>
          <xdr:cNvPr id="5101502" name="Line 6806">
            <a:extLst>
              <a:ext uri="{FF2B5EF4-FFF2-40B4-BE49-F238E27FC236}">
                <a16:creationId xmlns:a16="http://schemas.microsoft.com/office/drawing/2014/main" id="{00000000-0008-0000-1100-0000B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3" name="Line 6807">
            <a:extLst>
              <a:ext uri="{FF2B5EF4-FFF2-40B4-BE49-F238E27FC236}">
                <a16:creationId xmlns:a16="http://schemas.microsoft.com/office/drawing/2014/main" id="{00000000-0008-0000-1100-0000B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5" name="Group 6808">
          <a:extLst>
            <a:ext uri="{FF2B5EF4-FFF2-40B4-BE49-F238E27FC236}">
              <a16:creationId xmlns:a16="http://schemas.microsoft.com/office/drawing/2014/main" id="{00000000-0008-0000-1100-00004BD54D00}"/>
            </a:ext>
          </a:extLst>
        </xdr:cNvPr>
        <xdr:cNvGrpSpPr>
          <a:grpSpLocks/>
        </xdr:cNvGrpSpPr>
      </xdr:nvGrpSpPr>
      <xdr:grpSpPr bwMode="auto">
        <a:xfrm>
          <a:off x="4700588" y="10096500"/>
          <a:ext cx="266700" cy="0"/>
          <a:chOff x="466" y="3952"/>
          <a:chExt cx="28" cy="16"/>
        </a:xfrm>
      </xdr:grpSpPr>
      <xdr:sp macro="" textlink="">
        <xdr:nvSpPr>
          <xdr:cNvPr id="5101500" name="Line 6809">
            <a:extLst>
              <a:ext uri="{FF2B5EF4-FFF2-40B4-BE49-F238E27FC236}">
                <a16:creationId xmlns:a16="http://schemas.microsoft.com/office/drawing/2014/main" id="{00000000-0008-0000-1100-0000B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1" name="Line 6810">
            <a:extLst>
              <a:ext uri="{FF2B5EF4-FFF2-40B4-BE49-F238E27FC236}">
                <a16:creationId xmlns:a16="http://schemas.microsoft.com/office/drawing/2014/main" id="{00000000-0008-0000-1100-0000B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6" name="Group 6811">
          <a:extLst>
            <a:ext uri="{FF2B5EF4-FFF2-40B4-BE49-F238E27FC236}">
              <a16:creationId xmlns:a16="http://schemas.microsoft.com/office/drawing/2014/main" id="{00000000-0008-0000-1100-00004CD54D00}"/>
            </a:ext>
          </a:extLst>
        </xdr:cNvPr>
        <xdr:cNvGrpSpPr>
          <a:grpSpLocks/>
        </xdr:cNvGrpSpPr>
      </xdr:nvGrpSpPr>
      <xdr:grpSpPr bwMode="auto">
        <a:xfrm>
          <a:off x="5486400" y="10096500"/>
          <a:ext cx="266700" cy="0"/>
          <a:chOff x="466" y="3952"/>
          <a:chExt cx="28" cy="16"/>
        </a:xfrm>
      </xdr:grpSpPr>
      <xdr:sp macro="" textlink="">
        <xdr:nvSpPr>
          <xdr:cNvPr id="5101498" name="Line 6812">
            <a:extLst>
              <a:ext uri="{FF2B5EF4-FFF2-40B4-BE49-F238E27FC236}">
                <a16:creationId xmlns:a16="http://schemas.microsoft.com/office/drawing/2014/main" id="{00000000-0008-0000-1100-0000B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9" name="Line 6813">
            <a:extLst>
              <a:ext uri="{FF2B5EF4-FFF2-40B4-BE49-F238E27FC236}">
                <a16:creationId xmlns:a16="http://schemas.microsoft.com/office/drawing/2014/main" id="{00000000-0008-0000-1100-0000B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7" name="Group 6814">
          <a:extLst>
            <a:ext uri="{FF2B5EF4-FFF2-40B4-BE49-F238E27FC236}">
              <a16:creationId xmlns:a16="http://schemas.microsoft.com/office/drawing/2014/main" id="{00000000-0008-0000-1100-00004DD54D00}"/>
            </a:ext>
          </a:extLst>
        </xdr:cNvPr>
        <xdr:cNvGrpSpPr>
          <a:grpSpLocks/>
        </xdr:cNvGrpSpPr>
      </xdr:nvGrpSpPr>
      <xdr:grpSpPr bwMode="auto">
        <a:xfrm>
          <a:off x="5486400" y="10096500"/>
          <a:ext cx="266700" cy="0"/>
          <a:chOff x="466" y="3952"/>
          <a:chExt cx="28" cy="16"/>
        </a:xfrm>
      </xdr:grpSpPr>
      <xdr:sp macro="" textlink="">
        <xdr:nvSpPr>
          <xdr:cNvPr id="5101496" name="Line 6815">
            <a:extLst>
              <a:ext uri="{FF2B5EF4-FFF2-40B4-BE49-F238E27FC236}">
                <a16:creationId xmlns:a16="http://schemas.microsoft.com/office/drawing/2014/main" id="{00000000-0008-0000-1100-0000B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7" name="Line 6816">
            <a:extLst>
              <a:ext uri="{FF2B5EF4-FFF2-40B4-BE49-F238E27FC236}">
                <a16:creationId xmlns:a16="http://schemas.microsoft.com/office/drawing/2014/main" id="{00000000-0008-0000-1100-0000B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8" name="Group 6817">
          <a:extLst>
            <a:ext uri="{FF2B5EF4-FFF2-40B4-BE49-F238E27FC236}">
              <a16:creationId xmlns:a16="http://schemas.microsoft.com/office/drawing/2014/main" id="{00000000-0008-0000-1100-00004ED54D00}"/>
            </a:ext>
          </a:extLst>
        </xdr:cNvPr>
        <xdr:cNvGrpSpPr>
          <a:grpSpLocks/>
        </xdr:cNvGrpSpPr>
      </xdr:nvGrpSpPr>
      <xdr:grpSpPr bwMode="auto">
        <a:xfrm>
          <a:off x="5486400" y="10096500"/>
          <a:ext cx="266700" cy="0"/>
          <a:chOff x="466" y="3952"/>
          <a:chExt cx="28" cy="16"/>
        </a:xfrm>
      </xdr:grpSpPr>
      <xdr:sp macro="" textlink="">
        <xdr:nvSpPr>
          <xdr:cNvPr id="5101494" name="Line 6818">
            <a:extLst>
              <a:ext uri="{FF2B5EF4-FFF2-40B4-BE49-F238E27FC236}">
                <a16:creationId xmlns:a16="http://schemas.microsoft.com/office/drawing/2014/main" id="{00000000-0008-0000-1100-0000B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5" name="Line 6819">
            <a:extLst>
              <a:ext uri="{FF2B5EF4-FFF2-40B4-BE49-F238E27FC236}">
                <a16:creationId xmlns:a16="http://schemas.microsoft.com/office/drawing/2014/main" id="{00000000-0008-0000-1100-0000B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9" name="Group 6820">
          <a:extLst>
            <a:ext uri="{FF2B5EF4-FFF2-40B4-BE49-F238E27FC236}">
              <a16:creationId xmlns:a16="http://schemas.microsoft.com/office/drawing/2014/main" id="{00000000-0008-0000-1100-00004FD54D00}"/>
            </a:ext>
          </a:extLst>
        </xdr:cNvPr>
        <xdr:cNvGrpSpPr>
          <a:grpSpLocks/>
        </xdr:cNvGrpSpPr>
      </xdr:nvGrpSpPr>
      <xdr:grpSpPr bwMode="auto">
        <a:xfrm>
          <a:off x="5486400" y="10096500"/>
          <a:ext cx="266700" cy="0"/>
          <a:chOff x="466" y="3952"/>
          <a:chExt cx="28" cy="16"/>
        </a:xfrm>
      </xdr:grpSpPr>
      <xdr:sp macro="" textlink="">
        <xdr:nvSpPr>
          <xdr:cNvPr id="5101492" name="Line 6821">
            <a:extLst>
              <a:ext uri="{FF2B5EF4-FFF2-40B4-BE49-F238E27FC236}">
                <a16:creationId xmlns:a16="http://schemas.microsoft.com/office/drawing/2014/main" id="{00000000-0008-0000-1100-0000B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3" name="Line 6822">
            <a:extLst>
              <a:ext uri="{FF2B5EF4-FFF2-40B4-BE49-F238E27FC236}">
                <a16:creationId xmlns:a16="http://schemas.microsoft.com/office/drawing/2014/main" id="{00000000-0008-0000-1100-0000B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80" name="Group 6823">
          <a:extLst>
            <a:ext uri="{FF2B5EF4-FFF2-40B4-BE49-F238E27FC236}">
              <a16:creationId xmlns:a16="http://schemas.microsoft.com/office/drawing/2014/main" id="{00000000-0008-0000-1100-000050D54D00}"/>
            </a:ext>
          </a:extLst>
        </xdr:cNvPr>
        <xdr:cNvGrpSpPr>
          <a:grpSpLocks/>
        </xdr:cNvGrpSpPr>
      </xdr:nvGrpSpPr>
      <xdr:grpSpPr bwMode="auto">
        <a:xfrm>
          <a:off x="5486400" y="10096500"/>
          <a:ext cx="266700" cy="0"/>
          <a:chOff x="466" y="3952"/>
          <a:chExt cx="28" cy="16"/>
        </a:xfrm>
      </xdr:grpSpPr>
      <xdr:sp macro="" textlink="">
        <xdr:nvSpPr>
          <xdr:cNvPr id="5101490" name="Line 6824">
            <a:extLst>
              <a:ext uri="{FF2B5EF4-FFF2-40B4-BE49-F238E27FC236}">
                <a16:creationId xmlns:a16="http://schemas.microsoft.com/office/drawing/2014/main" id="{00000000-0008-0000-1100-0000B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1" name="Line 6825">
            <a:extLst>
              <a:ext uri="{FF2B5EF4-FFF2-40B4-BE49-F238E27FC236}">
                <a16:creationId xmlns:a16="http://schemas.microsoft.com/office/drawing/2014/main" id="{00000000-0008-0000-1100-0000B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1" name="Group 6826">
          <a:extLst>
            <a:ext uri="{FF2B5EF4-FFF2-40B4-BE49-F238E27FC236}">
              <a16:creationId xmlns:a16="http://schemas.microsoft.com/office/drawing/2014/main" id="{00000000-0008-0000-1100-000051D54D00}"/>
            </a:ext>
          </a:extLst>
        </xdr:cNvPr>
        <xdr:cNvGrpSpPr>
          <a:grpSpLocks/>
        </xdr:cNvGrpSpPr>
      </xdr:nvGrpSpPr>
      <xdr:grpSpPr bwMode="auto">
        <a:xfrm>
          <a:off x="4117181" y="10096500"/>
          <a:ext cx="228600" cy="0"/>
          <a:chOff x="466" y="3952"/>
          <a:chExt cx="28" cy="16"/>
        </a:xfrm>
      </xdr:grpSpPr>
      <xdr:sp macro="" textlink="">
        <xdr:nvSpPr>
          <xdr:cNvPr id="5101488" name="Line 6827">
            <a:extLst>
              <a:ext uri="{FF2B5EF4-FFF2-40B4-BE49-F238E27FC236}">
                <a16:creationId xmlns:a16="http://schemas.microsoft.com/office/drawing/2014/main" id="{00000000-0008-0000-1100-0000B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9" name="Line 6828">
            <a:extLst>
              <a:ext uri="{FF2B5EF4-FFF2-40B4-BE49-F238E27FC236}">
                <a16:creationId xmlns:a16="http://schemas.microsoft.com/office/drawing/2014/main" id="{00000000-0008-0000-1100-0000B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2" name="Group 6829">
          <a:extLst>
            <a:ext uri="{FF2B5EF4-FFF2-40B4-BE49-F238E27FC236}">
              <a16:creationId xmlns:a16="http://schemas.microsoft.com/office/drawing/2014/main" id="{00000000-0008-0000-1100-000052D54D00}"/>
            </a:ext>
          </a:extLst>
        </xdr:cNvPr>
        <xdr:cNvGrpSpPr>
          <a:grpSpLocks/>
        </xdr:cNvGrpSpPr>
      </xdr:nvGrpSpPr>
      <xdr:grpSpPr bwMode="auto">
        <a:xfrm>
          <a:off x="4700588" y="10096500"/>
          <a:ext cx="266700" cy="0"/>
          <a:chOff x="466" y="3952"/>
          <a:chExt cx="28" cy="16"/>
        </a:xfrm>
      </xdr:grpSpPr>
      <xdr:sp macro="" textlink="">
        <xdr:nvSpPr>
          <xdr:cNvPr id="5101486" name="Line 6830">
            <a:extLst>
              <a:ext uri="{FF2B5EF4-FFF2-40B4-BE49-F238E27FC236}">
                <a16:creationId xmlns:a16="http://schemas.microsoft.com/office/drawing/2014/main" id="{00000000-0008-0000-1100-0000A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7" name="Line 6831">
            <a:extLst>
              <a:ext uri="{FF2B5EF4-FFF2-40B4-BE49-F238E27FC236}">
                <a16:creationId xmlns:a16="http://schemas.microsoft.com/office/drawing/2014/main" id="{00000000-0008-0000-1100-0000A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3" name="Group 6832">
          <a:extLst>
            <a:ext uri="{FF2B5EF4-FFF2-40B4-BE49-F238E27FC236}">
              <a16:creationId xmlns:a16="http://schemas.microsoft.com/office/drawing/2014/main" id="{00000000-0008-0000-1100-000053D54D00}"/>
            </a:ext>
          </a:extLst>
        </xdr:cNvPr>
        <xdr:cNvGrpSpPr>
          <a:grpSpLocks/>
        </xdr:cNvGrpSpPr>
      </xdr:nvGrpSpPr>
      <xdr:grpSpPr bwMode="auto">
        <a:xfrm>
          <a:off x="4117181" y="10096500"/>
          <a:ext cx="228600" cy="0"/>
          <a:chOff x="466" y="3952"/>
          <a:chExt cx="28" cy="16"/>
        </a:xfrm>
      </xdr:grpSpPr>
      <xdr:sp macro="" textlink="">
        <xdr:nvSpPr>
          <xdr:cNvPr id="5101484" name="Line 6833">
            <a:extLst>
              <a:ext uri="{FF2B5EF4-FFF2-40B4-BE49-F238E27FC236}">
                <a16:creationId xmlns:a16="http://schemas.microsoft.com/office/drawing/2014/main" id="{00000000-0008-0000-1100-0000A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5" name="Line 6834">
            <a:extLst>
              <a:ext uri="{FF2B5EF4-FFF2-40B4-BE49-F238E27FC236}">
                <a16:creationId xmlns:a16="http://schemas.microsoft.com/office/drawing/2014/main" id="{00000000-0008-0000-1100-0000A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4" name="Group 6835">
          <a:extLst>
            <a:ext uri="{FF2B5EF4-FFF2-40B4-BE49-F238E27FC236}">
              <a16:creationId xmlns:a16="http://schemas.microsoft.com/office/drawing/2014/main" id="{00000000-0008-0000-1100-000054D54D00}"/>
            </a:ext>
          </a:extLst>
        </xdr:cNvPr>
        <xdr:cNvGrpSpPr>
          <a:grpSpLocks/>
        </xdr:cNvGrpSpPr>
      </xdr:nvGrpSpPr>
      <xdr:grpSpPr bwMode="auto">
        <a:xfrm>
          <a:off x="4700588" y="10096500"/>
          <a:ext cx="266700" cy="0"/>
          <a:chOff x="466" y="3952"/>
          <a:chExt cx="28" cy="16"/>
        </a:xfrm>
      </xdr:grpSpPr>
      <xdr:sp macro="" textlink="">
        <xdr:nvSpPr>
          <xdr:cNvPr id="5101482" name="Line 6836">
            <a:extLst>
              <a:ext uri="{FF2B5EF4-FFF2-40B4-BE49-F238E27FC236}">
                <a16:creationId xmlns:a16="http://schemas.microsoft.com/office/drawing/2014/main" id="{00000000-0008-0000-1100-0000A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3" name="Line 6837">
            <a:extLst>
              <a:ext uri="{FF2B5EF4-FFF2-40B4-BE49-F238E27FC236}">
                <a16:creationId xmlns:a16="http://schemas.microsoft.com/office/drawing/2014/main" id="{00000000-0008-0000-1100-0000A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5" name="Group 6838">
          <a:extLst>
            <a:ext uri="{FF2B5EF4-FFF2-40B4-BE49-F238E27FC236}">
              <a16:creationId xmlns:a16="http://schemas.microsoft.com/office/drawing/2014/main" id="{00000000-0008-0000-1100-000055D54D00}"/>
            </a:ext>
          </a:extLst>
        </xdr:cNvPr>
        <xdr:cNvGrpSpPr>
          <a:grpSpLocks/>
        </xdr:cNvGrpSpPr>
      </xdr:nvGrpSpPr>
      <xdr:grpSpPr bwMode="auto">
        <a:xfrm>
          <a:off x="4117181" y="10096500"/>
          <a:ext cx="228600" cy="0"/>
          <a:chOff x="466" y="3952"/>
          <a:chExt cx="28" cy="16"/>
        </a:xfrm>
      </xdr:grpSpPr>
      <xdr:sp macro="" textlink="">
        <xdr:nvSpPr>
          <xdr:cNvPr id="5101480" name="Line 6839">
            <a:extLst>
              <a:ext uri="{FF2B5EF4-FFF2-40B4-BE49-F238E27FC236}">
                <a16:creationId xmlns:a16="http://schemas.microsoft.com/office/drawing/2014/main" id="{00000000-0008-0000-1100-0000A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1" name="Line 6840">
            <a:extLst>
              <a:ext uri="{FF2B5EF4-FFF2-40B4-BE49-F238E27FC236}">
                <a16:creationId xmlns:a16="http://schemas.microsoft.com/office/drawing/2014/main" id="{00000000-0008-0000-1100-0000A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6" name="Group 6841">
          <a:extLst>
            <a:ext uri="{FF2B5EF4-FFF2-40B4-BE49-F238E27FC236}">
              <a16:creationId xmlns:a16="http://schemas.microsoft.com/office/drawing/2014/main" id="{00000000-0008-0000-1100-000056D54D00}"/>
            </a:ext>
          </a:extLst>
        </xdr:cNvPr>
        <xdr:cNvGrpSpPr>
          <a:grpSpLocks/>
        </xdr:cNvGrpSpPr>
      </xdr:nvGrpSpPr>
      <xdr:grpSpPr bwMode="auto">
        <a:xfrm>
          <a:off x="4700588" y="10096500"/>
          <a:ext cx="266700" cy="0"/>
          <a:chOff x="466" y="3952"/>
          <a:chExt cx="28" cy="16"/>
        </a:xfrm>
      </xdr:grpSpPr>
      <xdr:sp macro="" textlink="">
        <xdr:nvSpPr>
          <xdr:cNvPr id="5101478" name="Line 6842">
            <a:extLst>
              <a:ext uri="{FF2B5EF4-FFF2-40B4-BE49-F238E27FC236}">
                <a16:creationId xmlns:a16="http://schemas.microsoft.com/office/drawing/2014/main" id="{00000000-0008-0000-1100-0000A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9" name="Line 6843">
            <a:extLst>
              <a:ext uri="{FF2B5EF4-FFF2-40B4-BE49-F238E27FC236}">
                <a16:creationId xmlns:a16="http://schemas.microsoft.com/office/drawing/2014/main" id="{00000000-0008-0000-1100-0000A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7" name="Group 6844">
          <a:extLst>
            <a:ext uri="{FF2B5EF4-FFF2-40B4-BE49-F238E27FC236}">
              <a16:creationId xmlns:a16="http://schemas.microsoft.com/office/drawing/2014/main" id="{00000000-0008-0000-1100-000057D54D00}"/>
            </a:ext>
          </a:extLst>
        </xdr:cNvPr>
        <xdr:cNvGrpSpPr>
          <a:grpSpLocks/>
        </xdr:cNvGrpSpPr>
      </xdr:nvGrpSpPr>
      <xdr:grpSpPr bwMode="auto">
        <a:xfrm>
          <a:off x="4117181" y="10096500"/>
          <a:ext cx="228600" cy="0"/>
          <a:chOff x="466" y="3952"/>
          <a:chExt cx="28" cy="16"/>
        </a:xfrm>
      </xdr:grpSpPr>
      <xdr:sp macro="" textlink="">
        <xdr:nvSpPr>
          <xdr:cNvPr id="5101476" name="Line 6845">
            <a:extLst>
              <a:ext uri="{FF2B5EF4-FFF2-40B4-BE49-F238E27FC236}">
                <a16:creationId xmlns:a16="http://schemas.microsoft.com/office/drawing/2014/main" id="{00000000-0008-0000-1100-0000A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7" name="Line 6846">
            <a:extLst>
              <a:ext uri="{FF2B5EF4-FFF2-40B4-BE49-F238E27FC236}">
                <a16:creationId xmlns:a16="http://schemas.microsoft.com/office/drawing/2014/main" id="{00000000-0008-0000-1100-0000A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8" name="Group 6847">
          <a:extLst>
            <a:ext uri="{FF2B5EF4-FFF2-40B4-BE49-F238E27FC236}">
              <a16:creationId xmlns:a16="http://schemas.microsoft.com/office/drawing/2014/main" id="{00000000-0008-0000-1100-000058D54D00}"/>
            </a:ext>
          </a:extLst>
        </xdr:cNvPr>
        <xdr:cNvGrpSpPr>
          <a:grpSpLocks/>
        </xdr:cNvGrpSpPr>
      </xdr:nvGrpSpPr>
      <xdr:grpSpPr bwMode="auto">
        <a:xfrm>
          <a:off x="4700588" y="10096500"/>
          <a:ext cx="266700" cy="0"/>
          <a:chOff x="466" y="3952"/>
          <a:chExt cx="28" cy="16"/>
        </a:xfrm>
      </xdr:grpSpPr>
      <xdr:sp macro="" textlink="">
        <xdr:nvSpPr>
          <xdr:cNvPr id="5101474" name="Line 6848">
            <a:extLst>
              <a:ext uri="{FF2B5EF4-FFF2-40B4-BE49-F238E27FC236}">
                <a16:creationId xmlns:a16="http://schemas.microsoft.com/office/drawing/2014/main" id="{00000000-0008-0000-1100-0000A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5" name="Line 6849">
            <a:extLst>
              <a:ext uri="{FF2B5EF4-FFF2-40B4-BE49-F238E27FC236}">
                <a16:creationId xmlns:a16="http://schemas.microsoft.com/office/drawing/2014/main" id="{00000000-0008-0000-1100-0000A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9" name="Group 6850">
          <a:extLst>
            <a:ext uri="{FF2B5EF4-FFF2-40B4-BE49-F238E27FC236}">
              <a16:creationId xmlns:a16="http://schemas.microsoft.com/office/drawing/2014/main" id="{00000000-0008-0000-1100-000059D54D00}"/>
            </a:ext>
          </a:extLst>
        </xdr:cNvPr>
        <xdr:cNvGrpSpPr>
          <a:grpSpLocks/>
        </xdr:cNvGrpSpPr>
      </xdr:nvGrpSpPr>
      <xdr:grpSpPr bwMode="auto">
        <a:xfrm>
          <a:off x="4117181" y="10096500"/>
          <a:ext cx="228600" cy="0"/>
          <a:chOff x="466" y="3952"/>
          <a:chExt cx="28" cy="16"/>
        </a:xfrm>
      </xdr:grpSpPr>
      <xdr:sp macro="" textlink="">
        <xdr:nvSpPr>
          <xdr:cNvPr id="5101472" name="Line 6851">
            <a:extLst>
              <a:ext uri="{FF2B5EF4-FFF2-40B4-BE49-F238E27FC236}">
                <a16:creationId xmlns:a16="http://schemas.microsoft.com/office/drawing/2014/main" id="{00000000-0008-0000-1100-0000A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3" name="Line 6852">
            <a:extLst>
              <a:ext uri="{FF2B5EF4-FFF2-40B4-BE49-F238E27FC236}">
                <a16:creationId xmlns:a16="http://schemas.microsoft.com/office/drawing/2014/main" id="{00000000-0008-0000-1100-0000A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0" name="Group 6853">
          <a:extLst>
            <a:ext uri="{FF2B5EF4-FFF2-40B4-BE49-F238E27FC236}">
              <a16:creationId xmlns:a16="http://schemas.microsoft.com/office/drawing/2014/main" id="{00000000-0008-0000-1100-00005AD54D00}"/>
            </a:ext>
          </a:extLst>
        </xdr:cNvPr>
        <xdr:cNvGrpSpPr>
          <a:grpSpLocks/>
        </xdr:cNvGrpSpPr>
      </xdr:nvGrpSpPr>
      <xdr:grpSpPr bwMode="auto">
        <a:xfrm>
          <a:off x="4117181" y="10096500"/>
          <a:ext cx="228600" cy="0"/>
          <a:chOff x="466" y="3952"/>
          <a:chExt cx="28" cy="16"/>
        </a:xfrm>
      </xdr:grpSpPr>
      <xdr:sp macro="" textlink="">
        <xdr:nvSpPr>
          <xdr:cNvPr id="5101470" name="Line 6854">
            <a:extLst>
              <a:ext uri="{FF2B5EF4-FFF2-40B4-BE49-F238E27FC236}">
                <a16:creationId xmlns:a16="http://schemas.microsoft.com/office/drawing/2014/main" id="{00000000-0008-0000-1100-00009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1" name="Line 6855">
            <a:extLst>
              <a:ext uri="{FF2B5EF4-FFF2-40B4-BE49-F238E27FC236}">
                <a16:creationId xmlns:a16="http://schemas.microsoft.com/office/drawing/2014/main" id="{00000000-0008-0000-1100-00009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1" name="Group 6856">
          <a:extLst>
            <a:ext uri="{FF2B5EF4-FFF2-40B4-BE49-F238E27FC236}">
              <a16:creationId xmlns:a16="http://schemas.microsoft.com/office/drawing/2014/main" id="{00000000-0008-0000-1100-00005BD54D00}"/>
            </a:ext>
          </a:extLst>
        </xdr:cNvPr>
        <xdr:cNvGrpSpPr>
          <a:grpSpLocks/>
        </xdr:cNvGrpSpPr>
      </xdr:nvGrpSpPr>
      <xdr:grpSpPr bwMode="auto">
        <a:xfrm>
          <a:off x="4117181" y="10096500"/>
          <a:ext cx="228600" cy="0"/>
          <a:chOff x="466" y="3952"/>
          <a:chExt cx="28" cy="16"/>
        </a:xfrm>
      </xdr:grpSpPr>
      <xdr:sp macro="" textlink="">
        <xdr:nvSpPr>
          <xdr:cNvPr id="5101468" name="Line 6857">
            <a:extLst>
              <a:ext uri="{FF2B5EF4-FFF2-40B4-BE49-F238E27FC236}">
                <a16:creationId xmlns:a16="http://schemas.microsoft.com/office/drawing/2014/main" id="{00000000-0008-0000-1100-00009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9" name="Line 6858">
            <a:extLst>
              <a:ext uri="{FF2B5EF4-FFF2-40B4-BE49-F238E27FC236}">
                <a16:creationId xmlns:a16="http://schemas.microsoft.com/office/drawing/2014/main" id="{00000000-0008-0000-1100-00009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2" name="Group 6859">
          <a:extLst>
            <a:ext uri="{FF2B5EF4-FFF2-40B4-BE49-F238E27FC236}">
              <a16:creationId xmlns:a16="http://schemas.microsoft.com/office/drawing/2014/main" id="{00000000-0008-0000-1100-00005CD54D00}"/>
            </a:ext>
          </a:extLst>
        </xdr:cNvPr>
        <xdr:cNvGrpSpPr>
          <a:grpSpLocks/>
        </xdr:cNvGrpSpPr>
      </xdr:nvGrpSpPr>
      <xdr:grpSpPr bwMode="auto">
        <a:xfrm>
          <a:off x="4117181" y="10096500"/>
          <a:ext cx="228600" cy="0"/>
          <a:chOff x="466" y="3952"/>
          <a:chExt cx="28" cy="16"/>
        </a:xfrm>
      </xdr:grpSpPr>
      <xdr:sp macro="" textlink="">
        <xdr:nvSpPr>
          <xdr:cNvPr id="5101466" name="Line 6860">
            <a:extLst>
              <a:ext uri="{FF2B5EF4-FFF2-40B4-BE49-F238E27FC236}">
                <a16:creationId xmlns:a16="http://schemas.microsoft.com/office/drawing/2014/main" id="{00000000-0008-0000-1100-00009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7" name="Line 6861">
            <a:extLst>
              <a:ext uri="{FF2B5EF4-FFF2-40B4-BE49-F238E27FC236}">
                <a16:creationId xmlns:a16="http://schemas.microsoft.com/office/drawing/2014/main" id="{00000000-0008-0000-1100-00009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3" name="Group 6862">
          <a:extLst>
            <a:ext uri="{FF2B5EF4-FFF2-40B4-BE49-F238E27FC236}">
              <a16:creationId xmlns:a16="http://schemas.microsoft.com/office/drawing/2014/main" id="{00000000-0008-0000-1100-00005DD54D00}"/>
            </a:ext>
          </a:extLst>
        </xdr:cNvPr>
        <xdr:cNvGrpSpPr>
          <a:grpSpLocks/>
        </xdr:cNvGrpSpPr>
      </xdr:nvGrpSpPr>
      <xdr:grpSpPr bwMode="auto">
        <a:xfrm>
          <a:off x="4117181" y="10096500"/>
          <a:ext cx="228600" cy="0"/>
          <a:chOff x="466" y="3952"/>
          <a:chExt cx="28" cy="16"/>
        </a:xfrm>
      </xdr:grpSpPr>
      <xdr:sp macro="" textlink="">
        <xdr:nvSpPr>
          <xdr:cNvPr id="5101464" name="Line 6863">
            <a:extLst>
              <a:ext uri="{FF2B5EF4-FFF2-40B4-BE49-F238E27FC236}">
                <a16:creationId xmlns:a16="http://schemas.microsoft.com/office/drawing/2014/main" id="{00000000-0008-0000-1100-00009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5" name="Line 6864">
            <a:extLst>
              <a:ext uri="{FF2B5EF4-FFF2-40B4-BE49-F238E27FC236}">
                <a16:creationId xmlns:a16="http://schemas.microsoft.com/office/drawing/2014/main" id="{00000000-0008-0000-1100-00009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4" name="Group 6865">
          <a:extLst>
            <a:ext uri="{FF2B5EF4-FFF2-40B4-BE49-F238E27FC236}">
              <a16:creationId xmlns:a16="http://schemas.microsoft.com/office/drawing/2014/main" id="{00000000-0008-0000-1100-00005ED54D00}"/>
            </a:ext>
          </a:extLst>
        </xdr:cNvPr>
        <xdr:cNvGrpSpPr>
          <a:grpSpLocks/>
        </xdr:cNvGrpSpPr>
      </xdr:nvGrpSpPr>
      <xdr:grpSpPr bwMode="auto">
        <a:xfrm>
          <a:off x="4700588" y="10096500"/>
          <a:ext cx="266700" cy="0"/>
          <a:chOff x="466" y="3952"/>
          <a:chExt cx="28" cy="16"/>
        </a:xfrm>
      </xdr:grpSpPr>
      <xdr:sp macro="" textlink="">
        <xdr:nvSpPr>
          <xdr:cNvPr id="5101462" name="Line 6866">
            <a:extLst>
              <a:ext uri="{FF2B5EF4-FFF2-40B4-BE49-F238E27FC236}">
                <a16:creationId xmlns:a16="http://schemas.microsoft.com/office/drawing/2014/main" id="{00000000-0008-0000-1100-00009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3" name="Line 6867">
            <a:extLst>
              <a:ext uri="{FF2B5EF4-FFF2-40B4-BE49-F238E27FC236}">
                <a16:creationId xmlns:a16="http://schemas.microsoft.com/office/drawing/2014/main" id="{00000000-0008-0000-1100-00009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5" name="Group 6868">
          <a:extLst>
            <a:ext uri="{FF2B5EF4-FFF2-40B4-BE49-F238E27FC236}">
              <a16:creationId xmlns:a16="http://schemas.microsoft.com/office/drawing/2014/main" id="{00000000-0008-0000-1100-00005FD54D00}"/>
            </a:ext>
          </a:extLst>
        </xdr:cNvPr>
        <xdr:cNvGrpSpPr>
          <a:grpSpLocks/>
        </xdr:cNvGrpSpPr>
      </xdr:nvGrpSpPr>
      <xdr:grpSpPr bwMode="auto">
        <a:xfrm>
          <a:off x="4700588" y="10096500"/>
          <a:ext cx="266700" cy="0"/>
          <a:chOff x="466" y="3952"/>
          <a:chExt cx="28" cy="16"/>
        </a:xfrm>
      </xdr:grpSpPr>
      <xdr:sp macro="" textlink="">
        <xdr:nvSpPr>
          <xdr:cNvPr id="5101460" name="Line 6869">
            <a:extLst>
              <a:ext uri="{FF2B5EF4-FFF2-40B4-BE49-F238E27FC236}">
                <a16:creationId xmlns:a16="http://schemas.microsoft.com/office/drawing/2014/main" id="{00000000-0008-0000-1100-00009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1" name="Line 6870">
            <a:extLst>
              <a:ext uri="{FF2B5EF4-FFF2-40B4-BE49-F238E27FC236}">
                <a16:creationId xmlns:a16="http://schemas.microsoft.com/office/drawing/2014/main" id="{00000000-0008-0000-1100-00009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6" name="Group 6871">
          <a:extLst>
            <a:ext uri="{FF2B5EF4-FFF2-40B4-BE49-F238E27FC236}">
              <a16:creationId xmlns:a16="http://schemas.microsoft.com/office/drawing/2014/main" id="{00000000-0008-0000-1100-000060D54D00}"/>
            </a:ext>
          </a:extLst>
        </xdr:cNvPr>
        <xdr:cNvGrpSpPr>
          <a:grpSpLocks/>
        </xdr:cNvGrpSpPr>
      </xdr:nvGrpSpPr>
      <xdr:grpSpPr bwMode="auto">
        <a:xfrm>
          <a:off x="4700588" y="10096500"/>
          <a:ext cx="266700" cy="0"/>
          <a:chOff x="466" y="3952"/>
          <a:chExt cx="28" cy="16"/>
        </a:xfrm>
      </xdr:grpSpPr>
      <xdr:sp macro="" textlink="">
        <xdr:nvSpPr>
          <xdr:cNvPr id="5101458" name="Line 6872">
            <a:extLst>
              <a:ext uri="{FF2B5EF4-FFF2-40B4-BE49-F238E27FC236}">
                <a16:creationId xmlns:a16="http://schemas.microsoft.com/office/drawing/2014/main" id="{00000000-0008-0000-1100-00009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9" name="Line 6873">
            <a:extLst>
              <a:ext uri="{FF2B5EF4-FFF2-40B4-BE49-F238E27FC236}">
                <a16:creationId xmlns:a16="http://schemas.microsoft.com/office/drawing/2014/main" id="{00000000-0008-0000-1100-00009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7" name="Group 6874">
          <a:extLst>
            <a:ext uri="{FF2B5EF4-FFF2-40B4-BE49-F238E27FC236}">
              <a16:creationId xmlns:a16="http://schemas.microsoft.com/office/drawing/2014/main" id="{00000000-0008-0000-1100-000061D54D00}"/>
            </a:ext>
          </a:extLst>
        </xdr:cNvPr>
        <xdr:cNvGrpSpPr>
          <a:grpSpLocks/>
        </xdr:cNvGrpSpPr>
      </xdr:nvGrpSpPr>
      <xdr:grpSpPr bwMode="auto">
        <a:xfrm>
          <a:off x="4700588" y="10096500"/>
          <a:ext cx="266700" cy="0"/>
          <a:chOff x="466" y="3952"/>
          <a:chExt cx="28" cy="16"/>
        </a:xfrm>
      </xdr:grpSpPr>
      <xdr:sp macro="" textlink="">
        <xdr:nvSpPr>
          <xdr:cNvPr id="5101456" name="Line 6875">
            <a:extLst>
              <a:ext uri="{FF2B5EF4-FFF2-40B4-BE49-F238E27FC236}">
                <a16:creationId xmlns:a16="http://schemas.microsoft.com/office/drawing/2014/main" id="{00000000-0008-0000-1100-00009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7" name="Line 6876">
            <a:extLst>
              <a:ext uri="{FF2B5EF4-FFF2-40B4-BE49-F238E27FC236}">
                <a16:creationId xmlns:a16="http://schemas.microsoft.com/office/drawing/2014/main" id="{00000000-0008-0000-1100-00009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8" name="Group 6877">
          <a:extLst>
            <a:ext uri="{FF2B5EF4-FFF2-40B4-BE49-F238E27FC236}">
              <a16:creationId xmlns:a16="http://schemas.microsoft.com/office/drawing/2014/main" id="{00000000-0008-0000-1100-000062D54D00}"/>
            </a:ext>
          </a:extLst>
        </xdr:cNvPr>
        <xdr:cNvGrpSpPr>
          <a:grpSpLocks/>
        </xdr:cNvGrpSpPr>
      </xdr:nvGrpSpPr>
      <xdr:grpSpPr bwMode="auto">
        <a:xfrm>
          <a:off x="4700588" y="10096500"/>
          <a:ext cx="266700" cy="0"/>
          <a:chOff x="466" y="3952"/>
          <a:chExt cx="28" cy="16"/>
        </a:xfrm>
      </xdr:grpSpPr>
      <xdr:sp macro="" textlink="">
        <xdr:nvSpPr>
          <xdr:cNvPr id="5101454" name="Line 6878">
            <a:extLst>
              <a:ext uri="{FF2B5EF4-FFF2-40B4-BE49-F238E27FC236}">
                <a16:creationId xmlns:a16="http://schemas.microsoft.com/office/drawing/2014/main" id="{00000000-0008-0000-1100-00008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5" name="Line 6879">
            <a:extLst>
              <a:ext uri="{FF2B5EF4-FFF2-40B4-BE49-F238E27FC236}">
                <a16:creationId xmlns:a16="http://schemas.microsoft.com/office/drawing/2014/main" id="{00000000-0008-0000-1100-00008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9" name="Group 6880">
          <a:extLst>
            <a:ext uri="{FF2B5EF4-FFF2-40B4-BE49-F238E27FC236}">
              <a16:creationId xmlns:a16="http://schemas.microsoft.com/office/drawing/2014/main" id="{00000000-0008-0000-1100-000063D54D00}"/>
            </a:ext>
          </a:extLst>
        </xdr:cNvPr>
        <xdr:cNvGrpSpPr>
          <a:grpSpLocks/>
        </xdr:cNvGrpSpPr>
      </xdr:nvGrpSpPr>
      <xdr:grpSpPr bwMode="auto">
        <a:xfrm>
          <a:off x="4117181" y="10096500"/>
          <a:ext cx="228600" cy="0"/>
          <a:chOff x="466" y="3952"/>
          <a:chExt cx="28" cy="16"/>
        </a:xfrm>
      </xdr:grpSpPr>
      <xdr:sp macro="" textlink="">
        <xdr:nvSpPr>
          <xdr:cNvPr id="5101452" name="Line 6881">
            <a:extLst>
              <a:ext uri="{FF2B5EF4-FFF2-40B4-BE49-F238E27FC236}">
                <a16:creationId xmlns:a16="http://schemas.microsoft.com/office/drawing/2014/main" id="{00000000-0008-0000-1100-00008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3" name="Line 6882">
            <a:extLst>
              <a:ext uri="{FF2B5EF4-FFF2-40B4-BE49-F238E27FC236}">
                <a16:creationId xmlns:a16="http://schemas.microsoft.com/office/drawing/2014/main" id="{00000000-0008-0000-1100-00008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00" name="Group 6883">
          <a:extLst>
            <a:ext uri="{FF2B5EF4-FFF2-40B4-BE49-F238E27FC236}">
              <a16:creationId xmlns:a16="http://schemas.microsoft.com/office/drawing/2014/main" id="{00000000-0008-0000-1100-000064D54D00}"/>
            </a:ext>
          </a:extLst>
        </xdr:cNvPr>
        <xdr:cNvGrpSpPr>
          <a:grpSpLocks/>
        </xdr:cNvGrpSpPr>
      </xdr:nvGrpSpPr>
      <xdr:grpSpPr bwMode="auto">
        <a:xfrm>
          <a:off x="4117181" y="10096500"/>
          <a:ext cx="228600" cy="0"/>
          <a:chOff x="466" y="3952"/>
          <a:chExt cx="28" cy="16"/>
        </a:xfrm>
      </xdr:grpSpPr>
      <xdr:sp macro="" textlink="">
        <xdr:nvSpPr>
          <xdr:cNvPr id="5101450" name="Line 6884">
            <a:extLst>
              <a:ext uri="{FF2B5EF4-FFF2-40B4-BE49-F238E27FC236}">
                <a16:creationId xmlns:a16="http://schemas.microsoft.com/office/drawing/2014/main" id="{00000000-0008-0000-1100-00008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1" name="Line 6885">
            <a:extLst>
              <a:ext uri="{FF2B5EF4-FFF2-40B4-BE49-F238E27FC236}">
                <a16:creationId xmlns:a16="http://schemas.microsoft.com/office/drawing/2014/main" id="{00000000-0008-0000-1100-00008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1" name="Group 6886">
          <a:extLst>
            <a:ext uri="{FF2B5EF4-FFF2-40B4-BE49-F238E27FC236}">
              <a16:creationId xmlns:a16="http://schemas.microsoft.com/office/drawing/2014/main" id="{00000000-0008-0000-1100-000065D54D00}"/>
            </a:ext>
          </a:extLst>
        </xdr:cNvPr>
        <xdr:cNvGrpSpPr>
          <a:grpSpLocks/>
        </xdr:cNvGrpSpPr>
      </xdr:nvGrpSpPr>
      <xdr:grpSpPr bwMode="auto">
        <a:xfrm>
          <a:off x="4700588" y="10096500"/>
          <a:ext cx="266700" cy="0"/>
          <a:chOff x="466" y="3952"/>
          <a:chExt cx="28" cy="16"/>
        </a:xfrm>
      </xdr:grpSpPr>
      <xdr:sp macro="" textlink="">
        <xdr:nvSpPr>
          <xdr:cNvPr id="5101448" name="Line 6887">
            <a:extLst>
              <a:ext uri="{FF2B5EF4-FFF2-40B4-BE49-F238E27FC236}">
                <a16:creationId xmlns:a16="http://schemas.microsoft.com/office/drawing/2014/main" id="{00000000-0008-0000-1100-00008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9" name="Line 6888">
            <a:extLst>
              <a:ext uri="{FF2B5EF4-FFF2-40B4-BE49-F238E27FC236}">
                <a16:creationId xmlns:a16="http://schemas.microsoft.com/office/drawing/2014/main" id="{00000000-0008-0000-1100-00008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2" name="Group 6889">
          <a:extLst>
            <a:ext uri="{FF2B5EF4-FFF2-40B4-BE49-F238E27FC236}">
              <a16:creationId xmlns:a16="http://schemas.microsoft.com/office/drawing/2014/main" id="{00000000-0008-0000-1100-000066D54D00}"/>
            </a:ext>
          </a:extLst>
        </xdr:cNvPr>
        <xdr:cNvGrpSpPr>
          <a:grpSpLocks/>
        </xdr:cNvGrpSpPr>
      </xdr:nvGrpSpPr>
      <xdr:grpSpPr bwMode="auto">
        <a:xfrm>
          <a:off x="4700588" y="10096500"/>
          <a:ext cx="266700" cy="0"/>
          <a:chOff x="466" y="3952"/>
          <a:chExt cx="28" cy="16"/>
        </a:xfrm>
      </xdr:grpSpPr>
      <xdr:sp macro="" textlink="">
        <xdr:nvSpPr>
          <xdr:cNvPr id="5101446" name="Line 6890">
            <a:extLst>
              <a:ext uri="{FF2B5EF4-FFF2-40B4-BE49-F238E27FC236}">
                <a16:creationId xmlns:a16="http://schemas.microsoft.com/office/drawing/2014/main" id="{00000000-0008-0000-1100-00008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7" name="Line 6891">
            <a:extLst>
              <a:ext uri="{FF2B5EF4-FFF2-40B4-BE49-F238E27FC236}">
                <a16:creationId xmlns:a16="http://schemas.microsoft.com/office/drawing/2014/main" id="{00000000-0008-0000-1100-00008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03" name="Group 6892">
          <a:extLst>
            <a:ext uri="{FF2B5EF4-FFF2-40B4-BE49-F238E27FC236}">
              <a16:creationId xmlns:a16="http://schemas.microsoft.com/office/drawing/2014/main" id="{00000000-0008-0000-1100-000067D54D00}"/>
            </a:ext>
          </a:extLst>
        </xdr:cNvPr>
        <xdr:cNvGrpSpPr>
          <a:grpSpLocks/>
        </xdr:cNvGrpSpPr>
      </xdr:nvGrpSpPr>
      <xdr:grpSpPr bwMode="auto">
        <a:xfrm>
          <a:off x="4117181" y="10096500"/>
          <a:ext cx="240507" cy="0"/>
          <a:chOff x="466" y="3952"/>
          <a:chExt cx="28" cy="16"/>
        </a:xfrm>
      </xdr:grpSpPr>
      <xdr:sp macro="" textlink="">
        <xdr:nvSpPr>
          <xdr:cNvPr id="5101444" name="Line 6893">
            <a:extLst>
              <a:ext uri="{FF2B5EF4-FFF2-40B4-BE49-F238E27FC236}">
                <a16:creationId xmlns:a16="http://schemas.microsoft.com/office/drawing/2014/main" id="{00000000-0008-0000-1100-00008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5" name="Line 6894">
            <a:extLst>
              <a:ext uri="{FF2B5EF4-FFF2-40B4-BE49-F238E27FC236}">
                <a16:creationId xmlns:a16="http://schemas.microsoft.com/office/drawing/2014/main" id="{00000000-0008-0000-1100-00008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904" name="Group 6895">
          <a:extLst>
            <a:ext uri="{FF2B5EF4-FFF2-40B4-BE49-F238E27FC236}">
              <a16:creationId xmlns:a16="http://schemas.microsoft.com/office/drawing/2014/main" id="{00000000-0008-0000-1100-000068D54D00}"/>
            </a:ext>
          </a:extLst>
        </xdr:cNvPr>
        <xdr:cNvGrpSpPr>
          <a:grpSpLocks/>
        </xdr:cNvGrpSpPr>
      </xdr:nvGrpSpPr>
      <xdr:grpSpPr bwMode="auto">
        <a:xfrm>
          <a:off x="5486400" y="10096500"/>
          <a:ext cx="228600" cy="0"/>
          <a:chOff x="466" y="3952"/>
          <a:chExt cx="28" cy="16"/>
        </a:xfrm>
      </xdr:grpSpPr>
      <xdr:sp macro="" textlink="">
        <xdr:nvSpPr>
          <xdr:cNvPr id="5101442" name="Line 6896">
            <a:extLst>
              <a:ext uri="{FF2B5EF4-FFF2-40B4-BE49-F238E27FC236}">
                <a16:creationId xmlns:a16="http://schemas.microsoft.com/office/drawing/2014/main" id="{00000000-0008-0000-1100-00008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3" name="Line 6897">
            <a:extLst>
              <a:ext uri="{FF2B5EF4-FFF2-40B4-BE49-F238E27FC236}">
                <a16:creationId xmlns:a16="http://schemas.microsoft.com/office/drawing/2014/main" id="{00000000-0008-0000-1100-00008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5" name="Group 6898">
          <a:extLst>
            <a:ext uri="{FF2B5EF4-FFF2-40B4-BE49-F238E27FC236}">
              <a16:creationId xmlns:a16="http://schemas.microsoft.com/office/drawing/2014/main" id="{00000000-0008-0000-1100-000069D54D00}"/>
            </a:ext>
          </a:extLst>
        </xdr:cNvPr>
        <xdr:cNvGrpSpPr>
          <a:grpSpLocks/>
        </xdr:cNvGrpSpPr>
      </xdr:nvGrpSpPr>
      <xdr:grpSpPr bwMode="auto">
        <a:xfrm>
          <a:off x="4700588" y="10096500"/>
          <a:ext cx="266700" cy="0"/>
          <a:chOff x="466" y="3952"/>
          <a:chExt cx="28" cy="16"/>
        </a:xfrm>
      </xdr:grpSpPr>
      <xdr:sp macro="" textlink="">
        <xdr:nvSpPr>
          <xdr:cNvPr id="5101440" name="Line 6899">
            <a:extLst>
              <a:ext uri="{FF2B5EF4-FFF2-40B4-BE49-F238E27FC236}">
                <a16:creationId xmlns:a16="http://schemas.microsoft.com/office/drawing/2014/main" id="{00000000-0008-0000-1100-00008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1" name="Line 6900">
            <a:extLst>
              <a:ext uri="{FF2B5EF4-FFF2-40B4-BE49-F238E27FC236}">
                <a16:creationId xmlns:a16="http://schemas.microsoft.com/office/drawing/2014/main" id="{00000000-0008-0000-1100-00008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6" name="Group 6901">
          <a:extLst>
            <a:ext uri="{FF2B5EF4-FFF2-40B4-BE49-F238E27FC236}">
              <a16:creationId xmlns:a16="http://schemas.microsoft.com/office/drawing/2014/main" id="{00000000-0008-0000-1100-00006AD54D00}"/>
            </a:ext>
          </a:extLst>
        </xdr:cNvPr>
        <xdr:cNvGrpSpPr>
          <a:grpSpLocks/>
        </xdr:cNvGrpSpPr>
      </xdr:nvGrpSpPr>
      <xdr:grpSpPr bwMode="auto">
        <a:xfrm>
          <a:off x="4700588" y="10096500"/>
          <a:ext cx="266700" cy="0"/>
          <a:chOff x="466" y="3952"/>
          <a:chExt cx="28" cy="16"/>
        </a:xfrm>
      </xdr:grpSpPr>
      <xdr:sp macro="" textlink="">
        <xdr:nvSpPr>
          <xdr:cNvPr id="5101438" name="Line 6902">
            <a:extLst>
              <a:ext uri="{FF2B5EF4-FFF2-40B4-BE49-F238E27FC236}">
                <a16:creationId xmlns:a16="http://schemas.microsoft.com/office/drawing/2014/main" id="{00000000-0008-0000-1100-00007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9" name="Line 6903">
            <a:extLst>
              <a:ext uri="{FF2B5EF4-FFF2-40B4-BE49-F238E27FC236}">
                <a16:creationId xmlns:a16="http://schemas.microsoft.com/office/drawing/2014/main" id="{00000000-0008-0000-1100-00007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7" name="Group 6904">
          <a:extLst>
            <a:ext uri="{FF2B5EF4-FFF2-40B4-BE49-F238E27FC236}">
              <a16:creationId xmlns:a16="http://schemas.microsoft.com/office/drawing/2014/main" id="{00000000-0008-0000-1100-00006BD54D00}"/>
            </a:ext>
          </a:extLst>
        </xdr:cNvPr>
        <xdr:cNvGrpSpPr>
          <a:grpSpLocks/>
        </xdr:cNvGrpSpPr>
      </xdr:nvGrpSpPr>
      <xdr:grpSpPr bwMode="auto">
        <a:xfrm>
          <a:off x="4700588" y="10096500"/>
          <a:ext cx="266700" cy="0"/>
          <a:chOff x="466" y="3952"/>
          <a:chExt cx="28" cy="16"/>
        </a:xfrm>
      </xdr:grpSpPr>
      <xdr:sp macro="" textlink="">
        <xdr:nvSpPr>
          <xdr:cNvPr id="5101436" name="Line 6905">
            <a:extLst>
              <a:ext uri="{FF2B5EF4-FFF2-40B4-BE49-F238E27FC236}">
                <a16:creationId xmlns:a16="http://schemas.microsoft.com/office/drawing/2014/main" id="{00000000-0008-0000-1100-00007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7" name="Line 6906">
            <a:extLst>
              <a:ext uri="{FF2B5EF4-FFF2-40B4-BE49-F238E27FC236}">
                <a16:creationId xmlns:a16="http://schemas.microsoft.com/office/drawing/2014/main" id="{00000000-0008-0000-1100-00007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8" name="Group 6907">
          <a:extLst>
            <a:ext uri="{FF2B5EF4-FFF2-40B4-BE49-F238E27FC236}">
              <a16:creationId xmlns:a16="http://schemas.microsoft.com/office/drawing/2014/main" id="{00000000-0008-0000-1100-00006CD54D00}"/>
            </a:ext>
          </a:extLst>
        </xdr:cNvPr>
        <xdr:cNvGrpSpPr>
          <a:grpSpLocks/>
        </xdr:cNvGrpSpPr>
      </xdr:nvGrpSpPr>
      <xdr:grpSpPr bwMode="auto">
        <a:xfrm>
          <a:off x="4700588" y="10096500"/>
          <a:ext cx="266700" cy="0"/>
          <a:chOff x="466" y="3952"/>
          <a:chExt cx="28" cy="16"/>
        </a:xfrm>
      </xdr:grpSpPr>
      <xdr:sp macro="" textlink="">
        <xdr:nvSpPr>
          <xdr:cNvPr id="5101434" name="Line 6908">
            <a:extLst>
              <a:ext uri="{FF2B5EF4-FFF2-40B4-BE49-F238E27FC236}">
                <a16:creationId xmlns:a16="http://schemas.microsoft.com/office/drawing/2014/main" id="{00000000-0008-0000-1100-00007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5" name="Line 6909">
            <a:extLst>
              <a:ext uri="{FF2B5EF4-FFF2-40B4-BE49-F238E27FC236}">
                <a16:creationId xmlns:a16="http://schemas.microsoft.com/office/drawing/2014/main" id="{00000000-0008-0000-1100-00007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9" name="Group 6910">
          <a:extLst>
            <a:ext uri="{FF2B5EF4-FFF2-40B4-BE49-F238E27FC236}">
              <a16:creationId xmlns:a16="http://schemas.microsoft.com/office/drawing/2014/main" id="{00000000-0008-0000-1100-00006DD54D00}"/>
            </a:ext>
          </a:extLst>
        </xdr:cNvPr>
        <xdr:cNvGrpSpPr>
          <a:grpSpLocks/>
        </xdr:cNvGrpSpPr>
      </xdr:nvGrpSpPr>
      <xdr:grpSpPr bwMode="auto">
        <a:xfrm>
          <a:off x="4700588" y="10096500"/>
          <a:ext cx="266700" cy="0"/>
          <a:chOff x="466" y="3952"/>
          <a:chExt cx="28" cy="16"/>
        </a:xfrm>
      </xdr:grpSpPr>
      <xdr:sp macro="" textlink="">
        <xdr:nvSpPr>
          <xdr:cNvPr id="5101432" name="Line 6911">
            <a:extLst>
              <a:ext uri="{FF2B5EF4-FFF2-40B4-BE49-F238E27FC236}">
                <a16:creationId xmlns:a16="http://schemas.microsoft.com/office/drawing/2014/main" id="{00000000-0008-0000-1100-00007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3" name="Line 6912">
            <a:extLst>
              <a:ext uri="{FF2B5EF4-FFF2-40B4-BE49-F238E27FC236}">
                <a16:creationId xmlns:a16="http://schemas.microsoft.com/office/drawing/2014/main" id="{00000000-0008-0000-1100-00007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910" name="Group 6913">
          <a:extLst>
            <a:ext uri="{FF2B5EF4-FFF2-40B4-BE49-F238E27FC236}">
              <a16:creationId xmlns:a16="http://schemas.microsoft.com/office/drawing/2014/main" id="{00000000-0008-0000-1100-00006ED54D00}"/>
            </a:ext>
          </a:extLst>
        </xdr:cNvPr>
        <xdr:cNvGrpSpPr>
          <a:grpSpLocks/>
        </xdr:cNvGrpSpPr>
      </xdr:nvGrpSpPr>
      <xdr:grpSpPr bwMode="auto">
        <a:xfrm>
          <a:off x="4576763" y="10096500"/>
          <a:ext cx="228600" cy="0"/>
          <a:chOff x="466" y="3952"/>
          <a:chExt cx="28" cy="16"/>
        </a:xfrm>
      </xdr:grpSpPr>
      <xdr:sp macro="" textlink="">
        <xdr:nvSpPr>
          <xdr:cNvPr id="5101430" name="Line 6914">
            <a:extLst>
              <a:ext uri="{FF2B5EF4-FFF2-40B4-BE49-F238E27FC236}">
                <a16:creationId xmlns:a16="http://schemas.microsoft.com/office/drawing/2014/main" id="{00000000-0008-0000-1100-00007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1" name="Line 6915">
            <a:extLst>
              <a:ext uri="{FF2B5EF4-FFF2-40B4-BE49-F238E27FC236}">
                <a16:creationId xmlns:a16="http://schemas.microsoft.com/office/drawing/2014/main" id="{00000000-0008-0000-1100-00007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1" name="Group 6916">
          <a:extLst>
            <a:ext uri="{FF2B5EF4-FFF2-40B4-BE49-F238E27FC236}">
              <a16:creationId xmlns:a16="http://schemas.microsoft.com/office/drawing/2014/main" id="{00000000-0008-0000-1100-00006FD54D00}"/>
            </a:ext>
          </a:extLst>
        </xdr:cNvPr>
        <xdr:cNvGrpSpPr>
          <a:grpSpLocks/>
        </xdr:cNvGrpSpPr>
      </xdr:nvGrpSpPr>
      <xdr:grpSpPr bwMode="auto">
        <a:xfrm>
          <a:off x="4117181" y="10096500"/>
          <a:ext cx="240507" cy="0"/>
          <a:chOff x="466" y="3952"/>
          <a:chExt cx="28" cy="16"/>
        </a:xfrm>
      </xdr:grpSpPr>
      <xdr:sp macro="" textlink="">
        <xdr:nvSpPr>
          <xdr:cNvPr id="5101428" name="Line 6917">
            <a:extLst>
              <a:ext uri="{FF2B5EF4-FFF2-40B4-BE49-F238E27FC236}">
                <a16:creationId xmlns:a16="http://schemas.microsoft.com/office/drawing/2014/main" id="{00000000-0008-0000-1100-00007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9" name="Line 6918">
            <a:extLst>
              <a:ext uri="{FF2B5EF4-FFF2-40B4-BE49-F238E27FC236}">
                <a16:creationId xmlns:a16="http://schemas.microsoft.com/office/drawing/2014/main" id="{00000000-0008-0000-1100-00007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2" name="Group 6919">
          <a:extLst>
            <a:ext uri="{FF2B5EF4-FFF2-40B4-BE49-F238E27FC236}">
              <a16:creationId xmlns:a16="http://schemas.microsoft.com/office/drawing/2014/main" id="{00000000-0008-0000-1100-000070D54D00}"/>
            </a:ext>
          </a:extLst>
        </xdr:cNvPr>
        <xdr:cNvGrpSpPr>
          <a:grpSpLocks/>
        </xdr:cNvGrpSpPr>
      </xdr:nvGrpSpPr>
      <xdr:grpSpPr bwMode="auto">
        <a:xfrm>
          <a:off x="4117181" y="10096500"/>
          <a:ext cx="240507" cy="0"/>
          <a:chOff x="466" y="3952"/>
          <a:chExt cx="28" cy="16"/>
        </a:xfrm>
      </xdr:grpSpPr>
      <xdr:sp macro="" textlink="">
        <xdr:nvSpPr>
          <xdr:cNvPr id="5101426" name="Line 6920">
            <a:extLst>
              <a:ext uri="{FF2B5EF4-FFF2-40B4-BE49-F238E27FC236}">
                <a16:creationId xmlns:a16="http://schemas.microsoft.com/office/drawing/2014/main" id="{00000000-0008-0000-1100-00007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7" name="Line 6921">
            <a:extLst>
              <a:ext uri="{FF2B5EF4-FFF2-40B4-BE49-F238E27FC236}">
                <a16:creationId xmlns:a16="http://schemas.microsoft.com/office/drawing/2014/main" id="{00000000-0008-0000-1100-00007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3" name="Group 6922">
          <a:extLst>
            <a:ext uri="{FF2B5EF4-FFF2-40B4-BE49-F238E27FC236}">
              <a16:creationId xmlns:a16="http://schemas.microsoft.com/office/drawing/2014/main" id="{00000000-0008-0000-1100-000071D54D00}"/>
            </a:ext>
          </a:extLst>
        </xdr:cNvPr>
        <xdr:cNvGrpSpPr>
          <a:grpSpLocks/>
        </xdr:cNvGrpSpPr>
      </xdr:nvGrpSpPr>
      <xdr:grpSpPr bwMode="auto">
        <a:xfrm>
          <a:off x="4117181" y="10096500"/>
          <a:ext cx="240507" cy="0"/>
          <a:chOff x="466" y="3952"/>
          <a:chExt cx="28" cy="16"/>
        </a:xfrm>
      </xdr:grpSpPr>
      <xdr:sp macro="" textlink="">
        <xdr:nvSpPr>
          <xdr:cNvPr id="5101424" name="Line 6923">
            <a:extLst>
              <a:ext uri="{FF2B5EF4-FFF2-40B4-BE49-F238E27FC236}">
                <a16:creationId xmlns:a16="http://schemas.microsoft.com/office/drawing/2014/main" id="{00000000-0008-0000-1100-00007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5" name="Line 6924">
            <a:extLst>
              <a:ext uri="{FF2B5EF4-FFF2-40B4-BE49-F238E27FC236}">
                <a16:creationId xmlns:a16="http://schemas.microsoft.com/office/drawing/2014/main" id="{00000000-0008-0000-1100-00007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4" name="Group 6925">
          <a:extLst>
            <a:ext uri="{FF2B5EF4-FFF2-40B4-BE49-F238E27FC236}">
              <a16:creationId xmlns:a16="http://schemas.microsoft.com/office/drawing/2014/main" id="{00000000-0008-0000-1100-000072D54D00}"/>
            </a:ext>
          </a:extLst>
        </xdr:cNvPr>
        <xdr:cNvGrpSpPr>
          <a:grpSpLocks/>
        </xdr:cNvGrpSpPr>
      </xdr:nvGrpSpPr>
      <xdr:grpSpPr bwMode="auto">
        <a:xfrm>
          <a:off x="4117181" y="10096500"/>
          <a:ext cx="240507" cy="0"/>
          <a:chOff x="466" y="3952"/>
          <a:chExt cx="28" cy="16"/>
        </a:xfrm>
      </xdr:grpSpPr>
      <xdr:sp macro="" textlink="">
        <xdr:nvSpPr>
          <xdr:cNvPr id="5101422" name="Line 6926">
            <a:extLst>
              <a:ext uri="{FF2B5EF4-FFF2-40B4-BE49-F238E27FC236}">
                <a16:creationId xmlns:a16="http://schemas.microsoft.com/office/drawing/2014/main" id="{00000000-0008-0000-1100-00006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3" name="Line 6927">
            <a:extLst>
              <a:ext uri="{FF2B5EF4-FFF2-40B4-BE49-F238E27FC236}">
                <a16:creationId xmlns:a16="http://schemas.microsoft.com/office/drawing/2014/main" id="{00000000-0008-0000-1100-00006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5" name="Group 6928">
          <a:extLst>
            <a:ext uri="{FF2B5EF4-FFF2-40B4-BE49-F238E27FC236}">
              <a16:creationId xmlns:a16="http://schemas.microsoft.com/office/drawing/2014/main" id="{00000000-0008-0000-1100-000073D54D00}"/>
            </a:ext>
          </a:extLst>
        </xdr:cNvPr>
        <xdr:cNvGrpSpPr>
          <a:grpSpLocks/>
        </xdr:cNvGrpSpPr>
      </xdr:nvGrpSpPr>
      <xdr:grpSpPr bwMode="auto">
        <a:xfrm>
          <a:off x="4117181" y="10096500"/>
          <a:ext cx="240507" cy="0"/>
          <a:chOff x="466" y="3952"/>
          <a:chExt cx="28" cy="16"/>
        </a:xfrm>
      </xdr:grpSpPr>
      <xdr:sp macro="" textlink="">
        <xdr:nvSpPr>
          <xdr:cNvPr id="5101420" name="Line 6929">
            <a:extLst>
              <a:ext uri="{FF2B5EF4-FFF2-40B4-BE49-F238E27FC236}">
                <a16:creationId xmlns:a16="http://schemas.microsoft.com/office/drawing/2014/main" id="{00000000-0008-0000-1100-00006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1" name="Line 6930">
            <a:extLst>
              <a:ext uri="{FF2B5EF4-FFF2-40B4-BE49-F238E27FC236}">
                <a16:creationId xmlns:a16="http://schemas.microsoft.com/office/drawing/2014/main" id="{00000000-0008-0000-1100-00006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6" name="Group 6931">
          <a:extLst>
            <a:ext uri="{FF2B5EF4-FFF2-40B4-BE49-F238E27FC236}">
              <a16:creationId xmlns:a16="http://schemas.microsoft.com/office/drawing/2014/main" id="{00000000-0008-0000-1100-000074D54D00}"/>
            </a:ext>
          </a:extLst>
        </xdr:cNvPr>
        <xdr:cNvGrpSpPr>
          <a:grpSpLocks/>
        </xdr:cNvGrpSpPr>
      </xdr:nvGrpSpPr>
      <xdr:grpSpPr bwMode="auto">
        <a:xfrm>
          <a:off x="4117181" y="10096500"/>
          <a:ext cx="240507" cy="0"/>
          <a:chOff x="466" y="3952"/>
          <a:chExt cx="28" cy="16"/>
        </a:xfrm>
      </xdr:grpSpPr>
      <xdr:sp macro="" textlink="">
        <xdr:nvSpPr>
          <xdr:cNvPr id="5101418" name="Line 6932">
            <a:extLst>
              <a:ext uri="{FF2B5EF4-FFF2-40B4-BE49-F238E27FC236}">
                <a16:creationId xmlns:a16="http://schemas.microsoft.com/office/drawing/2014/main" id="{00000000-0008-0000-1100-00006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9" name="Line 6933">
            <a:extLst>
              <a:ext uri="{FF2B5EF4-FFF2-40B4-BE49-F238E27FC236}">
                <a16:creationId xmlns:a16="http://schemas.microsoft.com/office/drawing/2014/main" id="{00000000-0008-0000-1100-00006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917" name="Group 6934">
          <a:extLst>
            <a:ext uri="{FF2B5EF4-FFF2-40B4-BE49-F238E27FC236}">
              <a16:creationId xmlns:a16="http://schemas.microsoft.com/office/drawing/2014/main" id="{00000000-0008-0000-1100-000075D54D00}"/>
            </a:ext>
          </a:extLst>
        </xdr:cNvPr>
        <xdr:cNvGrpSpPr>
          <a:grpSpLocks/>
        </xdr:cNvGrpSpPr>
      </xdr:nvGrpSpPr>
      <xdr:grpSpPr bwMode="auto">
        <a:xfrm>
          <a:off x="3993356" y="10096500"/>
          <a:ext cx="228600" cy="0"/>
          <a:chOff x="466" y="3952"/>
          <a:chExt cx="28" cy="16"/>
        </a:xfrm>
      </xdr:grpSpPr>
      <xdr:sp macro="" textlink="">
        <xdr:nvSpPr>
          <xdr:cNvPr id="5101416" name="Line 6935">
            <a:extLst>
              <a:ext uri="{FF2B5EF4-FFF2-40B4-BE49-F238E27FC236}">
                <a16:creationId xmlns:a16="http://schemas.microsoft.com/office/drawing/2014/main" id="{00000000-0008-0000-1100-00006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7" name="Line 6936">
            <a:extLst>
              <a:ext uri="{FF2B5EF4-FFF2-40B4-BE49-F238E27FC236}">
                <a16:creationId xmlns:a16="http://schemas.microsoft.com/office/drawing/2014/main" id="{00000000-0008-0000-1100-00006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18" name="Group 6937">
          <a:extLst>
            <a:ext uri="{FF2B5EF4-FFF2-40B4-BE49-F238E27FC236}">
              <a16:creationId xmlns:a16="http://schemas.microsoft.com/office/drawing/2014/main" id="{00000000-0008-0000-1100-000076D54D00}"/>
            </a:ext>
          </a:extLst>
        </xdr:cNvPr>
        <xdr:cNvGrpSpPr>
          <a:grpSpLocks/>
        </xdr:cNvGrpSpPr>
      </xdr:nvGrpSpPr>
      <xdr:grpSpPr bwMode="auto">
        <a:xfrm>
          <a:off x="4117181" y="10096500"/>
          <a:ext cx="228600" cy="0"/>
          <a:chOff x="466" y="3952"/>
          <a:chExt cx="28" cy="16"/>
        </a:xfrm>
      </xdr:grpSpPr>
      <xdr:sp macro="" textlink="">
        <xdr:nvSpPr>
          <xdr:cNvPr id="5101414" name="Line 6938">
            <a:extLst>
              <a:ext uri="{FF2B5EF4-FFF2-40B4-BE49-F238E27FC236}">
                <a16:creationId xmlns:a16="http://schemas.microsoft.com/office/drawing/2014/main" id="{00000000-0008-0000-1100-00006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5" name="Line 6939">
            <a:extLst>
              <a:ext uri="{FF2B5EF4-FFF2-40B4-BE49-F238E27FC236}">
                <a16:creationId xmlns:a16="http://schemas.microsoft.com/office/drawing/2014/main" id="{00000000-0008-0000-1100-00006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19" name="Group 6940">
          <a:extLst>
            <a:ext uri="{FF2B5EF4-FFF2-40B4-BE49-F238E27FC236}">
              <a16:creationId xmlns:a16="http://schemas.microsoft.com/office/drawing/2014/main" id="{00000000-0008-0000-1100-000077D54D00}"/>
            </a:ext>
          </a:extLst>
        </xdr:cNvPr>
        <xdr:cNvGrpSpPr>
          <a:grpSpLocks/>
        </xdr:cNvGrpSpPr>
      </xdr:nvGrpSpPr>
      <xdr:grpSpPr bwMode="auto">
        <a:xfrm>
          <a:off x="4117181" y="10096500"/>
          <a:ext cx="228600" cy="0"/>
          <a:chOff x="466" y="3952"/>
          <a:chExt cx="28" cy="16"/>
        </a:xfrm>
      </xdr:grpSpPr>
      <xdr:sp macro="" textlink="">
        <xdr:nvSpPr>
          <xdr:cNvPr id="5101412" name="Line 6941">
            <a:extLst>
              <a:ext uri="{FF2B5EF4-FFF2-40B4-BE49-F238E27FC236}">
                <a16:creationId xmlns:a16="http://schemas.microsoft.com/office/drawing/2014/main" id="{00000000-0008-0000-1100-00006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3" name="Line 6942">
            <a:extLst>
              <a:ext uri="{FF2B5EF4-FFF2-40B4-BE49-F238E27FC236}">
                <a16:creationId xmlns:a16="http://schemas.microsoft.com/office/drawing/2014/main" id="{00000000-0008-0000-1100-00006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20" name="Group 6943">
          <a:extLst>
            <a:ext uri="{FF2B5EF4-FFF2-40B4-BE49-F238E27FC236}">
              <a16:creationId xmlns:a16="http://schemas.microsoft.com/office/drawing/2014/main" id="{00000000-0008-0000-1100-000078D54D00}"/>
            </a:ext>
          </a:extLst>
        </xdr:cNvPr>
        <xdr:cNvGrpSpPr>
          <a:grpSpLocks/>
        </xdr:cNvGrpSpPr>
      </xdr:nvGrpSpPr>
      <xdr:grpSpPr bwMode="auto">
        <a:xfrm>
          <a:off x="4117181" y="10096500"/>
          <a:ext cx="240507" cy="0"/>
          <a:chOff x="466" y="3952"/>
          <a:chExt cx="28" cy="16"/>
        </a:xfrm>
      </xdr:grpSpPr>
      <xdr:sp macro="" textlink="">
        <xdr:nvSpPr>
          <xdr:cNvPr id="5101410" name="Line 6944">
            <a:extLst>
              <a:ext uri="{FF2B5EF4-FFF2-40B4-BE49-F238E27FC236}">
                <a16:creationId xmlns:a16="http://schemas.microsoft.com/office/drawing/2014/main" id="{00000000-0008-0000-1100-00006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1" name="Line 6945">
            <a:extLst>
              <a:ext uri="{FF2B5EF4-FFF2-40B4-BE49-F238E27FC236}">
                <a16:creationId xmlns:a16="http://schemas.microsoft.com/office/drawing/2014/main" id="{00000000-0008-0000-1100-00006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21" name="Group 6946">
          <a:extLst>
            <a:ext uri="{FF2B5EF4-FFF2-40B4-BE49-F238E27FC236}">
              <a16:creationId xmlns:a16="http://schemas.microsoft.com/office/drawing/2014/main" id="{00000000-0008-0000-1100-000079D54D00}"/>
            </a:ext>
          </a:extLst>
        </xdr:cNvPr>
        <xdr:cNvGrpSpPr>
          <a:grpSpLocks/>
        </xdr:cNvGrpSpPr>
      </xdr:nvGrpSpPr>
      <xdr:grpSpPr bwMode="auto">
        <a:xfrm>
          <a:off x="4117181" y="10096500"/>
          <a:ext cx="228600" cy="0"/>
          <a:chOff x="466" y="3952"/>
          <a:chExt cx="28" cy="16"/>
        </a:xfrm>
      </xdr:grpSpPr>
      <xdr:sp macro="" textlink="">
        <xdr:nvSpPr>
          <xdr:cNvPr id="5101408" name="Line 6947">
            <a:extLst>
              <a:ext uri="{FF2B5EF4-FFF2-40B4-BE49-F238E27FC236}">
                <a16:creationId xmlns:a16="http://schemas.microsoft.com/office/drawing/2014/main" id="{00000000-0008-0000-1100-00006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9" name="Line 6948">
            <a:extLst>
              <a:ext uri="{FF2B5EF4-FFF2-40B4-BE49-F238E27FC236}">
                <a16:creationId xmlns:a16="http://schemas.microsoft.com/office/drawing/2014/main" id="{00000000-0008-0000-1100-00006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22" name="Group 6949">
          <a:extLst>
            <a:ext uri="{FF2B5EF4-FFF2-40B4-BE49-F238E27FC236}">
              <a16:creationId xmlns:a16="http://schemas.microsoft.com/office/drawing/2014/main" id="{00000000-0008-0000-1100-00007AD54D00}"/>
            </a:ext>
          </a:extLst>
        </xdr:cNvPr>
        <xdr:cNvGrpSpPr>
          <a:grpSpLocks/>
        </xdr:cNvGrpSpPr>
      </xdr:nvGrpSpPr>
      <xdr:grpSpPr bwMode="auto">
        <a:xfrm>
          <a:off x="4117181" y="10096500"/>
          <a:ext cx="228600" cy="0"/>
          <a:chOff x="466" y="3952"/>
          <a:chExt cx="28" cy="16"/>
        </a:xfrm>
      </xdr:grpSpPr>
      <xdr:sp macro="" textlink="">
        <xdr:nvSpPr>
          <xdr:cNvPr id="5101406" name="Line 6950">
            <a:extLst>
              <a:ext uri="{FF2B5EF4-FFF2-40B4-BE49-F238E27FC236}">
                <a16:creationId xmlns:a16="http://schemas.microsoft.com/office/drawing/2014/main" id="{00000000-0008-0000-1100-00005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7" name="Line 6951">
            <a:extLst>
              <a:ext uri="{FF2B5EF4-FFF2-40B4-BE49-F238E27FC236}">
                <a16:creationId xmlns:a16="http://schemas.microsoft.com/office/drawing/2014/main" id="{00000000-0008-0000-1100-00005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23" name="Group 6952">
          <a:extLst>
            <a:ext uri="{FF2B5EF4-FFF2-40B4-BE49-F238E27FC236}">
              <a16:creationId xmlns:a16="http://schemas.microsoft.com/office/drawing/2014/main" id="{00000000-0008-0000-1100-00007BD54D00}"/>
            </a:ext>
          </a:extLst>
        </xdr:cNvPr>
        <xdr:cNvGrpSpPr>
          <a:grpSpLocks/>
        </xdr:cNvGrpSpPr>
      </xdr:nvGrpSpPr>
      <xdr:grpSpPr bwMode="auto">
        <a:xfrm>
          <a:off x="4117181" y="10096500"/>
          <a:ext cx="240507" cy="0"/>
          <a:chOff x="466" y="3952"/>
          <a:chExt cx="28" cy="16"/>
        </a:xfrm>
      </xdr:grpSpPr>
      <xdr:sp macro="" textlink="">
        <xdr:nvSpPr>
          <xdr:cNvPr id="5101404" name="Line 6953">
            <a:extLst>
              <a:ext uri="{FF2B5EF4-FFF2-40B4-BE49-F238E27FC236}">
                <a16:creationId xmlns:a16="http://schemas.microsoft.com/office/drawing/2014/main" id="{00000000-0008-0000-1100-00005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5" name="Line 6954">
            <a:extLst>
              <a:ext uri="{FF2B5EF4-FFF2-40B4-BE49-F238E27FC236}">
                <a16:creationId xmlns:a16="http://schemas.microsoft.com/office/drawing/2014/main" id="{00000000-0008-0000-1100-00005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4" name="Group 6955">
          <a:extLst>
            <a:ext uri="{FF2B5EF4-FFF2-40B4-BE49-F238E27FC236}">
              <a16:creationId xmlns:a16="http://schemas.microsoft.com/office/drawing/2014/main" id="{00000000-0008-0000-1100-00007CD54D00}"/>
            </a:ext>
          </a:extLst>
        </xdr:cNvPr>
        <xdr:cNvGrpSpPr>
          <a:grpSpLocks/>
        </xdr:cNvGrpSpPr>
      </xdr:nvGrpSpPr>
      <xdr:grpSpPr bwMode="auto">
        <a:xfrm>
          <a:off x="4700588" y="10096500"/>
          <a:ext cx="266700" cy="0"/>
          <a:chOff x="466" y="3952"/>
          <a:chExt cx="28" cy="16"/>
        </a:xfrm>
      </xdr:grpSpPr>
      <xdr:sp macro="" textlink="">
        <xdr:nvSpPr>
          <xdr:cNvPr id="5101402" name="Line 6956">
            <a:extLst>
              <a:ext uri="{FF2B5EF4-FFF2-40B4-BE49-F238E27FC236}">
                <a16:creationId xmlns:a16="http://schemas.microsoft.com/office/drawing/2014/main" id="{00000000-0008-0000-1100-00005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3" name="Line 6957">
            <a:extLst>
              <a:ext uri="{FF2B5EF4-FFF2-40B4-BE49-F238E27FC236}">
                <a16:creationId xmlns:a16="http://schemas.microsoft.com/office/drawing/2014/main" id="{00000000-0008-0000-1100-00005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5" name="Group 6958">
          <a:extLst>
            <a:ext uri="{FF2B5EF4-FFF2-40B4-BE49-F238E27FC236}">
              <a16:creationId xmlns:a16="http://schemas.microsoft.com/office/drawing/2014/main" id="{00000000-0008-0000-1100-00007DD54D00}"/>
            </a:ext>
          </a:extLst>
        </xdr:cNvPr>
        <xdr:cNvGrpSpPr>
          <a:grpSpLocks/>
        </xdr:cNvGrpSpPr>
      </xdr:nvGrpSpPr>
      <xdr:grpSpPr bwMode="auto">
        <a:xfrm>
          <a:off x="4700588" y="10096500"/>
          <a:ext cx="266700" cy="0"/>
          <a:chOff x="466" y="3952"/>
          <a:chExt cx="28" cy="16"/>
        </a:xfrm>
      </xdr:grpSpPr>
      <xdr:sp macro="" textlink="">
        <xdr:nvSpPr>
          <xdr:cNvPr id="5101400" name="Line 6959">
            <a:extLst>
              <a:ext uri="{FF2B5EF4-FFF2-40B4-BE49-F238E27FC236}">
                <a16:creationId xmlns:a16="http://schemas.microsoft.com/office/drawing/2014/main" id="{00000000-0008-0000-1100-00005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1" name="Line 6960">
            <a:extLst>
              <a:ext uri="{FF2B5EF4-FFF2-40B4-BE49-F238E27FC236}">
                <a16:creationId xmlns:a16="http://schemas.microsoft.com/office/drawing/2014/main" id="{00000000-0008-0000-1100-00005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6" name="Group 6961">
          <a:extLst>
            <a:ext uri="{FF2B5EF4-FFF2-40B4-BE49-F238E27FC236}">
              <a16:creationId xmlns:a16="http://schemas.microsoft.com/office/drawing/2014/main" id="{00000000-0008-0000-1100-00007ED54D00}"/>
            </a:ext>
          </a:extLst>
        </xdr:cNvPr>
        <xdr:cNvGrpSpPr>
          <a:grpSpLocks/>
        </xdr:cNvGrpSpPr>
      </xdr:nvGrpSpPr>
      <xdr:grpSpPr bwMode="auto">
        <a:xfrm>
          <a:off x="4700588" y="10096500"/>
          <a:ext cx="266700" cy="0"/>
          <a:chOff x="466" y="3952"/>
          <a:chExt cx="28" cy="16"/>
        </a:xfrm>
      </xdr:grpSpPr>
      <xdr:sp macro="" textlink="">
        <xdr:nvSpPr>
          <xdr:cNvPr id="5101398" name="Line 6962">
            <a:extLst>
              <a:ext uri="{FF2B5EF4-FFF2-40B4-BE49-F238E27FC236}">
                <a16:creationId xmlns:a16="http://schemas.microsoft.com/office/drawing/2014/main" id="{00000000-0008-0000-1100-00005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9" name="Line 6963">
            <a:extLst>
              <a:ext uri="{FF2B5EF4-FFF2-40B4-BE49-F238E27FC236}">
                <a16:creationId xmlns:a16="http://schemas.microsoft.com/office/drawing/2014/main" id="{00000000-0008-0000-1100-00005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7" name="Group 6964">
          <a:extLst>
            <a:ext uri="{FF2B5EF4-FFF2-40B4-BE49-F238E27FC236}">
              <a16:creationId xmlns:a16="http://schemas.microsoft.com/office/drawing/2014/main" id="{00000000-0008-0000-1100-00007FD54D00}"/>
            </a:ext>
          </a:extLst>
        </xdr:cNvPr>
        <xdr:cNvGrpSpPr>
          <a:grpSpLocks/>
        </xdr:cNvGrpSpPr>
      </xdr:nvGrpSpPr>
      <xdr:grpSpPr bwMode="auto">
        <a:xfrm>
          <a:off x="5486400" y="10096500"/>
          <a:ext cx="266700" cy="0"/>
          <a:chOff x="466" y="3952"/>
          <a:chExt cx="28" cy="16"/>
        </a:xfrm>
      </xdr:grpSpPr>
      <xdr:sp macro="" textlink="">
        <xdr:nvSpPr>
          <xdr:cNvPr id="5101396" name="Line 6965">
            <a:extLst>
              <a:ext uri="{FF2B5EF4-FFF2-40B4-BE49-F238E27FC236}">
                <a16:creationId xmlns:a16="http://schemas.microsoft.com/office/drawing/2014/main" id="{00000000-0008-0000-1100-00005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7" name="Line 6966">
            <a:extLst>
              <a:ext uri="{FF2B5EF4-FFF2-40B4-BE49-F238E27FC236}">
                <a16:creationId xmlns:a16="http://schemas.microsoft.com/office/drawing/2014/main" id="{00000000-0008-0000-1100-00005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8" name="Group 6967">
          <a:extLst>
            <a:ext uri="{FF2B5EF4-FFF2-40B4-BE49-F238E27FC236}">
              <a16:creationId xmlns:a16="http://schemas.microsoft.com/office/drawing/2014/main" id="{00000000-0008-0000-1100-000080D54D00}"/>
            </a:ext>
          </a:extLst>
        </xdr:cNvPr>
        <xdr:cNvGrpSpPr>
          <a:grpSpLocks/>
        </xdr:cNvGrpSpPr>
      </xdr:nvGrpSpPr>
      <xdr:grpSpPr bwMode="auto">
        <a:xfrm>
          <a:off x="5486400" y="10096500"/>
          <a:ext cx="266700" cy="0"/>
          <a:chOff x="466" y="3952"/>
          <a:chExt cx="28" cy="16"/>
        </a:xfrm>
      </xdr:grpSpPr>
      <xdr:sp macro="" textlink="">
        <xdr:nvSpPr>
          <xdr:cNvPr id="5101394" name="Line 6968">
            <a:extLst>
              <a:ext uri="{FF2B5EF4-FFF2-40B4-BE49-F238E27FC236}">
                <a16:creationId xmlns:a16="http://schemas.microsoft.com/office/drawing/2014/main" id="{00000000-0008-0000-1100-00005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5" name="Line 6969">
            <a:extLst>
              <a:ext uri="{FF2B5EF4-FFF2-40B4-BE49-F238E27FC236}">
                <a16:creationId xmlns:a16="http://schemas.microsoft.com/office/drawing/2014/main" id="{00000000-0008-0000-1100-00005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9" name="Group 6970">
          <a:extLst>
            <a:ext uri="{FF2B5EF4-FFF2-40B4-BE49-F238E27FC236}">
              <a16:creationId xmlns:a16="http://schemas.microsoft.com/office/drawing/2014/main" id="{00000000-0008-0000-1100-000081D54D00}"/>
            </a:ext>
          </a:extLst>
        </xdr:cNvPr>
        <xdr:cNvGrpSpPr>
          <a:grpSpLocks/>
        </xdr:cNvGrpSpPr>
      </xdr:nvGrpSpPr>
      <xdr:grpSpPr bwMode="auto">
        <a:xfrm>
          <a:off x="5486400" y="10096500"/>
          <a:ext cx="266700" cy="0"/>
          <a:chOff x="466" y="3952"/>
          <a:chExt cx="28" cy="16"/>
        </a:xfrm>
      </xdr:grpSpPr>
      <xdr:sp macro="" textlink="">
        <xdr:nvSpPr>
          <xdr:cNvPr id="5101392" name="Line 6971">
            <a:extLst>
              <a:ext uri="{FF2B5EF4-FFF2-40B4-BE49-F238E27FC236}">
                <a16:creationId xmlns:a16="http://schemas.microsoft.com/office/drawing/2014/main" id="{00000000-0008-0000-1100-00005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3" name="Line 6972">
            <a:extLst>
              <a:ext uri="{FF2B5EF4-FFF2-40B4-BE49-F238E27FC236}">
                <a16:creationId xmlns:a16="http://schemas.microsoft.com/office/drawing/2014/main" id="{00000000-0008-0000-1100-00005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30" name="Group 6973">
          <a:extLst>
            <a:ext uri="{FF2B5EF4-FFF2-40B4-BE49-F238E27FC236}">
              <a16:creationId xmlns:a16="http://schemas.microsoft.com/office/drawing/2014/main" id="{00000000-0008-0000-1100-000082D54D00}"/>
            </a:ext>
          </a:extLst>
        </xdr:cNvPr>
        <xdr:cNvGrpSpPr>
          <a:grpSpLocks/>
        </xdr:cNvGrpSpPr>
      </xdr:nvGrpSpPr>
      <xdr:grpSpPr bwMode="auto">
        <a:xfrm>
          <a:off x="5486400" y="10096500"/>
          <a:ext cx="266700" cy="0"/>
          <a:chOff x="466" y="3952"/>
          <a:chExt cx="28" cy="16"/>
        </a:xfrm>
      </xdr:grpSpPr>
      <xdr:sp macro="" textlink="">
        <xdr:nvSpPr>
          <xdr:cNvPr id="5101390" name="Line 6974">
            <a:extLst>
              <a:ext uri="{FF2B5EF4-FFF2-40B4-BE49-F238E27FC236}">
                <a16:creationId xmlns:a16="http://schemas.microsoft.com/office/drawing/2014/main" id="{00000000-0008-0000-1100-00004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1" name="Line 6975">
            <a:extLst>
              <a:ext uri="{FF2B5EF4-FFF2-40B4-BE49-F238E27FC236}">
                <a16:creationId xmlns:a16="http://schemas.microsoft.com/office/drawing/2014/main" id="{00000000-0008-0000-1100-00004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31" name="Group 6976">
          <a:extLst>
            <a:ext uri="{FF2B5EF4-FFF2-40B4-BE49-F238E27FC236}">
              <a16:creationId xmlns:a16="http://schemas.microsoft.com/office/drawing/2014/main" id="{00000000-0008-0000-1100-000083D54D00}"/>
            </a:ext>
          </a:extLst>
        </xdr:cNvPr>
        <xdr:cNvGrpSpPr>
          <a:grpSpLocks/>
        </xdr:cNvGrpSpPr>
      </xdr:nvGrpSpPr>
      <xdr:grpSpPr bwMode="auto">
        <a:xfrm>
          <a:off x="5486400" y="10096500"/>
          <a:ext cx="266700" cy="0"/>
          <a:chOff x="466" y="3952"/>
          <a:chExt cx="28" cy="16"/>
        </a:xfrm>
      </xdr:grpSpPr>
      <xdr:sp macro="" textlink="">
        <xdr:nvSpPr>
          <xdr:cNvPr id="5101388" name="Line 6977">
            <a:extLst>
              <a:ext uri="{FF2B5EF4-FFF2-40B4-BE49-F238E27FC236}">
                <a16:creationId xmlns:a16="http://schemas.microsoft.com/office/drawing/2014/main" id="{00000000-0008-0000-1100-00004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9" name="Line 6978">
            <a:extLst>
              <a:ext uri="{FF2B5EF4-FFF2-40B4-BE49-F238E27FC236}">
                <a16:creationId xmlns:a16="http://schemas.microsoft.com/office/drawing/2014/main" id="{00000000-0008-0000-1100-00004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2" name="Group 6979">
          <a:extLst>
            <a:ext uri="{FF2B5EF4-FFF2-40B4-BE49-F238E27FC236}">
              <a16:creationId xmlns:a16="http://schemas.microsoft.com/office/drawing/2014/main" id="{00000000-0008-0000-1100-000084D54D00}"/>
            </a:ext>
          </a:extLst>
        </xdr:cNvPr>
        <xdr:cNvGrpSpPr>
          <a:grpSpLocks/>
        </xdr:cNvGrpSpPr>
      </xdr:nvGrpSpPr>
      <xdr:grpSpPr bwMode="auto">
        <a:xfrm>
          <a:off x="4117181" y="10096500"/>
          <a:ext cx="228600" cy="0"/>
          <a:chOff x="466" y="3952"/>
          <a:chExt cx="28" cy="16"/>
        </a:xfrm>
      </xdr:grpSpPr>
      <xdr:sp macro="" textlink="">
        <xdr:nvSpPr>
          <xdr:cNvPr id="5101386" name="Line 6980">
            <a:extLst>
              <a:ext uri="{FF2B5EF4-FFF2-40B4-BE49-F238E27FC236}">
                <a16:creationId xmlns:a16="http://schemas.microsoft.com/office/drawing/2014/main" id="{00000000-0008-0000-1100-00004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7" name="Line 6981">
            <a:extLst>
              <a:ext uri="{FF2B5EF4-FFF2-40B4-BE49-F238E27FC236}">
                <a16:creationId xmlns:a16="http://schemas.microsoft.com/office/drawing/2014/main" id="{00000000-0008-0000-1100-00004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3" name="Group 6982">
          <a:extLst>
            <a:ext uri="{FF2B5EF4-FFF2-40B4-BE49-F238E27FC236}">
              <a16:creationId xmlns:a16="http://schemas.microsoft.com/office/drawing/2014/main" id="{00000000-0008-0000-1100-000085D54D00}"/>
            </a:ext>
          </a:extLst>
        </xdr:cNvPr>
        <xdr:cNvGrpSpPr>
          <a:grpSpLocks/>
        </xdr:cNvGrpSpPr>
      </xdr:nvGrpSpPr>
      <xdr:grpSpPr bwMode="auto">
        <a:xfrm>
          <a:off x="4700588" y="10096500"/>
          <a:ext cx="266700" cy="0"/>
          <a:chOff x="466" y="3952"/>
          <a:chExt cx="28" cy="16"/>
        </a:xfrm>
      </xdr:grpSpPr>
      <xdr:sp macro="" textlink="">
        <xdr:nvSpPr>
          <xdr:cNvPr id="5101384" name="Line 6983">
            <a:extLst>
              <a:ext uri="{FF2B5EF4-FFF2-40B4-BE49-F238E27FC236}">
                <a16:creationId xmlns:a16="http://schemas.microsoft.com/office/drawing/2014/main" id="{00000000-0008-0000-1100-00004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5" name="Line 6984">
            <a:extLst>
              <a:ext uri="{FF2B5EF4-FFF2-40B4-BE49-F238E27FC236}">
                <a16:creationId xmlns:a16="http://schemas.microsoft.com/office/drawing/2014/main" id="{00000000-0008-0000-1100-00004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4" name="Group 6985">
          <a:extLst>
            <a:ext uri="{FF2B5EF4-FFF2-40B4-BE49-F238E27FC236}">
              <a16:creationId xmlns:a16="http://schemas.microsoft.com/office/drawing/2014/main" id="{00000000-0008-0000-1100-000086D54D00}"/>
            </a:ext>
          </a:extLst>
        </xdr:cNvPr>
        <xdr:cNvGrpSpPr>
          <a:grpSpLocks/>
        </xdr:cNvGrpSpPr>
      </xdr:nvGrpSpPr>
      <xdr:grpSpPr bwMode="auto">
        <a:xfrm>
          <a:off x="4117181" y="10096500"/>
          <a:ext cx="228600" cy="0"/>
          <a:chOff x="466" y="3952"/>
          <a:chExt cx="28" cy="16"/>
        </a:xfrm>
      </xdr:grpSpPr>
      <xdr:sp macro="" textlink="">
        <xdr:nvSpPr>
          <xdr:cNvPr id="5101382" name="Line 6986">
            <a:extLst>
              <a:ext uri="{FF2B5EF4-FFF2-40B4-BE49-F238E27FC236}">
                <a16:creationId xmlns:a16="http://schemas.microsoft.com/office/drawing/2014/main" id="{00000000-0008-0000-1100-00004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3" name="Line 6987">
            <a:extLst>
              <a:ext uri="{FF2B5EF4-FFF2-40B4-BE49-F238E27FC236}">
                <a16:creationId xmlns:a16="http://schemas.microsoft.com/office/drawing/2014/main" id="{00000000-0008-0000-1100-00004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5" name="Group 6988">
          <a:extLst>
            <a:ext uri="{FF2B5EF4-FFF2-40B4-BE49-F238E27FC236}">
              <a16:creationId xmlns:a16="http://schemas.microsoft.com/office/drawing/2014/main" id="{00000000-0008-0000-1100-000087D54D00}"/>
            </a:ext>
          </a:extLst>
        </xdr:cNvPr>
        <xdr:cNvGrpSpPr>
          <a:grpSpLocks/>
        </xdr:cNvGrpSpPr>
      </xdr:nvGrpSpPr>
      <xdr:grpSpPr bwMode="auto">
        <a:xfrm>
          <a:off x="4700588" y="10096500"/>
          <a:ext cx="266700" cy="0"/>
          <a:chOff x="466" y="3952"/>
          <a:chExt cx="28" cy="16"/>
        </a:xfrm>
      </xdr:grpSpPr>
      <xdr:sp macro="" textlink="">
        <xdr:nvSpPr>
          <xdr:cNvPr id="5101380" name="Line 6989">
            <a:extLst>
              <a:ext uri="{FF2B5EF4-FFF2-40B4-BE49-F238E27FC236}">
                <a16:creationId xmlns:a16="http://schemas.microsoft.com/office/drawing/2014/main" id="{00000000-0008-0000-1100-00004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1" name="Line 6990">
            <a:extLst>
              <a:ext uri="{FF2B5EF4-FFF2-40B4-BE49-F238E27FC236}">
                <a16:creationId xmlns:a16="http://schemas.microsoft.com/office/drawing/2014/main" id="{00000000-0008-0000-1100-00004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6" name="Group 6991">
          <a:extLst>
            <a:ext uri="{FF2B5EF4-FFF2-40B4-BE49-F238E27FC236}">
              <a16:creationId xmlns:a16="http://schemas.microsoft.com/office/drawing/2014/main" id="{00000000-0008-0000-1100-000088D54D00}"/>
            </a:ext>
          </a:extLst>
        </xdr:cNvPr>
        <xdr:cNvGrpSpPr>
          <a:grpSpLocks/>
        </xdr:cNvGrpSpPr>
      </xdr:nvGrpSpPr>
      <xdr:grpSpPr bwMode="auto">
        <a:xfrm>
          <a:off x="4117181" y="10096500"/>
          <a:ext cx="228600" cy="0"/>
          <a:chOff x="466" y="3952"/>
          <a:chExt cx="28" cy="16"/>
        </a:xfrm>
      </xdr:grpSpPr>
      <xdr:sp macro="" textlink="">
        <xdr:nvSpPr>
          <xdr:cNvPr id="5101378" name="Line 6992">
            <a:extLst>
              <a:ext uri="{FF2B5EF4-FFF2-40B4-BE49-F238E27FC236}">
                <a16:creationId xmlns:a16="http://schemas.microsoft.com/office/drawing/2014/main" id="{00000000-0008-0000-1100-00004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9" name="Line 6993">
            <a:extLst>
              <a:ext uri="{FF2B5EF4-FFF2-40B4-BE49-F238E27FC236}">
                <a16:creationId xmlns:a16="http://schemas.microsoft.com/office/drawing/2014/main" id="{00000000-0008-0000-1100-00004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7" name="Group 6994">
          <a:extLst>
            <a:ext uri="{FF2B5EF4-FFF2-40B4-BE49-F238E27FC236}">
              <a16:creationId xmlns:a16="http://schemas.microsoft.com/office/drawing/2014/main" id="{00000000-0008-0000-1100-000089D54D00}"/>
            </a:ext>
          </a:extLst>
        </xdr:cNvPr>
        <xdr:cNvGrpSpPr>
          <a:grpSpLocks/>
        </xdr:cNvGrpSpPr>
      </xdr:nvGrpSpPr>
      <xdr:grpSpPr bwMode="auto">
        <a:xfrm>
          <a:off x="4700588" y="10096500"/>
          <a:ext cx="266700" cy="0"/>
          <a:chOff x="466" y="3952"/>
          <a:chExt cx="28" cy="16"/>
        </a:xfrm>
      </xdr:grpSpPr>
      <xdr:sp macro="" textlink="">
        <xdr:nvSpPr>
          <xdr:cNvPr id="5101376" name="Line 6995">
            <a:extLst>
              <a:ext uri="{FF2B5EF4-FFF2-40B4-BE49-F238E27FC236}">
                <a16:creationId xmlns:a16="http://schemas.microsoft.com/office/drawing/2014/main" id="{00000000-0008-0000-1100-00004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7" name="Line 6996">
            <a:extLst>
              <a:ext uri="{FF2B5EF4-FFF2-40B4-BE49-F238E27FC236}">
                <a16:creationId xmlns:a16="http://schemas.microsoft.com/office/drawing/2014/main" id="{00000000-0008-0000-1100-00004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8" name="Group 6997">
          <a:extLst>
            <a:ext uri="{FF2B5EF4-FFF2-40B4-BE49-F238E27FC236}">
              <a16:creationId xmlns:a16="http://schemas.microsoft.com/office/drawing/2014/main" id="{00000000-0008-0000-1100-00008AD54D00}"/>
            </a:ext>
          </a:extLst>
        </xdr:cNvPr>
        <xdr:cNvGrpSpPr>
          <a:grpSpLocks/>
        </xdr:cNvGrpSpPr>
      </xdr:nvGrpSpPr>
      <xdr:grpSpPr bwMode="auto">
        <a:xfrm>
          <a:off x="4117181" y="10096500"/>
          <a:ext cx="228600" cy="0"/>
          <a:chOff x="466" y="3952"/>
          <a:chExt cx="28" cy="16"/>
        </a:xfrm>
      </xdr:grpSpPr>
      <xdr:sp macro="" textlink="">
        <xdr:nvSpPr>
          <xdr:cNvPr id="5101374" name="Line 6998">
            <a:extLst>
              <a:ext uri="{FF2B5EF4-FFF2-40B4-BE49-F238E27FC236}">
                <a16:creationId xmlns:a16="http://schemas.microsoft.com/office/drawing/2014/main" id="{00000000-0008-0000-1100-00003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5" name="Line 6999">
            <a:extLst>
              <a:ext uri="{FF2B5EF4-FFF2-40B4-BE49-F238E27FC236}">
                <a16:creationId xmlns:a16="http://schemas.microsoft.com/office/drawing/2014/main" id="{00000000-0008-0000-1100-00003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9" name="Group 7000">
          <a:extLst>
            <a:ext uri="{FF2B5EF4-FFF2-40B4-BE49-F238E27FC236}">
              <a16:creationId xmlns:a16="http://schemas.microsoft.com/office/drawing/2014/main" id="{00000000-0008-0000-1100-00008BD54D00}"/>
            </a:ext>
          </a:extLst>
        </xdr:cNvPr>
        <xdr:cNvGrpSpPr>
          <a:grpSpLocks/>
        </xdr:cNvGrpSpPr>
      </xdr:nvGrpSpPr>
      <xdr:grpSpPr bwMode="auto">
        <a:xfrm>
          <a:off x="4700588" y="10096500"/>
          <a:ext cx="266700" cy="0"/>
          <a:chOff x="466" y="3952"/>
          <a:chExt cx="28" cy="16"/>
        </a:xfrm>
      </xdr:grpSpPr>
      <xdr:sp macro="" textlink="">
        <xdr:nvSpPr>
          <xdr:cNvPr id="5101372" name="Line 7001">
            <a:extLst>
              <a:ext uri="{FF2B5EF4-FFF2-40B4-BE49-F238E27FC236}">
                <a16:creationId xmlns:a16="http://schemas.microsoft.com/office/drawing/2014/main" id="{00000000-0008-0000-1100-00003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3" name="Line 7002">
            <a:extLst>
              <a:ext uri="{FF2B5EF4-FFF2-40B4-BE49-F238E27FC236}">
                <a16:creationId xmlns:a16="http://schemas.microsoft.com/office/drawing/2014/main" id="{00000000-0008-0000-1100-00003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0" name="Group 7003">
          <a:extLst>
            <a:ext uri="{FF2B5EF4-FFF2-40B4-BE49-F238E27FC236}">
              <a16:creationId xmlns:a16="http://schemas.microsoft.com/office/drawing/2014/main" id="{00000000-0008-0000-1100-00008CD54D00}"/>
            </a:ext>
          </a:extLst>
        </xdr:cNvPr>
        <xdr:cNvGrpSpPr>
          <a:grpSpLocks/>
        </xdr:cNvGrpSpPr>
      </xdr:nvGrpSpPr>
      <xdr:grpSpPr bwMode="auto">
        <a:xfrm>
          <a:off x="4117181" y="10096500"/>
          <a:ext cx="228600" cy="0"/>
          <a:chOff x="466" y="3952"/>
          <a:chExt cx="28" cy="16"/>
        </a:xfrm>
      </xdr:grpSpPr>
      <xdr:sp macro="" textlink="">
        <xdr:nvSpPr>
          <xdr:cNvPr id="5101370" name="Line 7004">
            <a:extLst>
              <a:ext uri="{FF2B5EF4-FFF2-40B4-BE49-F238E27FC236}">
                <a16:creationId xmlns:a16="http://schemas.microsoft.com/office/drawing/2014/main" id="{00000000-0008-0000-1100-00003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1" name="Line 7005">
            <a:extLst>
              <a:ext uri="{FF2B5EF4-FFF2-40B4-BE49-F238E27FC236}">
                <a16:creationId xmlns:a16="http://schemas.microsoft.com/office/drawing/2014/main" id="{00000000-0008-0000-1100-00003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1" name="Group 7006">
          <a:extLst>
            <a:ext uri="{FF2B5EF4-FFF2-40B4-BE49-F238E27FC236}">
              <a16:creationId xmlns:a16="http://schemas.microsoft.com/office/drawing/2014/main" id="{00000000-0008-0000-1100-00008DD54D00}"/>
            </a:ext>
          </a:extLst>
        </xdr:cNvPr>
        <xdr:cNvGrpSpPr>
          <a:grpSpLocks/>
        </xdr:cNvGrpSpPr>
      </xdr:nvGrpSpPr>
      <xdr:grpSpPr bwMode="auto">
        <a:xfrm>
          <a:off x="4117181" y="10096500"/>
          <a:ext cx="228600" cy="0"/>
          <a:chOff x="466" y="3952"/>
          <a:chExt cx="28" cy="16"/>
        </a:xfrm>
      </xdr:grpSpPr>
      <xdr:sp macro="" textlink="">
        <xdr:nvSpPr>
          <xdr:cNvPr id="5101368" name="Line 7007">
            <a:extLst>
              <a:ext uri="{FF2B5EF4-FFF2-40B4-BE49-F238E27FC236}">
                <a16:creationId xmlns:a16="http://schemas.microsoft.com/office/drawing/2014/main" id="{00000000-0008-0000-1100-00003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9" name="Line 7008">
            <a:extLst>
              <a:ext uri="{FF2B5EF4-FFF2-40B4-BE49-F238E27FC236}">
                <a16:creationId xmlns:a16="http://schemas.microsoft.com/office/drawing/2014/main" id="{00000000-0008-0000-1100-00003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2" name="Group 7009">
          <a:extLst>
            <a:ext uri="{FF2B5EF4-FFF2-40B4-BE49-F238E27FC236}">
              <a16:creationId xmlns:a16="http://schemas.microsoft.com/office/drawing/2014/main" id="{00000000-0008-0000-1100-00008ED54D00}"/>
            </a:ext>
          </a:extLst>
        </xdr:cNvPr>
        <xdr:cNvGrpSpPr>
          <a:grpSpLocks/>
        </xdr:cNvGrpSpPr>
      </xdr:nvGrpSpPr>
      <xdr:grpSpPr bwMode="auto">
        <a:xfrm>
          <a:off x="4117181" y="10096500"/>
          <a:ext cx="228600" cy="0"/>
          <a:chOff x="466" y="3952"/>
          <a:chExt cx="28" cy="16"/>
        </a:xfrm>
      </xdr:grpSpPr>
      <xdr:sp macro="" textlink="">
        <xdr:nvSpPr>
          <xdr:cNvPr id="5101366" name="Line 7010">
            <a:extLst>
              <a:ext uri="{FF2B5EF4-FFF2-40B4-BE49-F238E27FC236}">
                <a16:creationId xmlns:a16="http://schemas.microsoft.com/office/drawing/2014/main" id="{00000000-0008-0000-1100-00003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7" name="Line 7011">
            <a:extLst>
              <a:ext uri="{FF2B5EF4-FFF2-40B4-BE49-F238E27FC236}">
                <a16:creationId xmlns:a16="http://schemas.microsoft.com/office/drawing/2014/main" id="{00000000-0008-0000-1100-00003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3" name="Group 7012">
          <a:extLst>
            <a:ext uri="{FF2B5EF4-FFF2-40B4-BE49-F238E27FC236}">
              <a16:creationId xmlns:a16="http://schemas.microsoft.com/office/drawing/2014/main" id="{00000000-0008-0000-1100-00008FD54D00}"/>
            </a:ext>
          </a:extLst>
        </xdr:cNvPr>
        <xdr:cNvGrpSpPr>
          <a:grpSpLocks/>
        </xdr:cNvGrpSpPr>
      </xdr:nvGrpSpPr>
      <xdr:grpSpPr bwMode="auto">
        <a:xfrm>
          <a:off x="4117181" y="10096500"/>
          <a:ext cx="228600" cy="0"/>
          <a:chOff x="466" y="3952"/>
          <a:chExt cx="28" cy="16"/>
        </a:xfrm>
      </xdr:grpSpPr>
      <xdr:sp macro="" textlink="">
        <xdr:nvSpPr>
          <xdr:cNvPr id="5101364" name="Line 7013">
            <a:extLst>
              <a:ext uri="{FF2B5EF4-FFF2-40B4-BE49-F238E27FC236}">
                <a16:creationId xmlns:a16="http://schemas.microsoft.com/office/drawing/2014/main" id="{00000000-0008-0000-1100-00003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5" name="Line 7014">
            <a:extLst>
              <a:ext uri="{FF2B5EF4-FFF2-40B4-BE49-F238E27FC236}">
                <a16:creationId xmlns:a16="http://schemas.microsoft.com/office/drawing/2014/main" id="{00000000-0008-0000-1100-00003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4" name="Group 7015">
          <a:extLst>
            <a:ext uri="{FF2B5EF4-FFF2-40B4-BE49-F238E27FC236}">
              <a16:creationId xmlns:a16="http://schemas.microsoft.com/office/drawing/2014/main" id="{00000000-0008-0000-1100-000090D54D00}"/>
            </a:ext>
          </a:extLst>
        </xdr:cNvPr>
        <xdr:cNvGrpSpPr>
          <a:grpSpLocks/>
        </xdr:cNvGrpSpPr>
      </xdr:nvGrpSpPr>
      <xdr:grpSpPr bwMode="auto">
        <a:xfrm>
          <a:off x="4117181" y="10096500"/>
          <a:ext cx="228600" cy="0"/>
          <a:chOff x="466" y="3952"/>
          <a:chExt cx="28" cy="16"/>
        </a:xfrm>
      </xdr:grpSpPr>
      <xdr:sp macro="" textlink="">
        <xdr:nvSpPr>
          <xdr:cNvPr id="5101362" name="Line 7016">
            <a:extLst>
              <a:ext uri="{FF2B5EF4-FFF2-40B4-BE49-F238E27FC236}">
                <a16:creationId xmlns:a16="http://schemas.microsoft.com/office/drawing/2014/main" id="{00000000-0008-0000-1100-00003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3" name="Line 7017">
            <a:extLst>
              <a:ext uri="{FF2B5EF4-FFF2-40B4-BE49-F238E27FC236}">
                <a16:creationId xmlns:a16="http://schemas.microsoft.com/office/drawing/2014/main" id="{00000000-0008-0000-1100-00003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5" name="Group 7018">
          <a:extLst>
            <a:ext uri="{FF2B5EF4-FFF2-40B4-BE49-F238E27FC236}">
              <a16:creationId xmlns:a16="http://schemas.microsoft.com/office/drawing/2014/main" id="{00000000-0008-0000-1100-000091D54D00}"/>
            </a:ext>
          </a:extLst>
        </xdr:cNvPr>
        <xdr:cNvGrpSpPr>
          <a:grpSpLocks/>
        </xdr:cNvGrpSpPr>
      </xdr:nvGrpSpPr>
      <xdr:grpSpPr bwMode="auto">
        <a:xfrm>
          <a:off x="4700588" y="10096500"/>
          <a:ext cx="266700" cy="0"/>
          <a:chOff x="466" y="3952"/>
          <a:chExt cx="28" cy="16"/>
        </a:xfrm>
      </xdr:grpSpPr>
      <xdr:sp macro="" textlink="">
        <xdr:nvSpPr>
          <xdr:cNvPr id="5101360" name="Line 7019">
            <a:extLst>
              <a:ext uri="{FF2B5EF4-FFF2-40B4-BE49-F238E27FC236}">
                <a16:creationId xmlns:a16="http://schemas.microsoft.com/office/drawing/2014/main" id="{00000000-0008-0000-1100-00003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1" name="Line 7020">
            <a:extLst>
              <a:ext uri="{FF2B5EF4-FFF2-40B4-BE49-F238E27FC236}">
                <a16:creationId xmlns:a16="http://schemas.microsoft.com/office/drawing/2014/main" id="{00000000-0008-0000-1100-00003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6" name="Group 7021">
          <a:extLst>
            <a:ext uri="{FF2B5EF4-FFF2-40B4-BE49-F238E27FC236}">
              <a16:creationId xmlns:a16="http://schemas.microsoft.com/office/drawing/2014/main" id="{00000000-0008-0000-1100-000092D54D00}"/>
            </a:ext>
          </a:extLst>
        </xdr:cNvPr>
        <xdr:cNvGrpSpPr>
          <a:grpSpLocks/>
        </xdr:cNvGrpSpPr>
      </xdr:nvGrpSpPr>
      <xdr:grpSpPr bwMode="auto">
        <a:xfrm>
          <a:off x="4700588" y="10096500"/>
          <a:ext cx="266700" cy="0"/>
          <a:chOff x="466" y="3952"/>
          <a:chExt cx="28" cy="16"/>
        </a:xfrm>
      </xdr:grpSpPr>
      <xdr:sp macro="" textlink="">
        <xdr:nvSpPr>
          <xdr:cNvPr id="5101358" name="Line 7022">
            <a:extLst>
              <a:ext uri="{FF2B5EF4-FFF2-40B4-BE49-F238E27FC236}">
                <a16:creationId xmlns:a16="http://schemas.microsoft.com/office/drawing/2014/main" id="{00000000-0008-0000-1100-00002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9" name="Line 7023">
            <a:extLst>
              <a:ext uri="{FF2B5EF4-FFF2-40B4-BE49-F238E27FC236}">
                <a16:creationId xmlns:a16="http://schemas.microsoft.com/office/drawing/2014/main" id="{00000000-0008-0000-1100-00002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7" name="Group 7024">
          <a:extLst>
            <a:ext uri="{FF2B5EF4-FFF2-40B4-BE49-F238E27FC236}">
              <a16:creationId xmlns:a16="http://schemas.microsoft.com/office/drawing/2014/main" id="{00000000-0008-0000-1100-000093D54D00}"/>
            </a:ext>
          </a:extLst>
        </xdr:cNvPr>
        <xdr:cNvGrpSpPr>
          <a:grpSpLocks/>
        </xdr:cNvGrpSpPr>
      </xdr:nvGrpSpPr>
      <xdr:grpSpPr bwMode="auto">
        <a:xfrm>
          <a:off x="4700588" y="10096500"/>
          <a:ext cx="266700" cy="0"/>
          <a:chOff x="466" y="3952"/>
          <a:chExt cx="28" cy="16"/>
        </a:xfrm>
      </xdr:grpSpPr>
      <xdr:sp macro="" textlink="">
        <xdr:nvSpPr>
          <xdr:cNvPr id="5101356" name="Line 7025">
            <a:extLst>
              <a:ext uri="{FF2B5EF4-FFF2-40B4-BE49-F238E27FC236}">
                <a16:creationId xmlns:a16="http://schemas.microsoft.com/office/drawing/2014/main" id="{00000000-0008-0000-1100-00002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7" name="Line 7026">
            <a:extLst>
              <a:ext uri="{FF2B5EF4-FFF2-40B4-BE49-F238E27FC236}">
                <a16:creationId xmlns:a16="http://schemas.microsoft.com/office/drawing/2014/main" id="{00000000-0008-0000-1100-00002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8" name="Group 7027">
          <a:extLst>
            <a:ext uri="{FF2B5EF4-FFF2-40B4-BE49-F238E27FC236}">
              <a16:creationId xmlns:a16="http://schemas.microsoft.com/office/drawing/2014/main" id="{00000000-0008-0000-1100-000094D54D00}"/>
            </a:ext>
          </a:extLst>
        </xdr:cNvPr>
        <xdr:cNvGrpSpPr>
          <a:grpSpLocks/>
        </xdr:cNvGrpSpPr>
      </xdr:nvGrpSpPr>
      <xdr:grpSpPr bwMode="auto">
        <a:xfrm>
          <a:off x="4700588" y="10096500"/>
          <a:ext cx="266700" cy="0"/>
          <a:chOff x="466" y="3952"/>
          <a:chExt cx="28" cy="16"/>
        </a:xfrm>
      </xdr:grpSpPr>
      <xdr:sp macro="" textlink="">
        <xdr:nvSpPr>
          <xdr:cNvPr id="5101354" name="Line 7028">
            <a:extLst>
              <a:ext uri="{FF2B5EF4-FFF2-40B4-BE49-F238E27FC236}">
                <a16:creationId xmlns:a16="http://schemas.microsoft.com/office/drawing/2014/main" id="{00000000-0008-0000-1100-00002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5" name="Line 7029">
            <a:extLst>
              <a:ext uri="{FF2B5EF4-FFF2-40B4-BE49-F238E27FC236}">
                <a16:creationId xmlns:a16="http://schemas.microsoft.com/office/drawing/2014/main" id="{00000000-0008-0000-1100-00002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9" name="Group 7030">
          <a:extLst>
            <a:ext uri="{FF2B5EF4-FFF2-40B4-BE49-F238E27FC236}">
              <a16:creationId xmlns:a16="http://schemas.microsoft.com/office/drawing/2014/main" id="{00000000-0008-0000-1100-000095D54D00}"/>
            </a:ext>
          </a:extLst>
        </xdr:cNvPr>
        <xdr:cNvGrpSpPr>
          <a:grpSpLocks/>
        </xdr:cNvGrpSpPr>
      </xdr:nvGrpSpPr>
      <xdr:grpSpPr bwMode="auto">
        <a:xfrm>
          <a:off x="4700588" y="10096500"/>
          <a:ext cx="266700" cy="0"/>
          <a:chOff x="466" y="3952"/>
          <a:chExt cx="28" cy="16"/>
        </a:xfrm>
      </xdr:grpSpPr>
      <xdr:sp macro="" textlink="">
        <xdr:nvSpPr>
          <xdr:cNvPr id="5101352" name="Line 7031">
            <a:extLst>
              <a:ext uri="{FF2B5EF4-FFF2-40B4-BE49-F238E27FC236}">
                <a16:creationId xmlns:a16="http://schemas.microsoft.com/office/drawing/2014/main" id="{00000000-0008-0000-1100-00002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3" name="Line 7032">
            <a:extLst>
              <a:ext uri="{FF2B5EF4-FFF2-40B4-BE49-F238E27FC236}">
                <a16:creationId xmlns:a16="http://schemas.microsoft.com/office/drawing/2014/main" id="{00000000-0008-0000-1100-00002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50" name="Group 7033">
          <a:extLst>
            <a:ext uri="{FF2B5EF4-FFF2-40B4-BE49-F238E27FC236}">
              <a16:creationId xmlns:a16="http://schemas.microsoft.com/office/drawing/2014/main" id="{00000000-0008-0000-1100-000096D54D00}"/>
            </a:ext>
          </a:extLst>
        </xdr:cNvPr>
        <xdr:cNvGrpSpPr>
          <a:grpSpLocks/>
        </xdr:cNvGrpSpPr>
      </xdr:nvGrpSpPr>
      <xdr:grpSpPr bwMode="auto">
        <a:xfrm>
          <a:off x="4117181" y="10096500"/>
          <a:ext cx="228600" cy="0"/>
          <a:chOff x="466" y="3952"/>
          <a:chExt cx="28" cy="16"/>
        </a:xfrm>
      </xdr:grpSpPr>
      <xdr:sp macro="" textlink="">
        <xdr:nvSpPr>
          <xdr:cNvPr id="5101350" name="Line 7034">
            <a:extLst>
              <a:ext uri="{FF2B5EF4-FFF2-40B4-BE49-F238E27FC236}">
                <a16:creationId xmlns:a16="http://schemas.microsoft.com/office/drawing/2014/main" id="{00000000-0008-0000-1100-00002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1" name="Line 7035">
            <a:extLst>
              <a:ext uri="{FF2B5EF4-FFF2-40B4-BE49-F238E27FC236}">
                <a16:creationId xmlns:a16="http://schemas.microsoft.com/office/drawing/2014/main" id="{00000000-0008-0000-1100-00002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51" name="Group 7036">
          <a:extLst>
            <a:ext uri="{FF2B5EF4-FFF2-40B4-BE49-F238E27FC236}">
              <a16:creationId xmlns:a16="http://schemas.microsoft.com/office/drawing/2014/main" id="{00000000-0008-0000-1100-000097D54D00}"/>
            </a:ext>
          </a:extLst>
        </xdr:cNvPr>
        <xdr:cNvGrpSpPr>
          <a:grpSpLocks/>
        </xdr:cNvGrpSpPr>
      </xdr:nvGrpSpPr>
      <xdr:grpSpPr bwMode="auto">
        <a:xfrm>
          <a:off x="4117181" y="10096500"/>
          <a:ext cx="228600" cy="0"/>
          <a:chOff x="466" y="3952"/>
          <a:chExt cx="28" cy="16"/>
        </a:xfrm>
      </xdr:grpSpPr>
      <xdr:sp macro="" textlink="">
        <xdr:nvSpPr>
          <xdr:cNvPr id="5101348" name="Line 7037">
            <a:extLst>
              <a:ext uri="{FF2B5EF4-FFF2-40B4-BE49-F238E27FC236}">
                <a16:creationId xmlns:a16="http://schemas.microsoft.com/office/drawing/2014/main" id="{00000000-0008-0000-1100-00002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9" name="Line 7038">
            <a:extLst>
              <a:ext uri="{FF2B5EF4-FFF2-40B4-BE49-F238E27FC236}">
                <a16:creationId xmlns:a16="http://schemas.microsoft.com/office/drawing/2014/main" id="{00000000-0008-0000-1100-00002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2" name="Group 7039">
          <a:extLst>
            <a:ext uri="{FF2B5EF4-FFF2-40B4-BE49-F238E27FC236}">
              <a16:creationId xmlns:a16="http://schemas.microsoft.com/office/drawing/2014/main" id="{00000000-0008-0000-1100-000098D54D00}"/>
            </a:ext>
          </a:extLst>
        </xdr:cNvPr>
        <xdr:cNvGrpSpPr>
          <a:grpSpLocks/>
        </xdr:cNvGrpSpPr>
      </xdr:nvGrpSpPr>
      <xdr:grpSpPr bwMode="auto">
        <a:xfrm>
          <a:off x="4700588" y="10096500"/>
          <a:ext cx="266700" cy="0"/>
          <a:chOff x="466" y="3952"/>
          <a:chExt cx="28" cy="16"/>
        </a:xfrm>
      </xdr:grpSpPr>
      <xdr:sp macro="" textlink="">
        <xdr:nvSpPr>
          <xdr:cNvPr id="5101346" name="Line 7040">
            <a:extLst>
              <a:ext uri="{FF2B5EF4-FFF2-40B4-BE49-F238E27FC236}">
                <a16:creationId xmlns:a16="http://schemas.microsoft.com/office/drawing/2014/main" id="{00000000-0008-0000-1100-00002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7" name="Line 7041">
            <a:extLst>
              <a:ext uri="{FF2B5EF4-FFF2-40B4-BE49-F238E27FC236}">
                <a16:creationId xmlns:a16="http://schemas.microsoft.com/office/drawing/2014/main" id="{00000000-0008-0000-1100-00002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3" name="Group 7042">
          <a:extLst>
            <a:ext uri="{FF2B5EF4-FFF2-40B4-BE49-F238E27FC236}">
              <a16:creationId xmlns:a16="http://schemas.microsoft.com/office/drawing/2014/main" id="{00000000-0008-0000-1100-000099D54D00}"/>
            </a:ext>
          </a:extLst>
        </xdr:cNvPr>
        <xdr:cNvGrpSpPr>
          <a:grpSpLocks/>
        </xdr:cNvGrpSpPr>
      </xdr:nvGrpSpPr>
      <xdr:grpSpPr bwMode="auto">
        <a:xfrm>
          <a:off x="4700588" y="10096500"/>
          <a:ext cx="266700" cy="0"/>
          <a:chOff x="466" y="3952"/>
          <a:chExt cx="28" cy="16"/>
        </a:xfrm>
      </xdr:grpSpPr>
      <xdr:sp macro="" textlink="">
        <xdr:nvSpPr>
          <xdr:cNvPr id="5101344" name="Line 7043">
            <a:extLst>
              <a:ext uri="{FF2B5EF4-FFF2-40B4-BE49-F238E27FC236}">
                <a16:creationId xmlns:a16="http://schemas.microsoft.com/office/drawing/2014/main" id="{00000000-0008-0000-1100-00002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5" name="Line 7044">
            <a:extLst>
              <a:ext uri="{FF2B5EF4-FFF2-40B4-BE49-F238E27FC236}">
                <a16:creationId xmlns:a16="http://schemas.microsoft.com/office/drawing/2014/main" id="{00000000-0008-0000-1100-00002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54" name="Group 7045">
          <a:extLst>
            <a:ext uri="{FF2B5EF4-FFF2-40B4-BE49-F238E27FC236}">
              <a16:creationId xmlns:a16="http://schemas.microsoft.com/office/drawing/2014/main" id="{00000000-0008-0000-1100-00009AD54D00}"/>
            </a:ext>
          </a:extLst>
        </xdr:cNvPr>
        <xdr:cNvGrpSpPr>
          <a:grpSpLocks/>
        </xdr:cNvGrpSpPr>
      </xdr:nvGrpSpPr>
      <xdr:grpSpPr bwMode="auto">
        <a:xfrm>
          <a:off x="4117181" y="10096500"/>
          <a:ext cx="240507" cy="0"/>
          <a:chOff x="466" y="3952"/>
          <a:chExt cx="28" cy="16"/>
        </a:xfrm>
      </xdr:grpSpPr>
      <xdr:sp macro="" textlink="">
        <xdr:nvSpPr>
          <xdr:cNvPr id="5101342" name="Line 7046">
            <a:extLst>
              <a:ext uri="{FF2B5EF4-FFF2-40B4-BE49-F238E27FC236}">
                <a16:creationId xmlns:a16="http://schemas.microsoft.com/office/drawing/2014/main" id="{00000000-0008-0000-1100-00001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3" name="Line 7047">
            <a:extLst>
              <a:ext uri="{FF2B5EF4-FFF2-40B4-BE49-F238E27FC236}">
                <a16:creationId xmlns:a16="http://schemas.microsoft.com/office/drawing/2014/main" id="{00000000-0008-0000-1100-00001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955" name="Group 7048">
          <a:extLst>
            <a:ext uri="{FF2B5EF4-FFF2-40B4-BE49-F238E27FC236}">
              <a16:creationId xmlns:a16="http://schemas.microsoft.com/office/drawing/2014/main" id="{00000000-0008-0000-1100-00009BD54D00}"/>
            </a:ext>
          </a:extLst>
        </xdr:cNvPr>
        <xdr:cNvGrpSpPr>
          <a:grpSpLocks/>
        </xdr:cNvGrpSpPr>
      </xdr:nvGrpSpPr>
      <xdr:grpSpPr bwMode="auto">
        <a:xfrm>
          <a:off x="5486400" y="10096500"/>
          <a:ext cx="228600" cy="0"/>
          <a:chOff x="466" y="3952"/>
          <a:chExt cx="28" cy="16"/>
        </a:xfrm>
      </xdr:grpSpPr>
      <xdr:sp macro="" textlink="">
        <xdr:nvSpPr>
          <xdr:cNvPr id="5101340" name="Line 7049">
            <a:extLst>
              <a:ext uri="{FF2B5EF4-FFF2-40B4-BE49-F238E27FC236}">
                <a16:creationId xmlns:a16="http://schemas.microsoft.com/office/drawing/2014/main" id="{00000000-0008-0000-1100-00001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1" name="Line 7050">
            <a:extLst>
              <a:ext uri="{FF2B5EF4-FFF2-40B4-BE49-F238E27FC236}">
                <a16:creationId xmlns:a16="http://schemas.microsoft.com/office/drawing/2014/main" id="{00000000-0008-0000-1100-00001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6" name="Group 7051">
          <a:extLst>
            <a:ext uri="{FF2B5EF4-FFF2-40B4-BE49-F238E27FC236}">
              <a16:creationId xmlns:a16="http://schemas.microsoft.com/office/drawing/2014/main" id="{00000000-0008-0000-1100-00009CD54D00}"/>
            </a:ext>
          </a:extLst>
        </xdr:cNvPr>
        <xdr:cNvGrpSpPr>
          <a:grpSpLocks/>
        </xdr:cNvGrpSpPr>
      </xdr:nvGrpSpPr>
      <xdr:grpSpPr bwMode="auto">
        <a:xfrm>
          <a:off x="4700588" y="10096500"/>
          <a:ext cx="266700" cy="0"/>
          <a:chOff x="466" y="3952"/>
          <a:chExt cx="28" cy="16"/>
        </a:xfrm>
      </xdr:grpSpPr>
      <xdr:sp macro="" textlink="">
        <xdr:nvSpPr>
          <xdr:cNvPr id="5101338" name="Line 7052">
            <a:extLst>
              <a:ext uri="{FF2B5EF4-FFF2-40B4-BE49-F238E27FC236}">
                <a16:creationId xmlns:a16="http://schemas.microsoft.com/office/drawing/2014/main" id="{00000000-0008-0000-1100-00001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9" name="Line 7053">
            <a:extLst>
              <a:ext uri="{FF2B5EF4-FFF2-40B4-BE49-F238E27FC236}">
                <a16:creationId xmlns:a16="http://schemas.microsoft.com/office/drawing/2014/main" id="{00000000-0008-0000-1100-00001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7" name="Group 7054">
          <a:extLst>
            <a:ext uri="{FF2B5EF4-FFF2-40B4-BE49-F238E27FC236}">
              <a16:creationId xmlns:a16="http://schemas.microsoft.com/office/drawing/2014/main" id="{00000000-0008-0000-1100-00009DD54D00}"/>
            </a:ext>
          </a:extLst>
        </xdr:cNvPr>
        <xdr:cNvGrpSpPr>
          <a:grpSpLocks/>
        </xdr:cNvGrpSpPr>
      </xdr:nvGrpSpPr>
      <xdr:grpSpPr bwMode="auto">
        <a:xfrm>
          <a:off x="4700588" y="10096500"/>
          <a:ext cx="266700" cy="0"/>
          <a:chOff x="466" y="3952"/>
          <a:chExt cx="28" cy="16"/>
        </a:xfrm>
      </xdr:grpSpPr>
      <xdr:sp macro="" textlink="">
        <xdr:nvSpPr>
          <xdr:cNvPr id="5101336" name="Line 7055">
            <a:extLst>
              <a:ext uri="{FF2B5EF4-FFF2-40B4-BE49-F238E27FC236}">
                <a16:creationId xmlns:a16="http://schemas.microsoft.com/office/drawing/2014/main" id="{00000000-0008-0000-1100-00001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7" name="Line 7056">
            <a:extLst>
              <a:ext uri="{FF2B5EF4-FFF2-40B4-BE49-F238E27FC236}">
                <a16:creationId xmlns:a16="http://schemas.microsoft.com/office/drawing/2014/main" id="{00000000-0008-0000-1100-00001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8" name="Group 7057">
          <a:extLst>
            <a:ext uri="{FF2B5EF4-FFF2-40B4-BE49-F238E27FC236}">
              <a16:creationId xmlns:a16="http://schemas.microsoft.com/office/drawing/2014/main" id="{00000000-0008-0000-1100-00009ED54D00}"/>
            </a:ext>
          </a:extLst>
        </xdr:cNvPr>
        <xdr:cNvGrpSpPr>
          <a:grpSpLocks/>
        </xdr:cNvGrpSpPr>
      </xdr:nvGrpSpPr>
      <xdr:grpSpPr bwMode="auto">
        <a:xfrm>
          <a:off x="4700588" y="10096500"/>
          <a:ext cx="266700" cy="0"/>
          <a:chOff x="466" y="3952"/>
          <a:chExt cx="28" cy="16"/>
        </a:xfrm>
      </xdr:grpSpPr>
      <xdr:sp macro="" textlink="">
        <xdr:nvSpPr>
          <xdr:cNvPr id="5101334" name="Line 7058">
            <a:extLst>
              <a:ext uri="{FF2B5EF4-FFF2-40B4-BE49-F238E27FC236}">
                <a16:creationId xmlns:a16="http://schemas.microsoft.com/office/drawing/2014/main" id="{00000000-0008-0000-1100-00001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5" name="Line 7059">
            <a:extLst>
              <a:ext uri="{FF2B5EF4-FFF2-40B4-BE49-F238E27FC236}">
                <a16:creationId xmlns:a16="http://schemas.microsoft.com/office/drawing/2014/main" id="{00000000-0008-0000-1100-00001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9" name="Group 7060">
          <a:extLst>
            <a:ext uri="{FF2B5EF4-FFF2-40B4-BE49-F238E27FC236}">
              <a16:creationId xmlns:a16="http://schemas.microsoft.com/office/drawing/2014/main" id="{00000000-0008-0000-1100-00009FD54D00}"/>
            </a:ext>
          </a:extLst>
        </xdr:cNvPr>
        <xdr:cNvGrpSpPr>
          <a:grpSpLocks/>
        </xdr:cNvGrpSpPr>
      </xdr:nvGrpSpPr>
      <xdr:grpSpPr bwMode="auto">
        <a:xfrm>
          <a:off x="4700588" y="10096500"/>
          <a:ext cx="266700" cy="0"/>
          <a:chOff x="466" y="3952"/>
          <a:chExt cx="28" cy="16"/>
        </a:xfrm>
      </xdr:grpSpPr>
      <xdr:sp macro="" textlink="">
        <xdr:nvSpPr>
          <xdr:cNvPr id="5101332" name="Line 7061">
            <a:extLst>
              <a:ext uri="{FF2B5EF4-FFF2-40B4-BE49-F238E27FC236}">
                <a16:creationId xmlns:a16="http://schemas.microsoft.com/office/drawing/2014/main" id="{00000000-0008-0000-1100-00001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3" name="Line 7062">
            <a:extLst>
              <a:ext uri="{FF2B5EF4-FFF2-40B4-BE49-F238E27FC236}">
                <a16:creationId xmlns:a16="http://schemas.microsoft.com/office/drawing/2014/main" id="{00000000-0008-0000-1100-00001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960" name="Group 7063">
          <a:extLst>
            <a:ext uri="{FF2B5EF4-FFF2-40B4-BE49-F238E27FC236}">
              <a16:creationId xmlns:a16="http://schemas.microsoft.com/office/drawing/2014/main" id="{00000000-0008-0000-1100-0000A0D54D00}"/>
            </a:ext>
          </a:extLst>
        </xdr:cNvPr>
        <xdr:cNvGrpSpPr>
          <a:grpSpLocks/>
        </xdr:cNvGrpSpPr>
      </xdr:nvGrpSpPr>
      <xdr:grpSpPr bwMode="auto">
        <a:xfrm>
          <a:off x="4576763" y="10096500"/>
          <a:ext cx="228600" cy="0"/>
          <a:chOff x="466" y="3952"/>
          <a:chExt cx="28" cy="16"/>
        </a:xfrm>
      </xdr:grpSpPr>
      <xdr:sp macro="" textlink="">
        <xdr:nvSpPr>
          <xdr:cNvPr id="5101330" name="Line 7064">
            <a:extLst>
              <a:ext uri="{FF2B5EF4-FFF2-40B4-BE49-F238E27FC236}">
                <a16:creationId xmlns:a16="http://schemas.microsoft.com/office/drawing/2014/main" id="{00000000-0008-0000-1100-00001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1" name="Line 7065">
            <a:extLst>
              <a:ext uri="{FF2B5EF4-FFF2-40B4-BE49-F238E27FC236}">
                <a16:creationId xmlns:a16="http://schemas.microsoft.com/office/drawing/2014/main" id="{00000000-0008-0000-1100-00001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1" name="Group 7066">
          <a:extLst>
            <a:ext uri="{FF2B5EF4-FFF2-40B4-BE49-F238E27FC236}">
              <a16:creationId xmlns:a16="http://schemas.microsoft.com/office/drawing/2014/main" id="{00000000-0008-0000-1100-0000A1D54D00}"/>
            </a:ext>
          </a:extLst>
        </xdr:cNvPr>
        <xdr:cNvGrpSpPr>
          <a:grpSpLocks/>
        </xdr:cNvGrpSpPr>
      </xdr:nvGrpSpPr>
      <xdr:grpSpPr bwMode="auto">
        <a:xfrm>
          <a:off x="4117181" y="10096500"/>
          <a:ext cx="240507" cy="0"/>
          <a:chOff x="466" y="3952"/>
          <a:chExt cx="28" cy="16"/>
        </a:xfrm>
      </xdr:grpSpPr>
      <xdr:sp macro="" textlink="">
        <xdr:nvSpPr>
          <xdr:cNvPr id="5101328" name="Line 7067">
            <a:extLst>
              <a:ext uri="{FF2B5EF4-FFF2-40B4-BE49-F238E27FC236}">
                <a16:creationId xmlns:a16="http://schemas.microsoft.com/office/drawing/2014/main" id="{00000000-0008-0000-1100-00001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9" name="Line 7068">
            <a:extLst>
              <a:ext uri="{FF2B5EF4-FFF2-40B4-BE49-F238E27FC236}">
                <a16:creationId xmlns:a16="http://schemas.microsoft.com/office/drawing/2014/main" id="{00000000-0008-0000-1100-00001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2" name="Group 7069">
          <a:extLst>
            <a:ext uri="{FF2B5EF4-FFF2-40B4-BE49-F238E27FC236}">
              <a16:creationId xmlns:a16="http://schemas.microsoft.com/office/drawing/2014/main" id="{00000000-0008-0000-1100-0000A2D54D00}"/>
            </a:ext>
          </a:extLst>
        </xdr:cNvPr>
        <xdr:cNvGrpSpPr>
          <a:grpSpLocks/>
        </xdr:cNvGrpSpPr>
      </xdr:nvGrpSpPr>
      <xdr:grpSpPr bwMode="auto">
        <a:xfrm>
          <a:off x="4700588" y="10096500"/>
          <a:ext cx="266700" cy="0"/>
          <a:chOff x="466" y="3952"/>
          <a:chExt cx="28" cy="16"/>
        </a:xfrm>
      </xdr:grpSpPr>
      <xdr:sp macro="" textlink="">
        <xdr:nvSpPr>
          <xdr:cNvPr id="5101326" name="Line 7070">
            <a:extLst>
              <a:ext uri="{FF2B5EF4-FFF2-40B4-BE49-F238E27FC236}">
                <a16:creationId xmlns:a16="http://schemas.microsoft.com/office/drawing/2014/main" id="{00000000-0008-0000-1100-00000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7" name="Line 7071">
            <a:extLst>
              <a:ext uri="{FF2B5EF4-FFF2-40B4-BE49-F238E27FC236}">
                <a16:creationId xmlns:a16="http://schemas.microsoft.com/office/drawing/2014/main" id="{00000000-0008-0000-1100-00000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3" name="Group 7072">
          <a:extLst>
            <a:ext uri="{FF2B5EF4-FFF2-40B4-BE49-F238E27FC236}">
              <a16:creationId xmlns:a16="http://schemas.microsoft.com/office/drawing/2014/main" id="{00000000-0008-0000-1100-0000A3D54D00}"/>
            </a:ext>
          </a:extLst>
        </xdr:cNvPr>
        <xdr:cNvGrpSpPr>
          <a:grpSpLocks/>
        </xdr:cNvGrpSpPr>
      </xdr:nvGrpSpPr>
      <xdr:grpSpPr bwMode="auto">
        <a:xfrm>
          <a:off x="4117181" y="10096500"/>
          <a:ext cx="240507" cy="0"/>
          <a:chOff x="466" y="3952"/>
          <a:chExt cx="28" cy="16"/>
        </a:xfrm>
      </xdr:grpSpPr>
      <xdr:sp macro="" textlink="">
        <xdr:nvSpPr>
          <xdr:cNvPr id="5101324" name="Line 7073">
            <a:extLst>
              <a:ext uri="{FF2B5EF4-FFF2-40B4-BE49-F238E27FC236}">
                <a16:creationId xmlns:a16="http://schemas.microsoft.com/office/drawing/2014/main" id="{00000000-0008-0000-1100-00000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5" name="Line 7074">
            <a:extLst>
              <a:ext uri="{FF2B5EF4-FFF2-40B4-BE49-F238E27FC236}">
                <a16:creationId xmlns:a16="http://schemas.microsoft.com/office/drawing/2014/main" id="{00000000-0008-0000-1100-00000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4" name="Group 7075">
          <a:extLst>
            <a:ext uri="{FF2B5EF4-FFF2-40B4-BE49-F238E27FC236}">
              <a16:creationId xmlns:a16="http://schemas.microsoft.com/office/drawing/2014/main" id="{00000000-0008-0000-1100-0000A4D54D00}"/>
            </a:ext>
          </a:extLst>
        </xdr:cNvPr>
        <xdr:cNvGrpSpPr>
          <a:grpSpLocks/>
        </xdr:cNvGrpSpPr>
      </xdr:nvGrpSpPr>
      <xdr:grpSpPr bwMode="auto">
        <a:xfrm>
          <a:off x="4700588" y="10096500"/>
          <a:ext cx="266700" cy="0"/>
          <a:chOff x="466" y="3952"/>
          <a:chExt cx="28" cy="16"/>
        </a:xfrm>
      </xdr:grpSpPr>
      <xdr:sp macro="" textlink="">
        <xdr:nvSpPr>
          <xdr:cNvPr id="5101322" name="Line 7076">
            <a:extLst>
              <a:ext uri="{FF2B5EF4-FFF2-40B4-BE49-F238E27FC236}">
                <a16:creationId xmlns:a16="http://schemas.microsoft.com/office/drawing/2014/main" id="{00000000-0008-0000-1100-00000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3" name="Line 7077">
            <a:extLst>
              <a:ext uri="{FF2B5EF4-FFF2-40B4-BE49-F238E27FC236}">
                <a16:creationId xmlns:a16="http://schemas.microsoft.com/office/drawing/2014/main" id="{00000000-0008-0000-1100-00000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5" name="Group 7078">
          <a:extLst>
            <a:ext uri="{FF2B5EF4-FFF2-40B4-BE49-F238E27FC236}">
              <a16:creationId xmlns:a16="http://schemas.microsoft.com/office/drawing/2014/main" id="{00000000-0008-0000-1100-0000A5D54D00}"/>
            </a:ext>
          </a:extLst>
        </xdr:cNvPr>
        <xdr:cNvGrpSpPr>
          <a:grpSpLocks/>
        </xdr:cNvGrpSpPr>
      </xdr:nvGrpSpPr>
      <xdr:grpSpPr bwMode="auto">
        <a:xfrm>
          <a:off x="4117181" y="10096500"/>
          <a:ext cx="240507" cy="0"/>
          <a:chOff x="466" y="3952"/>
          <a:chExt cx="28" cy="16"/>
        </a:xfrm>
      </xdr:grpSpPr>
      <xdr:sp macro="" textlink="">
        <xdr:nvSpPr>
          <xdr:cNvPr id="5101320" name="Line 7079">
            <a:extLst>
              <a:ext uri="{FF2B5EF4-FFF2-40B4-BE49-F238E27FC236}">
                <a16:creationId xmlns:a16="http://schemas.microsoft.com/office/drawing/2014/main" id="{00000000-0008-0000-1100-00000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1" name="Line 7080">
            <a:extLst>
              <a:ext uri="{FF2B5EF4-FFF2-40B4-BE49-F238E27FC236}">
                <a16:creationId xmlns:a16="http://schemas.microsoft.com/office/drawing/2014/main" id="{00000000-0008-0000-1100-00000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6" name="Group 7081">
          <a:extLst>
            <a:ext uri="{FF2B5EF4-FFF2-40B4-BE49-F238E27FC236}">
              <a16:creationId xmlns:a16="http://schemas.microsoft.com/office/drawing/2014/main" id="{00000000-0008-0000-1100-0000A6D54D00}"/>
            </a:ext>
          </a:extLst>
        </xdr:cNvPr>
        <xdr:cNvGrpSpPr>
          <a:grpSpLocks/>
        </xdr:cNvGrpSpPr>
      </xdr:nvGrpSpPr>
      <xdr:grpSpPr bwMode="auto">
        <a:xfrm>
          <a:off x="4700588" y="10096500"/>
          <a:ext cx="266700" cy="0"/>
          <a:chOff x="466" y="3952"/>
          <a:chExt cx="28" cy="16"/>
        </a:xfrm>
      </xdr:grpSpPr>
      <xdr:sp macro="" textlink="">
        <xdr:nvSpPr>
          <xdr:cNvPr id="5101318" name="Line 7082">
            <a:extLst>
              <a:ext uri="{FF2B5EF4-FFF2-40B4-BE49-F238E27FC236}">
                <a16:creationId xmlns:a16="http://schemas.microsoft.com/office/drawing/2014/main" id="{00000000-0008-0000-1100-00000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9" name="Line 7083">
            <a:extLst>
              <a:ext uri="{FF2B5EF4-FFF2-40B4-BE49-F238E27FC236}">
                <a16:creationId xmlns:a16="http://schemas.microsoft.com/office/drawing/2014/main" id="{00000000-0008-0000-1100-00000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7" name="Group 7084">
          <a:extLst>
            <a:ext uri="{FF2B5EF4-FFF2-40B4-BE49-F238E27FC236}">
              <a16:creationId xmlns:a16="http://schemas.microsoft.com/office/drawing/2014/main" id="{00000000-0008-0000-1100-0000A7D54D00}"/>
            </a:ext>
          </a:extLst>
        </xdr:cNvPr>
        <xdr:cNvGrpSpPr>
          <a:grpSpLocks/>
        </xdr:cNvGrpSpPr>
      </xdr:nvGrpSpPr>
      <xdr:grpSpPr bwMode="auto">
        <a:xfrm>
          <a:off x="4117181" y="10096500"/>
          <a:ext cx="240507" cy="0"/>
          <a:chOff x="466" y="3952"/>
          <a:chExt cx="28" cy="16"/>
        </a:xfrm>
      </xdr:grpSpPr>
      <xdr:sp macro="" textlink="">
        <xdr:nvSpPr>
          <xdr:cNvPr id="5101316" name="Line 7085">
            <a:extLst>
              <a:ext uri="{FF2B5EF4-FFF2-40B4-BE49-F238E27FC236}">
                <a16:creationId xmlns:a16="http://schemas.microsoft.com/office/drawing/2014/main" id="{00000000-0008-0000-1100-00000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7" name="Line 7086">
            <a:extLst>
              <a:ext uri="{FF2B5EF4-FFF2-40B4-BE49-F238E27FC236}">
                <a16:creationId xmlns:a16="http://schemas.microsoft.com/office/drawing/2014/main" id="{00000000-0008-0000-1100-00000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8" name="Group 7087">
          <a:extLst>
            <a:ext uri="{FF2B5EF4-FFF2-40B4-BE49-F238E27FC236}">
              <a16:creationId xmlns:a16="http://schemas.microsoft.com/office/drawing/2014/main" id="{00000000-0008-0000-1100-0000A8D54D00}"/>
            </a:ext>
          </a:extLst>
        </xdr:cNvPr>
        <xdr:cNvGrpSpPr>
          <a:grpSpLocks/>
        </xdr:cNvGrpSpPr>
      </xdr:nvGrpSpPr>
      <xdr:grpSpPr bwMode="auto">
        <a:xfrm>
          <a:off x="4117181" y="10096500"/>
          <a:ext cx="240507" cy="0"/>
          <a:chOff x="466" y="3952"/>
          <a:chExt cx="28" cy="16"/>
        </a:xfrm>
      </xdr:grpSpPr>
      <xdr:sp macro="" textlink="">
        <xdr:nvSpPr>
          <xdr:cNvPr id="5101314" name="Line 7088">
            <a:extLst>
              <a:ext uri="{FF2B5EF4-FFF2-40B4-BE49-F238E27FC236}">
                <a16:creationId xmlns:a16="http://schemas.microsoft.com/office/drawing/2014/main" id="{00000000-0008-0000-1100-00000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5" name="Line 7089">
            <a:extLst>
              <a:ext uri="{FF2B5EF4-FFF2-40B4-BE49-F238E27FC236}">
                <a16:creationId xmlns:a16="http://schemas.microsoft.com/office/drawing/2014/main" id="{00000000-0008-0000-1100-00000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9" name="Group 7090">
          <a:extLst>
            <a:ext uri="{FF2B5EF4-FFF2-40B4-BE49-F238E27FC236}">
              <a16:creationId xmlns:a16="http://schemas.microsoft.com/office/drawing/2014/main" id="{00000000-0008-0000-1100-0000A9D54D00}"/>
            </a:ext>
          </a:extLst>
        </xdr:cNvPr>
        <xdr:cNvGrpSpPr>
          <a:grpSpLocks/>
        </xdr:cNvGrpSpPr>
      </xdr:nvGrpSpPr>
      <xdr:grpSpPr bwMode="auto">
        <a:xfrm>
          <a:off x="4117181" y="10096500"/>
          <a:ext cx="240507" cy="0"/>
          <a:chOff x="466" y="3952"/>
          <a:chExt cx="28" cy="16"/>
        </a:xfrm>
      </xdr:grpSpPr>
      <xdr:sp macro="" textlink="">
        <xdr:nvSpPr>
          <xdr:cNvPr id="5101312" name="Line 7091">
            <a:extLst>
              <a:ext uri="{FF2B5EF4-FFF2-40B4-BE49-F238E27FC236}">
                <a16:creationId xmlns:a16="http://schemas.microsoft.com/office/drawing/2014/main" id="{00000000-0008-0000-1100-00000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3" name="Line 7092">
            <a:extLst>
              <a:ext uri="{FF2B5EF4-FFF2-40B4-BE49-F238E27FC236}">
                <a16:creationId xmlns:a16="http://schemas.microsoft.com/office/drawing/2014/main" id="{00000000-0008-0000-1100-00000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70" name="Group 7093">
          <a:extLst>
            <a:ext uri="{FF2B5EF4-FFF2-40B4-BE49-F238E27FC236}">
              <a16:creationId xmlns:a16="http://schemas.microsoft.com/office/drawing/2014/main" id="{00000000-0008-0000-1100-0000AAD54D00}"/>
            </a:ext>
          </a:extLst>
        </xdr:cNvPr>
        <xdr:cNvGrpSpPr>
          <a:grpSpLocks/>
        </xdr:cNvGrpSpPr>
      </xdr:nvGrpSpPr>
      <xdr:grpSpPr bwMode="auto">
        <a:xfrm>
          <a:off x="4117181" y="10096500"/>
          <a:ext cx="240507" cy="0"/>
          <a:chOff x="466" y="3952"/>
          <a:chExt cx="28" cy="16"/>
        </a:xfrm>
      </xdr:grpSpPr>
      <xdr:sp macro="" textlink="">
        <xdr:nvSpPr>
          <xdr:cNvPr id="5101310" name="Line 7094">
            <a:extLst>
              <a:ext uri="{FF2B5EF4-FFF2-40B4-BE49-F238E27FC236}">
                <a16:creationId xmlns:a16="http://schemas.microsoft.com/office/drawing/2014/main" id="{00000000-0008-0000-1100-0000F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1" name="Line 7095">
            <a:extLst>
              <a:ext uri="{FF2B5EF4-FFF2-40B4-BE49-F238E27FC236}">
                <a16:creationId xmlns:a16="http://schemas.microsoft.com/office/drawing/2014/main" id="{00000000-0008-0000-1100-0000F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1" name="Group 7096">
          <a:extLst>
            <a:ext uri="{FF2B5EF4-FFF2-40B4-BE49-F238E27FC236}">
              <a16:creationId xmlns:a16="http://schemas.microsoft.com/office/drawing/2014/main" id="{00000000-0008-0000-1100-0000ABD54D00}"/>
            </a:ext>
          </a:extLst>
        </xdr:cNvPr>
        <xdr:cNvGrpSpPr>
          <a:grpSpLocks/>
        </xdr:cNvGrpSpPr>
      </xdr:nvGrpSpPr>
      <xdr:grpSpPr bwMode="auto">
        <a:xfrm>
          <a:off x="5143500" y="10096500"/>
          <a:ext cx="0" cy="0"/>
          <a:chOff x="466" y="3952"/>
          <a:chExt cx="28" cy="16"/>
        </a:xfrm>
      </xdr:grpSpPr>
      <xdr:sp macro="" textlink="">
        <xdr:nvSpPr>
          <xdr:cNvPr id="5101308" name="Line 7097">
            <a:extLst>
              <a:ext uri="{FF2B5EF4-FFF2-40B4-BE49-F238E27FC236}">
                <a16:creationId xmlns:a16="http://schemas.microsoft.com/office/drawing/2014/main" id="{00000000-0008-0000-1100-0000F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9" name="Line 7098">
            <a:extLst>
              <a:ext uri="{FF2B5EF4-FFF2-40B4-BE49-F238E27FC236}">
                <a16:creationId xmlns:a16="http://schemas.microsoft.com/office/drawing/2014/main" id="{00000000-0008-0000-1100-0000F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2" name="Group 7099">
          <a:extLst>
            <a:ext uri="{FF2B5EF4-FFF2-40B4-BE49-F238E27FC236}">
              <a16:creationId xmlns:a16="http://schemas.microsoft.com/office/drawing/2014/main" id="{00000000-0008-0000-1100-0000ACD54D00}"/>
            </a:ext>
          </a:extLst>
        </xdr:cNvPr>
        <xdr:cNvGrpSpPr>
          <a:grpSpLocks/>
        </xdr:cNvGrpSpPr>
      </xdr:nvGrpSpPr>
      <xdr:grpSpPr bwMode="auto">
        <a:xfrm>
          <a:off x="5143500" y="10096500"/>
          <a:ext cx="0" cy="0"/>
          <a:chOff x="466" y="3952"/>
          <a:chExt cx="28" cy="16"/>
        </a:xfrm>
      </xdr:grpSpPr>
      <xdr:sp macro="" textlink="">
        <xdr:nvSpPr>
          <xdr:cNvPr id="5101306" name="Line 7100">
            <a:extLst>
              <a:ext uri="{FF2B5EF4-FFF2-40B4-BE49-F238E27FC236}">
                <a16:creationId xmlns:a16="http://schemas.microsoft.com/office/drawing/2014/main" id="{00000000-0008-0000-1100-0000F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7" name="Line 7101">
            <a:extLst>
              <a:ext uri="{FF2B5EF4-FFF2-40B4-BE49-F238E27FC236}">
                <a16:creationId xmlns:a16="http://schemas.microsoft.com/office/drawing/2014/main" id="{00000000-0008-0000-1100-0000F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3" name="Group 7102">
          <a:extLst>
            <a:ext uri="{FF2B5EF4-FFF2-40B4-BE49-F238E27FC236}">
              <a16:creationId xmlns:a16="http://schemas.microsoft.com/office/drawing/2014/main" id="{00000000-0008-0000-1100-0000ADD54D00}"/>
            </a:ext>
          </a:extLst>
        </xdr:cNvPr>
        <xdr:cNvGrpSpPr>
          <a:grpSpLocks/>
        </xdr:cNvGrpSpPr>
      </xdr:nvGrpSpPr>
      <xdr:grpSpPr bwMode="auto">
        <a:xfrm>
          <a:off x="5143500" y="10096500"/>
          <a:ext cx="0" cy="0"/>
          <a:chOff x="466" y="3952"/>
          <a:chExt cx="28" cy="16"/>
        </a:xfrm>
      </xdr:grpSpPr>
      <xdr:sp macro="" textlink="">
        <xdr:nvSpPr>
          <xdr:cNvPr id="5101304" name="Line 7103">
            <a:extLst>
              <a:ext uri="{FF2B5EF4-FFF2-40B4-BE49-F238E27FC236}">
                <a16:creationId xmlns:a16="http://schemas.microsoft.com/office/drawing/2014/main" id="{00000000-0008-0000-1100-0000F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5" name="Line 7104">
            <a:extLst>
              <a:ext uri="{FF2B5EF4-FFF2-40B4-BE49-F238E27FC236}">
                <a16:creationId xmlns:a16="http://schemas.microsoft.com/office/drawing/2014/main" id="{00000000-0008-0000-1100-0000F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4" name="Group 7105">
          <a:extLst>
            <a:ext uri="{FF2B5EF4-FFF2-40B4-BE49-F238E27FC236}">
              <a16:creationId xmlns:a16="http://schemas.microsoft.com/office/drawing/2014/main" id="{00000000-0008-0000-1100-0000AED54D00}"/>
            </a:ext>
          </a:extLst>
        </xdr:cNvPr>
        <xdr:cNvGrpSpPr>
          <a:grpSpLocks/>
        </xdr:cNvGrpSpPr>
      </xdr:nvGrpSpPr>
      <xdr:grpSpPr bwMode="auto">
        <a:xfrm>
          <a:off x="5143500" y="10096500"/>
          <a:ext cx="0" cy="0"/>
          <a:chOff x="466" y="3952"/>
          <a:chExt cx="28" cy="16"/>
        </a:xfrm>
      </xdr:grpSpPr>
      <xdr:sp macro="" textlink="">
        <xdr:nvSpPr>
          <xdr:cNvPr id="5101302" name="Line 7106">
            <a:extLst>
              <a:ext uri="{FF2B5EF4-FFF2-40B4-BE49-F238E27FC236}">
                <a16:creationId xmlns:a16="http://schemas.microsoft.com/office/drawing/2014/main" id="{00000000-0008-0000-1100-0000F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3" name="Line 7107">
            <a:extLst>
              <a:ext uri="{FF2B5EF4-FFF2-40B4-BE49-F238E27FC236}">
                <a16:creationId xmlns:a16="http://schemas.microsoft.com/office/drawing/2014/main" id="{00000000-0008-0000-1100-0000F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975" name="Group 7108">
          <a:extLst>
            <a:ext uri="{FF2B5EF4-FFF2-40B4-BE49-F238E27FC236}">
              <a16:creationId xmlns:a16="http://schemas.microsoft.com/office/drawing/2014/main" id="{00000000-0008-0000-1100-0000AFD54D00}"/>
            </a:ext>
          </a:extLst>
        </xdr:cNvPr>
        <xdr:cNvGrpSpPr>
          <a:grpSpLocks/>
        </xdr:cNvGrpSpPr>
      </xdr:nvGrpSpPr>
      <xdr:grpSpPr bwMode="auto">
        <a:xfrm>
          <a:off x="4050506" y="10096500"/>
          <a:ext cx="266700" cy="0"/>
          <a:chOff x="466" y="3952"/>
          <a:chExt cx="28" cy="16"/>
        </a:xfrm>
      </xdr:grpSpPr>
      <xdr:sp macro="" textlink="">
        <xdr:nvSpPr>
          <xdr:cNvPr id="5101300" name="Line 7109">
            <a:extLst>
              <a:ext uri="{FF2B5EF4-FFF2-40B4-BE49-F238E27FC236}">
                <a16:creationId xmlns:a16="http://schemas.microsoft.com/office/drawing/2014/main" id="{00000000-0008-0000-1100-0000F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1" name="Line 7110">
            <a:extLst>
              <a:ext uri="{FF2B5EF4-FFF2-40B4-BE49-F238E27FC236}">
                <a16:creationId xmlns:a16="http://schemas.microsoft.com/office/drawing/2014/main" id="{00000000-0008-0000-1100-0000F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976" name="Group 7111">
          <a:extLst>
            <a:ext uri="{FF2B5EF4-FFF2-40B4-BE49-F238E27FC236}">
              <a16:creationId xmlns:a16="http://schemas.microsoft.com/office/drawing/2014/main" id="{00000000-0008-0000-1100-0000B0D54D00}"/>
            </a:ext>
          </a:extLst>
        </xdr:cNvPr>
        <xdr:cNvGrpSpPr>
          <a:grpSpLocks/>
        </xdr:cNvGrpSpPr>
      </xdr:nvGrpSpPr>
      <xdr:grpSpPr bwMode="auto">
        <a:xfrm>
          <a:off x="4031456" y="10096500"/>
          <a:ext cx="266700" cy="0"/>
          <a:chOff x="466" y="3952"/>
          <a:chExt cx="28" cy="16"/>
        </a:xfrm>
      </xdr:grpSpPr>
      <xdr:sp macro="" textlink="">
        <xdr:nvSpPr>
          <xdr:cNvPr id="5101298" name="Line 7112">
            <a:extLst>
              <a:ext uri="{FF2B5EF4-FFF2-40B4-BE49-F238E27FC236}">
                <a16:creationId xmlns:a16="http://schemas.microsoft.com/office/drawing/2014/main" id="{00000000-0008-0000-1100-0000F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9" name="Line 7113">
            <a:extLst>
              <a:ext uri="{FF2B5EF4-FFF2-40B4-BE49-F238E27FC236}">
                <a16:creationId xmlns:a16="http://schemas.microsoft.com/office/drawing/2014/main" id="{00000000-0008-0000-1100-0000F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977" name="Group 7114">
          <a:extLst>
            <a:ext uri="{FF2B5EF4-FFF2-40B4-BE49-F238E27FC236}">
              <a16:creationId xmlns:a16="http://schemas.microsoft.com/office/drawing/2014/main" id="{00000000-0008-0000-1100-0000B1D54D00}"/>
            </a:ext>
          </a:extLst>
        </xdr:cNvPr>
        <xdr:cNvGrpSpPr>
          <a:grpSpLocks/>
        </xdr:cNvGrpSpPr>
      </xdr:nvGrpSpPr>
      <xdr:grpSpPr bwMode="auto">
        <a:xfrm>
          <a:off x="4060031" y="10096500"/>
          <a:ext cx="266700" cy="0"/>
          <a:chOff x="466" y="3952"/>
          <a:chExt cx="28" cy="16"/>
        </a:xfrm>
      </xdr:grpSpPr>
      <xdr:sp macro="" textlink="">
        <xdr:nvSpPr>
          <xdr:cNvPr id="5101296" name="Line 7115">
            <a:extLst>
              <a:ext uri="{FF2B5EF4-FFF2-40B4-BE49-F238E27FC236}">
                <a16:creationId xmlns:a16="http://schemas.microsoft.com/office/drawing/2014/main" id="{00000000-0008-0000-1100-0000F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7" name="Line 7116">
            <a:extLst>
              <a:ext uri="{FF2B5EF4-FFF2-40B4-BE49-F238E27FC236}">
                <a16:creationId xmlns:a16="http://schemas.microsoft.com/office/drawing/2014/main" id="{00000000-0008-0000-1100-0000F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978" name="Group 7117">
          <a:extLst>
            <a:ext uri="{FF2B5EF4-FFF2-40B4-BE49-F238E27FC236}">
              <a16:creationId xmlns:a16="http://schemas.microsoft.com/office/drawing/2014/main" id="{00000000-0008-0000-1100-0000B2D54D00}"/>
            </a:ext>
          </a:extLst>
        </xdr:cNvPr>
        <xdr:cNvGrpSpPr>
          <a:grpSpLocks/>
        </xdr:cNvGrpSpPr>
      </xdr:nvGrpSpPr>
      <xdr:grpSpPr bwMode="auto">
        <a:xfrm>
          <a:off x="4633913" y="10096500"/>
          <a:ext cx="266700" cy="0"/>
          <a:chOff x="466" y="3952"/>
          <a:chExt cx="28" cy="16"/>
        </a:xfrm>
      </xdr:grpSpPr>
      <xdr:sp macro="" textlink="">
        <xdr:nvSpPr>
          <xdr:cNvPr id="5101294" name="Line 7118">
            <a:extLst>
              <a:ext uri="{FF2B5EF4-FFF2-40B4-BE49-F238E27FC236}">
                <a16:creationId xmlns:a16="http://schemas.microsoft.com/office/drawing/2014/main" id="{00000000-0008-0000-1100-0000E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5" name="Line 7119">
            <a:extLst>
              <a:ext uri="{FF2B5EF4-FFF2-40B4-BE49-F238E27FC236}">
                <a16:creationId xmlns:a16="http://schemas.microsoft.com/office/drawing/2014/main" id="{00000000-0008-0000-1100-0000E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979" name="Group 7120">
          <a:extLst>
            <a:ext uri="{FF2B5EF4-FFF2-40B4-BE49-F238E27FC236}">
              <a16:creationId xmlns:a16="http://schemas.microsoft.com/office/drawing/2014/main" id="{00000000-0008-0000-1100-0000B3D54D00}"/>
            </a:ext>
          </a:extLst>
        </xdr:cNvPr>
        <xdr:cNvGrpSpPr>
          <a:grpSpLocks/>
        </xdr:cNvGrpSpPr>
      </xdr:nvGrpSpPr>
      <xdr:grpSpPr bwMode="auto">
        <a:xfrm>
          <a:off x="4662488" y="10096500"/>
          <a:ext cx="266700" cy="0"/>
          <a:chOff x="466" y="3952"/>
          <a:chExt cx="28" cy="16"/>
        </a:xfrm>
      </xdr:grpSpPr>
      <xdr:sp macro="" textlink="">
        <xdr:nvSpPr>
          <xdr:cNvPr id="5101292" name="Line 7121">
            <a:extLst>
              <a:ext uri="{FF2B5EF4-FFF2-40B4-BE49-F238E27FC236}">
                <a16:creationId xmlns:a16="http://schemas.microsoft.com/office/drawing/2014/main" id="{00000000-0008-0000-1100-0000E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3" name="Line 7122">
            <a:extLst>
              <a:ext uri="{FF2B5EF4-FFF2-40B4-BE49-F238E27FC236}">
                <a16:creationId xmlns:a16="http://schemas.microsoft.com/office/drawing/2014/main" id="{00000000-0008-0000-1100-0000E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980" name="Group 7123">
          <a:extLst>
            <a:ext uri="{FF2B5EF4-FFF2-40B4-BE49-F238E27FC236}">
              <a16:creationId xmlns:a16="http://schemas.microsoft.com/office/drawing/2014/main" id="{00000000-0008-0000-1100-0000B4D54D00}"/>
            </a:ext>
          </a:extLst>
        </xdr:cNvPr>
        <xdr:cNvGrpSpPr>
          <a:grpSpLocks/>
        </xdr:cNvGrpSpPr>
      </xdr:nvGrpSpPr>
      <xdr:grpSpPr bwMode="auto">
        <a:xfrm>
          <a:off x="4652963" y="10096500"/>
          <a:ext cx="266700" cy="0"/>
          <a:chOff x="466" y="3952"/>
          <a:chExt cx="28" cy="16"/>
        </a:xfrm>
      </xdr:grpSpPr>
      <xdr:sp macro="" textlink="">
        <xdr:nvSpPr>
          <xdr:cNvPr id="5101290" name="Line 7124">
            <a:extLst>
              <a:ext uri="{FF2B5EF4-FFF2-40B4-BE49-F238E27FC236}">
                <a16:creationId xmlns:a16="http://schemas.microsoft.com/office/drawing/2014/main" id="{00000000-0008-0000-1100-0000E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1" name="Line 7125">
            <a:extLst>
              <a:ext uri="{FF2B5EF4-FFF2-40B4-BE49-F238E27FC236}">
                <a16:creationId xmlns:a16="http://schemas.microsoft.com/office/drawing/2014/main" id="{00000000-0008-0000-1100-0000E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981" name="Group 7126">
          <a:extLst>
            <a:ext uri="{FF2B5EF4-FFF2-40B4-BE49-F238E27FC236}">
              <a16:creationId xmlns:a16="http://schemas.microsoft.com/office/drawing/2014/main" id="{00000000-0008-0000-1100-0000B5D54D00}"/>
            </a:ext>
          </a:extLst>
        </xdr:cNvPr>
        <xdr:cNvGrpSpPr>
          <a:grpSpLocks/>
        </xdr:cNvGrpSpPr>
      </xdr:nvGrpSpPr>
      <xdr:grpSpPr bwMode="auto">
        <a:xfrm>
          <a:off x="4040981" y="10096500"/>
          <a:ext cx="266700" cy="0"/>
          <a:chOff x="466" y="3952"/>
          <a:chExt cx="28" cy="16"/>
        </a:xfrm>
      </xdr:grpSpPr>
      <xdr:sp macro="" textlink="">
        <xdr:nvSpPr>
          <xdr:cNvPr id="5101288" name="Line 7127">
            <a:extLst>
              <a:ext uri="{FF2B5EF4-FFF2-40B4-BE49-F238E27FC236}">
                <a16:creationId xmlns:a16="http://schemas.microsoft.com/office/drawing/2014/main" id="{00000000-0008-0000-1100-0000E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9" name="Line 7128">
            <a:extLst>
              <a:ext uri="{FF2B5EF4-FFF2-40B4-BE49-F238E27FC236}">
                <a16:creationId xmlns:a16="http://schemas.microsoft.com/office/drawing/2014/main" id="{00000000-0008-0000-1100-0000E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982" name="Group 7129">
          <a:extLst>
            <a:ext uri="{FF2B5EF4-FFF2-40B4-BE49-F238E27FC236}">
              <a16:creationId xmlns:a16="http://schemas.microsoft.com/office/drawing/2014/main" id="{00000000-0008-0000-1100-0000B6D54D00}"/>
            </a:ext>
          </a:extLst>
        </xdr:cNvPr>
        <xdr:cNvGrpSpPr>
          <a:grpSpLocks/>
        </xdr:cNvGrpSpPr>
      </xdr:nvGrpSpPr>
      <xdr:grpSpPr bwMode="auto">
        <a:xfrm>
          <a:off x="4088606" y="10096500"/>
          <a:ext cx="269082" cy="0"/>
          <a:chOff x="466" y="3952"/>
          <a:chExt cx="28" cy="16"/>
        </a:xfrm>
      </xdr:grpSpPr>
      <xdr:sp macro="" textlink="">
        <xdr:nvSpPr>
          <xdr:cNvPr id="5101286" name="Line 7130">
            <a:extLst>
              <a:ext uri="{FF2B5EF4-FFF2-40B4-BE49-F238E27FC236}">
                <a16:creationId xmlns:a16="http://schemas.microsoft.com/office/drawing/2014/main" id="{00000000-0008-0000-1100-0000E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7" name="Line 7131">
            <a:extLst>
              <a:ext uri="{FF2B5EF4-FFF2-40B4-BE49-F238E27FC236}">
                <a16:creationId xmlns:a16="http://schemas.microsoft.com/office/drawing/2014/main" id="{00000000-0008-0000-1100-0000E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983" name="Group 7132">
          <a:extLst>
            <a:ext uri="{FF2B5EF4-FFF2-40B4-BE49-F238E27FC236}">
              <a16:creationId xmlns:a16="http://schemas.microsoft.com/office/drawing/2014/main" id="{00000000-0008-0000-1100-0000B7D54D00}"/>
            </a:ext>
          </a:extLst>
        </xdr:cNvPr>
        <xdr:cNvGrpSpPr>
          <a:grpSpLocks/>
        </xdr:cNvGrpSpPr>
      </xdr:nvGrpSpPr>
      <xdr:grpSpPr bwMode="auto">
        <a:xfrm>
          <a:off x="4069556" y="10096500"/>
          <a:ext cx="266700" cy="0"/>
          <a:chOff x="466" y="3952"/>
          <a:chExt cx="28" cy="16"/>
        </a:xfrm>
      </xdr:grpSpPr>
      <xdr:sp macro="" textlink="">
        <xdr:nvSpPr>
          <xdr:cNvPr id="5101284" name="Line 7133">
            <a:extLst>
              <a:ext uri="{FF2B5EF4-FFF2-40B4-BE49-F238E27FC236}">
                <a16:creationId xmlns:a16="http://schemas.microsoft.com/office/drawing/2014/main" id="{00000000-0008-0000-1100-0000E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5" name="Line 7134">
            <a:extLst>
              <a:ext uri="{FF2B5EF4-FFF2-40B4-BE49-F238E27FC236}">
                <a16:creationId xmlns:a16="http://schemas.microsoft.com/office/drawing/2014/main" id="{00000000-0008-0000-1100-0000E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984" name="Group 7135">
          <a:extLst>
            <a:ext uri="{FF2B5EF4-FFF2-40B4-BE49-F238E27FC236}">
              <a16:creationId xmlns:a16="http://schemas.microsoft.com/office/drawing/2014/main" id="{00000000-0008-0000-1100-0000B8D54D00}"/>
            </a:ext>
          </a:extLst>
        </xdr:cNvPr>
        <xdr:cNvGrpSpPr>
          <a:grpSpLocks/>
        </xdr:cNvGrpSpPr>
      </xdr:nvGrpSpPr>
      <xdr:grpSpPr bwMode="auto">
        <a:xfrm>
          <a:off x="4060031" y="10096500"/>
          <a:ext cx="266700" cy="0"/>
          <a:chOff x="466" y="3952"/>
          <a:chExt cx="28" cy="16"/>
        </a:xfrm>
      </xdr:grpSpPr>
      <xdr:sp macro="" textlink="">
        <xdr:nvSpPr>
          <xdr:cNvPr id="5101282" name="Line 7136">
            <a:extLst>
              <a:ext uri="{FF2B5EF4-FFF2-40B4-BE49-F238E27FC236}">
                <a16:creationId xmlns:a16="http://schemas.microsoft.com/office/drawing/2014/main" id="{00000000-0008-0000-1100-0000E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3" name="Line 7137">
            <a:extLst>
              <a:ext uri="{FF2B5EF4-FFF2-40B4-BE49-F238E27FC236}">
                <a16:creationId xmlns:a16="http://schemas.microsoft.com/office/drawing/2014/main" id="{00000000-0008-0000-1100-0000E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5" name="Group 7138">
          <a:extLst>
            <a:ext uri="{FF2B5EF4-FFF2-40B4-BE49-F238E27FC236}">
              <a16:creationId xmlns:a16="http://schemas.microsoft.com/office/drawing/2014/main" id="{00000000-0008-0000-1100-0000B9D54D00}"/>
            </a:ext>
          </a:extLst>
        </xdr:cNvPr>
        <xdr:cNvGrpSpPr>
          <a:grpSpLocks/>
        </xdr:cNvGrpSpPr>
      </xdr:nvGrpSpPr>
      <xdr:grpSpPr bwMode="auto">
        <a:xfrm>
          <a:off x="4117181" y="10096500"/>
          <a:ext cx="240507" cy="0"/>
          <a:chOff x="466" y="3952"/>
          <a:chExt cx="28" cy="16"/>
        </a:xfrm>
      </xdr:grpSpPr>
      <xdr:sp macro="" textlink="">
        <xdr:nvSpPr>
          <xdr:cNvPr id="5101280" name="Line 7139">
            <a:extLst>
              <a:ext uri="{FF2B5EF4-FFF2-40B4-BE49-F238E27FC236}">
                <a16:creationId xmlns:a16="http://schemas.microsoft.com/office/drawing/2014/main" id="{00000000-0008-0000-1100-0000E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1" name="Line 7140">
            <a:extLst>
              <a:ext uri="{FF2B5EF4-FFF2-40B4-BE49-F238E27FC236}">
                <a16:creationId xmlns:a16="http://schemas.microsoft.com/office/drawing/2014/main" id="{00000000-0008-0000-1100-0000E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6" name="Group 7141">
          <a:extLst>
            <a:ext uri="{FF2B5EF4-FFF2-40B4-BE49-F238E27FC236}">
              <a16:creationId xmlns:a16="http://schemas.microsoft.com/office/drawing/2014/main" id="{00000000-0008-0000-1100-0000BAD54D00}"/>
            </a:ext>
          </a:extLst>
        </xdr:cNvPr>
        <xdr:cNvGrpSpPr>
          <a:grpSpLocks/>
        </xdr:cNvGrpSpPr>
      </xdr:nvGrpSpPr>
      <xdr:grpSpPr bwMode="auto">
        <a:xfrm>
          <a:off x="4117181" y="10096500"/>
          <a:ext cx="240507" cy="0"/>
          <a:chOff x="466" y="3952"/>
          <a:chExt cx="28" cy="16"/>
        </a:xfrm>
      </xdr:grpSpPr>
      <xdr:sp macro="" textlink="">
        <xdr:nvSpPr>
          <xdr:cNvPr id="5101278" name="Line 7142">
            <a:extLst>
              <a:ext uri="{FF2B5EF4-FFF2-40B4-BE49-F238E27FC236}">
                <a16:creationId xmlns:a16="http://schemas.microsoft.com/office/drawing/2014/main" id="{00000000-0008-0000-1100-0000D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9" name="Line 7143">
            <a:extLst>
              <a:ext uri="{FF2B5EF4-FFF2-40B4-BE49-F238E27FC236}">
                <a16:creationId xmlns:a16="http://schemas.microsoft.com/office/drawing/2014/main" id="{00000000-0008-0000-1100-0000D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7" name="Group 7144">
          <a:extLst>
            <a:ext uri="{FF2B5EF4-FFF2-40B4-BE49-F238E27FC236}">
              <a16:creationId xmlns:a16="http://schemas.microsoft.com/office/drawing/2014/main" id="{00000000-0008-0000-1100-0000BBD54D00}"/>
            </a:ext>
          </a:extLst>
        </xdr:cNvPr>
        <xdr:cNvGrpSpPr>
          <a:grpSpLocks/>
        </xdr:cNvGrpSpPr>
      </xdr:nvGrpSpPr>
      <xdr:grpSpPr bwMode="auto">
        <a:xfrm>
          <a:off x="4117181" y="10096500"/>
          <a:ext cx="240507" cy="0"/>
          <a:chOff x="466" y="3952"/>
          <a:chExt cx="28" cy="16"/>
        </a:xfrm>
      </xdr:grpSpPr>
      <xdr:sp macro="" textlink="">
        <xdr:nvSpPr>
          <xdr:cNvPr id="5101276" name="Line 7145">
            <a:extLst>
              <a:ext uri="{FF2B5EF4-FFF2-40B4-BE49-F238E27FC236}">
                <a16:creationId xmlns:a16="http://schemas.microsoft.com/office/drawing/2014/main" id="{00000000-0008-0000-1100-0000D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7" name="Line 7146">
            <a:extLst>
              <a:ext uri="{FF2B5EF4-FFF2-40B4-BE49-F238E27FC236}">
                <a16:creationId xmlns:a16="http://schemas.microsoft.com/office/drawing/2014/main" id="{00000000-0008-0000-1100-0000D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8" name="Group 7147">
          <a:extLst>
            <a:ext uri="{FF2B5EF4-FFF2-40B4-BE49-F238E27FC236}">
              <a16:creationId xmlns:a16="http://schemas.microsoft.com/office/drawing/2014/main" id="{00000000-0008-0000-1100-0000BCD54D00}"/>
            </a:ext>
          </a:extLst>
        </xdr:cNvPr>
        <xdr:cNvGrpSpPr>
          <a:grpSpLocks/>
        </xdr:cNvGrpSpPr>
      </xdr:nvGrpSpPr>
      <xdr:grpSpPr bwMode="auto">
        <a:xfrm>
          <a:off x="4117181" y="10096500"/>
          <a:ext cx="240507" cy="0"/>
          <a:chOff x="466" y="3952"/>
          <a:chExt cx="28" cy="16"/>
        </a:xfrm>
      </xdr:grpSpPr>
      <xdr:sp macro="" textlink="">
        <xdr:nvSpPr>
          <xdr:cNvPr id="5101274" name="Line 7148">
            <a:extLst>
              <a:ext uri="{FF2B5EF4-FFF2-40B4-BE49-F238E27FC236}">
                <a16:creationId xmlns:a16="http://schemas.microsoft.com/office/drawing/2014/main" id="{00000000-0008-0000-1100-0000D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5" name="Line 7149">
            <a:extLst>
              <a:ext uri="{FF2B5EF4-FFF2-40B4-BE49-F238E27FC236}">
                <a16:creationId xmlns:a16="http://schemas.microsoft.com/office/drawing/2014/main" id="{00000000-0008-0000-1100-0000D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9" name="Group 7150">
          <a:extLst>
            <a:ext uri="{FF2B5EF4-FFF2-40B4-BE49-F238E27FC236}">
              <a16:creationId xmlns:a16="http://schemas.microsoft.com/office/drawing/2014/main" id="{00000000-0008-0000-1100-0000BDD54D00}"/>
            </a:ext>
          </a:extLst>
        </xdr:cNvPr>
        <xdr:cNvGrpSpPr>
          <a:grpSpLocks/>
        </xdr:cNvGrpSpPr>
      </xdr:nvGrpSpPr>
      <xdr:grpSpPr bwMode="auto">
        <a:xfrm>
          <a:off x="4117181" y="10096500"/>
          <a:ext cx="240507" cy="0"/>
          <a:chOff x="466" y="3952"/>
          <a:chExt cx="28" cy="16"/>
        </a:xfrm>
      </xdr:grpSpPr>
      <xdr:sp macro="" textlink="">
        <xdr:nvSpPr>
          <xdr:cNvPr id="5101272" name="Line 7151">
            <a:extLst>
              <a:ext uri="{FF2B5EF4-FFF2-40B4-BE49-F238E27FC236}">
                <a16:creationId xmlns:a16="http://schemas.microsoft.com/office/drawing/2014/main" id="{00000000-0008-0000-1100-0000D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3" name="Line 7152">
            <a:extLst>
              <a:ext uri="{FF2B5EF4-FFF2-40B4-BE49-F238E27FC236}">
                <a16:creationId xmlns:a16="http://schemas.microsoft.com/office/drawing/2014/main" id="{00000000-0008-0000-1100-0000D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0" name="Group 7153">
          <a:extLst>
            <a:ext uri="{FF2B5EF4-FFF2-40B4-BE49-F238E27FC236}">
              <a16:creationId xmlns:a16="http://schemas.microsoft.com/office/drawing/2014/main" id="{00000000-0008-0000-1100-0000BED54D00}"/>
            </a:ext>
          </a:extLst>
        </xdr:cNvPr>
        <xdr:cNvGrpSpPr>
          <a:grpSpLocks/>
        </xdr:cNvGrpSpPr>
      </xdr:nvGrpSpPr>
      <xdr:grpSpPr bwMode="auto">
        <a:xfrm>
          <a:off x="4117181" y="10096500"/>
          <a:ext cx="240507" cy="0"/>
          <a:chOff x="466" y="3952"/>
          <a:chExt cx="28" cy="16"/>
        </a:xfrm>
      </xdr:grpSpPr>
      <xdr:sp macro="" textlink="">
        <xdr:nvSpPr>
          <xdr:cNvPr id="5101270" name="Line 7154">
            <a:extLst>
              <a:ext uri="{FF2B5EF4-FFF2-40B4-BE49-F238E27FC236}">
                <a16:creationId xmlns:a16="http://schemas.microsoft.com/office/drawing/2014/main" id="{00000000-0008-0000-1100-0000D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1" name="Line 7155">
            <a:extLst>
              <a:ext uri="{FF2B5EF4-FFF2-40B4-BE49-F238E27FC236}">
                <a16:creationId xmlns:a16="http://schemas.microsoft.com/office/drawing/2014/main" id="{00000000-0008-0000-1100-0000D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991" name="Group 7156">
          <a:extLst>
            <a:ext uri="{FF2B5EF4-FFF2-40B4-BE49-F238E27FC236}">
              <a16:creationId xmlns:a16="http://schemas.microsoft.com/office/drawing/2014/main" id="{00000000-0008-0000-1100-0000BFD54D00}"/>
            </a:ext>
          </a:extLst>
        </xdr:cNvPr>
        <xdr:cNvGrpSpPr>
          <a:grpSpLocks/>
        </xdr:cNvGrpSpPr>
      </xdr:nvGrpSpPr>
      <xdr:grpSpPr bwMode="auto">
        <a:xfrm>
          <a:off x="3993356" y="10096500"/>
          <a:ext cx="228600" cy="0"/>
          <a:chOff x="466" y="3952"/>
          <a:chExt cx="28" cy="16"/>
        </a:xfrm>
      </xdr:grpSpPr>
      <xdr:sp macro="" textlink="">
        <xdr:nvSpPr>
          <xdr:cNvPr id="5101268" name="Line 7157">
            <a:extLst>
              <a:ext uri="{FF2B5EF4-FFF2-40B4-BE49-F238E27FC236}">
                <a16:creationId xmlns:a16="http://schemas.microsoft.com/office/drawing/2014/main" id="{00000000-0008-0000-1100-0000D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9" name="Line 7158">
            <a:extLst>
              <a:ext uri="{FF2B5EF4-FFF2-40B4-BE49-F238E27FC236}">
                <a16:creationId xmlns:a16="http://schemas.microsoft.com/office/drawing/2014/main" id="{00000000-0008-0000-1100-0000D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2" name="Group 7159">
          <a:extLst>
            <a:ext uri="{FF2B5EF4-FFF2-40B4-BE49-F238E27FC236}">
              <a16:creationId xmlns:a16="http://schemas.microsoft.com/office/drawing/2014/main" id="{00000000-0008-0000-1100-0000C0D54D00}"/>
            </a:ext>
          </a:extLst>
        </xdr:cNvPr>
        <xdr:cNvGrpSpPr>
          <a:grpSpLocks/>
        </xdr:cNvGrpSpPr>
      </xdr:nvGrpSpPr>
      <xdr:grpSpPr bwMode="auto">
        <a:xfrm>
          <a:off x="4117181" y="10096500"/>
          <a:ext cx="228600" cy="0"/>
          <a:chOff x="466" y="3952"/>
          <a:chExt cx="28" cy="16"/>
        </a:xfrm>
      </xdr:grpSpPr>
      <xdr:sp macro="" textlink="">
        <xdr:nvSpPr>
          <xdr:cNvPr id="5101266" name="Line 7160">
            <a:extLst>
              <a:ext uri="{FF2B5EF4-FFF2-40B4-BE49-F238E27FC236}">
                <a16:creationId xmlns:a16="http://schemas.microsoft.com/office/drawing/2014/main" id="{00000000-0008-0000-1100-0000D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7" name="Line 7161">
            <a:extLst>
              <a:ext uri="{FF2B5EF4-FFF2-40B4-BE49-F238E27FC236}">
                <a16:creationId xmlns:a16="http://schemas.microsoft.com/office/drawing/2014/main" id="{00000000-0008-0000-1100-0000D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3" name="Group 7162">
          <a:extLst>
            <a:ext uri="{FF2B5EF4-FFF2-40B4-BE49-F238E27FC236}">
              <a16:creationId xmlns:a16="http://schemas.microsoft.com/office/drawing/2014/main" id="{00000000-0008-0000-1100-0000C1D54D00}"/>
            </a:ext>
          </a:extLst>
        </xdr:cNvPr>
        <xdr:cNvGrpSpPr>
          <a:grpSpLocks/>
        </xdr:cNvGrpSpPr>
      </xdr:nvGrpSpPr>
      <xdr:grpSpPr bwMode="auto">
        <a:xfrm>
          <a:off x="4117181" y="10096500"/>
          <a:ext cx="228600" cy="0"/>
          <a:chOff x="466" y="3952"/>
          <a:chExt cx="28" cy="16"/>
        </a:xfrm>
      </xdr:grpSpPr>
      <xdr:sp macro="" textlink="">
        <xdr:nvSpPr>
          <xdr:cNvPr id="5101264" name="Line 7163">
            <a:extLst>
              <a:ext uri="{FF2B5EF4-FFF2-40B4-BE49-F238E27FC236}">
                <a16:creationId xmlns:a16="http://schemas.microsoft.com/office/drawing/2014/main" id="{00000000-0008-0000-1100-0000D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5" name="Line 7164">
            <a:extLst>
              <a:ext uri="{FF2B5EF4-FFF2-40B4-BE49-F238E27FC236}">
                <a16:creationId xmlns:a16="http://schemas.microsoft.com/office/drawing/2014/main" id="{00000000-0008-0000-1100-0000D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4" name="Group 7165">
          <a:extLst>
            <a:ext uri="{FF2B5EF4-FFF2-40B4-BE49-F238E27FC236}">
              <a16:creationId xmlns:a16="http://schemas.microsoft.com/office/drawing/2014/main" id="{00000000-0008-0000-1100-0000C2D54D00}"/>
            </a:ext>
          </a:extLst>
        </xdr:cNvPr>
        <xdr:cNvGrpSpPr>
          <a:grpSpLocks/>
        </xdr:cNvGrpSpPr>
      </xdr:nvGrpSpPr>
      <xdr:grpSpPr bwMode="auto">
        <a:xfrm>
          <a:off x="4117181" y="10096500"/>
          <a:ext cx="240507" cy="0"/>
          <a:chOff x="466" y="3952"/>
          <a:chExt cx="28" cy="16"/>
        </a:xfrm>
      </xdr:grpSpPr>
      <xdr:sp macro="" textlink="">
        <xdr:nvSpPr>
          <xdr:cNvPr id="5101262" name="Line 7166">
            <a:extLst>
              <a:ext uri="{FF2B5EF4-FFF2-40B4-BE49-F238E27FC236}">
                <a16:creationId xmlns:a16="http://schemas.microsoft.com/office/drawing/2014/main" id="{00000000-0008-0000-1100-0000C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3" name="Line 7167">
            <a:extLst>
              <a:ext uri="{FF2B5EF4-FFF2-40B4-BE49-F238E27FC236}">
                <a16:creationId xmlns:a16="http://schemas.microsoft.com/office/drawing/2014/main" id="{00000000-0008-0000-1100-0000C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5" name="Group 7168">
          <a:extLst>
            <a:ext uri="{FF2B5EF4-FFF2-40B4-BE49-F238E27FC236}">
              <a16:creationId xmlns:a16="http://schemas.microsoft.com/office/drawing/2014/main" id="{00000000-0008-0000-1100-0000C3D54D00}"/>
            </a:ext>
          </a:extLst>
        </xdr:cNvPr>
        <xdr:cNvGrpSpPr>
          <a:grpSpLocks/>
        </xdr:cNvGrpSpPr>
      </xdr:nvGrpSpPr>
      <xdr:grpSpPr bwMode="auto">
        <a:xfrm>
          <a:off x="4117181" y="10096500"/>
          <a:ext cx="228600" cy="0"/>
          <a:chOff x="466" y="3952"/>
          <a:chExt cx="28" cy="16"/>
        </a:xfrm>
      </xdr:grpSpPr>
      <xdr:sp macro="" textlink="">
        <xdr:nvSpPr>
          <xdr:cNvPr id="5101260" name="Line 7169">
            <a:extLst>
              <a:ext uri="{FF2B5EF4-FFF2-40B4-BE49-F238E27FC236}">
                <a16:creationId xmlns:a16="http://schemas.microsoft.com/office/drawing/2014/main" id="{00000000-0008-0000-1100-0000C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1" name="Line 7170">
            <a:extLst>
              <a:ext uri="{FF2B5EF4-FFF2-40B4-BE49-F238E27FC236}">
                <a16:creationId xmlns:a16="http://schemas.microsoft.com/office/drawing/2014/main" id="{00000000-0008-0000-1100-0000C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6" name="Group 7171">
          <a:extLst>
            <a:ext uri="{FF2B5EF4-FFF2-40B4-BE49-F238E27FC236}">
              <a16:creationId xmlns:a16="http://schemas.microsoft.com/office/drawing/2014/main" id="{00000000-0008-0000-1100-0000C4D54D00}"/>
            </a:ext>
          </a:extLst>
        </xdr:cNvPr>
        <xdr:cNvGrpSpPr>
          <a:grpSpLocks/>
        </xdr:cNvGrpSpPr>
      </xdr:nvGrpSpPr>
      <xdr:grpSpPr bwMode="auto">
        <a:xfrm>
          <a:off x="4117181" y="10096500"/>
          <a:ext cx="228600" cy="0"/>
          <a:chOff x="466" y="3952"/>
          <a:chExt cx="28" cy="16"/>
        </a:xfrm>
      </xdr:grpSpPr>
      <xdr:sp macro="" textlink="">
        <xdr:nvSpPr>
          <xdr:cNvPr id="5101258" name="Line 7172">
            <a:extLst>
              <a:ext uri="{FF2B5EF4-FFF2-40B4-BE49-F238E27FC236}">
                <a16:creationId xmlns:a16="http://schemas.microsoft.com/office/drawing/2014/main" id="{00000000-0008-0000-1100-0000C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9" name="Line 7173">
            <a:extLst>
              <a:ext uri="{FF2B5EF4-FFF2-40B4-BE49-F238E27FC236}">
                <a16:creationId xmlns:a16="http://schemas.microsoft.com/office/drawing/2014/main" id="{00000000-0008-0000-1100-0000C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7" name="Group 7174">
          <a:extLst>
            <a:ext uri="{FF2B5EF4-FFF2-40B4-BE49-F238E27FC236}">
              <a16:creationId xmlns:a16="http://schemas.microsoft.com/office/drawing/2014/main" id="{00000000-0008-0000-1100-0000C5D54D00}"/>
            </a:ext>
          </a:extLst>
        </xdr:cNvPr>
        <xdr:cNvGrpSpPr>
          <a:grpSpLocks/>
        </xdr:cNvGrpSpPr>
      </xdr:nvGrpSpPr>
      <xdr:grpSpPr bwMode="auto">
        <a:xfrm>
          <a:off x="4117181" y="10096500"/>
          <a:ext cx="240507" cy="0"/>
          <a:chOff x="466" y="3952"/>
          <a:chExt cx="28" cy="16"/>
        </a:xfrm>
      </xdr:grpSpPr>
      <xdr:sp macro="" textlink="">
        <xdr:nvSpPr>
          <xdr:cNvPr id="5101256" name="Line 7175">
            <a:extLst>
              <a:ext uri="{FF2B5EF4-FFF2-40B4-BE49-F238E27FC236}">
                <a16:creationId xmlns:a16="http://schemas.microsoft.com/office/drawing/2014/main" id="{00000000-0008-0000-1100-0000C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7" name="Line 7176">
            <a:extLst>
              <a:ext uri="{FF2B5EF4-FFF2-40B4-BE49-F238E27FC236}">
                <a16:creationId xmlns:a16="http://schemas.microsoft.com/office/drawing/2014/main" id="{00000000-0008-0000-1100-0000C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98" name="Group 7177">
          <a:extLst>
            <a:ext uri="{FF2B5EF4-FFF2-40B4-BE49-F238E27FC236}">
              <a16:creationId xmlns:a16="http://schemas.microsoft.com/office/drawing/2014/main" id="{00000000-0008-0000-1100-0000C6D54D00}"/>
            </a:ext>
          </a:extLst>
        </xdr:cNvPr>
        <xdr:cNvGrpSpPr>
          <a:grpSpLocks/>
        </xdr:cNvGrpSpPr>
      </xdr:nvGrpSpPr>
      <xdr:grpSpPr bwMode="auto">
        <a:xfrm>
          <a:off x="4700588" y="10096500"/>
          <a:ext cx="266700" cy="0"/>
          <a:chOff x="466" y="3952"/>
          <a:chExt cx="28" cy="16"/>
        </a:xfrm>
      </xdr:grpSpPr>
      <xdr:sp macro="" textlink="">
        <xdr:nvSpPr>
          <xdr:cNvPr id="5101254" name="Line 7178">
            <a:extLst>
              <a:ext uri="{FF2B5EF4-FFF2-40B4-BE49-F238E27FC236}">
                <a16:creationId xmlns:a16="http://schemas.microsoft.com/office/drawing/2014/main" id="{00000000-0008-0000-1100-0000C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5" name="Line 7179">
            <a:extLst>
              <a:ext uri="{FF2B5EF4-FFF2-40B4-BE49-F238E27FC236}">
                <a16:creationId xmlns:a16="http://schemas.microsoft.com/office/drawing/2014/main" id="{00000000-0008-0000-1100-0000C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99" name="Group 7180">
          <a:extLst>
            <a:ext uri="{FF2B5EF4-FFF2-40B4-BE49-F238E27FC236}">
              <a16:creationId xmlns:a16="http://schemas.microsoft.com/office/drawing/2014/main" id="{00000000-0008-0000-1100-0000C7D54D00}"/>
            </a:ext>
          </a:extLst>
        </xdr:cNvPr>
        <xdr:cNvGrpSpPr>
          <a:grpSpLocks/>
        </xdr:cNvGrpSpPr>
      </xdr:nvGrpSpPr>
      <xdr:grpSpPr bwMode="auto">
        <a:xfrm>
          <a:off x="4700588" y="10096500"/>
          <a:ext cx="266700" cy="0"/>
          <a:chOff x="466" y="3952"/>
          <a:chExt cx="28" cy="16"/>
        </a:xfrm>
      </xdr:grpSpPr>
      <xdr:sp macro="" textlink="">
        <xdr:nvSpPr>
          <xdr:cNvPr id="5101252" name="Line 7181">
            <a:extLst>
              <a:ext uri="{FF2B5EF4-FFF2-40B4-BE49-F238E27FC236}">
                <a16:creationId xmlns:a16="http://schemas.microsoft.com/office/drawing/2014/main" id="{00000000-0008-0000-1100-0000C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3" name="Line 7182">
            <a:extLst>
              <a:ext uri="{FF2B5EF4-FFF2-40B4-BE49-F238E27FC236}">
                <a16:creationId xmlns:a16="http://schemas.microsoft.com/office/drawing/2014/main" id="{00000000-0008-0000-1100-0000C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0" name="Group 7183">
          <a:extLst>
            <a:ext uri="{FF2B5EF4-FFF2-40B4-BE49-F238E27FC236}">
              <a16:creationId xmlns:a16="http://schemas.microsoft.com/office/drawing/2014/main" id="{00000000-0008-0000-1100-0000C8D54D00}"/>
            </a:ext>
          </a:extLst>
        </xdr:cNvPr>
        <xdr:cNvGrpSpPr>
          <a:grpSpLocks/>
        </xdr:cNvGrpSpPr>
      </xdr:nvGrpSpPr>
      <xdr:grpSpPr bwMode="auto">
        <a:xfrm>
          <a:off x="4700588" y="10096500"/>
          <a:ext cx="266700" cy="0"/>
          <a:chOff x="466" y="3952"/>
          <a:chExt cx="28" cy="16"/>
        </a:xfrm>
      </xdr:grpSpPr>
      <xdr:sp macro="" textlink="">
        <xdr:nvSpPr>
          <xdr:cNvPr id="5101250" name="Line 7184">
            <a:extLst>
              <a:ext uri="{FF2B5EF4-FFF2-40B4-BE49-F238E27FC236}">
                <a16:creationId xmlns:a16="http://schemas.microsoft.com/office/drawing/2014/main" id="{00000000-0008-0000-1100-0000C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1" name="Line 7185">
            <a:extLst>
              <a:ext uri="{FF2B5EF4-FFF2-40B4-BE49-F238E27FC236}">
                <a16:creationId xmlns:a16="http://schemas.microsoft.com/office/drawing/2014/main" id="{00000000-0008-0000-1100-0000C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1" name="Group 7186">
          <a:extLst>
            <a:ext uri="{FF2B5EF4-FFF2-40B4-BE49-F238E27FC236}">
              <a16:creationId xmlns:a16="http://schemas.microsoft.com/office/drawing/2014/main" id="{00000000-0008-0000-1100-0000C9D54D00}"/>
            </a:ext>
          </a:extLst>
        </xdr:cNvPr>
        <xdr:cNvGrpSpPr>
          <a:grpSpLocks/>
        </xdr:cNvGrpSpPr>
      </xdr:nvGrpSpPr>
      <xdr:grpSpPr bwMode="auto">
        <a:xfrm>
          <a:off x="5486400" y="10096500"/>
          <a:ext cx="266700" cy="0"/>
          <a:chOff x="466" y="3952"/>
          <a:chExt cx="28" cy="16"/>
        </a:xfrm>
      </xdr:grpSpPr>
      <xdr:sp macro="" textlink="">
        <xdr:nvSpPr>
          <xdr:cNvPr id="5101248" name="Line 7187">
            <a:extLst>
              <a:ext uri="{FF2B5EF4-FFF2-40B4-BE49-F238E27FC236}">
                <a16:creationId xmlns:a16="http://schemas.microsoft.com/office/drawing/2014/main" id="{00000000-0008-0000-1100-0000C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9" name="Line 7188">
            <a:extLst>
              <a:ext uri="{FF2B5EF4-FFF2-40B4-BE49-F238E27FC236}">
                <a16:creationId xmlns:a16="http://schemas.microsoft.com/office/drawing/2014/main" id="{00000000-0008-0000-1100-0000C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2" name="Group 7189">
          <a:extLst>
            <a:ext uri="{FF2B5EF4-FFF2-40B4-BE49-F238E27FC236}">
              <a16:creationId xmlns:a16="http://schemas.microsoft.com/office/drawing/2014/main" id="{00000000-0008-0000-1100-0000CAD54D00}"/>
            </a:ext>
          </a:extLst>
        </xdr:cNvPr>
        <xdr:cNvGrpSpPr>
          <a:grpSpLocks/>
        </xdr:cNvGrpSpPr>
      </xdr:nvGrpSpPr>
      <xdr:grpSpPr bwMode="auto">
        <a:xfrm>
          <a:off x="5486400" y="10096500"/>
          <a:ext cx="266700" cy="0"/>
          <a:chOff x="466" y="3952"/>
          <a:chExt cx="28" cy="16"/>
        </a:xfrm>
      </xdr:grpSpPr>
      <xdr:sp macro="" textlink="">
        <xdr:nvSpPr>
          <xdr:cNvPr id="5101246" name="Line 7190">
            <a:extLst>
              <a:ext uri="{FF2B5EF4-FFF2-40B4-BE49-F238E27FC236}">
                <a16:creationId xmlns:a16="http://schemas.microsoft.com/office/drawing/2014/main" id="{00000000-0008-0000-1100-0000B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7" name="Line 7191">
            <a:extLst>
              <a:ext uri="{FF2B5EF4-FFF2-40B4-BE49-F238E27FC236}">
                <a16:creationId xmlns:a16="http://schemas.microsoft.com/office/drawing/2014/main" id="{00000000-0008-0000-1100-0000B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3" name="Group 7192">
          <a:extLst>
            <a:ext uri="{FF2B5EF4-FFF2-40B4-BE49-F238E27FC236}">
              <a16:creationId xmlns:a16="http://schemas.microsoft.com/office/drawing/2014/main" id="{00000000-0008-0000-1100-0000CBD54D00}"/>
            </a:ext>
          </a:extLst>
        </xdr:cNvPr>
        <xdr:cNvGrpSpPr>
          <a:grpSpLocks/>
        </xdr:cNvGrpSpPr>
      </xdr:nvGrpSpPr>
      <xdr:grpSpPr bwMode="auto">
        <a:xfrm>
          <a:off x="5486400" y="10096500"/>
          <a:ext cx="266700" cy="0"/>
          <a:chOff x="466" y="3952"/>
          <a:chExt cx="28" cy="16"/>
        </a:xfrm>
      </xdr:grpSpPr>
      <xdr:sp macro="" textlink="">
        <xdr:nvSpPr>
          <xdr:cNvPr id="5101244" name="Line 7193">
            <a:extLst>
              <a:ext uri="{FF2B5EF4-FFF2-40B4-BE49-F238E27FC236}">
                <a16:creationId xmlns:a16="http://schemas.microsoft.com/office/drawing/2014/main" id="{00000000-0008-0000-1100-0000B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5" name="Line 7194">
            <a:extLst>
              <a:ext uri="{FF2B5EF4-FFF2-40B4-BE49-F238E27FC236}">
                <a16:creationId xmlns:a16="http://schemas.microsoft.com/office/drawing/2014/main" id="{00000000-0008-0000-1100-0000B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4" name="Group 7195">
          <a:extLst>
            <a:ext uri="{FF2B5EF4-FFF2-40B4-BE49-F238E27FC236}">
              <a16:creationId xmlns:a16="http://schemas.microsoft.com/office/drawing/2014/main" id="{00000000-0008-0000-1100-0000CCD54D00}"/>
            </a:ext>
          </a:extLst>
        </xdr:cNvPr>
        <xdr:cNvGrpSpPr>
          <a:grpSpLocks/>
        </xdr:cNvGrpSpPr>
      </xdr:nvGrpSpPr>
      <xdr:grpSpPr bwMode="auto">
        <a:xfrm>
          <a:off x="5486400" y="10096500"/>
          <a:ext cx="266700" cy="0"/>
          <a:chOff x="466" y="3952"/>
          <a:chExt cx="28" cy="16"/>
        </a:xfrm>
      </xdr:grpSpPr>
      <xdr:sp macro="" textlink="">
        <xdr:nvSpPr>
          <xdr:cNvPr id="5101242" name="Line 7196">
            <a:extLst>
              <a:ext uri="{FF2B5EF4-FFF2-40B4-BE49-F238E27FC236}">
                <a16:creationId xmlns:a16="http://schemas.microsoft.com/office/drawing/2014/main" id="{00000000-0008-0000-1100-0000B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3" name="Line 7197">
            <a:extLst>
              <a:ext uri="{FF2B5EF4-FFF2-40B4-BE49-F238E27FC236}">
                <a16:creationId xmlns:a16="http://schemas.microsoft.com/office/drawing/2014/main" id="{00000000-0008-0000-1100-0000B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5" name="Group 7198">
          <a:extLst>
            <a:ext uri="{FF2B5EF4-FFF2-40B4-BE49-F238E27FC236}">
              <a16:creationId xmlns:a16="http://schemas.microsoft.com/office/drawing/2014/main" id="{00000000-0008-0000-1100-0000CDD54D00}"/>
            </a:ext>
          </a:extLst>
        </xdr:cNvPr>
        <xdr:cNvGrpSpPr>
          <a:grpSpLocks/>
        </xdr:cNvGrpSpPr>
      </xdr:nvGrpSpPr>
      <xdr:grpSpPr bwMode="auto">
        <a:xfrm>
          <a:off x="5486400" y="10096500"/>
          <a:ext cx="266700" cy="0"/>
          <a:chOff x="466" y="3952"/>
          <a:chExt cx="28" cy="16"/>
        </a:xfrm>
      </xdr:grpSpPr>
      <xdr:sp macro="" textlink="">
        <xdr:nvSpPr>
          <xdr:cNvPr id="5101240" name="Line 7199">
            <a:extLst>
              <a:ext uri="{FF2B5EF4-FFF2-40B4-BE49-F238E27FC236}">
                <a16:creationId xmlns:a16="http://schemas.microsoft.com/office/drawing/2014/main" id="{00000000-0008-0000-1100-0000B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1" name="Line 7200">
            <a:extLst>
              <a:ext uri="{FF2B5EF4-FFF2-40B4-BE49-F238E27FC236}">
                <a16:creationId xmlns:a16="http://schemas.microsoft.com/office/drawing/2014/main" id="{00000000-0008-0000-1100-0000B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06" name="Group 7201">
          <a:extLst>
            <a:ext uri="{FF2B5EF4-FFF2-40B4-BE49-F238E27FC236}">
              <a16:creationId xmlns:a16="http://schemas.microsoft.com/office/drawing/2014/main" id="{00000000-0008-0000-1100-0000CED54D00}"/>
            </a:ext>
          </a:extLst>
        </xdr:cNvPr>
        <xdr:cNvGrpSpPr>
          <a:grpSpLocks/>
        </xdr:cNvGrpSpPr>
      </xdr:nvGrpSpPr>
      <xdr:grpSpPr bwMode="auto">
        <a:xfrm>
          <a:off x="4117181" y="10096500"/>
          <a:ext cx="228600" cy="0"/>
          <a:chOff x="466" y="3952"/>
          <a:chExt cx="28" cy="16"/>
        </a:xfrm>
      </xdr:grpSpPr>
      <xdr:sp macro="" textlink="">
        <xdr:nvSpPr>
          <xdr:cNvPr id="5101238" name="Line 7202">
            <a:extLst>
              <a:ext uri="{FF2B5EF4-FFF2-40B4-BE49-F238E27FC236}">
                <a16:creationId xmlns:a16="http://schemas.microsoft.com/office/drawing/2014/main" id="{00000000-0008-0000-1100-0000B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9" name="Line 7203">
            <a:extLst>
              <a:ext uri="{FF2B5EF4-FFF2-40B4-BE49-F238E27FC236}">
                <a16:creationId xmlns:a16="http://schemas.microsoft.com/office/drawing/2014/main" id="{00000000-0008-0000-1100-0000B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7" name="Group 7204">
          <a:extLst>
            <a:ext uri="{FF2B5EF4-FFF2-40B4-BE49-F238E27FC236}">
              <a16:creationId xmlns:a16="http://schemas.microsoft.com/office/drawing/2014/main" id="{00000000-0008-0000-1100-0000CFD54D00}"/>
            </a:ext>
          </a:extLst>
        </xdr:cNvPr>
        <xdr:cNvGrpSpPr>
          <a:grpSpLocks/>
        </xdr:cNvGrpSpPr>
      </xdr:nvGrpSpPr>
      <xdr:grpSpPr bwMode="auto">
        <a:xfrm>
          <a:off x="4700588" y="10096500"/>
          <a:ext cx="266700" cy="0"/>
          <a:chOff x="466" y="3952"/>
          <a:chExt cx="28" cy="16"/>
        </a:xfrm>
      </xdr:grpSpPr>
      <xdr:sp macro="" textlink="">
        <xdr:nvSpPr>
          <xdr:cNvPr id="5101236" name="Line 7205">
            <a:extLst>
              <a:ext uri="{FF2B5EF4-FFF2-40B4-BE49-F238E27FC236}">
                <a16:creationId xmlns:a16="http://schemas.microsoft.com/office/drawing/2014/main" id="{00000000-0008-0000-1100-0000B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7" name="Line 7206">
            <a:extLst>
              <a:ext uri="{FF2B5EF4-FFF2-40B4-BE49-F238E27FC236}">
                <a16:creationId xmlns:a16="http://schemas.microsoft.com/office/drawing/2014/main" id="{00000000-0008-0000-1100-0000B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08" name="Group 7207">
          <a:extLst>
            <a:ext uri="{FF2B5EF4-FFF2-40B4-BE49-F238E27FC236}">
              <a16:creationId xmlns:a16="http://schemas.microsoft.com/office/drawing/2014/main" id="{00000000-0008-0000-1100-0000D0D54D00}"/>
            </a:ext>
          </a:extLst>
        </xdr:cNvPr>
        <xdr:cNvGrpSpPr>
          <a:grpSpLocks/>
        </xdr:cNvGrpSpPr>
      </xdr:nvGrpSpPr>
      <xdr:grpSpPr bwMode="auto">
        <a:xfrm>
          <a:off x="4117181" y="10096500"/>
          <a:ext cx="228600" cy="0"/>
          <a:chOff x="466" y="3952"/>
          <a:chExt cx="28" cy="16"/>
        </a:xfrm>
      </xdr:grpSpPr>
      <xdr:sp macro="" textlink="">
        <xdr:nvSpPr>
          <xdr:cNvPr id="5101234" name="Line 7208">
            <a:extLst>
              <a:ext uri="{FF2B5EF4-FFF2-40B4-BE49-F238E27FC236}">
                <a16:creationId xmlns:a16="http://schemas.microsoft.com/office/drawing/2014/main" id="{00000000-0008-0000-1100-0000B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5" name="Line 7209">
            <a:extLst>
              <a:ext uri="{FF2B5EF4-FFF2-40B4-BE49-F238E27FC236}">
                <a16:creationId xmlns:a16="http://schemas.microsoft.com/office/drawing/2014/main" id="{00000000-0008-0000-1100-0000B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9" name="Group 7210">
          <a:extLst>
            <a:ext uri="{FF2B5EF4-FFF2-40B4-BE49-F238E27FC236}">
              <a16:creationId xmlns:a16="http://schemas.microsoft.com/office/drawing/2014/main" id="{00000000-0008-0000-1100-0000D1D54D00}"/>
            </a:ext>
          </a:extLst>
        </xdr:cNvPr>
        <xdr:cNvGrpSpPr>
          <a:grpSpLocks/>
        </xdr:cNvGrpSpPr>
      </xdr:nvGrpSpPr>
      <xdr:grpSpPr bwMode="auto">
        <a:xfrm>
          <a:off x="4700588" y="10096500"/>
          <a:ext cx="266700" cy="0"/>
          <a:chOff x="466" y="3952"/>
          <a:chExt cx="28" cy="16"/>
        </a:xfrm>
      </xdr:grpSpPr>
      <xdr:sp macro="" textlink="">
        <xdr:nvSpPr>
          <xdr:cNvPr id="5101232" name="Line 7211">
            <a:extLst>
              <a:ext uri="{FF2B5EF4-FFF2-40B4-BE49-F238E27FC236}">
                <a16:creationId xmlns:a16="http://schemas.microsoft.com/office/drawing/2014/main" id="{00000000-0008-0000-1100-0000B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3" name="Line 7212">
            <a:extLst>
              <a:ext uri="{FF2B5EF4-FFF2-40B4-BE49-F238E27FC236}">
                <a16:creationId xmlns:a16="http://schemas.microsoft.com/office/drawing/2014/main" id="{00000000-0008-0000-1100-0000B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0" name="Group 7213">
          <a:extLst>
            <a:ext uri="{FF2B5EF4-FFF2-40B4-BE49-F238E27FC236}">
              <a16:creationId xmlns:a16="http://schemas.microsoft.com/office/drawing/2014/main" id="{00000000-0008-0000-1100-0000D2D54D00}"/>
            </a:ext>
          </a:extLst>
        </xdr:cNvPr>
        <xdr:cNvGrpSpPr>
          <a:grpSpLocks/>
        </xdr:cNvGrpSpPr>
      </xdr:nvGrpSpPr>
      <xdr:grpSpPr bwMode="auto">
        <a:xfrm>
          <a:off x="4117181" y="10096500"/>
          <a:ext cx="228600" cy="0"/>
          <a:chOff x="466" y="3952"/>
          <a:chExt cx="28" cy="16"/>
        </a:xfrm>
      </xdr:grpSpPr>
      <xdr:sp macro="" textlink="">
        <xdr:nvSpPr>
          <xdr:cNvPr id="5101230" name="Line 7214">
            <a:extLst>
              <a:ext uri="{FF2B5EF4-FFF2-40B4-BE49-F238E27FC236}">
                <a16:creationId xmlns:a16="http://schemas.microsoft.com/office/drawing/2014/main" id="{00000000-0008-0000-1100-0000A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1" name="Line 7215">
            <a:extLst>
              <a:ext uri="{FF2B5EF4-FFF2-40B4-BE49-F238E27FC236}">
                <a16:creationId xmlns:a16="http://schemas.microsoft.com/office/drawing/2014/main" id="{00000000-0008-0000-1100-0000A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1" name="Group 7216">
          <a:extLst>
            <a:ext uri="{FF2B5EF4-FFF2-40B4-BE49-F238E27FC236}">
              <a16:creationId xmlns:a16="http://schemas.microsoft.com/office/drawing/2014/main" id="{00000000-0008-0000-1100-0000D3D54D00}"/>
            </a:ext>
          </a:extLst>
        </xdr:cNvPr>
        <xdr:cNvGrpSpPr>
          <a:grpSpLocks/>
        </xdr:cNvGrpSpPr>
      </xdr:nvGrpSpPr>
      <xdr:grpSpPr bwMode="auto">
        <a:xfrm>
          <a:off x="4700588" y="10096500"/>
          <a:ext cx="266700" cy="0"/>
          <a:chOff x="466" y="3952"/>
          <a:chExt cx="28" cy="16"/>
        </a:xfrm>
      </xdr:grpSpPr>
      <xdr:sp macro="" textlink="">
        <xdr:nvSpPr>
          <xdr:cNvPr id="5101228" name="Line 7217">
            <a:extLst>
              <a:ext uri="{FF2B5EF4-FFF2-40B4-BE49-F238E27FC236}">
                <a16:creationId xmlns:a16="http://schemas.microsoft.com/office/drawing/2014/main" id="{00000000-0008-0000-1100-0000A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9" name="Line 7218">
            <a:extLst>
              <a:ext uri="{FF2B5EF4-FFF2-40B4-BE49-F238E27FC236}">
                <a16:creationId xmlns:a16="http://schemas.microsoft.com/office/drawing/2014/main" id="{00000000-0008-0000-1100-0000A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2" name="Group 7219">
          <a:extLst>
            <a:ext uri="{FF2B5EF4-FFF2-40B4-BE49-F238E27FC236}">
              <a16:creationId xmlns:a16="http://schemas.microsoft.com/office/drawing/2014/main" id="{00000000-0008-0000-1100-0000D4D54D00}"/>
            </a:ext>
          </a:extLst>
        </xdr:cNvPr>
        <xdr:cNvGrpSpPr>
          <a:grpSpLocks/>
        </xdr:cNvGrpSpPr>
      </xdr:nvGrpSpPr>
      <xdr:grpSpPr bwMode="auto">
        <a:xfrm>
          <a:off x="4117181" y="10096500"/>
          <a:ext cx="228600" cy="0"/>
          <a:chOff x="466" y="3952"/>
          <a:chExt cx="28" cy="16"/>
        </a:xfrm>
      </xdr:grpSpPr>
      <xdr:sp macro="" textlink="">
        <xdr:nvSpPr>
          <xdr:cNvPr id="5101226" name="Line 7220">
            <a:extLst>
              <a:ext uri="{FF2B5EF4-FFF2-40B4-BE49-F238E27FC236}">
                <a16:creationId xmlns:a16="http://schemas.microsoft.com/office/drawing/2014/main" id="{00000000-0008-0000-1100-0000A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7" name="Line 7221">
            <a:extLst>
              <a:ext uri="{FF2B5EF4-FFF2-40B4-BE49-F238E27FC236}">
                <a16:creationId xmlns:a16="http://schemas.microsoft.com/office/drawing/2014/main" id="{00000000-0008-0000-1100-0000A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3" name="Group 7222">
          <a:extLst>
            <a:ext uri="{FF2B5EF4-FFF2-40B4-BE49-F238E27FC236}">
              <a16:creationId xmlns:a16="http://schemas.microsoft.com/office/drawing/2014/main" id="{00000000-0008-0000-1100-0000D5D54D00}"/>
            </a:ext>
          </a:extLst>
        </xdr:cNvPr>
        <xdr:cNvGrpSpPr>
          <a:grpSpLocks/>
        </xdr:cNvGrpSpPr>
      </xdr:nvGrpSpPr>
      <xdr:grpSpPr bwMode="auto">
        <a:xfrm>
          <a:off x="4700588" y="10096500"/>
          <a:ext cx="266700" cy="0"/>
          <a:chOff x="466" y="3952"/>
          <a:chExt cx="28" cy="16"/>
        </a:xfrm>
      </xdr:grpSpPr>
      <xdr:sp macro="" textlink="">
        <xdr:nvSpPr>
          <xdr:cNvPr id="5101224" name="Line 7223">
            <a:extLst>
              <a:ext uri="{FF2B5EF4-FFF2-40B4-BE49-F238E27FC236}">
                <a16:creationId xmlns:a16="http://schemas.microsoft.com/office/drawing/2014/main" id="{00000000-0008-0000-1100-0000A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5" name="Line 7224">
            <a:extLst>
              <a:ext uri="{FF2B5EF4-FFF2-40B4-BE49-F238E27FC236}">
                <a16:creationId xmlns:a16="http://schemas.microsoft.com/office/drawing/2014/main" id="{00000000-0008-0000-1100-0000A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4" name="Group 7225">
          <a:extLst>
            <a:ext uri="{FF2B5EF4-FFF2-40B4-BE49-F238E27FC236}">
              <a16:creationId xmlns:a16="http://schemas.microsoft.com/office/drawing/2014/main" id="{00000000-0008-0000-1100-0000D6D54D00}"/>
            </a:ext>
          </a:extLst>
        </xdr:cNvPr>
        <xdr:cNvGrpSpPr>
          <a:grpSpLocks/>
        </xdr:cNvGrpSpPr>
      </xdr:nvGrpSpPr>
      <xdr:grpSpPr bwMode="auto">
        <a:xfrm>
          <a:off x="4117181" y="10096500"/>
          <a:ext cx="228600" cy="0"/>
          <a:chOff x="466" y="3952"/>
          <a:chExt cx="28" cy="16"/>
        </a:xfrm>
      </xdr:grpSpPr>
      <xdr:sp macro="" textlink="">
        <xdr:nvSpPr>
          <xdr:cNvPr id="5101222" name="Line 7226">
            <a:extLst>
              <a:ext uri="{FF2B5EF4-FFF2-40B4-BE49-F238E27FC236}">
                <a16:creationId xmlns:a16="http://schemas.microsoft.com/office/drawing/2014/main" id="{00000000-0008-0000-1100-0000A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3" name="Line 7227">
            <a:extLst>
              <a:ext uri="{FF2B5EF4-FFF2-40B4-BE49-F238E27FC236}">
                <a16:creationId xmlns:a16="http://schemas.microsoft.com/office/drawing/2014/main" id="{00000000-0008-0000-1100-0000A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5" name="Group 7228">
          <a:extLst>
            <a:ext uri="{FF2B5EF4-FFF2-40B4-BE49-F238E27FC236}">
              <a16:creationId xmlns:a16="http://schemas.microsoft.com/office/drawing/2014/main" id="{00000000-0008-0000-1100-0000D7D54D00}"/>
            </a:ext>
          </a:extLst>
        </xdr:cNvPr>
        <xdr:cNvGrpSpPr>
          <a:grpSpLocks/>
        </xdr:cNvGrpSpPr>
      </xdr:nvGrpSpPr>
      <xdr:grpSpPr bwMode="auto">
        <a:xfrm>
          <a:off x="4117181" y="10096500"/>
          <a:ext cx="228600" cy="0"/>
          <a:chOff x="466" y="3952"/>
          <a:chExt cx="28" cy="16"/>
        </a:xfrm>
      </xdr:grpSpPr>
      <xdr:sp macro="" textlink="">
        <xdr:nvSpPr>
          <xdr:cNvPr id="5101220" name="Line 7229">
            <a:extLst>
              <a:ext uri="{FF2B5EF4-FFF2-40B4-BE49-F238E27FC236}">
                <a16:creationId xmlns:a16="http://schemas.microsoft.com/office/drawing/2014/main" id="{00000000-0008-0000-1100-0000A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1" name="Line 7230">
            <a:extLst>
              <a:ext uri="{FF2B5EF4-FFF2-40B4-BE49-F238E27FC236}">
                <a16:creationId xmlns:a16="http://schemas.microsoft.com/office/drawing/2014/main" id="{00000000-0008-0000-1100-0000A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6" name="Group 7231">
          <a:extLst>
            <a:ext uri="{FF2B5EF4-FFF2-40B4-BE49-F238E27FC236}">
              <a16:creationId xmlns:a16="http://schemas.microsoft.com/office/drawing/2014/main" id="{00000000-0008-0000-1100-0000D8D54D00}"/>
            </a:ext>
          </a:extLst>
        </xdr:cNvPr>
        <xdr:cNvGrpSpPr>
          <a:grpSpLocks/>
        </xdr:cNvGrpSpPr>
      </xdr:nvGrpSpPr>
      <xdr:grpSpPr bwMode="auto">
        <a:xfrm>
          <a:off x="4117181" y="10096500"/>
          <a:ext cx="228600" cy="0"/>
          <a:chOff x="466" y="3952"/>
          <a:chExt cx="28" cy="16"/>
        </a:xfrm>
      </xdr:grpSpPr>
      <xdr:sp macro="" textlink="">
        <xdr:nvSpPr>
          <xdr:cNvPr id="5101218" name="Line 7232">
            <a:extLst>
              <a:ext uri="{FF2B5EF4-FFF2-40B4-BE49-F238E27FC236}">
                <a16:creationId xmlns:a16="http://schemas.microsoft.com/office/drawing/2014/main" id="{00000000-0008-0000-1100-0000A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9" name="Line 7233">
            <a:extLst>
              <a:ext uri="{FF2B5EF4-FFF2-40B4-BE49-F238E27FC236}">
                <a16:creationId xmlns:a16="http://schemas.microsoft.com/office/drawing/2014/main" id="{00000000-0008-0000-1100-0000A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7" name="Group 7234">
          <a:extLst>
            <a:ext uri="{FF2B5EF4-FFF2-40B4-BE49-F238E27FC236}">
              <a16:creationId xmlns:a16="http://schemas.microsoft.com/office/drawing/2014/main" id="{00000000-0008-0000-1100-0000D9D54D00}"/>
            </a:ext>
          </a:extLst>
        </xdr:cNvPr>
        <xdr:cNvGrpSpPr>
          <a:grpSpLocks/>
        </xdr:cNvGrpSpPr>
      </xdr:nvGrpSpPr>
      <xdr:grpSpPr bwMode="auto">
        <a:xfrm>
          <a:off x="4117181" y="10096500"/>
          <a:ext cx="228600" cy="0"/>
          <a:chOff x="466" y="3952"/>
          <a:chExt cx="28" cy="16"/>
        </a:xfrm>
      </xdr:grpSpPr>
      <xdr:sp macro="" textlink="">
        <xdr:nvSpPr>
          <xdr:cNvPr id="5101216" name="Line 7235">
            <a:extLst>
              <a:ext uri="{FF2B5EF4-FFF2-40B4-BE49-F238E27FC236}">
                <a16:creationId xmlns:a16="http://schemas.microsoft.com/office/drawing/2014/main" id="{00000000-0008-0000-1100-0000A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7" name="Line 7236">
            <a:extLst>
              <a:ext uri="{FF2B5EF4-FFF2-40B4-BE49-F238E27FC236}">
                <a16:creationId xmlns:a16="http://schemas.microsoft.com/office/drawing/2014/main" id="{00000000-0008-0000-1100-0000A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8" name="Group 7237">
          <a:extLst>
            <a:ext uri="{FF2B5EF4-FFF2-40B4-BE49-F238E27FC236}">
              <a16:creationId xmlns:a16="http://schemas.microsoft.com/office/drawing/2014/main" id="{00000000-0008-0000-1100-0000DAD54D00}"/>
            </a:ext>
          </a:extLst>
        </xdr:cNvPr>
        <xdr:cNvGrpSpPr>
          <a:grpSpLocks/>
        </xdr:cNvGrpSpPr>
      </xdr:nvGrpSpPr>
      <xdr:grpSpPr bwMode="auto">
        <a:xfrm>
          <a:off x="4117181" y="10096500"/>
          <a:ext cx="228600" cy="0"/>
          <a:chOff x="466" y="3952"/>
          <a:chExt cx="28" cy="16"/>
        </a:xfrm>
      </xdr:grpSpPr>
      <xdr:sp macro="" textlink="">
        <xdr:nvSpPr>
          <xdr:cNvPr id="5101214" name="Line 7238">
            <a:extLst>
              <a:ext uri="{FF2B5EF4-FFF2-40B4-BE49-F238E27FC236}">
                <a16:creationId xmlns:a16="http://schemas.microsoft.com/office/drawing/2014/main" id="{00000000-0008-0000-1100-00009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5" name="Line 7239">
            <a:extLst>
              <a:ext uri="{FF2B5EF4-FFF2-40B4-BE49-F238E27FC236}">
                <a16:creationId xmlns:a16="http://schemas.microsoft.com/office/drawing/2014/main" id="{00000000-0008-0000-1100-00009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9" name="Group 7240">
          <a:extLst>
            <a:ext uri="{FF2B5EF4-FFF2-40B4-BE49-F238E27FC236}">
              <a16:creationId xmlns:a16="http://schemas.microsoft.com/office/drawing/2014/main" id="{00000000-0008-0000-1100-0000DBD54D00}"/>
            </a:ext>
          </a:extLst>
        </xdr:cNvPr>
        <xdr:cNvGrpSpPr>
          <a:grpSpLocks/>
        </xdr:cNvGrpSpPr>
      </xdr:nvGrpSpPr>
      <xdr:grpSpPr bwMode="auto">
        <a:xfrm>
          <a:off x="4700588" y="10096500"/>
          <a:ext cx="266700" cy="0"/>
          <a:chOff x="466" y="3952"/>
          <a:chExt cx="28" cy="16"/>
        </a:xfrm>
      </xdr:grpSpPr>
      <xdr:sp macro="" textlink="">
        <xdr:nvSpPr>
          <xdr:cNvPr id="5101212" name="Line 7241">
            <a:extLst>
              <a:ext uri="{FF2B5EF4-FFF2-40B4-BE49-F238E27FC236}">
                <a16:creationId xmlns:a16="http://schemas.microsoft.com/office/drawing/2014/main" id="{00000000-0008-0000-1100-00009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3" name="Line 7242">
            <a:extLst>
              <a:ext uri="{FF2B5EF4-FFF2-40B4-BE49-F238E27FC236}">
                <a16:creationId xmlns:a16="http://schemas.microsoft.com/office/drawing/2014/main" id="{00000000-0008-0000-1100-00009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0" name="Group 7243">
          <a:extLst>
            <a:ext uri="{FF2B5EF4-FFF2-40B4-BE49-F238E27FC236}">
              <a16:creationId xmlns:a16="http://schemas.microsoft.com/office/drawing/2014/main" id="{00000000-0008-0000-1100-0000DCD54D00}"/>
            </a:ext>
          </a:extLst>
        </xdr:cNvPr>
        <xdr:cNvGrpSpPr>
          <a:grpSpLocks/>
        </xdr:cNvGrpSpPr>
      </xdr:nvGrpSpPr>
      <xdr:grpSpPr bwMode="auto">
        <a:xfrm>
          <a:off x="4700588" y="10096500"/>
          <a:ext cx="266700" cy="0"/>
          <a:chOff x="466" y="3952"/>
          <a:chExt cx="28" cy="16"/>
        </a:xfrm>
      </xdr:grpSpPr>
      <xdr:sp macro="" textlink="">
        <xdr:nvSpPr>
          <xdr:cNvPr id="5101210" name="Line 7244">
            <a:extLst>
              <a:ext uri="{FF2B5EF4-FFF2-40B4-BE49-F238E27FC236}">
                <a16:creationId xmlns:a16="http://schemas.microsoft.com/office/drawing/2014/main" id="{00000000-0008-0000-1100-00009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1" name="Line 7245">
            <a:extLst>
              <a:ext uri="{FF2B5EF4-FFF2-40B4-BE49-F238E27FC236}">
                <a16:creationId xmlns:a16="http://schemas.microsoft.com/office/drawing/2014/main" id="{00000000-0008-0000-1100-00009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1" name="Group 7246">
          <a:extLst>
            <a:ext uri="{FF2B5EF4-FFF2-40B4-BE49-F238E27FC236}">
              <a16:creationId xmlns:a16="http://schemas.microsoft.com/office/drawing/2014/main" id="{00000000-0008-0000-1100-0000DDD54D00}"/>
            </a:ext>
          </a:extLst>
        </xdr:cNvPr>
        <xdr:cNvGrpSpPr>
          <a:grpSpLocks/>
        </xdr:cNvGrpSpPr>
      </xdr:nvGrpSpPr>
      <xdr:grpSpPr bwMode="auto">
        <a:xfrm>
          <a:off x="4700588" y="10096500"/>
          <a:ext cx="266700" cy="0"/>
          <a:chOff x="466" y="3952"/>
          <a:chExt cx="28" cy="16"/>
        </a:xfrm>
      </xdr:grpSpPr>
      <xdr:sp macro="" textlink="">
        <xdr:nvSpPr>
          <xdr:cNvPr id="5101208" name="Line 7247">
            <a:extLst>
              <a:ext uri="{FF2B5EF4-FFF2-40B4-BE49-F238E27FC236}">
                <a16:creationId xmlns:a16="http://schemas.microsoft.com/office/drawing/2014/main" id="{00000000-0008-0000-1100-00009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9" name="Line 7248">
            <a:extLst>
              <a:ext uri="{FF2B5EF4-FFF2-40B4-BE49-F238E27FC236}">
                <a16:creationId xmlns:a16="http://schemas.microsoft.com/office/drawing/2014/main" id="{00000000-0008-0000-1100-00009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2" name="Group 7249">
          <a:extLst>
            <a:ext uri="{FF2B5EF4-FFF2-40B4-BE49-F238E27FC236}">
              <a16:creationId xmlns:a16="http://schemas.microsoft.com/office/drawing/2014/main" id="{00000000-0008-0000-1100-0000DED54D00}"/>
            </a:ext>
          </a:extLst>
        </xdr:cNvPr>
        <xdr:cNvGrpSpPr>
          <a:grpSpLocks/>
        </xdr:cNvGrpSpPr>
      </xdr:nvGrpSpPr>
      <xdr:grpSpPr bwMode="auto">
        <a:xfrm>
          <a:off x="4700588" y="10096500"/>
          <a:ext cx="266700" cy="0"/>
          <a:chOff x="466" y="3952"/>
          <a:chExt cx="28" cy="16"/>
        </a:xfrm>
      </xdr:grpSpPr>
      <xdr:sp macro="" textlink="">
        <xdr:nvSpPr>
          <xdr:cNvPr id="5101206" name="Line 7250">
            <a:extLst>
              <a:ext uri="{FF2B5EF4-FFF2-40B4-BE49-F238E27FC236}">
                <a16:creationId xmlns:a16="http://schemas.microsoft.com/office/drawing/2014/main" id="{00000000-0008-0000-1100-00009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7" name="Line 7251">
            <a:extLst>
              <a:ext uri="{FF2B5EF4-FFF2-40B4-BE49-F238E27FC236}">
                <a16:creationId xmlns:a16="http://schemas.microsoft.com/office/drawing/2014/main" id="{00000000-0008-0000-1100-00009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3" name="Group 7252">
          <a:extLst>
            <a:ext uri="{FF2B5EF4-FFF2-40B4-BE49-F238E27FC236}">
              <a16:creationId xmlns:a16="http://schemas.microsoft.com/office/drawing/2014/main" id="{00000000-0008-0000-1100-0000DFD54D00}"/>
            </a:ext>
          </a:extLst>
        </xdr:cNvPr>
        <xdr:cNvGrpSpPr>
          <a:grpSpLocks/>
        </xdr:cNvGrpSpPr>
      </xdr:nvGrpSpPr>
      <xdr:grpSpPr bwMode="auto">
        <a:xfrm>
          <a:off x="4700588" y="10096500"/>
          <a:ext cx="266700" cy="0"/>
          <a:chOff x="466" y="3952"/>
          <a:chExt cx="28" cy="16"/>
        </a:xfrm>
      </xdr:grpSpPr>
      <xdr:sp macro="" textlink="">
        <xdr:nvSpPr>
          <xdr:cNvPr id="5101204" name="Line 7253">
            <a:extLst>
              <a:ext uri="{FF2B5EF4-FFF2-40B4-BE49-F238E27FC236}">
                <a16:creationId xmlns:a16="http://schemas.microsoft.com/office/drawing/2014/main" id="{00000000-0008-0000-1100-00009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5" name="Line 7254">
            <a:extLst>
              <a:ext uri="{FF2B5EF4-FFF2-40B4-BE49-F238E27FC236}">
                <a16:creationId xmlns:a16="http://schemas.microsoft.com/office/drawing/2014/main" id="{00000000-0008-0000-1100-00009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24" name="Group 7255">
          <a:extLst>
            <a:ext uri="{FF2B5EF4-FFF2-40B4-BE49-F238E27FC236}">
              <a16:creationId xmlns:a16="http://schemas.microsoft.com/office/drawing/2014/main" id="{00000000-0008-0000-1100-0000E0D54D00}"/>
            </a:ext>
          </a:extLst>
        </xdr:cNvPr>
        <xdr:cNvGrpSpPr>
          <a:grpSpLocks/>
        </xdr:cNvGrpSpPr>
      </xdr:nvGrpSpPr>
      <xdr:grpSpPr bwMode="auto">
        <a:xfrm>
          <a:off x="4117181" y="10096500"/>
          <a:ext cx="228600" cy="0"/>
          <a:chOff x="466" y="3952"/>
          <a:chExt cx="28" cy="16"/>
        </a:xfrm>
      </xdr:grpSpPr>
      <xdr:sp macro="" textlink="">
        <xdr:nvSpPr>
          <xdr:cNvPr id="5101202" name="Line 7256">
            <a:extLst>
              <a:ext uri="{FF2B5EF4-FFF2-40B4-BE49-F238E27FC236}">
                <a16:creationId xmlns:a16="http://schemas.microsoft.com/office/drawing/2014/main" id="{00000000-0008-0000-1100-00009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3" name="Line 7257">
            <a:extLst>
              <a:ext uri="{FF2B5EF4-FFF2-40B4-BE49-F238E27FC236}">
                <a16:creationId xmlns:a16="http://schemas.microsoft.com/office/drawing/2014/main" id="{00000000-0008-0000-1100-00009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25" name="Group 7258">
          <a:extLst>
            <a:ext uri="{FF2B5EF4-FFF2-40B4-BE49-F238E27FC236}">
              <a16:creationId xmlns:a16="http://schemas.microsoft.com/office/drawing/2014/main" id="{00000000-0008-0000-1100-0000E1D54D00}"/>
            </a:ext>
          </a:extLst>
        </xdr:cNvPr>
        <xdr:cNvGrpSpPr>
          <a:grpSpLocks/>
        </xdr:cNvGrpSpPr>
      </xdr:nvGrpSpPr>
      <xdr:grpSpPr bwMode="auto">
        <a:xfrm>
          <a:off x="4117181" y="10096500"/>
          <a:ext cx="228600" cy="0"/>
          <a:chOff x="466" y="3952"/>
          <a:chExt cx="28" cy="16"/>
        </a:xfrm>
      </xdr:grpSpPr>
      <xdr:sp macro="" textlink="">
        <xdr:nvSpPr>
          <xdr:cNvPr id="5101200" name="Line 7259">
            <a:extLst>
              <a:ext uri="{FF2B5EF4-FFF2-40B4-BE49-F238E27FC236}">
                <a16:creationId xmlns:a16="http://schemas.microsoft.com/office/drawing/2014/main" id="{00000000-0008-0000-1100-00009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1" name="Line 7260">
            <a:extLst>
              <a:ext uri="{FF2B5EF4-FFF2-40B4-BE49-F238E27FC236}">
                <a16:creationId xmlns:a16="http://schemas.microsoft.com/office/drawing/2014/main" id="{00000000-0008-0000-1100-00009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6" name="Group 7261">
          <a:extLst>
            <a:ext uri="{FF2B5EF4-FFF2-40B4-BE49-F238E27FC236}">
              <a16:creationId xmlns:a16="http://schemas.microsoft.com/office/drawing/2014/main" id="{00000000-0008-0000-1100-0000E2D54D00}"/>
            </a:ext>
          </a:extLst>
        </xdr:cNvPr>
        <xdr:cNvGrpSpPr>
          <a:grpSpLocks/>
        </xdr:cNvGrpSpPr>
      </xdr:nvGrpSpPr>
      <xdr:grpSpPr bwMode="auto">
        <a:xfrm>
          <a:off x="4700588" y="10096500"/>
          <a:ext cx="266700" cy="0"/>
          <a:chOff x="466" y="3952"/>
          <a:chExt cx="28" cy="16"/>
        </a:xfrm>
      </xdr:grpSpPr>
      <xdr:sp macro="" textlink="">
        <xdr:nvSpPr>
          <xdr:cNvPr id="5101198" name="Line 7262">
            <a:extLst>
              <a:ext uri="{FF2B5EF4-FFF2-40B4-BE49-F238E27FC236}">
                <a16:creationId xmlns:a16="http://schemas.microsoft.com/office/drawing/2014/main" id="{00000000-0008-0000-1100-00008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9" name="Line 7263">
            <a:extLst>
              <a:ext uri="{FF2B5EF4-FFF2-40B4-BE49-F238E27FC236}">
                <a16:creationId xmlns:a16="http://schemas.microsoft.com/office/drawing/2014/main" id="{00000000-0008-0000-1100-00008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7" name="Group 7264">
          <a:extLst>
            <a:ext uri="{FF2B5EF4-FFF2-40B4-BE49-F238E27FC236}">
              <a16:creationId xmlns:a16="http://schemas.microsoft.com/office/drawing/2014/main" id="{00000000-0008-0000-1100-0000E3D54D00}"/>
            </a:ext>
          </a:extLst>
        </xdr:cNvPr>
        <xdr:cNvGrpSpPr>
          <a:grpSpLocks/>
        </xdr:cNvGrpSpPr>
      </xdr:nvGrpSpPr>
      <xdr:grpSpPr bwMode="auto">
        <a:xfrm>
          <a:off x="4700588" y="10096500"/>
          <a:ext cx="266700" cy="0"/>
          <a:chOff x="466" y="3952"/>
          <a:chExt cx="28" cy="16"/>
        </a:xfrm>
      </xdr:grpSpPr>
      <xdr:sp macro="" textlink="">
        <xdr:nvSpPr>
          <xdr:cNvPr id="5101196" name="Line 7265">
            <a:extLst>
              <a:ext uri="{FF2B5EF4-FFF2-40B4-BE49-F238E27FC236}">
                <a16:creationId xmlns:a16="http://schemas.microsoft.com/office/drawing/2014/main" id="{00000000-0008-0000-1100-00008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7" name="Line 7266">
            <a:extLst>
              <a:ext uri="{FF2B5EF4-FFF2-40B4-BE49-F238E27FC236}">
                <a16:creationId xmlns:a16="http://schemas.microsoft.com/office/drawing/2014/main" id="{00000000-0008-0000-1100-00008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28" name="Group 7267">
          <a:extLst>
            <a:ext uri="{FF2B5EF4-FFF2-40B4-BE49-F238E27FC236}">
              <a16:creationId xmlns:a16="http://schemas.microsoft.com/office/drawing/2014/main" id="{00000000-0008-0000-1100-0000E4D54D00}"/>
            </a:ext>
          </a:extLst>
        </xdr:cNvPr>
        <xdr:cNvGrpSpPr>
          <a:grpSpLocks/>
        </xdr:cNvGrpSpPr>
      </xdr:nvGrpSpPr>
      <xdr:grpSpPr bwMode="auto">
        <a:xfrm>
          <a:off x="4117181" y="10096500"/>
          <a:ext cx="240507" cy="0"/>
          <a:chOff x="466" y="3952"/>
          <a:chExt cx="28" cy="16"/>
        </a:xfrm>
      </xdr:grpSpPr>
      <xdr:sp macro="" textlink="">
        <xdr:nvSpPr>
          <xdr:cNvPr id="5101194" name="Line 7268">
            <a:extLst>
              <a:ext uri="{FF2B5EF4-FFF2-40B4-BE49-F238E27FC236}">
                <a16:creationId xmlns:a16="http://schemas.microsoft.com/office/drawing/2014/main" id="{00000000-0008-0000-1100-00008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5" name="Line 7269">
            <a:extLst>
              <a:ext uri="{FF2B5EF4-FFF2-40B4-BE49-F238E27FC236}">
                <a16:creationId xmlns:a16="http://schemas.microsoft.com/office/drawing/2014/main" id="{00000000-0008-0000-1100-00008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1029" name="Group 7270">
          <a:extLst>
            <a:ext uri="{FF2B5EF4-FFF2-40B4-BE49-F238E27FC236}">
              <a16:creationId xmlns:a16="http://schemas.microsoft.com/office/drawing/2014/main" id="{00000000-0008-0000-1100-0000E5D54D00}"/>
            </a:ext>
          </a:extLst>
        </xdr:cNvPr>
        <xdr:cNvGrpSpPr>
          <a:grpSpLocks/>
        </xdr:cNvGrpSpPr>
      </xdr:nvGrpSpPr>
      <xdr:grpSpPr bwMode="auto">
        <a:xfrm>
          <a:off x="5486400" y="10096500"/>
          <a:ext cx="228600" cy="0"/>
          <a:chOff x="466" y="3952"/>
          <a:chExt cx="28" cy="16"/>
        </a:xfrm>
      </xdr:grpSpPr>
      <xdr:sp macro="" textlink="">
        <xdr:nvSpPr>
          <xdr:cNvPr id="5101192" name="Line 7271">
            <a:extLst>
              <a:ext uri="{FF2B5EF4-FFF2-40B4-BE49-F238E27FC236}">
                <a16:creationId xmlns:a16="http://schemas.microsoft.com/office/drawing/2014/main" id="{00000000-0008-0000-1100-00008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3" name="Line 7272">
            <a:extLst>
              <a:ext uri="{FF2B5EF4-FFF2-40B4-BE49-F238E27FC236}">
                <a16:creationId xmlns:a16="http://schemas.microsoft.com/office/drawing/2014/main" id="{00000000-0008-0000-1100-00008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0" name="Group 7273">
          <a:extLst>
            <a:ext uri="{FF2B5EF4-FFF2-40B4-BE49-F238E27FC236}">
              <a16:creationId xmlns:a16="http://schemas.microsoft.com/office/drawing/2014/main" id="{00000000-0008-0000-1100-0000E6D54D00}"/>
            </a:ext>
          </a:extLst>
        </xdr:cNvPr>
        <xdr:cNvGrpSpPr>
          <a:grpSpLocks/>
        </xdr:cNvGrpSpPr>
      </xdr:nvGrpSpPr>
      <xdr:grpSpPr bwMode="auto">
        <a:xfrm>
          <a:off x="4700588" y="10096500"/>
          <a:ext cx="266700" cy="0"/>
          <a:chOff x="466" y="3952"/>
          <a:chExt cx="28" cy="16"/>
        </a:xfrm>
      </xdr:grpSpPr>
      <xdr:sp macro="" textlink="">
        <xdr:nvSpPr>
          <xdr:cNvPr id="5101190" name="Line 7274">
            <a:extLst>
              <a:ext uri="{FF2B5EF4-FFF2-40B4-BE49-F238E27FC236}">
                <a16:creationId xmlns:a16="http://schemas.microsoft.com/office/drawing/2014/main" id="{00000000-0008-0000-1100-00008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1" name="Line 7275">
            <a:extLst>
              <a:ext uri="{FF2B5EF4-FFF2-40B4-BE49-F238E27FC236}">
                <a16:creationId xmlns:a16="http://schemas.microsoft.com/office/drawing/2014/main" id="{00000000-0008-0000-1100-00008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1" name="Group 7276">
          <a:extLst>
            <a:ext uri="{FF2B5EF4-FFF2-40B4-BE49-F238E27FC236}">
              <a16:creationId xmlns:a16="http://schemas.microsoft.com/office/drawing/2014/main" id="{00000000-0008-0000-1100-0000E7D54D00}"/>
            </a:ext>
          </a:extLst>
        </xdr:cNvPr>
        <xdr:cNvGrpSpPr>
          <a:grpSpLocks/>
        </xdr:cNvGrpSpPr>
      </xdr:nvGrpSpPr>
      <xdr:grpSpPr bwMode="auto">
        <a:xfrm>
          <a:off x="4700588" y="10096500"/>
          <a:ext cx="266700" cy="0"/>
          <a:chOff x="466" y="3952"/>
          <a:chExt cx="28" cy="16"/>
        </a:xfrm>
      </xdr:grpSpPr>
      <xdr:sp macro="" textlink="">
        <xdr:nvSpPr>
          <xdr:cNvPr id="5101188" name="Line 7277">
            <a:extLst>
              <a:ext uri="{FF2B5EF4-FFF2-40B4-BE49-F238E27FC236}">
                <a16:creationId xmlns:a16="http://schemas.microsoft.com/office/drawing/2014/main" id="{00000000-0008-0000-1100-00008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9" name="Line 7278">
            <a:extLst>
              <a:ext uri="{FF2B5EF4-FFF2-40B4-BE49-F238E27FC236}">
                <a16:creationId xmlns:a16="http://schemas.microsoft.com/office/drawing/2014/main" id="{00000000-0008-0000-1100-00008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2" name="Group 7279">
          <a:extLst>
            <a:ext uri="{FF2B5EF4-FFF2-40B4-BE49-F238E27FC236}">
              <a16:creationId xmlns:a16="http://schemas.microsoft.com/office/drawing/2014/main" id="{00000000-0008-0000-1100-0000E8D54D00}"/>
            </a:ext>
          </a:extLst>
        </xdr:cNvPr>
        <xdr:cNvGrpSpPr>
          <a:grpSpLocks/>
        </xdr:cNvGrpSpPr>
      </xdr:nvGrpSpPr>
      <xdr:grpSpPr bwMode="auto">
        <a:xfrm>
          <a:off x="4700588" y="10096500"/>
          <a:ext cx="266700" cy="0"/>
          <a:chOff x="466" y="3952"/>
          <a:chExt cx="28" cy="16"/>
        </a:xfrm>
      </xdr:grpSpPr>
      <xdr:sp macro="" textlink="">
        <xdr:nvSpPr>
          <xdr:cNvPr id="5101186" name="Line 7280">
            <a:extLst>
              <a:ext uri="{FF2B5EF4-FFF2-40B4-BE49-F238E27FC236}">
                <a16:creationId xmlns:a16="http://schemas.microsoft.com/office/drawing/2014/main" id="{00000000-0008-0000-1100-00008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7" name="Line 7281">
            <a:extLst>
              <a:ext uri="{FF2B5EF4-FFF2-40B4-BE49-F238E27FC236}">
                <a16:creationId xmlns:a16="http://schemas.microsoft.com/office/drawing/2014/main" id="{00000000-0008-0000-1100-00008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3" name="Group 7282">
          <a:extLst>
            <a:ext uri="{FF2B5EF4-FFF2-40B4-BE49-F238E27FC236}">
              <a16:creationId xmlns:a16="http://schemas.microsoft.com/office/drawing/2014/main" id="{00000000-0008-0000-1100-0000E9D54D00}"/>
            </a:ext>
          </a:extLst>
        </xdr:cNvPr>
        <xdr:cNvGrpSpPr>
          <a:grpSpLocks/>
        </xdr:cNvGrpSpPr>
      </xdr:nvGrpSpPr>
      <xdr:grpSpPr bwMode="auto">
        <a:xfrm>
          <a:off x="4700588" y="10096500"/>
          <a:ext cx="266700" cy="0"/>
          <a:chOff x="466" y="3952"/>
          <a:chExt cx="28" cy="16"/>
        </a:xfrm>
      </xdr:grpSpPr>
      <xdr:sp macro="" textlink="">
        <xdr:nvSpPr>
          <xdr:cNvPr id="5101184" name="Line 7283">
            <a:extLst>
              <a:ext uri="{FF2B5EF4-FFF2-40B4-BE49-F238E27FC236}">
                <a16:creationId xmlns:a16="http://schemas.microsoft.com/office/drawing/2014/main" id="{00000000-0008-0000-1100-00008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5" name="Line 7284">
            <a:extLst>
              <a:ext uri="{FF2B5EF4-FFF2-40B4-BE49-F238E27FC236}">
                <a16:creationId xmlns:a16="http://schemas.microsoft.com/office/drawing/2014/main" id="{00000000-0008-0000-1100-00008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4" name="Group 7285">
          <a:extLst>
            <a:ext uri="{FF2B5EF4-FFF2-40B4-BE49-F238E27FC236}">
              <a16:creationId xmlns:a16="http://schemas.microsoft.com/office/drawing/2014/main" id="{00000000-0008-0000-1100-0000EAD54D00}"/>
            </a:ext>
          </a:extLst>
        </xdr:cNvPr>
        <xdr:cNvGrpSpPr>
          <a:grpSpLocks/>
        </xdr:cNvGrpSpPr>
      </xdr:nvGrpSpPr>
      <xdr:grpSpPr bwMode="auto">
        <a:xfrm>
          <a:off x="4700588" y="10096500"/>
          <a:ext cx="266700" cy="0"/>
          <a:chOff x="466" y="3952"/>
          <a:chExt cx="28" cy="16"/>
        </a:xfrm>
      </xdr:grpSpPr>
      <xdr:sp macro="" textlink="">
        <xdr:nvSpPr>
          <xdr:cNvPr id="5101182" name="Line 7286">
            <a:extLst>
              <a:ext uri="{FF2B5EF4-FFF2-40B4-BE49-F238E27FC236}">
                <a16:creationId xmlns:a16="http://schemas.microsoft.com/office/drawing/2014/main" id="{00000000-0008-0000-1100-00007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3" name="Line 7287">
            <a:extLst>
              <a:ext uri="{FF2B5EF4-FFF2-40B4-BE49-F238E27FC236}">
                <a16:creationId xmlns:a16="http://schemas.microsoft.com/office/drawing/2014/main" id="{00000000-0008-0000-1100-00007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1035" name="Group 7288">
          <a:extLst>
            <a:ext uri="{FF2B5EF4-FFF2-40B4-BE49-F238E27FC236}">
              <a16:creationId xmlns:a16="http://schemas.microsoft.com/office/drawing/2014/main" id="{00000000-0008-0000-1100-0000EBD54D00}"/>
            </a:ext>
          </a:extLst>
        </xdr:cNvPr>
        <xdr:cNvGrpSpPr>
          <a:grpSpLocks/>
        </xdr:cNvGrpSpPr>
      </xdr:nvGrpSpPr>
      <xdr:grpSpPr bwMode="auto">
        <a:xfrm>
          <a:off x="4576763" y="10096500"/>
          <a:ext cx="228600" cy="0"/>
          <a:chOff x="466" y="3952"/>
          <a:chExt cx="28" cy="16"/>
        </a:xfrm>
      </xdr:grpSpPr>
      <xdr:sp macro="" textlink="">
        <xdr:nvSpPr>
          <xdr:cNvPr id="5101180" name="Line 7289">
            <a:extLst>
              <a:ext uri="{FF2B5EF4-FFF2-40B4-BE49-F238E27FC236}">
                <a16:creationId xmlns:a16="http://schemas.microsoft.com/office/drawing/2014/main" id="{00000000-0008-0000-1100-00007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1" name="Line 7290">
            <a:extLst>
              <a:ext uri="{FF2B5EF4-FFF2-40B4-BE49-F238E27FC236}">
                <a16:creationId xmlns:a16="http://schemas.microsoft.com/office/drawing/2014/main" id="{00000000-0008-0000-1100-00007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6" name="Group 7291">
          <a:extLst>
            <a:ext uri="{FF2B5EF4-FFF2-40B4-BE49-F238E27FC236}">
              <a16:creationId xmlns:a16="http://schemas.microsoft.com/office/drawing/2014/main" id="{00000000-0008-0000-1100-0000ECD54D00}"/>
            </a:ext>
          </a:extLst>
        </xdr:cNvPr>
        <xdr:cNvGrpSpPr>
          <a:grpSpLocks/>
        </xdr:cNvGrpSpPr>
      </xdr:nvGrpSpPr>
      <xdr:grpSpPr bwMode="auto">
        <a:xfrm>
          <a:off x="4117181" y="10096500"/>
          <a:ext cx="240507" cy="0"/>
          <a:chOff x="466" y="3952"/>
          <a:chExt cx="28" cy="16"/>
        </a:xfrm>
      </xdr:grpSpPr>
      <xdr:sp macro="" textlink="">
        <xdr:nvSpPr>
          <xdr:cNvPr id="5101178" name="Line 7292">
            <a:extLst>
              <a:ext uri="{FF2B5EF4-FFF2-40B4-BE49-F238E27FC236}">
                <a16:creationId xmlns:a16="http://schemas.microsoft.com/office/drawing/2014/main" id="{00000000-0008-0000-1100-00007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9" name="Line 7293">
            <a:extLst>
              <a:ext uri="{FF2B5EF4-FFF2-40B4-BE49-F238E27FC236}">
                <a16:creationId xmlns:a16="http://schemas.microsoft.com/office/drawing/2014/main" id="{00000000-0008-0000-1100-00007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7" name="Group 7294">
          <a:extLst>
            <a:ext uri="{FF2B5EF4-FFF2-40B4-BE49-F238E27FC236}">
              <a16:creationId xmlns:a16="http://schemas.microsoft.com/office/drawing/2014/main" id="{00000000-0008-0000-1100-0000EDD54D00}"/>
            </a:ext>
          </a:extLst>
        </xdr:cNvPr>
        <xdr:cNvGrpSpPr>
          <a:grpSpLocks/>
        </xdr:cNvGrpSpPr>
      </xdr:nvGrpSpPr>
      <xdr:grpSpPr bwMode="auto">
        <a:xfrm>
          <a:off x="4117181" y="10096500"/>
          <a:ext cx="240507" cy="0"/>
          <a:chOff x="466" y="3952"/>
          <a:chExt cx="28" cy="16"/>
        </a:xfrm>
      </xdr:grpSpPr>
      <xdr:sp macro="" textlink="">
        <xdr:nvSpPr>
          <xdr:cNvPr id="5101176" name="Line 7295">
            <a:extLst>
              <a:ext uri="{FF2B5EF4-FFF2-40B4-BE49-F238E27FC236}">
                <a16:creationId xmlns:a16="http://schemas.microsoft.com/office/drawing/2014/main" id="{00000000-0008-0000-1100-00007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7" name="Line 7296">
            <a:extLst>
              <a:ext uri="{FF2B5EF4-FFF2-40B4-BE49-F238E27FC236}">
                <a16:creationId xmlns:a16="http://schemas.microsoft.com/office/drawing/2014/main" id="{00000000-0008-0000-1100-00007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8" name="Group 7297">
          <a:extLst>
            <a:ext uri="{FF2B5EF4-FFF2-40B4-BE49-F238E27FC236}">
              <a16:creationId xmlns:a16="http://schemas.microsoft.com/office/drawing/2014/main" id="{00000000-0008-0000-1100-0000EED54D00}"/>
            </a:ext>
          </a:extLst>
        </xdr:cNvPr>
        <xdr:cNvGrpSpPr>
          <a:grpSpLocks/>
        </xdr:cNvGrpSpPr>
      </xdr:nvGrpSpPr>
      <xdr:grpSpPr bwMode="auto">
        <a:xfrm>
          <a:off x="4117181" y="10096500"/>
          <a:ext cx="240507" cy="0"/>
          <a:chOff x="466" y="3952"/>
          <a:chExt cx="28" cy="16"/>
        </a:xfrm>
      </xdr:grpSpPr>
      <xdr:sp macro="" textlink="">
        <xdr:nvSpPr>
          <xdr:cNvPr id="5101174" name="Line 7298">
            <a:extLst>
              <a:ext uri="{FF2B5EF4-FFF2-40B4-BE49-F238E27FC236}">
                <a16:creationId xmlns:a16="http://schemas.microsoft.com/office/drawing/2014/main" id="{00000000-0008-0000-1100-00007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5" name="Line 7299">
            <a:extLst>
              <a:ext uri="{FF2B5EF4-FFF2-40B4-BE49-F238E27FC236}">
                <a16:creationId xmlns:a16="http://schemas.microsoft.com/office/drawing/2014/main" id="{00000000-0008-0000-1100-00007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9" name="Group 7300">
          <a:extLst>
            <a:ext uri="{FF2B5EF4-FFF2-40B4-BE49-F238E27FC236}">
              <a16:creationId xmlns:a16="http://schemas.microsoft.com/office/drawing/2014/main" id="{00000000-0008-0000-1100-0000EFD54D00}"/>
            </a:ext>
          </a:extLst>
        </xdr:cNvPr>
        <xdr:cNvGrpSpPr>
          <a:grpSpLocks/>
        </xdr:cNvGrpSpPr>
      </xdr:nvGrpSpPr>
      <xdr:grpSpPr bwMode="auto">
        <a:xfrm>
          <a:off x="4117181" y="10096500"/>
          <a:ext cx="240507" cy="0"/>
          <a:chOff x="466" y="3952"/>
          <a:chExt cx="28" cy="16"/>
        </a:xfrm>
      </xdr:grpSpPr>
      <xdr:sp macro="" textlink="">
        <xdr:nvSpPr>
          <xdr:cNvPr id="5101172" name="Line 7301">
            <a:extLst>
              <a:ext uri="{FF2B5EF4-FFF2-40B4-BE49-F238E27FC236}">
                <a16:creationId xmlns:a16="http://schemas.microsoft.com/office/drawing/2014/main" id="{00000000-0008-0000-1100-00007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3" name="Line 7302">
            <a:extLst>
              <a:ext uri="{FF2B5EF4-FFF2-40B4-BE49-F238E27FC236}">
                <a16:creationId xmlns:a16="http://schemas.microsoft.com/office/drawing/2014/main" id="{00000000-0008-0000-1100-00007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0" name="Group 7303">
          <a:extLst>
            <a:ext uri="{FF2B5EF4-FFF2-40B4-BE49-F238E27FC236}">
              <a16:creationId xmlns:a16="http://schemas.microsoft.com/office/drawing/2014/main" id="{00000000-0008-0000-1100-0000F0D54D00}"/>
            </a:ext>
          </a:extLst>
        </xdr:cNvPr>
        <xdr:cNvGrpSpPr>
          <a:grpSpLocks/>
        </xdr:cNvGrpSpPr>
      </xdr:nvGrpSpPr>
      <xdr:grpSpPr bwMode="auto">
        <a:xfrm>
          <a:off x="4117181" y="10096500"/>
          <a:ext cx="240507" cy="0"/>
          <a:chOff x="466" y="3952"/>
          <a:chExt cx="28" cy="16"/>
        </a:xfrm>
      </xdr:grpSpPr>
      <xdr:sp macro="" textlink="">
        <xdr:nvSpPr>
          <xdr:cNvPr id="5101170" name="Line 7304">
            <a:extLst>
              <a:ext uri="{FF2B5EF4-FFF2-40B4-BE49-F238E27FC236}">
                <a16:creationId xmlns:a16="http://schemas.microsoft.com/office/drawing/2014/main" id="{00000000-0008-0000-1100-00007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1" name="Line 7305">
            <a:extLst>
              <a:ext uri="{FF2B5EF4-FFF2-40B4-BE49-F238E27FC236}">
                <a16:creationId xmlns:a16="http://schemas.microsoft.com/office/drawing/2014/main" id="{00000000-0008-0000-1100-00007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1" name="Group 7306">
          <a:extLst>
            <a:ext uri="{FF2B5EF4-FFF2-40B4-BE49-F238E27FC236}">
              <a16:creationId xmlns:a16="http://schemas.microsoft.com/office/drawing/2014/main" id="{00000000-0008-0000-1100-0000F1D54D00}"/>
            </a:ext>
          </a:extLst>
        </xdr:cNvPr>
        <xdr:cNvGrpSpPr>
          <a:grpSpLocks/>
        </xdr:cNvGrpSpPr>
      </xdr:nvGrpSpPr>
      <xdr:grpSpPr bwMode="auto">
        <a:xfrm>
          <a:off x="4117181" y="10096500"/>
          <a:ext cx="240507" cy="0"/>
          <a:chOff x="466" y="3952"/>
          <a:chExt cx="28" cy="16"/>
        </a:xfrm>
      </xdr:grpSpPr>
      <xdr:sp macro="" textlink="">
        <xdr:nvSpPr>
          <xdr:cNvPr id="5101168" name="Line 7307">
            <a:extLst>
              <a:ext uri="{FF2B5EF4-FFF2-40B4-BE49-F238E27FC236}">
                <a16:creationId xmlns:a16="http://schemas.microsoft.com/office/drawing/2014/main" id="{00000000-0008-0000-1100-00007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9" name="Line 7308">
            <a:extLst>
              <a:ext uri="{FF2B5EF4-FFF2-40B4-BE49-F238E27FC236}">
                <a16:creationId xmlns:a16="http://schemas.microsoft.com/office/drawing/2014/main" id="{00000000-0008-0000-1100-00007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1042" name="Group 7309">
          <a:extLst>
            <a:ext uri="{FF2B5EF4-FFF2-40B4-BE49-F238E27FC236}">
              <a16:creationId xmlns:a16="http://schemas.microsoft.com/office/drawing/2014/main" id="{00000000-0008-0000-1100-0000F2D54D00}"/>
            </a:ext>
          </a:extLst>
        </xdr:cNvPr>
        <xdr:cNvGrpSpPr>
          <a:grpSpLocks/>
        </xdr:cNvGrpSpPr>
      </xdr:nvGrpSpPr>
      <xdr:grpSpPr bwMode="auto">
        <a:xfrm>
          <a:off x="3993356" y="10096500"/>
          <a:ext cx="228600" cy="0"/>
          <a:chOff x="466" y="3952"/>
          <a:chExt cx="28" cy="16"/>
        </a:xfrm>
      </xdr:grpSpPr>
      <xdr:sp macro="" textlink="">
        <xdr:nvSpPr>
          <xdr:cNvPr id="5101166" name="Line 7310">
            <a:extLst>
              <a:ext uri="{FF2B5EF4-FFF2-40B4-BE49-F238E27FC236}">
                <a16:creationId xmlns:a16="http://schemas.microsoft.com/office/drawing/2014/main" id="{00000000-0008-0000-1100-00006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7" name="Line 7311">
            <a:extLst>
              <a:ext uri="{FF2B5EF4-FFF2-40B4-BE49-F238E27FC236}">
                <a16:creationId xmlns:a16="http://schemas.microsoft.com/office/drawing/2014/main" id="{00000000-0008-0000-1100-00006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3" name="Group 7312">
          <a:extLst>
            <a:ext uri="{FF2B5EF4-FFF2-40B4-BE49-F238E27FC236}">
              <a16:creationId xmlns:a16="http://schemas.microsoft.com/office/drawing/2014/main" id="{00000000-0008-0000-1100-0000F3D54D00}"/>
            </a:ext>
          </a:extLst>
        </xdr:cNvPr>
        <xdr:cNvGrpSpPr>
          <a:grpSpLocks/>
        </xdr:cNvGrpSpPr>
      </xdr:nvGrpSpPr>
      <xdr:grpSpPr bwMode="auto">
        <a:xfrm>
          <a:off x="4117181" y="10096500"/>
          <a:ext cx="228600" cy="0"/>
          <a:chOff x="466" y="3952"/>
          <a:chExt cx="28" cy="16"/>
        </a:xfrm>
      </xdr:grpSpPr>
      <xdr:sp macro="" textlink="">
        <xdr:nvSpPr>
          <xdr:cNvPr id="5101164" name="Line 7313">
            <a:extLst>
              <a:ext uri="{FF2B5EF4-FFF2-40B4-BE49-F238E27FC236}">
                <a16:creationId xmlns:a16="http://schemas.microsoft.com/office/drawing/2014/main" id="{00000000-0008-0000-1100-00006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5" name="Line 7314">
            <a:extLst>
              <a:ext uri="{FF2B5EF4-FFF2-40B4-BE49-F238E27FC236}">
                <a16:creationId xmlns:a16="http://schemas.microsoft.com/office/drawing/2014/main" id="{00000000-0008-0000-1100-00006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4" name="Group 7315">
          <a:extLst>
            <a:ext uri="{FF2B5EF4-FFF2-40B4-BE49-F238E27FC236}">
              <a16:creationId xmlns:a16="http://schemas.microsoft.com/office/drawing/2014/main" id="{00000000-0008-0000-1100-0000F4D54D00}"/>
            </a:ext>
          </a:extLst>
        </xdr:cNvPr>
        <xdr:cNvGrpSpPr>
          <a:grpSpLocks/>
        </xdr:cNvGrpSpPr>
      </xdr:nvGrpSpPr>
      <xdr:grpSpPr bwMode="auto">
        <a:xfrm>
          <a:off x="4117181" y="10096500"/>
          <a:ext cx="228600" cy="0"/>
          <a:chOff x="466" y="3952"/>
          <a:chExt cx="28" cy="16"/>
        </a:xfrm>
      </xdr:grpSpPr>
      <xdr:sp macro="" textlink="">
        <xdr:nvSpPr>
          <xdr:cNvPr id="5101162" name="Line 7316">
            <a:extLst>
              <a:ext uri="{FF2B5EF4-FFF2-40B4-BE49-F238E27FC236}">
                <a16:creationId xmlns:a16="http://schemas.microsoft.com/office/drawing/2014/main" id="{00000000-0008-0000-1100-00006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3" name="Line 7317">
            <a:extLst>
              <a:ext uri="{FF2B5EF4-FFF2-40B4-BE49-F238E27FC236}">
                <a16:creationId xmlns:a16="http://schemas.microsoft.com/office/drawing/2014/main" id="{00000000-0008-0000-1100-00006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5" name="Group 7318">
          <a:extLst>
            <a:ext uri="{FF2B5EF4-FFF2-40B4-BE49-F238E27FC236}">
              <a16:creationId xmlns:a16="http://schemas.microsoft.com/office/drawing/2014/main" id="{00000000-0008-0000-1100-0000F5D54D00}"/>
            </a:ext>
          </a:extLst>
        </xdr:cNvPr>
        <xdr:cNvGrpSpPr>
          <a:grpSpLocks/>
        </xdr:cNvGrpSpPr>
      </xdr:nvGrpSpPr>
      <xdr:grpSpPr bwMode="auto">
        <a:xfrm>
          <a:off x="4117181" y="10096500"/>
          <a:ext cx="240507" cy="0"/>
          <a:chOff x="466" y="3952"/>
          <a:chExt cx="28" cy="16"/>
        </a:xfrm>
      </xdr:grpSpPr>
      <xdr:sp macro="" textlink="">
        <xdr:nvSpPr>
          <xdr:cNvPr id="5101160" name="Line 7319">
            <a:extLst>
              <a:ext uri="{FF2B5EF4-FFF2-40B4-BE49-F238E27FC236}">
                <a16:creationId xmlns:a16="http://schemas.microsoft.com/office/drawing/2014/main" id="{00000000-0008-0000-1100-00006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1" name="Line 7320">
            <a:extLst>
              <a:ext uri="{FF2B5EF4-FFF2-40B4-BE49-F238E27FC236}">
                <a16:creationId xmlns:a16="http://schemas.microsoft.com/office/drawing/2014/main" id="{00000000-0008-0000-1100-00006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6" name="Group 7321">
          <a:extLst>
            <a:ext uri="{FF2B5EF4-FFF2-40B4-BE49-F238E27FC236}">
              <a16:creationId xmlns:a16="http://schemas.microsoft.com/office/drawing/2014/main" id="{00000000-0008-0000-1100-0000F6D54D00}"/>
            </a:ext>
          </a:extLst>
        </xdr:cNvPr>
        <xdr:cNvGrpSpPr>
          <a:grpSpLocks/>
        </xdr:cNvGrpSpPr>
      </xdr:nvGrpSpPr>
      <xdr:grpSpPr bwMode="auto">
        <a:xfrm>
          <a:off x="4117181" y="10096500"/>
          <a:ext cx="228600" cy="0"/>
          <a:chOff x="466" y="3952"/>
          <a:chExt cx="28" cy="16"/>
        </a:xfrm>
      </xdr:grpSpPr>
      <xdr:sp macro="" textlink="">
        <xdr:nvSpPr>
          <xdr:cNvPr id="5101158" name="Line 7322">
            <a:extLst>
              <a:ext uri="{FF2B5EF4-FFF2-40B4-BE49-F238E27FC236}">
                <a16:creationId xmlns:a16="http://schemas.microsoft.com/office/drawing/2014/main" id="{00000000-0008-0000-1100-00006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9" name="Line 7323">
            <a:extLst>
              <a:ext uri="{FF2B5EF4-FFF2-40B4-BE49-F238E27FC236}">
                <a16:creationId xmlns:a16="http://schemas.microsoft.com/office/drawing/2014/main" id="{00000000-0008-0000-1100-00006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7" name="Group 7324">
          <a:extLst>
            <a:ext uri="{FF2B5EF4-FFF2-40B4-BE49-F238E27FC236}">
              <a16:creationId xmlns:a16="http://schemas.microsoft.com/office/drawing/2014/main" id="{00000000-0008-0000-1100-0000F7D54D00}"/>
            </a:ext>
          </a:extLst>
        </xdr:cNvPr>
        <xdr:cNvGrpSpPr>
          <a:grpSpLocks/>
        </xdr:cNvGrpSpPr>
      </xdr:nvGrpSpPr>
      <xdr:grpSpPr bwMode="auto">
        <a:xfrm>
          <a:off x="4117181" y="10096500"/>
          <a:ext cx="228600" cy="0"/>
          <a:chOff x="466" y="3952"/>
          <a:chExt cx="28" cy="16"/>
        </a:xfrm>
      </xdr:grpSpPr>
      <xdr:sp macro="" textlink="">
        <xdr:nvSpPr>
          <xdr:cNvPr id="5101156" name="Line 7325">
            <a:extLst>
              <a:ext uri="{FF2B5EF4-FFF2-40B4-BE49-F238E27FC236}">
                <a16:creationId xmlns:a16="http://schemas.microsoft.com/office/drawing/2014/main" id="{00000000-0008-0000-1100-00006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7" name="Line 7326">
            <a:extLst>
              <a:ext uri="{FF2B5EF4-FFF2-40B4-BE49-F238E27FC236}">
                <a16:creationId xmlns:a16="http://schemas.microsoft.com/office/drawing/2014/main" id="{00000000-0008-0000-1100-00006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8" name="Group 7327">
          <a:extLst>
            <a:ext uri="{FF2B5EF4-FFF2-40B4-BE49-F238E27FC236}">
              <a16:creationId xmlns:a16="http://schemas.microsoft.com/office/drawing/2014/main" id="{00000000-0008-0000-1100-0000F8D54D00}"/>
            </a:ext>
          </a:extLst>
        </xdr:cNvPr>
        <xdr:cNvGrpSpPr>
          <a:grpSpLocks/>
        </xdr:cNvGrpSpPr>
      </xdr:nvGrpSpPr>
      <xdr:grpSpPr bwMode="auto">
        <a:xfrm>
          <a:off x="4117181" y="10096500"/>
          <a:ext cx="240507" cy="0"/>
          <a:chOff x="466" y="3952"/>
          <a:chExt cx="28" cy="16"/>
        </a:xfrm>
      </xdr:grpSpPr>
      <xdr:sp macro="" textlink="">
        <xdr:nvSpPr>
          <xdr:cNvPr id="5101154" name="Line 7328">
            <a:extLst>
              <a:ext uri="{FF2B5EF4-FFF2-40B4-BE49-F238E27FC236}">
                <a16:creationId xmlns:a16="http://schemas.microsoft.com/office/drawing/2014/main" id="{00000000-0008-0000-1100-00006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5" name="Line 7329">
            <a:extLst>
              <a:ext uri="{FF2B5EF4-FFF2-40B4-BE49-F238E27FC236}">
                <a16:creationId xmlns:a16="http://schemas.microsoft.com/office/drawing/2014/main" id="{00000000-0008-0000-1100-00006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49" name="Group 7330">
          <a:extLst>
            <a:ext uri="{FF2B5EF4-FFF2-40B4-BE49-F238E27FC236}">
              <a16:creationId xmlns:a16="http://schemas.microsoft.com/office/drawing/2014/main" id="{00000000-0008-0000-1100-0000F9D54D00}"/>
            </a:ext>
          </a:extLst>
        </xdr:cNvPr>
        <xdr:cNvGrpSpPr>
          <a:grpSpLocks/>
        </xdr:cNvGrpSpPr>
      </xdr:nvGrpSpPr>
      <xdr:grpSpPr bwMode="auto">
        <a:xfrm>
          <a:off x="4700588" y="10096500"/>
          <a:ext cx="266700" cy="0"/>
          <a:chOff x="466" y="3952"/>
          <a:chExt cx="28" cy="16"/>
        </a:xfrm>
      </xdr:grpSpPr>
      <xdr:sp macro="" textlink="">
        <xdr:nvSpPr>
          <xdr:cNvPr id="5101152" name="Line 7331">
            <a:extLst>
              <a:ext uri="{FF2B5EF4-FFF2-40B4-BE49-F238E27FC236}">
                <a16:creationId xmlns:a16="http://schemas.microsoft.com/office/drawing/2014/main" id="{00000000-0008-0000-1100-00006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3" name="Line 7332">
            <a:extLst>
              <a:ext uri="{FF2B5EF4-FFF2-40B4-BE49-F238E27FC236}">
                <a16:creationId xmlns:a16="http://schemas.microsoft.com/office/drawing/2014/main" id="{00000000-0008-0000-1100-00006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0" name="Group 7333">
          <a:extLst>
            <a:ext uri="{FF2B5EF4-FFF2-40B4-BE49-F238E27FC236}">
              <a16:creationId xmlns:a16="http://schemas.microsoft.com/office/drawing/2014/main" id="{00000000-0008-0000-1100-0000FAD54D00}"/>
            </a:ext>
          </a:extLst>
        </xdr:cNvPr>
        <xdr:cNvGrpSpPr>
          <a:grpSpLocks/>
        </xdr:cNvGrpSpPr>
      </xdr:nvGrpSpPr>
      <xdr:grpSpPr bwMode="auto">
        <a:xfrm>
          <a:off x="4700588" y="10096500"/>
          <a:ext cx="266700" cy="0"/>
          <a:chOff x="466" y="3952"/>
          <a:chExt cx="28" cy="16"/>
        </a:xfrm>
      </xdr:grpSpPr>
      <xdr:sp macro="" textlink="">
        <xdr:nvSpPr>
          <xdr:cNvPr id="5101150" name="Line 7334">
            <a:extLst>
              <a:ext uri="{FF2B5EF4-FFF2-40B4-BE49-F238E27FC236}">
                <a16:creationId xmlns:a16="http://schemas.microsoft.com/office/drawing/2014/main" id="{00000000-0008-0000-1100-00005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1" name="Line 7335">
            <a:extLst>
              <a:ext uri="{FF2B5EF4-FFF2-40B4-BE49-F238E27FC236}">
                <a16:creationId xmlns:a16="http://schemas.microsoft.com/office/drawing/2014/main" id="{00000000-0008-0000-1100-00005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1" name="Group 7336">
          <a:extLst>
            <a:ext uri="{FF2B5EF4-FFF2-40B4-BE49-F238E27FC236}">
              <a16:creationId xmlns:a16="http://schemas.microsoft.com/office/drawing/2014/main" id="{00000000-0008-0000-1100-0000FBD54D00}"/>
            </a:ext>
          </a:extLst>
        </xdr:cNvPr>
        <xdr:cNvGrpSpPr>
          <a:grpSpLocks/>
        </xdr:cNvGrpSpPr>
      </xdr:nvGrpSpPr>
      <xdr:grpSpPr bwMode="auto">
        <a:xfrm>
          <a:off x="4700588" y="10096500"/>
          <a:ext cx="266700" cy="0"/>
          <a:chOff x="466" y="3952"/>
          <a:chExt cx="28" cy="16"/>
        </a:xfrm>
      </xdr:grpSpPr>
      <xdr:sp macro="" textlink="">
        <xdr:nvSpPr>
          <xdr:cNvPr id="5101148" name="Line 7337">
            <a:extLst>
              <a:ext uri="{FF2B5EF4-FFF2-40B4-BE49-F238E27FC236}">
                <a16:creationId xmlns:a16="http://schemas.microsoft.com/office/drawing/2014/main" id="{00000000-0008-0000-1100-00005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9" name="Line 7338">
            <a:extLst>
              <a:ext uri="{FF2B5EF4-FFF2-40B4-BE49-F238E27FC236}">
                <a16:creationId xmlns:a16="http://schemas.microsoft.com/office/drawing/2014/main" id="{00000000-0008-0000-1100-00005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2" name="Group 7339">
          <a:extLst>
            <a:ext uri="{FF2B5EF4-FFF2-40B4-BE49-F238E27FC236}">
              <a16:creationId xmlns:a16="http://schemas.microsoft.com/office/drawing/2014/main" id="{00000000-0008-0000-1100-0000FCD54D00}"/>
            </a:ext>
          </a:extLst>
        </xdr:cNvPr>
        <xdr:cNvGrpSpPr>
          <a:grpSpLocks/>
        </xdr:cNvGrpSpPr>
      </xdr:nvGrpSpPr>
      <xdr:grpSpPr bwMode="auto">
        <a:xfrm>
          <a:off x="5486400" y="10096500"/>
          <a:ext cx="266700" cy="0"/>
          <a:chOff x="466" y="3952"/>
          <a:chExt cx="28" cy="16"/>
        </a:xfrm>
      </xdr:grpSpPr>
      <xdr:sp macro="" textlink="">
        <xdr:nvSpPr>
          <xdr:cNvPr id="5101146" name="Line 7340">
            <a:extLst>
              <a:ext uri="{FF2B5EF4-FFF2-40B4-BE49-F238E27FC236}">
                <a16:creationId xmlns:a16="http://schemas.microsoft.com/office/drawing/2014/main" id="{00000000-0008-0000-1100-00005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7" name="Line 7341">
            <a:extLst>
              <a:ext uri="{FF2B5EF4-FFF2-40B4-BE49-F238E27FC236}">
                <a16:creationId xmlns:a16="http://schemas.microsoft.com/office/drawing/2014/main" id="{00000000-0008-0000-1100-00005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3" name="Group 7342">
          <a:extLst>
            <a:ext uri="{FF2B5EF4-FFF2-40B4-BE49-F238E27FC236}">
              <a16:creationId xmlns:a16="http://schemas.microsoft.com/office/drawing/2014/main" id="{00000000-0008-0000-1100-0000FDD54D00}"/>
            </a:ext>
          </a:extLst>
        </xdr:cNvPr>
        <xdr:cNvGrpSpPr>
          <a:grpSpLocks/>
        </xdr:cNvGrpSpPr>
      </xdr:nvGrpSpPr>
      <xdr:grpSpPr bwMode="auto">
        <a:xfrm>
          <a:off x="5486400" y="10096500"/>
          <a:ext cx="266700" cy="0"/>
          <a:chOff x="466" y="3952"/>
          <a:chExt cx="28" cy="16"/>
        </a:xfrm>
      </xdr:grpSpPr>
      <xdr:sp macro="" textlink="">
        <xdr:nvSpPr>
          <xdr:cNvPr id="5101144" name="Line 7343">
            <a:extLst>
              <a:ext uri="{FF2B5EF4-FFF2-40B4-BE49-F238E27FC236}">
                <a16:creationId xmlns:a16="http://schemas.microsoft.com/office/drawing/2014/main" id="{00000000-0008-0000-1100-00005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5" name="Line 7344">
            <a:extLst>
              <a:ext uri="{FF2B5EF4-FFF2-40B4-BE49-F238E27FC236}">
                <a16:creationId xmlns:a16="http://schemas.microsoft.com/office/drawing/2014/main" id="{00000000-0008-0000-1100-00005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4" name="Group 7345">
          <a:extLst>
            <a:ext uri="{FF2B5EF4-FFF2-40B4-BE49-F238E27FC236}">
              <a16:creationId xmlns:a16="http://schemas.microsoft.com/office/drawing/2014/main" id="{00000000-0008-0000-1100-0000FED54D00}"/>
            </a:ext>
          </a:extLst>
        </xdr:cNvPr>
        <xdr:cNvGrpSpPr>
          <a:grpSpLocks/>
        </xdr:cNvGrpSpPr>
      </xdr:nvGrpSpPr>
      <xdr:grpSpPr bwMode="auto">
        <a:xfrm>
          <a:off x="5486400" y="10096500"/>
          <a:ext cx="266700" cy="0"/>
          <a:chOff x="466" y="3952"/>
          <a:chExt cx="28" cy="16"/>
        </a:xfrm>
      </xdr:grpSpPr>
      <xdr:sp macro="" textlink="">
        <xdr:nvSpPr>
          <xdr:cNvPr id="5101142" name="Line 7346">
            <a:extLst>
              <a:ext uri="{FF2B5EF4-FFF2-40B4-BE49-F238E27FC236}">
                <a16:creationId xmlns:a16="http://schemas.microsoft.com/office/drawing/2014/main" id="{00000000-0008-0000-1100-00005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3" name="Line 7347">
            <a:extLst>
              <a:ext uri="{FF2B5EF4-FFF2-40B4-BE49-F238E27FC236}">
                <a16:creationId xmlns:a16="http://schemas.microsoft.com/office/drawing/2014/main" id="{00000000-0008-0000-1100-00005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5" name="Group 7348">
          <a:extLst>
            <a:ext uri="{FF2B5EF4-FFF2-40B4-BE49-F238E27FC236}">
              <a16:creationId xmlns:a16="http://schemas.microsoft.com/office/drawing/2014/main" id="{00000000-0008-0000-1100-0000FFD54D00}"/>
            </a:ext>
          </a:extLst>
        </xdr:cNvPr>
        <xdr:cNvGrpSpPr>
          <a:grpSpLocks/>
        </xdr:cNvGrpSpPr>
      </xdr:nvGrpSpPr>
      <xdr:grpSpPr bwMode="auto">
        <a:xfrm>
          <a:off x="5486400" y="10096500"/>
          <a:ext cx="266700" cy="0"/>
          <a:chOff x="466" y="3952"/>
          <a:chExt cx="28" cy="16"/>
        </a:xfrm>
      </xdr:grpSpPr>
      <xdr:sp macro="" textlink="">
        <xdr:nvSpPr>
          <xdr:cNvPr id="5101140" name="Line 7349">
            <a:extLst>
              <a:ext uri="{FF2B5EF4-FFF2-40B4-BE49-F238E27FC236}">
                <a16:creationId xmlns:a16="http://schemas.microsoft.com/office/drawing/2014/main" id="{00000000-0008-0000-1100-00005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1" name="Line 7350">
            <a:extLst>
              <a:ext uri="{FF2B5EF4-FFF2-40B4-BE49-F238E27FC236}">
                <a16:creationId xmlns:a16="http://schemas.microsoft.com/office/drawing/2014/main" id="{00000000-0008-0000-1100-00005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6" name="Group 7351">
          <a:extLst>
            <a:ext uri="{FF2B5EF4-FFF2-40B4-BE49-F238E27FC236}">
              <a16:creationId xmlns:a16="http://schemas.microsoft.com/office/drawing/2014/main" id="{00000000-0008-0000-1100-000000D64D00}"/>
            </a:ext>
          </a:extLst>
        </xdr:cNvPr>
        <xdr:cNvGrpSpPr>
          <a:grpSpLocks/>
        </xdr:cNvGrpSpPr>
      </xdr:nvGrpSpPr>
      <xdr:grpSpPr bwMode="auto">
        <a:xfrm>
          <a:off x="5486400" y="10096500"/>
          <a:ext cx="266700" cy="0"/>
          <a:chOff x="466" y="3952"/>
          <a:chExt cx="28" cy="16"/>
        </a:xfrm>
      </xdr:grpSpPr>
      <xdr:sp macro="" textlink="">
        <xdr:nvSpPr>
          <xdr:cNvPr id="5101138" name="Line 7352">
            <a:extLst>
              <a:ext uri="{FF2B5EF4-FFF2-40B4-BE49-F238E27FC236}">
                <a16:creationId xmlns:a16="http://schemas.microsoft.com/office/drawing/2014/main" id="{00000000-0008-0000-1100-00005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9" name="Line 7353">
            <a:extLst>
              <a:ext uri="{FF2B5EF4-FFF2-40B4-BE49-F238E27FC236}">
                <a16:creationId xmlns:a16="http://schemas.microsoft.com/office/drawing/2014/main" id="{00000000-0008-0000-1100-00005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57" name="Group 7354">
          <a:extLst>
            <a:ext uri="{FF2B5EF4-FFF2-40B4-BE49-F238E27FC236}">
              <a16:creationId xmlns:a16="http://schemas.microsoft.com/office/drawing/2014/main" id="{00000000-0008-0000-1100-000001D64D00}"/>
            </a:ext>
          </a:extLst>
        </xdr:cNvPr>
        <xdr:cNvGrpSpPr>
          <a:grpSpLocks/>
        </xdr:cNvGrpSpPr>
      </xdr:nvGrpSpPr>
      <xdr:grpSpPr bwMode="auto">
        <a:xfrm>
          <a:off x="4117181" y="10096500"/>
          <a:ext cx="228600" cy="0"/>
          <a:chOff x="466" y="3952"/>
          <a:chExt cx="28" cy="16"/>
        </a:xfrm>
      </xdr:grpSpPr>
      <xdr:sp macro="" textlink="">
        <xdr:nvSpPr>
          <xdr:cNvPr id="5101136" name="Line 7355">
            <a:extLst>
              <a:ext uri="{FF2B5EF4-FFF2-40B4-BE49-F238E27FC236}">
                <a16:creationId xmlns:a16="http://schemas.microsoft.com/office/drawing/2014/main" id="{00000000-0008-0000-1100-00005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7" name="Line 7356">
            <a:extLst>
              <a:ext uri="{FF2B5EF4-FFF2-40B4-BE49-F238E27FC236}">
                <a16:creationId xmlns:a16="http://schemas.microsoft.com/office/drawing/2014/main" id="{00000000-0008-0000-1100-00005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8" name="Group 7357">
          <a:extLst>
            <a:ext uri="{FF2B5EF4-FFF2-40B4-BE49-F238E27FC236}">
              <a16:creationId xmlns:a16="http://schemas.microsoft.com/office/drawing/2014/main" id="{00000000-0008-0000-1100-000002D64D00}"/>
            </a:ext>
          </a:extLst>
        </xdr:cNvPr>
        <xdr:cNvGrpSpPr>
          <a:grpSpLocks/>
        </xdr:cNvGrpSpPr>
      </xdr:nvGrpSpPr>
      <xdr:grpSpPr bwMode="auto">
        <a:xfrm>
          <a:off x="4700588" y="10096500"/>
          <a:ext cx="266700" cy="0"/>
          <a:chOff x="466" y="3952"/>
          <a:chExt cx="28" cy="16"/>
        </a:xfrm>
      </xdr:grpSpPr>
      <xdr:sp macro="" textlink="">
        <xdr:nvSpPr>
          <xdr:cNvPr id="5101134" name="Line 7358">
            <a:extLst>
              <a:ext uri="{FF2B5EF4-FFF2-40B4-BE49-F238E27FC236}">
                <a16:creationId xmlns:a16="http://schemas.microsoft.com/office/drawing/2014/main" id="{00000000-0008-0000-1100-00004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5" name="Line 7359">
            <a:extLst>
              <a:ext uri="{FF2B5EF4-FFF2-40B4-BE49-F238E27FC236}">
                <a16:creationId xmlns:a16="http://schemas.microsoft.com/office/drawing/2014/main" id="{00000000-0008-0000-1100-00004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59" name="Group 7360">
          <a:extLst>
            <a:ext uri="{FF2B5EF4-FFF2-40B4-BE49-F238E27FC236}">
              <a16:creationId xmlns:a16="http://schemas.microsoft.com/office/drawing/2014/main" id="{00000000-0008-0000-1100-000003D64D00}"/>
            </a:ext>
          </a:extLst>
        </xdr:cNvPr>
        <xdr:cNvGrpSpPr>
          <a:grpSpLocks/>
        </xdr:cNvGrpSpPr>
      </xdr:nvGrpSpPr>
      <xdr:grpSpPr bwMode="auto">
        <a:xfrm>
          <a:off x="4117181" y="10096500"/>
          <a:ext cx="228600" cy="0"/>
          <a:chOff x="466" y="3952"/>
          <a:chExt cx="28" cy="16"/>
        </a:xfrm>
      </xdr:grpSpPr>
      <xdr:sp macro="" textlink="">
        <xdr:nvSpPr>
          <xdr:cNvPr id="5101132" name="Line 7361">
            <a:extLst>
              <a:ext uri="{FF2B5EF4-FFF2-40B4-BE49-F238E27FC236}">
                <a16:creationId xmlns:a16="http://schemas.microsoft.com/office/drawing/2014/main" id="{00000000-0008-0000-1100-00004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3" name="Line 7362">
            <a:extLst>
              <a:ext uri="{FF2B5EF4-FFF2-40B4-BE49-F238E27FC236}">
                <a16:creationId xmlns:a16="http://schemas.microsoft.com/office/drawing/2014/main" id="{00000000-0008-0000-1100-00004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0" name="Group 7363">
          <a:extLst>
            <a:ext uri="{FF2B5EF4-FFF2-40B4-BE49-F238E27FC236}">
              <a16:creationId xmlns:a16="http://schemas.microsoft.com/office/drawing/2014/main" id="{00000000-0008-0000-1100-000004D64D00}"/>
            </a:ext>
          </a:extLst>
        </xdr:cNvPr>
        <xdr:cNvGrpSpPr>
          <a:grpSpLocks/>
        </xdr:cNvGrpSpPr>
      </xdr:nvGrpSpPr>
      <xdr:grpSpPr bwMode="auto">
        <a:xfrm>
          <a:off x="4700588" y="10096500"/>
          <a:ext cx="266700" cy="0"/>
          <a:chOff x="466" y="3952"/>
          <a:chExt cx="28" cy="16"/>
        </a:xfrm>
      </xdr:grpSpPr>
      <xdr:sp macro="" textlink="">
        <xdr:nvSpPr>
          <xdr:cNvPr id="5101130" name="Line 7364">
            <a:extLst>
              <a:ext uri="{FF2B5EF4-FFF2-40B4-BE49-F238E27FC236}">
                <a16:creationId xmlns:a16="http://schemas.microsoft.com/office/drawing/2014/main" id="{00000000-0008-0000-1100-00004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1" name="Line 7365">
            <a:extLst>
              <a:ext uri="{FF2B5EF4-FFF2-40B4-BE49-F238E27FC236}">
                <a16:creationId xmlns:a16="http://schemas.microsoft.com/office/drawing/2014/main" id="{00000000-0008-0000-1100-00004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1" name="Group 7366">
          <a:extLst>
            <a:ext uri="{FF2B5EF4-FFF2-40B4-BE49-F238E27FC236}">
              <a16:creationId xmlns:a16="http://schemas.microsoft.com/office/drawing/2014/main" id="{00000000-0008-0000-1100-000005D64D00}"/>
            </a:ext>
          </a:extLst>
        </xdr:cNvPr>
        <xdr:cNvGrpSpPr>
          <a:grpSpLocks/>
        </xdr:cNvGrpSpPr>
      </xdr:nvGrpSpPr>
      <xdr:grpSpPr bwMode="auto">
        <a:xfrm>
          <a:off x="4117181" y="10096500"/>
          <a:ext cx="228600" cy="0"/>
          <a:chOff x="466" y="3952"/>
          <a:chExt cx="28" cy="16"/>
        </a:xfrm>
      </xdr:grpSpPr>
      <xdr:sp macro="" textlink="">
        <xdr:nvSpPr>
          <xdr:cNvPr id="5101128" name="Line 7367">
            <a:extLst>
              <a:ext uri="{FF2B5EF4-FFF2-40B4-BE49-F238E27FC236}">
                <a16:creationId xmlns:a16="http://schemas.microsoft.com/office/drawing/2014/main" id="{00000000-0008-0000-1100-00004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9" name="Line 7368">
            <a:extLst>
              <a:ext uri="{FF2B5EF4-FFF2-40B4-BE49-F238E27FC236}">
                <a16:creationId xmlns:a16="http://schemas.microsoft.com/office/drawing/2014/main" id="{00000000-0008-0000-1100-00004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2" name="Group 7369">
          <a:extLst>
            <a:ext uri="{FF2B5EF4-FFF2-40B4-BE49-F238E27FC236}">
              <a16:creationId xmlns:a16="http://schemas.microsoft.com/office/drawing/2014/main" id="{00000000-0008-0000-1100-000006D64D00}"/>
            </a:ext>
          </a:extLst>
        </xdr:cNvPr>
        <xdr:cNvGrpSpPr>
          <a:grpSpLocks/>
        </xdr:cNvGrpSpPr>
      </xdr:nvGrpSpPr>
      <xdr:grpSpPr bwMode="auto">
        <a:xfrm>
          <a:off x="4700588" y="10096500"/>
          <a:ext cx="266700" cy="0"/>
          <a:chOff x="466" y="3952"/>
          <a:chExt cx="28" cy="16"/>
        </a:xfrm>
      </xdr:grpSpPr>
      <xdr:sp macro="" textlink="">
        <xdr:nvSpPr>
          <xdr:cNvPr id="5101126" name="Line 7370">
            <a:extLst>
              <a:ext uri="{FF2B5EF4-FFF2-40B4-BE49-F238E27FC236}">
                <a16:creationId xmlns:a16="http://schemas.microsoft.com/office/drawing/2014/main" id="{00000000-0008-0000-1100-00004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7" name="Line 7371">
            <a:extLst>
              <a:ext uri="{FF2B5EF4-FFF2-40B4-BE49-F238E27FC236}">
                <a16:creationId xmlns:a16="http://schemas.microsoft.com/office/drawing/2014/main" id="{00000000-0008-0000-1100-00004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3" name="Group 7372">
          <a:extLst>
            <a:ext uri="{FF2B5EF4-FFF2-40B4-BE49-F238E27FC236}">
              <a16:creationId xmlns:a16="http://schemas.microsoft.com/office/drawing/2014/main" id="{00000000-0008-0000-1100-000007D64D00}"/>
            </a:ext>
          </a:extLst>
        </xdr:cNvPr>
        <xdr:cNvGrpSpPr>
          <a:grpSpLocks/>
        </xdr:cNvGrpSpPr>
      </xdr:nvGrpSpPr>
      <xdr:grpSpPr bwMode="auto">
        <a:xfrm>
          <a:off x="4117181" y="10096500"/>
          <a:ext cx="228600" cy="0"/>
          <a:chOff x="466" y="3952"/>
          <a:chExt cx="28" cy="16"/>
        </a:xfrm>
      </xdr:grpSpPr>
      <xdr:sp macro="" textlink="">
        <xdr:nvSpPr>
          <xdr:cNvPr id="5101124" name="Line 7373">
            <a:extLst>
              <a:ext uri="{FF2B5EF4-FFF2-40B4-BE49-F238E27FC236}">
                <a16:creationId xmlns:a16="http://schemas.microsoft.com/office/drawing/2014/main" id="{00000000-0008-0000-1100-00004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5" name="Line 7374">
            <a:extLst>
              <a:ext uri="{FF2B5EF4-FFF2-40B4-BE49-F238E27FC236}">
                <a16:creationId xmlns:a16="http://schemas.microsoft.com/office/drawing/2014/main" id="{00000000-0008-0000-1100-00004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4" name="Group 7375">
          <a:extLst>
            <a:ext uri="{FF2B5EF4-FFF2-40B4-BE49-F238E27FC236}">
              <a16:creationId xmlns:a16="http://schemas.microsoft.com/office/drawing/2014/main" id="{00000000-0008-0000-1100-000008D64D00}"/>
            </a:ext>
          </a:extLst>
        </xdr:cNvPr>
        <xdr:cNvGrpSpPr>
          <a:grpSpLocks/>
        </xdr:cNvGrpSpPr>
      </xdr:nvGrpSpPr>
      <xdr:grpSpPr bwMode="auto">
        <a:xfrm>
          <a:off x="4700588" y="10096500"/>
          <a:ext cx="266700" cy="0"/>
          <a:chOff x="466" y="3952"/>
          <a:chExt cx="28" cy="16"/>
        </a:xfrm>
      </xdr:grpSpPr>
      <xdr:sp macro="" textlink="">
        <xdr:nvSpPr>
          <xdr:cNvPr id="5101122" name="Line 7376">
            <a:extLst>
              <a:ext uri="{FF2B5EF4-FFF2-40B4-BE49-F238E27FC236}">
                <a16:creationId xmlns:a16="http://schemas.microsoft.com/office/drawing/2014/main" id="{00000000-0008-0000-1100-00004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3" name="Line 7377">
            <a:extLst>
              <a:ext uri="{FF2B5EF4-FFF2-40B4-BE49-F238E27FC236}">
                <a16:creationId xmlns:a16="http://schemas.microsoft.com/office/drawing/2014/main" id="{00000000-0008-0000-1100-00004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5" name="Group 7378">
          <a:extLst>
            <a:ext uri="{FF2B5EF4-FFF2-40B4-BE49-F238E27FC236}">
              <a16:creationId xmlns:a16="http://schemas.microsoft.com/office/drawing/2014/main" id="{00000000-0008-0000-1100-000009D64D00}"/>
            </a:ext>
          </a:extLst>
        </xdr:cNvPr>
        <xdr:cNvGrpSpPr>
          <a:grpSpLocks/>
        </xdr:cNvGrpSpPr>
      </xdr:nvGrpSpPr>
      <xdr:grpSpPr bwMode="auto">
        <a:xfrm>
          <a:off x="4117181" y="10096500"/>
          <a:ext cx="228600" cy="0"/>
          <a:chOff x="466" y="3952"/>
          <a:chExt cx="28" cy="16"/>
        </a:xfrm>
      </xdr:grpSpPr>
      <xdr:sp macro="" textlink="">
        <xdr:nvSpPr>
          <xdr:cNvPr id="5101120" name="Line 7379">
            <a:extLst>
              <a:ext uri="{FF2B5EF4-FFF2-40B4-BE49-F238E27FC236}">
                <a16:creationId xmlns:a16="http://schemas.microsoft.com/office/drawing/2014/main" id="{00000000-0008-0000-1100-00004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1" name="Line 7380">
            <a:extLst>
              <a:ext uri="{FF2B5EF4-FFF2-40B4-BE49-F238E27FC236}">
                <a16:creationId xmlns:a16="http://schemas.microsoft.com/office/drawing/2014/main" id="{00000000-0008-0000-1100-00004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6" name="Group 7381">
          <a:extLst>
            <a:ext uri="{FF2B5EF4-FFF2-40B4-BE49-F238E27FC236}">
              <a16:creationId xmlns:a16="http://schemas.microsoft.com/office/drawing/2014/main" id="{00000000-0008-0000-1100-00000AD64D00}"/>
            </a:ext>
          </a:extLst>
        </xdr:cNvPr>
        <xdr:cNvGrpSpPr>
          <a:grpSpLocks/>
        </xdr:cNvGrpSpPr>
      </xdr:nvGrpSpPr>
      <xdr:grpSpPr bwMode="auto">
        <a:xfrm>
          <a:off x="4117181" y="10096500"/>
          <a:ext cx="228600" cy="0"/>
          <a:chOff x="466" y="3952"/>
          <a:chExt cx="28" cy="16"/>
        </a:xfrm>
      </xdr:grpSpPr>
      <xdr:sp macro="" textlink="">
        <xdr:nvSpPr>
          <xdr:cNvPr id="5101118" name="Line 7382">
            <a:extLst>
              <a:ext uri="{FF2B5EF4-FFF2-40B4-BE49-F238E27FC236}">
                <a16:creationId xmlns:a16="http://schemas.microsoft.com/office/drawing/2014/main" id="{00000000-0008-0000-1100-00003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9" name="Line 7383">
            <a:extLst>
              <a:ext uri="{FF2B5EF4-FFF2-40B4-BE49-F238E27FC236}">
                <a16:creationId xmlns:a16="http://schemas.microsoft.com/office/drawing/2014/main" id="{00000000-0008-0000-1100-00003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7" name="Group 7384">
          <a:extLst>
            <a:ext uri="{FF2B5EF4-FFF2-40B4-BE49-F238E27FC236}">
              <a16:creationId xmlns:a16="http://schemas.microsoft.com/office/drawing/2014/main" id="{00000000-0008-0000-1100-00000BD64D00}"/>
            </a:ext>
          </a:extLst>
        </xdr:cNvPr>
        <xdr:cNvGrpSpPr>
          <a:grpSpLocks/>
        </xdr:cNvGrpSpPr>
      </xdr:nvGrpSpPr>
      <xdr:grpSpPr bwMode="auto">
        <a:xfrm>
          <a:off x="4117181" y="10096500"/>
          <a:ext cx="228600" cy="0"/>
          <a:chOff x="466" y="3952"/>
          <a:chExt cx="28" cy="16"/>
        </a:xfrm>
      </xdr:grpSpPr>
      <xdr:sp macro="" textlink="">
        <xdr:nvSpPr>
          <xdr:cNvPr id="5101116" name="Line 7385">
            <a:extLst>
              <a:ext uri="{FF2B5EF4-FFF2-40B4-BE49-F238E27FC236}">
                <a16:creationId xmlns:a16="http://schemas.microsoft.com/office/drawing/2014/main" id="{00000000-0008-0000-1100-00003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7" name="Line 7386">
            <a:extLst>
              <a:ext uri="{FF2B5EF4-FFF2-40B4-BE49-F238E27FC236}">
                <a16:creationId xmlns:a16="http://schemas.microsoft.com/office/drawing/2014/main" id="{00000000-0008-0000-1100-00003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8" name="Group 7387">
          <a:extLst>
            <a:ext uri="{FF2B5EF4-FFF2-40B4-BE49-F238E27FC236}">
              <a16:creationId xmlns:a16="http://schemas.microsoft.com/office/drawing/2014/main" id="{00000000-0008-0000-1100-00000CD64D00}"/>
            </a:ext>
          </a:extLst>
        </xdr:cNvPr>
        <xdr:cNvGrpSpPr>
          <a:grpSpLocks/>
        </xdr:cNvGrpSpPr>
      </xdr:nvGrpSpPr>
      <xdr:grpSpPr bwMode="auto">
        <a:xfrm>
          <a:off x="4117181" y="10096500"/>
          <a:ext cx="228600" cy="0"/>
          <a:chOff x="466" y="3952"/>
          <a:chExt cx="28" cy="16"/>
        </a:xfrm>
      </xdr:grpSpPr>
      <xdr:sp macro="" textlink="">
        <xdr:nvSpPr>
          <xdr:cNvPr id="5101114" name="Line 7388">
            <a:extLst>
              <a:ext uri="{FF2B5EF4-FFF2-40B4-BE49-F238E27FC236}">
                <a16:creationId xmlns:a16="http://schemas.microsoft.com/office/drawing/2014/main" id="{00000000-0008-0000-1100-00003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5" name="Line 7389">
            <a:extLst>
              <a:ext uri="{FF2B5EF4-FFF2-40B4-BE49-F238E27FC236}">
                <a16:creationId xmlns:a16="http://schemas.microsoft.com/office/drawing/2014/main" id="{00000000-0008-0000-1100-00003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9" name="Group 7390">
          <a:extLst>
            <a:ext uri="{FF2B5EF4-FFF2-40B4-BE49-F238E27FC236}">
              <a16:creationId xmlns:a16="http://schemas.microsoft.com/office/drawing/2014/main" id="{00000000-0008-0000-1100-00000DD64D00}"/>
            </a:ext>
          </a:extLst>
        </xdr:cNvPr>
        <xdr:cNvGrpSpPr>
          <a:grpSpLocks/>
        </xdr:cNvGrpSpPr>
      </xdr:nvGrpSpPr>
      <xdr:grpSpPr bwMode="auto">
        <a:xfrm>
          <a:off x="4117181" y="10096500"/>
          <a:ext cx="228600" cy="0"/>
          <a:chOff x="466" y="3952"/>
          <a:chExt cx="28" cy="16"/>
        </a:xfrm>
      </xdr:grpSpPr>
      <xdr:sp macro="" textlink="">
        <xdr:nvSpPr>
          <xdr:cNvPr id="5101112" name="Line 7391">
            <a:extLst>
              <a:ext uri="{FF2B5EF4-FFF2-40B4-BE49-F238E27FC236}">
                <a16:creationId xmlns:a16="http://schemas.microsoft.com/office/drawing/2014/main" id="{00000000-0008-0000-1100-00003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3" name="Line 7392">
            <a:extLst>
              <a:ext uri="{FF2B5EF4-FFF2-40B4-BE49-F238E27FC236}">
                <a16:creationId xmlns:a16="http://schemas.microsoft.com/office/drawing/2014/main" id="{00000000-0008-0000-1100-00003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0" name="Group 7393">
          <a:extLst>
            <a:ext uri="{FF2B5EF4-FFF2-40B4-BE49-F238E27FC236}">
              <a16:creationId xmlns:a16="http://schemas.microsoft.com/office/drawing/2014/main" id="{00000000-0008-0000-1100-00000ED64D00}"/>
            </a:ext>
          </a:extLst>
        </xdr:cNvPr>
        <xdr:cNvGrpSpPr>
          <a:grpSpLocks/>
        </xdr:cNvGrpSpPr>
      </xdr:nvGrpSpPr>
      <xdr:grpSpPr bwMode="auto">
        <a:xfrm>
          <a:off x="4700588" y="10096500"/>
          <a:ext cx="266700" cy="0"/>
          <a:chOff x="466" y="3952"/>
          <a:chExt cx="28" cy="16"/>
        </a:xfrm>
      </xdr:grpSpPr>
      <xdr:sp macro="" textlink="">
        <xdr:nvSpPr>
          <xdr:cNvPr id="5101110" name="Line 7394">
            <a:extLst>
              <a:ext uri="{FF2B5EF4-FFF2-40B4-BE49-F238E27FC236}">
                <a16:creationId xmlns:a16="http://schemas.microsoft.com/office/drawing/2014/main" id="{00000000-0008-0000-1100-00003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1" name="Line 7395">
            <a:extLst>
              <a:ext uri="{FF2B5EF4-FFF2-40B4-BE49-F238E27FC236}">
                <a16:creationId xmlns:a16="http://schemas.microsoft.com/office/drawing/2014/main" id="{00000000-0008-0000-1100-00003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1" name="Group 7396">
          <a:extLst>
            <a:ext uri="{FF2B5EF4-FFF2-40B4-BE49-F238E27FC236}">
              <a16:creationId xmlns:a16="http://schemas.microsoft.com/office/drawing/2014/main" id="{00000000-0008-0000-1100-00000FD64D00}"/>
            </a:ext>
          </a:extLst>
        </xdr:cNvPr>
        <xdr:cNvGrpSpPr>
          <a:grpSpLocks/>
        </xdr:cNvGrpSpPr>
      </xdr:nvGrpSpPr>
      <xdr:grpSpPr bwMode="auto">
        <a:xfrm>
          <a:off x="4700588" y="10096500"/>
          <a:ext cx="266700" cy="0"/>
          <a:chOff x="466" y="3952"/>
          <a:chExt cx="28" cy="16"/>
        </a:xfrm>
      </xdr:grpSpPr>
      <xdr:sp macro="" textlink="">
        <xdr:nvSpPr>
          <xdr:cNvPr id="5101108" name="Line 7397">
            <a:extLst>
              <a:ext uri="{FF2B5EF4-FFF2-40B4-BE49-F238E27FC236}">
                <a16:creationId xmlns:a16="http://schemas.microsoft.com/office/drawing/2014/main" id="{00000000-0008-0000-1100-00003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9" name="Line 7398">
            <a:extLst>
              <a:ext uri="{FF2B5EF4-FFF2-40B4-BE49-F238E27FC236}">
                <a16:creationId xmlns:a16="http://schemas.microsoft.com/office/drawing/2014/main" id="{00000000-0008-0000-1100-00003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2" name="Group 7399">
          <a:extLst>
            <a:ext uri="{FF2B5EF4-FFF2-40B4-BE49-F238E27FC236}">
              <a16:creationId xmlns:a16="http://schemas.microsoft.com/office/drawing/2014/main" id="{00000000-0008-0000-1100-000010D64D00}"/>
            </a:ext>
          </a:extLst>
        </xdr:cNvPr>
        <xdr:cNvGrpSpPr>
          <a:grpSpLocks/>
        </xdr:cNvGrpSpPr>
      </xdr:nvGrpSpPr>
      <xdr:grpSpPr bwMode="auto">
        <a:xfrm>
          <a:off x="4700588" y="10096500"/>
          <a:ext cx="266700" cy="0"/>
          <a:chOff x="466" y="3952"/>
          <a:chExt cx="28" cy="16"/>
        </a:xfrm>
      </xdr:grpSpPr>
      <xdr:sp macro="" textlink="">
        <xdr:nvSpPr>
          <xdr:cNvPr id="5101106" name="Line 7400">
            <a:extLst>
              <a:ext uri="{FF2B5EF4-FFF2-40B4-BE49-F238E27FC236}">
                <a16:creationId xmlns:a16="http://schemas.microsoft.com/office/drawing/2014/main" id="{00000000-0008-0000-1100-00003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7" name="Line 7401">
            <a:extLst>
              <a:ext uri="{FF2B5EF4-FFF2-40B4-BE49-F238E27FC236}">
                <a16:creationId xmlns:a16="http://schemas.microsoft.com/office/drawing/2014/main" id="{00000000-0008-0000-1100-00003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3" name="Group 7402">
          <a:extLst>
            <a:ext uri="{FF2B5EF4-FFF2-40B4-BE49-F238E27FC236}">
              <a16:creationId xmlns:a16="http://schemas.microsoft.com/office/drawing/2014/main" id="{00000000-0008-0000-1100-000011D64D00}"/>
            </a:ext>
          </a:extLst>
        </xdr:cNvPr>
        <xdr:cNvGrpSpPr>
          <a:grpSpLocks/>
        </xdr:cNvGrpSpPr>
      </xdr:nvGrpSpPr>
      <xdr:grpSpPr bwMode="auto">
        <a:xfrm>
          <a:off x="4700588" y="10096500"/>
          <a:ext cx="266700" cy="0"/>
          <a:chOff x="466" y="3952"/>
          <a:chExt cx="28" cy="16"/>
        </a:xfrm>
      </xdr:grpSpPr>
      <xdr:sp macro="" textlink="">
        <xdr:nvSpPr>
          <xdr:cNvPr id="5101104" name="Line 7403">
            <a:extLst>
              <a:ext uri="{FF2B5EF4-FFF2-40B4-BE49-F238E27FC236}">
                <a16:creationId xmlns:a16="http://schemas.microsoft.com/office/drawing/2014/main" id="{00000000-0008-0000-1100-00003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5" name="Line 7404">
            <a:extLst>
              <a:ext uri="{FF2B5EF4-FFF2-40B4-BE49-F238E27FC236}">
                <a16:creationId xmlns:a16="http://schemas.microsoft.com/office/drawing/2014/main" id="{00000000-0008-0000-1100-00003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4" name="Group 7405">
          <a:extLst>
            <a:ext uri="{FF2B5EF4-FFF2-40B4-BE49-F238E27FC236}">
              <a16:creationId xmlns:a16="http://schemas.microsoft.com/office/drawing/2014/main" id="{00000000-0008-0000-1100-000012D64D00}"/>
            </a:ext>
          </a:extLst>
        </xdr:cNvPr>
        <xdr:cNvGrpSpPr>
          <a:grpSpLocks/>
        </xdr:cNvGrpSpPr>
      </xdr:nvGrpSpPr>
      <xdr:grpSpPr bwMode="auto">
        <a:xfrm>
          <a:off x="4700588" y="10096500"/>
          <a:ext cx="266700" cy="0"/>
          <a:chOff x="466" y="3952"/>
          <a:chExt cx="28" cy="16"/>
        </a:xfrm>
      </xdr:grpSpPr>
      <xdr:sp macro="" textlink="">
        <xdr:nvSpPr>
          <xdr:cNvPr id="5101102" name="Line 7406">
            <a:extLst>
              <a:ext uri="{FF2B5EF4-FFF2-40B4-BE49-F238E27FC236}">
                <a16:creationId xmlns:a16="http://schemas.microsoft.com/office/drawing/2014/main" id="{00000000-0008-0000-1100-00002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3" name="Line 7407">
            <a:extLst>
              <a:ext uri="{FF2B5EF4-FFF2-40B4-BE49-F238E27FC236}">
                <a16:creationId xmlns:a16="http://schemas.microsoft.com/office/drawing/2014/main" id="{00000000-0008-0000-1100-00002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75" name="Group 7408">
          <a:extLst>
            <a:ext uri="{FF2B5EF4-FFF2-40B4-BE49-F238E27FC236}">
              <a16:creationId xmlns:a16="http://schemas.microsoft.com/office/drawing/2014/main" id="{00000000-0008-0000-1100-000013D64D00}"/>
            </a:ext>
          </a:extLst>
        </xdr:cNvPr>
        <xdr:cNvGrpSpPr>
          <a:grpSpLocks/>
        </xdr:cNvGrpSpPr>
      </xdr:nvGrpSpPr>
      <xdr:grpSpPr bwMode="auto">
        <a:xfrm>
          <a:off x="4117181" y="10096500"/>
          <a:ext cx="228600" cy="0"/>
          <a:chOff x="466" y="3952"/>
          <a:chExt cx="28" cy="16"/>
        </a:xfrm>
      </xdr:grpSpPr>
      <xdr:sp macro="" textlink="">
        <xdr:nvSpPr>
          <xdr:cNvPr id="5101100" name="Line 7409">
            <a:extLst>
              <a:ext uri="{FF2B5EF4-FFF2-40B4-BE49-F238E27FC236}">
                <a16:creationId xmlns:a16="http://schemas.microsoft.com/office/drawing/2014/main" id="{00000000-0008-0000-1100-00002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1" name="Line 7410">
            <a:extLst>
              <a:ext uri="{FF2B5EF4-FFF2-40B4-BE49-F238E27FC236}">
                <a16:creationId xmlns:a16="http://schemas.microsoft.com/office/drawing/2014/main" id="{00000000-0008-0000-1100-00002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6" name="Group 7414">
          <a:extLst>
            <a:ext uri="{FF2B5EF4-FFF2-40B4-BE49-F238E27FC236}">
              <a16:creationId xmlns:a16="http://schemas.microsoft.com/office/drawing/2014/main" id="{00000000-0008-0000-1100-000014D64D00}"/>
            </a:ext>
          </a:extLst>
        </xdr:cNvPr>
        <xdr:cNvGrpSpPr>
          <a:grpSpLocks/>
        </xdr:cNvGrpSpPr>
      </xdr:nvGrpSpPr>
      <xdr:grpSpPr bwMode="auto">
        <a:xfrm>
          <a:off x="4700588" y="10096500"/>
          <a:ext cx="266700" cy="0"/>
          <a:chOff x="466" y="3952"/>
          <a:chExt cx="28" cy="16"/>
        </a:xfrm>
      </xdr:grpSpPr>
      <xdr:sp macro="" textlink="">
        <xdr:nvSpPr>
          <xdr:cNvPr id="5101098" name="Line 7415">
            <a:extLst>
              <a:ext uri="{FF2B5EF4-FFF2-40B4-BE49-F238E27FC236}">
                <a16:creationId xmlns:a16="http://schemas.microsoft.com/office/drawing/2014/main" id="{00000000-0008-0000-1100-00002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9" name="Line 7416">
            <a:extLst>
              <a:ext uri="{FF2B5EF4-FFF2-40B4-BE49-F238E27FC236}">
                <a16:creationId xmlns:a16="http://schemas.microsoft.com/office/drawing/2014/main" id="{00000000-0008-0000-1100-00002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7" name="Group 7417">
          <a:extLst>
            <a:ext uri="{FF2B5EF4-FFF2-40B4-BE49-F238E27FC236}">
              <a16:creationId xmlns:a16="http://schemas.microsoft.com/office/drawing/2014/main" id="{00000000-0008-0000-1100-000015D64D00}"/>
            </a:ext>
          </a:extLst>
        </xdr:cNvPr>
        <xdr:cNvGrpSpPr>
          <a:grpSpLocks/>
        </xdr:cNvGrpSpPr>
      </xdr:nvGrpSpPr>
      <xdr:grpSpPr bwMode="auto">
        <a:xfrm>
          <a:off x="4700588" y="10096500"/>
          <a:ext cx="266700" cy="0"/>
          <a:chOff x="466" y="3952"/>
          <a:chExt cx="28" cy="16"/>
        </a:xfrm>
      </xdr:grpSpPr>
      <xdr:sp macro="" textlink="">
        <xdr:nvSpPr>
          <xdr:cNvPr id="5101096" name="Line 7418">
            <a:extLst>
              <a:ext uri="{FF2B5EF4-FFF2-40B4-BE49-F238E27FC236}">
                <a16:creationId xmlns:a16="http://schemas.microsoft.com/office/drawing/2014/main" id="{00000000-0008-0000-1100-00002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7" name="Line 7419">
            <a:extLst>
              <a:ext uri="{FF2B5EF4-FFF2-40B4-BE49-F238E27FC236}">
                <a16:creationId xmlns:a16="http://schemas.microsoft.com/office/drawing/2014/main" id="{00000000-0008-0000-1100-00002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1078" name="Group 7420">
          <a:extLst>
            <a:ext uri="{FF2B5EF4-FFF2-40B4-BE49-F238E27FC236}">
              <a16:creationId xmlns:a16="http://schemas.microsoft.com/office/drawing/2014/main" id="{00000000-0008-0000-1100-000016D64D00}"/>
            </a:ext>
          </a:extLst>
        </xdr:cNvPr>
        <xdr:cNvGrpSpPr>
          <a:grpSpLocks/>
        </xdr:cNvGrpSpPr>
      </xdr:nvGrpSpPr>
      <xdr:grpSpPr bwMode="auto">
        <a:xfrm>
          <a:off x="5486400" y="10096500"/>
          <a:ext cx="228600" cy="0"/>
          <a:chOff x="466" y="3952"/>
          <a:chExt cx="28" cy="16"/>
        </a:xfrm>
      </xdr:grpSpPr>
      <xdr:sp macro="" textlink="">
        <xdr:nvSpPr>
          <xdr:cNvPr id="5101094" name="Line 7421">
            <a:extLst>
              <a:ext uri="{FF2B5EF4-FFF2-40B4-BE49-F238E27FC236}">
                <a16:creationId xmlns:a16="http://schemas.microsoft.com/office/drawing/2014/main" id="{00000000-0008-0000-1100-00002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5" name="Line 7422">
            <a:extLst>
              <a:ext uri="{FF2B5EF4-FFF2-40B4-BE49-F238E27FC236}">
                <a16:creationId xmlns:a16="http://schemas.microsoft.com/office/drawing/2014/main" id="{00000000-0008-0000-1100-00002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9" name="Group 7423">
          <a:extLst>
            <a:ext uri="{FF2B5EF4-FFF2-40B4-BE49-F238E27FC236}">
              <a16:creationId xmlns:a16="http://schemas.microsoft.com/office/drawing/2014/main" id="{00000000-0008-0000-1100-000017D64D00}"/>
            </a:ext>
          </a:extLst>
        </xdr:cNvPr>
        <xdr:cNvGrpSpPr>
          <a:grpSpLocks/>
        </xdr:cNvGrpSpPr>
      </xdr:nvGrpSpPr>
      <xdr:grpSpPr bwMode="auto">
        <a:xfrm>
          <a:off x="4700588" y="10096500"/>
          <a:ext cx="266700" cy="0"/>
          <a:chOff x="466" y="3952"/>
          <a:chExt cx="28" cy="16"/>
        </a:xfrm>
      </xdr:grpSpPr>
      <xdr:sp macro="" textlink="">
        <xdr:nvSpPr>
          <xdr:cNvPr id="5101092" name="Line 7424">
            <a:extLst>
              <a:ext uri="{FF2B5EF4-FFF2-40B4-BE49-F238E27FC236}">
                <a16:creationId xmlns:a16="http://schemas.microsoft.com/office/drawing/2014/main" id="{00000000-0008-0000-1100-00002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3" name="Line 7425">
            <a:extLst>
              <a:ext uri="{FF2B5EF4-FFF2-40B4-BE49-F238E27FC236}">
                <a16:creationId xmlns:a16="http://schemas.microsoft.com/office/drawing/2014/main" id="{00000000-0008-0000-1100-00002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0" name="Group 7426">
          <a:extLst>
            <a:ext uri="{FF2B5EF4-FFF2-40B4-BE49-F238E27FC236}">
              <a16:creationId xmlns:a16="http://schemas.microsoft.com/office/drawing/2014/main" id="{00000000-0008-0000-1100-000018D64D00}"/>
            </a:ext>
          </a:extLst>
        </xdr:cNvPr>
        <xdr:cNvGrpSpPr>
          <a:grpSpLocks/>
        </xdr:cNvGrpSpPr>
      </xdr:nvGrpSpPr>
      <xdr:grpSpPr bwMode="auto">
        <a:xfrm>
          <a:off x="4700588" y="10096500"/>
          <a:ext cx="266700" cy="0"/>
          <a:chOff x="466" y="3952"/>
          <a:chExt cx="28" cy="16"/>
        </a:xfrm>
      </xdr:grpSpPr>
      <xdr:sp macro="" textlink="">
        <xdr:nvSpPr>
          <xdr:cNvPr id="5101090" name="Line 7427">
            <a:extLst>
              <a:ext uri="{FF2B5EF4-FFF2-40B4-BE49-F238E27FC236}">
                <a16:creationId xmlns:a16="http://schemas.microsoft.com/office/drawing/2014/main" id="{00000000-0008-0000-1100-00002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1" name="Line 7428">
            <a:extLst>
              <a:ext uri="{FF2B5EF4-FFF2-40B4-BE49-F238E27FC236}">
                <a16:creationId xmlns:a16="http://schemas.microsoft.com/office/drawing/2014/main" id="{00000000-0008-0000-1100-00002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1" name="Group 7429">
          <a:extLst>
            <a:ext uri="{FF2B5EF4-FFF2-40B4-BE49-F238E27FC236}">
              <a16:creationId xmlns:a16="http://schemas.microsoft.com/office/drawing/2014/main" id="{00000000-0008-0000-1100-000019D64D00}"/>
            </a:ext>
          </a:extLst>
        </xdr:cNvPr>
        <xdr:cNvGrpSpPr>
          <a:grpSpLocks/>
        </xdr:cNvGrpSpPr>
      </xdr:nvGrpSpPr>
      <xdr:grpSpPr bwMode="auto">
        <a:xfrm>
          <a:off x="4700588" y="10096500"/>
          <a:ext cx="266700" cy="0"/>
          <a:chOff x="466" y="3952"/>
          <a:chExt cx="28" cy="16"/>
        </a:xfrm>
      </xdr:grpSpPr>
      <xdr:sp macro="" textlink="">
        <xdr:nvSpPr>
          <xdr:cNvPr id="5101088" name="Line 7430">
            <a:extLst>
              <a:ext uri="{FF2B5EF4-FFF2-40B4-BE49-F238E27FC236}">
                <a16:creationId xmlns:a16="http://schemas.microsoft.com/office/drawing/2014/main" id="{00000000-0008-0000-1100-00002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9" name="Line 7431">
            <a:extLst>
              <a:ext uri="{FF2B5EF4-FFF2-40B4-BE49-F238E27FC236}">
                <a16:creationId xmlns:a16="http://schemas.microsoft.com/office/drawing/2014/main" id="{00000000-0008-0000-1100-00002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2" name="Group 7432">
          <a:extLst>
            <a:ext uri="{FF2B5EF4-FFF2-40B4-BE49-F238E27FC236}">
              <a16:creationId xmlns:a16="http://schemas.microsoft.com/office/drawing/2014/main" id="{00000000-0008-0000-1100-00001AD64D00}"/>
            </a:ext>
          </a:extLst>
        </xdr:cNvPr>
        <xdr:cNvGrpSpPr>
          <a:grpSpLocks/>
        </xdr:cNvGrpSpPr>
      </xdr:nvGrpSpPr>
      <xdr:grpSpPr bwMode="auto">
        <a:xfrm>
          <a:off x="4700588" y="10096500"/>
          <a:ext cx="266700" cy="0"/>
          <a:chOff x="466" y="3952"/>
          <a:chExt cx="28" cy="16"/>
        </a:xfrm>
      </xdr:grpSpPr>
      <xdr:sp macro="" textlink="">
        <xdr:nvSpPr>
          <xdr:cNvPr id="5101086" name="Line 7433">
            <a:extLst>
              <a:ext uri="{FF2B5EF4-FFF2-40B4-BE49-F238E27FC236}">
                <a16:creationId xmlns:a16="http://schemas.microsoft.com/office/drawing/2014/main" id="{00000000-0008-0000-1100-00001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7" name="Line 7434">
            <a:extLst>
              <a:ext uri="{FF2B5EF4-FFF2-40B4-BE49-F238E27FC236}">
                <a16:creationId xmlns:a16="http://schemas.microsoft.com/office/drawing/2014/main" id="{00000000-0008-0000-1100-00001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1083" name="Group 7435">
          <a:extLst>
            <a:ext uri="{FF2B5EF4-FFF2-40B4-BE49-F238E27FC236}">
              <a16:creationId xmlns:a16="http://schemas.microsoft.com/office/drawing/2014/main" id="{00000000-0008-0000-1100-00001BD64D00}"/>
            </a:ext>
          </a:extLst>
        </xdr:cNvPr>
        <xdr:cNvGrpSpPr>
          <a:grpSpLocks/>
        </xdr:cNvGrpSpPr>
      </xdr:nvGrpSpPr>
      <xdr:grpSpPr bwMode="auto">
        <a:xfrm>
          <a:off x="4576763" y="10096500"/>
          <a:ext cx="228600" cy="0"/>
          <a:chOff x="466" y="3952"/>
          <a:chExt cx="28" cy="16"/>
        </a:xfrm>
      </xdr:grpSpPr>
      <xdr:sp macro="" textlink="">
        <xdr:nvSpPr>
          <xdr:cNvPr id="5101084" name="Line 7436">
            <a:extLst>
              <a:ext uri="{FF2B5EF4-FFF2-40B4-BE49-F238E27FC236}">
                <a16:creationId xmlns:a16="http://schemas.microsoft.com/office/drawing/2014/main" id="{00000000-0008-0000-1100-00001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5" name="Line 7437">
            <a:extLst>
              <a:ext uri="{FF2B5EF4-FFF2-40B4-BE49-F238E27FC236}">
                <a16:creationId xmlns:a16="http://schemas.microsoft.com/office/drawing/2014/main" id="{00000000-0008-0000-1100-00001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0</xdr:colOff>
      <xdr:row>0</xdr:row>
      <xdr:rowOff>19050</xdr:rowOff>
    </xdr:from>
    <xdr:to>
      <xdr:col>10</xdr:col>
      <xdr:colOff>390525</xdr:colOff>
      <xdr:row>3</xdr:row>
      <xdr:rowOff>0</xdr:rowOff>
    </xdr:to>
    <xdr:grpSp>
      <xdr:nvGrpSpPr>
        <xdr:cNvPr id="4713213" name="Group 4">
          <a:hlinkClick xmlns:r="http://schemas.openxmlformats.org/officeDocument/2006/relationships" r:id="rId1" tooltip="Click for Bid Form"/>
          <a:extLst>
            <a:ext uri="{FF2B5EF4-FFF2-40B4-BE49-F238E27FC236}">
              <a16:creationId xmlns:a16="http://schemas.microsoft.com/office/drawing/2014/main" id="{00000000-0008-0000-1200-0000FDEA4700}"/>
            </a:ext>
          </a:extLst>
        </xdr:cNvPr>
        <xdr:cNvGrpSpPr>
          <a:grpSpLocks/>
        </xdr:cNvGrpSpPr>
      </xdr:nvGrpSpPr>
      <xdr:grpSpPr bwMode="auto">
        <a:xfrm>
          <a:off x="7477125" y="0"/>
          <a:ext cx="0" cy="457200"/>
          <a:chOff x="784" y="2"/>
          <a:chExt cx="116" cy="73"/>
        </a:xfrm>
      </xdr:grpSpPr>
      <xdr:sp macro="" textlink="">
        <xdr:nvSpPr>
          <xdr:cNvPr id="4713214" name="AutoShape 2">
            <a:extLst>
              <a:ext uri="{FF2B5EF4-FFF2-40B4-BE49-F238E27FC236}">
                <a16:creationId xmlns:a16="http://schemas.microsoft.com/office/drawing/2014/main" id="{00000000-0008-0000-1200-0000FEEA47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477125" y="-2997328095375"/>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13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402166</xdr:colOff>
      <xdr:row>1</xdr:row>
      <xdr:rowOff>105833</xdr:rowOff>
    </xdr:from>
    <xdr:to>
      <xdr:col>7</xdr:col>
      <xdr:colOff>222250</xdr:colOff>
      <xdr:row>2</xdr:row>
      <xdr:rowOff>105833</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400-000002000000}"/>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1</xdr:row>
      <xdr:rowOff>19050</xdr:rowOff>
    </xdr:from>
    <xdr:to>
      <xdr:col>7</xdr:col>
      <xdr:colOff>371475</xdr:colOff>
      <xdr:row>2</xdr:row>
      <xdr:rowOff>19050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5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4717309" name="Group 10">
          <a:hlinkClick xmlns:r="http://schemas.openxmlformats.org/officeDocument/2006/relationships" r:id="rId1" tooltip="Back to Cover Page"/>
          <a:extLst>
            <a:ext uri="{FF2B5EF4-FFF2-40B4-BE49-F238E27FC236}">
              <a16:creationId xmlns:a16="http://schemas.microsoft.com/office/drawing/2014/main" id="{00000000-0008-0000-1600-0000FDFA4700}"/>
            </a:ext>
          </a:extLst>
        </xdr:cNvPr>
        <xdr:cNvGrpSpPr>
          <a:grpSpLocks/>
        </xdr:cNvGrpSpPr>
      </xdr:nvGrpSpPr>
      <xdr:grpSpPr bwMode="auto">
        <a:xfrm>
          <a:off x="7553325" y="104775"/>
          <a:ext cx="0" cy="742950"/>
          <a:chOff x="744" y="11"/>
          <a:chExt cx="113" cy="74"/>
        </a:xfrm>
      </xdr:grpSpPr>
      <xdr:sp macro="" textlink="">
        <xdr:nvSpPr>
          <xdr:cNvPr id="4717310" name="AutoShape 7">
            <a:extLst>
              <a:ext uri="{FF2B5EF4-FFF2-40B4-BE49-F238E27FC236}">
                <a16:creationId xmlns:a16="http://schemas.microsoft.com/office/drawing/2014/main" id="{00000000-0008-0000-1600-0000FEFA47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1600-000008400000}"/>
              </a:ext>
            </a:extLst>
          </xdr:cNvPr>
          <xdr:cNvSpPr txBox="1">
            <a:spLocks noChangeArrowheads="1"/>
          </xdr:cNvSpPr>
        </xdr:nvSpPr>
        <xdr:spPr bwMode="auto">
          <a:xfrm>
            <a:off x="6848475" y="-454676092170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18" Type="http://schemas.openxmlformats.org/officeDocument/2006/relationships/printerSettings" Target="../printerSettings/printerSettings43.bin"/><Relationship Id="rId26" Type="http://schemas.openxmlformats.org/officeDocument/2006/relationships/printerSettings" Target="../printerSettings/printerSettings51.bin"/><Relationship Id="rId3" Type="http://schemas.openxmlformats.org/officeDocument/2006/relationships/printerSettings" Target="../printerSettings/printerSettings28.bin"/><Relationship Id="rId21" Type="http://schemas.openxmlformats.org/officeDocument/2006/relationships/printerSettings" Target="../printerSettings/printerSettings46.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17" Type="http://schemas.openxmlformats.org/officeDocument/2006/relationships/printerSettings" Target="../printerSettings/printerSettings42.bin"/><Relationship Id="rId25" Type="http://schemas.openxmlformats.org/officeDocument/2006/relationships/printerSettings" Target="../printerSettings/printerSettings50.bin"/><Relationship Id="rId2" Type="http://schemas.openxmlformats.org/officeDocument/2006/relationships/printerSettings" Target="../printerSettings/printerSettings27.bin"/><Relationship Id="rId16" Type="http://schemas.openxmlformats.org/officeDocument/2006/relationships/printerSettings" Target="../printerSettings/printerSettings41.bin"/><Relationship Id="rId20" Type="http://schemas.openxmlformats.org/officeDocument/2006/relationships/printerSettings" Target="../printerSettings/printerSettings45.bin"/><Relationship Id="rId29" Type="http://schemas.openxmlformats.org/officeDocument/2006/relationships/printerSettings" Target="../printerSettings/printerSettings54.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24" Type="http://schemas.openxmlformats.org/officeDocument/2006/relationships/printerSettings" Target="../printerSettings/printerSettings49.bin"/><Relationship Id="rId5" Type="http://schemas.openxmlformats.org/officeDocument/2006/relationships/printerSettings" Target="../printerSettings/printerSettings30.bin"/><Relationship Id="rId15" Type="http://schemas.openxmlformats.org/officeDocument/2006/relationships/printerSettings" Target="../printerSettings/printerSettings40.bin"/><Relationship Id="rId23" Type="http://schemas.openxmlformats.org/officeDocument/2006/relationships/printerSettings" Target="../printerSettings/printerSettings48.bin"/><Relationship Id="rId28" Type="http://schemas.openxmlformats.org/officeDocument/2006/relationships/printerSettings" Target="../printerSettings/printerSettings53.bin"/><Relationship Id="rId10" Type="http://schemas.openxmlformats.org/officeDocument/2006/relationships/printerSettings" Target="../printerSettings/printerSettings35.bin"/><Relationship Id="rId19" Type="http://schemas.openxmlformats.org/officeDocument/2006/relationships/printerSettings" Target="../printerSettings/printerSettings44.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 Id="rId22" Type="http://schemas.openxmlformats.org/officeDocument/2006/relationships/printerSettings" Target="../printerSettings/printerSettings47.bin"/><Relationship Id="rId27" Type="http://schemas.openxmlformats.org/officeDocument/2006/relationships/printerSettings" Target="../printerSettings/printerSettings52.bin"/><Relationship Id="rId30"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62.bin"/><Relationship Id="rId13" Type="http://schemas.openxmlformats.org/officeDocument/2006/relationships/printerSettings" Target="../printerSettings/printerSettings67.bin"/><Relationship Id="rId18" Type="http://schemas.openxmlformats.org/officeDocument/2006/relationships/printerSettings" Target="../printerSettings/printerSettings72.bin"/><Relationship Id="rId26" Type="http://schemas.openxmlformats.org/officeDocument/2006/relationships/printerSettings" Target="../printerSettings/printerSettings80.bin"/><Relationship Id="rId3" Type="http://schemas.openxmlformats.org/officeDocument/2006/relationships/printerSettings" Target="../printerSettings/printerSettings57.bin"/><Relationship Id="rId21" Type="http://schemas.openxmlformats.org/officeDocument/2006/relationships/printerSettings" Target="../printerSettings/printerSettings75.bin"/><Relationship Id="rId7" Type="http://schemas.openxmlformats.org/officeDocument/2006/relationships/printerSettings" Target="../printerSettings/printerSettings61.bin"/><Relationship Id="rId12" Type="http://schemas.openxmlformats.org/officeDocument/2006/relationships/printerSettings" Target="../printerSettings/printerSettings66.bin"/><Relationship Id="rId17" Type="http://schemas.openxmlformats.org/officeDocument/2006/relationships/printerSettings" Target="../printerSettings/printerSettings71.bin"/><Relationship Id="rId25" Type="http://schemas.openxmlformats.org/officeDocument/2006/relationships/printerSettings" Target="../printerSettings/printerSettings79.bin"/><Relationship Id="rId2" Type="http://schemas.openxmlformats.org/officeDocument/2006/relationships/printerSettings" Target="../printerSettings/printerSettings56.bin"/><Relationship Id="rId16" Type="http://schemas.openxmlformats.org/officeDocument/2006/relationships/printerSettings" Target="../printerSettings/printerSettings70.bin"/><Relationship Id="rId20" Type="http://schemas.openxmlformats.org/officeDocument/2006/relationships/printerSettings" Target="../printerSettings/printerSettings74.bin"/><Relationship Id="rId29" Type="http://schemas.openxmlformats.org/officeDocument/2006/relationships/drawing" Target="../drawings/drawing2.xml"/><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11" Type="http://schemas.openxmlformats.org/officeDocument/2006/relationships/printerSettings" Target="../printerSettings/printerSettings65.bin"/><Relationship Id="rId24" Type="http://schemas.openxmlformats.org/officeDocument/2006/relationships/printerSettings" Target="../printerSettings/printerSettings78.bin"/><Relationship Id="rId5" Type="http://schemas.openxmlformats.org/officeDocument/2006/relationships/printerSettings" Target="../printerSettings/printerSettings59.bin"/><Relationship Id="rId15" Type="http://schemas.openxmlformats.org/officeDocument/2006/relationships/printerSettings" Target="../printerSettings/printerSettings69.bin"/><Relationship Id="rId23" Type="http://schemas.openxmlformats.org/officeDocument/2006/relationships/printerSettings" Target="../printerSettings/printerSettings77.bin"/><Relationship Id="rId28" Type="http://schemas.openxmlformats.org/officeDocument/2006/relationships/printerSettings" Target="../printerSettings/printerSettings82.bin"/><Relationship Id="rId10" Type="http://schemas.openxmlformats.org/officeDocument/2006/relationships/printerSettings" Target="../printerSettings/printerSettings64.bin"/><Relationship Id="rId19" Type="http://schemas.openxmlformats.org/officeDocument/2006/relationships/printerSettings" Target="../printerSettings/printerSettings73.bin"/><Relationship Id="rId4" Type="http://schemas.openxmlformats.org/officeDocument/2006/relationships/printerSettings" Target="../printerSettings/printerSettings58.bin"/><Relationship Id="rId9" Type="http://schemas.openxmlformats.org/officeDocument/2006/relationships/printerSettings" Target="../printerSettings/printerSettings63.bin"/><Relationship Id="rId14" Type="http://schemas.openxmlformats.org/officeDocument/2006/relationships/printerSettings" Target="../printerSettings/printerSettings68.bin"/><Relationship Id="rId22" Type="http://schemas.openxmlformats.org/officeDocument/2006/relationships/printerSettings" Target="../printerSettings/printerSettings76.bin"/><Relationship Id="rId27" Type="http://schemas.openxmlformats.org/officeDocument/2006/relationships/printerSettings" Target="../printerSettings/printerSettings8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90.bin"/><Relationship Id="rId13" Type="http://schemas.openxmlformats.org/officeDocument/2006/relationships/printerSettings" Target="../printerSettings/printerSettings95.bin"/><Relationship Id="rId18" Type="http://schemas.openxmlformats.org/officeDocument/2006/relationships/printerSettings" Target="../printerSettings/printerSettings100.bin"/><Relationship Id="rId26" Type="http://schemas.openxmlformats.org/officeDocument/2006/relationships/printerSettings" Target="../printerSettings/printerSettings108.bin"/><Relationship Id="rId3" Type="http://schemas.openxmlformats.org/officeDocument/2006/relationships/printerSettings" Target="../printerSettings/printerSettings85.bin"/><Relationship Id="rId21" Type="http://schemas.openxmlformats.org/officeDocument/2006/relationships/printerSettings" Target="../printerSettings/printerSettings103.bin"/><Relationship Id="rId7" Type="http://schemas.openxmlformats.org/officeDocument/2006/relationships/printerSettings" Target="../printerSettings/printerSettings89.bin"/><Relationship Id="rId12" Type="http://schemas.openxmlformats.org/officeDocument/2006/relationships/printerSettings" Target="../printerSettings/printerSettings94.bin"/><Relationship Id="rId17" Type="http://schemas.openxmlformats.org/officeDocument/2006/relationships/printerSettings" Target="../printerSettings/printerSettings99.bin"/><Relationship Id="rId25" Type="http://schemas.openxmlformats.org/officeDocument/2006/relationships/printerSettings" Target="../printerSettings/printerSettings107.bin"/><Relationship Id="rId2" Type="http://schemas.openxmlformats.org/officeDocument/2006/relationships/printerSettings" Target="../printerSettings/printerSettings84.bin"/><Relationship Id="rId16" Type="http://schemas.openxmlformats.org/officeDocument/2006/relationships/printerSettings" Target="../printerSettings/printerSettings98.bin"/><Relationship Id="rId20" Type="http://schemas.openxmlformats.org/officeDocument/2006/relationships/printerSettings" Target="../printerSettings/printerSettings102.bin"/><Relationship Id="rId29" Type="http://schemas.openxmlformats.org/officeDocument/2006/relationships/printerSettings" Target="../printerSettings/printerSettings111.bin"/><Relationship Id="rId1" Type="http://schemas.openxmlformats.org/officeDocument/2006/relationships/printerSettings" Target="../printerSettings/printerSettings83.bin"/><Relationship Id="rId6" Type="http://schemas.openxmlformats.org/officeDocument/2006/relationships/printerSettings" Target="../printerSettings/printerSettings88.bin"/><Relationship Id="rId11" Type="http://schemas.openxmlformats.org/officeDocument/2006/relationships/printerSettings" Target="../printerSettings/printerSettings93.bin"/><Relationship Id="rId24" Type="http://schemas.openxmlformats.org/officeDocument/2006/relationships/printerSettings" Target="../printerSettings/printerSettings106.bin"/><Relationship Id="rId5" Type="http://schemas.openxmlformats.org/officeDocument/2006/relationships/printerSettings" Target="../printerSettings/printerSettings87.bin"/><Relationship Id="rId15" Type="http://schemas.openxmlformats.org/officeDocument/2006/relationships/printerSettings" Target="../printerSettings/printerSettings97.bin"/><Relationship Id="rId23" Type="http://schemas.openxmlformats.org/officeDocument/2006/relationships/printerSettings" Target="../printerSettings/printerSettings105.bin"/><Relationship Id="rId28" Type="http://schemas.openxmlformats.org/officeDocument/2006/relationships/printerSettings" Target="../printerSettings/printerSettings110.bin"/><Relationship Id="rId10" Type="http://schemas.openxmlformats.org/officeDocument/2006/relationships/printerSettings" Target="../printerSettings/printerSettings92.bin"/><Relationship Id="rId19" Type="http://schemas.openxmlformats.org/officeDocument/2006/relationships/printerSettings" Target="../printerSettings/printerSettings101.bin"/><Relationship Id="rId4" Type="http://schemas.openxmlformats.org/officeDocument/2006/relationships/printerSettings" Target="../printerSettings/printerSettings86.bin"/><Relationship Id="rId9" Type="http://schemas.openxmlformats.org/officeDocument/2006/relationships/printerSettings" Target="../printerSettings/printerSettings91.bin"/><Relationship Id="rId14" Type="http://schemas.openxmlformats.org/officeDocument/2006/relationships/printerSettings" Target="../printerSettings/printerSettings96.bin"/><Relationship Id="rId22" Type="http://schemas.openxmlformats.org/officeDocument/2006/relationships/printerSettings" Target="../printerSettings/printerSettings104.bin"/><Relationship Id="rId27" Type="http://schemas.openxmlformats.org/officeDocument/2006/relationships/printerSettings" Target="../printerSettings/printerSettings109.bin"/><Relationship Id="rId30"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19.bin"/><Relationship Id="rId13" Type="http://schemas.openxmlformats.org/officeDocument/2006/relationships/printerSettings" Target="../printerSettings/printerSettings124.bin"/><Relationship Id="rId18" Type="http://schemas.openxmlformats.org/officeDocument/2006/relationships/printerSettings" Target="../printerSettings/printerSettings129.bin"/><Relationship Id="rId26" Type="http://schemas.openxmlformats.org/officeDocument/2006/relationships/printerSettings" Target="../printerSettings/printerSettings137.bin"/><Relationship Id="rId3" Type="http://schemas.openxmlformats.org/officeDocument/2006/relationships/printerSettings" Target="../printerSettings/printerSettings114.bin"/><Relationship Id="rId21" Type="http://schemas.openxmlformats.org/officeDocument/2006/relationships/printerSettings" Target="../printerSettings/printerSettings132.bin"/><Relationship Id="rId7" Type="http://schemas.openxmlformats.org/officeDocument/2006/relationships/printerSettings" Target="../printerSettings/printerSettings118.bin"/><Relationship Id="rId12" Type="http://schemas.openxmlformats.org/officeDocument/2006/relationships/printerSettings" Target="../printerSettings/printerSettings123.bin"/><Relationship Id="rId17" Type="http://schemas.openxmlformats.org/officeDocument/2006/relationships/printerSettings" Target="../printerSettings/printerSettings128.bin"/><Relationship Id="rId25" Type="http://schemas.openxmlformats.org/officeDocument/2006/relationships/printerSettings" Target="../printerSettings/printerSettings136.bin"/><Relationship Id="rId2" Type="http://schemas.openxmlformats.org/officeDocument/2006/relationships/printerSettings" Target="../printerSettings/printerSettings113.bin"/><Relationship Id="rId16" Type="http://schemas.openxmlformats.org/officeDocument/2006/relationships/printerSettings" Target="../printerSettings/printerSettings127.bin"/><Relationship Id="rId20" Type="http://schemas.openxmlformats.org/officeDocument/2006/relationships/printerSettings" Target="../printerSettings/printerSettings131.bin"/><Relationship Id="rId29" Type="http://schemas.openxmlformats.org/officeDocument/2006/relationships/printerSettings" Target="../printerSettings/printerSettings140.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11" Type="http://schemas.openxmlformats.org/officeDocument/2006/relationships/printerSettings" Target="../printerSettings/printerSettings122.bin"/><Relationship Id="rId24" Type="http://schemas.openxmlformats.org/officeDocument/2006/relationships/printerSettings" Target="../printerSettings/printerSettings135.bin"/><Relationship Id="rId5" Type="http://schemas.openxmlformats.org/officeDocument/2006/relationships/printerSettings" Target="../printerSettings/printerSettings116.bin"/><Relationship Id="rId15" Type="http://schemas.openxmlformats.org/officeDocument/2006/relationships/printerSettings" Target="../printerSettings/printerSettings126.bin"/><Relationship Id="rId23" Type="http://schemas.openxmlformats.org/officeDocument/2006/relationships/printerSettings" Target="../printerSettings/printerSettings134.bin"/><Relationship Id="rId28" Type="http://schemas.openxmlformats.org/officeDocument/2006/relationships/printerSettings" Target="../printerSettings/printerSettings139.bin"/><Relationship Id="rId10" Type="http://schemas.openxmlformats.org/officeDocument/2006/relationships/printerSettings" Target="../printerSettings/printerSettings121.bin"/><Relationship Id="rId19" Type="http://schemas.openxmlformats.org/officeDocument/2006/relationships/printerSettings" Target="../printerSettings/printerSettings130.bin"/><Relationship Id="rId4" Type="http://schemas.openxmlformats.org/officeDocument/2006/relationships/printerSettings" Target="../printerSettings/printerSettings115.bin"/><Relationship Id="rId9" Type="http://schemas.openxmlformats.org/officeDocument/2006/relationships/printerSettings" Target="../printerSettings/printerSettings120.bin"/><Relationship Id="rId14" Type="http://schemas.openxmlformats.org/officeDocument/2006/relationships/printerSettings" Target="../printerSettings/printerSettings125.bin"/><Relationship Id="rId22" Type="http://schemas.openxmlformats.org/officeDocument/2006/relationships/printerSettings" Target="../printerSettings/printerSettings133.bin"/><Relationship Id="rId27" Type="http://schemas.openxmlformats.org/officeDocument/2006/relationships/printerSettings" Target="../printerSettings/printerSettings138.bin"/><Relationship Id="rId30"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48.bin"/><Relationship Id="rId13" Type="http://schemas.openxmlformats.org/officeDocument/2006/relationships/printerSettings" Target="../printerSettings/printerSettings153.bin"/><Relationship Id="rId18" Type="http://schemas.openxmlformats.org/officeDocument/2006/relationships/printerSettings" Target="../printerSettings/printerSettings158.bin"/><Relationship Id="rId26" Type="http://schemas.openxmlformats.org/officeDocument/2006/relationships/printerSettings" Target="../printerSettings/printerSettings166.bin"/><Relationship Id="rId3" Type="http://schemas.openxmlformats.org/officeDocument/2006/relationships/printerSettings" Target="../printerSettings/printerSettings143.bin"/><Relationship Id="rId21" Type="http://schemas.openxmlformats.org/officeDocument/2006/relationships/printerSettings" Target="../printerSettings/printerSettings161.bin"/><Relationship Id="rId7" Type="http://schemas.openxmlformats.org/officeDocument/2006/relationships/printerSettings" Target="../printerSettings/printerSettings147.bin"/><Relationship Id="rId12" Type="http://schemas.openxmlformats.org/officeDocument/2006/relationships/printerSettings" Target="../printerSettings/printerSettings152.bin"/><Relationship Id="rId17" Type="http://schemas.openxmlformats.org/officeDocument/2006/relationships/printerSettings" Target="../printerSettings/printerSettings157.bin"/><Relationship Id="rId25" Type="http://schemas.openxmlformats.org/officeDocument/2006/relationships/printerSettings" Target="../printerSettings/printerSettings165.bin"/><Relationship Id="rId2" Type="http://schemas.openxmlformats.org/officeDocument/2006/relationships/printerSettings" Target="../printerSettings/printerSettings142.bin"/><Relationship Id="rId16" Type="http://schemas.openxmlformats.org/officeDocument/2006/relationships/printerSettings" Target="../printerSettings/printerSettings156.bin"/><Relationship Id="rId20" Type="http://schemas.openxmlformats.org/officeDocument/2006/relationships/printerSettings" Target="../printerSettings/printerSettings160.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printerSettings" Target="../printerSettings/printerSettings151.bin"/><Relationship Id="rId24" Type="http://schemas.openxmlformats.org/officeDocument/2006/relationships/printerSettings" Target="../printerSettings/printerSettings164.bin"/><Relationship Id="rId5" Type="http://schemas.openxmlformats.org/officeDocument/2006/relationships/printerSettings" Target="../printerSettings/printerSettings145.bin"/><Relationship Id="rId15" Type="http://schemas.openxmlformats.org/officeDocument/2006/relationships/printerSettings" Target="../printerSettings/printerSettings155.bin"/><Relationship Id="rId23" Type="http://schemas.openxmlformats.org/officeDocument/2006/relationships/printerSettings" Target="../printerSettings/printerSettings163.bin"/><Relationship Id="rId10" Type="http://schemas.openxmlformats.org/officeDocument/2006/relationships/printerSettings" Target="../printerSettings/printerSettings150.bin"/><Relationship Id="rId19" Type="http://schemas.openxmlformats.org/officeDocument/2006/relationships/printerSettings" Target="../printerSettings/printerSettings159.bin"/><Relationship Id="rId4" Type="http://schemas.openxmlformats.org/officeDocument/2006/relationships/printerSettings" Target="../printerSettings/printerSettings144.bin"/><Relationship Id="rId9" Type="http://schemas.openxmlformats.org/officeDocument/2006/relationships/printerSettings" Target="../printerSettings/printerSettings149.bin"/><Relationship Id="rId14" Type="http://schemas.openxmlformats.org/officeDocument/2006/relationships/printerSettings" Target="../printerSettings/printerSettings154.bin"/><Relationship Id="rId22" Type="http://schemas.openxmlformats.org/officeDocument/2006/relationships/printerSettings" Target="../printerSettings/printerSettings162.bin"/><Relationship Id="rId27"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74.bin"/><Relationship Id="rId13" Type="http://schemas.openxmlformats.org/officeDocument/2006/relationships/printerSettings" Target="../printerSettings/printerSettings179.bin"/><Relationship Id="rId18" Type="http://schemas.openxmlformats.org/officeDocument/2006/relationships/printerSettings" Target="../printerSettings/printerSettings184.bin"/><Relationship Id="rId26" Type="http://schemas.openxmlformats.org/officeDocument/2006/relationships/printerSettings" Target="../printerSettings/printerSettings192.bin"/><Relationship Id="rId3" Type="http://schemas.openxmlformats.org/officeDocument/2006/relationships/printerSettings" Target="../printerSettings/printerSettings169.bin"/><Relationship Id="rId21" Type="http://schemas.openxmlformats.org/officeDocument/2006/relationships/printerSettings" Target="../printerSettings/printerSettings187.bin"/><Relationship Id="rId7" Type="http://schemas.openxmlformats.org/officeDocument/2006/relationships/printerSettings" Target="../printerSettings/printerSettings173.bin"/><Relationship Id="rId12" Type="http://schemas.openxmlformats.org/officeDocument/2006/relationships/printerSettings" Target="../printerSettings/printerSettings178.bin"/><Relationship Id="rId17" Type="http://schemas.openxmlformats.org/officeDocument/2006/relationships/printerSettings" Target="../printerSettings/printerSettings183.bin"/><Relationship Id="rId25" Type="http://schemas.openxmlformats.org/officeDocument/2006/relationships/printerSettings" Target="../printerSettings/printerSettings191.bin"/><Relationship Id="rId2" Type="http://schemas.openxmlformats.org/officeDocument/2006/relationships/printerSettings" Target="../printerSettings/printerSettings168.bin"/><Relationship Id="rId16" Type="http://schemas.openxmlformats.org/officeDocument/2006/relationships/printerSettings" Target="../printerSettings/printerSettings182.bin"/><Relationship Id="rId20" Type="http://schemas.openxmlformats.org/officeDocument/2006/relationships/printerSettings" Target="../printerSettings/printerSettings186.bin"/><Relationship Id="rId29" Type="http://schemas.openxmlformats.org/officeDocument/2006/relationships/printerSettings" Target="../printerSettings/printerSettings195.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11" Type="http://schemas.openxmlformats.org/officeDocument/2006/relationships/printerSettings" Target="../printerSettings/printerSettings177.bin"/><Relationship Id="rId24" Type="http://schemas.openxmlformats.org/officeDocument/2006/relationships/printerSettings" Target="../printerSettings/printerSettings190.bin"/><Relationship Id="rId5" Type="http://schemas.openxmlformats.org/officeDocument/2006/relationships/printerSettings" Target="../printerSettings/printerSettings171.bin"/><Relationship Id="rId15" Type="http://schemas.openxmlformats.org/officeDocument/2006/relationships/printerSettings" Target="../printerSettings/printerSettings181.bin"/><Relationship Id="rId23" Type="http://schemas.openxmlformats.org/officeDocument/2006/relationships/printerSettings" Target="../printerSettings/printerSettings189.bin"/><Relationship Id="rId28" Type="http://schemas.openxmlformats.org/officeDocument/2006/relationships/printerSettings" Target="../printerSettings/printerSettings194.bin"/><Relationship Id="rId10" Type="http://schemas.openxmlformats.org/officeDocument/2006/relationships/printerSettings" Target="../printerSettings/printerSettings176.bin"/><Relationship Id="rId19" Type="http://schemas.openxmlformats.org/officeDocument/2006/relationships/printerSettings" Target="../printerSettings/printerSettings185.bin"/><Relationship Id="rId4" Type="http://schemas.openxmlformats.org/officeDocument/2006/relationships/printerSettings" Target="../printerSettings/printerSettings170.bin"/><Relationship Id="rId9" Type="http://schemas.openxmlformats.org/officeDocument/2006/relationships/printerSettings" Target="../printerSettings/printerSettings175.bin"/><Relationship Id="rId14" Type="http://schemas.openxmlformats.org/officeDocument/2006/relationships/printerSettings" Target="../printerSettings/printerSettings180.bin"/><Relationship Id="rId22" Type="http://schemas.openxmlformats.org/officeDocument/2006/relationships/printerSettings" Target="../printerSettings/printerSettings188.bin"/><Relationship Id="rId27" Type="http://schemas.openxmlformats.org/officeDocument/2006/relationships/printerSettings" Target="../printerSettings/printerSettings193.bin"/><Relationship Id="rId30"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203.bin"/><Relationship Id="rId13" Type="http://schemas.openxmlformats.org/officeDocument/2006/relationships/printerSettings" Target="../printerSettings/printerSettings208.bin"/><Relationship Id="rId18" Type="http://schemas.openxmlformats.org/officeDocument/2006/relationships/printerSettings" Target="../printerSettings/printerSettings213.bin"/><Relationship Id="rId26" Type="http://schemas.openxmlformats.org/officeDocument/2006/relationships/printerSettings" Target="../printerSettings/printerSettings221.bin"/><Relationship Id="rId3" Type="http://schemas.openxmlformats.org/officeDocument/2006/relationships/printerSettings" Target="../printerSettings/printerSettings198.bin"/><Relationship Id="rId21" Type="http://schemas.openxmlformats.org/officeDocument/2006/relationships/printerSettings" Target="../printerSettings/printerSettings216.bin"/><Relationship Id="rId7" Type="http://schemas.openxmlformats.org/officeDocument/2006/relationships/printerSettings" Target="../printerSettings/printerSettings202.bin"/><Relationship Id="rId12" Type="http://schemas.openxmlformats.org/officeDocument/2006/relationships/printerSettings" Target="../printerSettings/printerSettings207.bin"/><Relationship Id="rId17" Type="http://schemas.openxmlformats.org/officeDocument/2006/relationships/printerSettings" Target="../printerSettings/printerSettings212.bin"/><Relationship Id="rId25" Type="http://schemas.openxmlformats.org/officeDocument/2006/relationships/printerSettings" Target="../printerSettings/printerSettings220.bin"/><Relationship Id="rId2" Type="http://schemas.openxmlformats.org/officeDocument/2006/relationships/printerSettings" Target="../printerSettings/printerSettings197.bin"/><Relationship Id="rId16" Type="http://schemas.openxmlformats.org/officeDocument/2006/relationships/printerSettings" Target="../printerSettings/printerSettings211.bin"/><Relationship Id="rId20" Type="http://schemas.openxmlformats.org/officeDocument/2006/relationships/printerSettings" Target="../printerSettings/printerSettings215.bin"/><Relationship Id="rId1" Type="http://schemas.openxmlformats.org/officeDocument/2006/relationships/printerSettings" Target="../printerSettings/printerSettings196.bin"/><Relationship Id="rId6" Type="http://schemas.openxmlformats.org/officeDocument/2006/relationships/printerSettings" Target="../printerSettings/printerSettings201.bin"/><Relationship Id="rId11" Type="http://schemas.openxmlformats.org/officeDocument/2006/relationships/printerSettings" Target="../printerSettings/printerSettings206.bin"/><Relationship Id="rId24" Type="http://schemas.openxmlformats.org/officeDocument/2006/relationships/printerSettings" Target="../printerSettings/printerSettings219.bin"/><Relationship Id="rId5" Type="http://schemas.openxmlformats.org/officeDocument/2006/relationships/printerSettings" Target="../printerSettings/printerSettings200.bin"/><Relationship Id="rId15" Type="http://schemas.openxmlformats.org/officeDocument/2006/relationships/printerSettings" Target="../printerSettings/printerSettings210.bin"/><Relationship Id="rId23" Type="http://schemas.openxmlformats.org/officeDocument/2006/relationships/printerSettings" Target="../printerSettings/printerSettings218.bin"/><Relationship Id="rId10" Type="http://schemas.openxmlformats.org/officeDocument/2006/relationships/printerSettings" Target="../printerSettings/printerSettings205.bin"/><Relationship Id="rId19" Type="http://schemas.openxmlformats.org/officeDocument/2006/relationships/printerSettings" Target="../printerSettings/printerSettings214.bin"/><Relationship Id="rId4" Type="http://schemas.openxmlformats.org/officeDocument/2006/relationships/printerSettings" Target="../printerSettings/printerSettings199.bin"/><Relationship Id="rId9" Type="http://schemas.openxmlformats.org/officeDocument/2006/relationships/printerSettings" Target="../printerSettings/printerSettings204.bin"/><Relationship Id="rId14" Type="http://schemas.openxmlformats.org/officeDocument/2006/relationships/printerSettings" Target="../printerSettings/printerSettings209.bin"/><Relationship Id="rId22" Type="http://schemas.openxmlformats.org/officeDocument/2006/relationships/printerSettings" Target="../printerSettings/printerSettings217.bin"/><Relationship Id="rId27"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29.bin"/><Relationship Id="rId13" Type="http://schemas.openxmlformats.org/officeDocument/2006/relationships/printerSettings" Target="../printerSettings/printerSettings234.bin"/><Relationship Id="rId18" Type="http://schemas.openxmlformats.org/officeDocument/2006/relationships/printerSettings" Target="../printerSettings/printerSettings239.bin"/><Relationship Id="rId26" Type="http://schemas.openxmlformats.org/officeDocument/2006/relationships/printerSettings" Target="../printerSettings/printerSettings247.bin"/><Relationship Id="rId3" Type="http://schemas.openxmlformats.org/officeDocument/2006/relationships/printerSettings" Target="../printerSettings/printerSettings224.bin"/><Relationship Id="rId21" Type="http://schemas.openxmlformats.org/officeDocument/2006/relationships/printerSettings" Target="../printerSettings/printerSettings242.bin"/><Relationship Id="rId7" Type="http://schemas.openxmlformats.org/officeDocument/2006/relationships/printerSettings" Target="../printerSettings/printerSettings228.bin"/><Relationship Id="rId12" Type="http://schemas.openxmlformats.org/officeDocument/2006/relationships/printerSettings" Target="../printerSettings/printerSettings233.bin"/><Relationship Id="rId17" Type="http://schemas.openxmlformats.org/officeDocument/2006/relationships/printerSettings" Target="../printerSettings/printerSettings238.bin"/><Relationship Id="rId25" Type="http://schemas.openxmlformats.org/officeDocument/2006/relationships/printerSettings" Target="../printerSettings/printerSettings246.bin"/><Relationship Id="rId2" Type="http://schemas.openxmlformats.org/officeDocument/2006/relationships/printerSettings" Target="../printerSettings/printerSettings223.bin"/><Relationship Id="rId16" Type="http://schemas.openxmlformats.org/officeDocument/2006/relationships/printerSettings" Target="../printerSettings/printerSettings237.bin"/><Relationship Id="rId20" Type="http://schemas.openxmlformats.org/officeDocument/2006/relationships/printerSettings" Target="../printerSettings/printerSettings241.bin"/><Relationship Id="rId29" Type="http://schemas.openxmlformats.org/officeDocument/2006/relationships/printerSettings" Target="../printerSettings/printerSettings250.bin"/><Relationship Id="rId1" Type="http://schemas.openxmlformats.org/officeDocument/2006/relationships/printerSettings" Target="../printerSettings/printerSettings222.bin"/><Relationship Id="rId6" Type="http://schemas.openxmlformats.org/officeDocument/2006/relationships/printerSettings" Target="../printerSettings/printerSettings227.bin"/><Relationship Id="rId11" Type="http://schemas.openxmlformats.org/officeDocument/2006/relationships/printerSettings" Target="../printerSettings/printerSettings232.bin"/><Relationship Id="rId24" Type="http://schemas.openxmlformats.org/officeDocument/2006/relationships/printerSettings" Target="../printerSettings/printerSettings245.bin"/><Relationship Id="rId5" Type="http://schemas.openxmlformats.org/officeDocument/2006/relationships/printerSettings" Target="../printerSettings/printerSettings226.bin"/><Relationship Id="rId15" Type="http://schemas.openxmlformats.org/officeDocument/2006/relationships/printerSettings" Target="../printerSettings/printerSettings236.bin"/><Relationship Id="rId23" Type="http://schemas.openxmlformats.org/officeDocument/2006/relationships/printerSettings" Target="../printerSettings/printerSettings244.bin"/><Relationship Id="rId28" Type="http://schemas.openxmlformats.org/officeDocument/2006/relationships/printerSettings" Target="../printerSettings/printerSettings249.bin"/><Relationship Id="rId10" Type="http://schemas.openxmlformats.org/officeDocument/2006/relationships/printerSettings" Target="../printerSettings/printerSettings231.bin"/><Relationship Id="rId19" Type="http://schemas.openxmlformats.org/officeDocument/2006/relationships/printerSettings" Target="../printerSettings/printerSettings240.bin"/><Relationship Id="rId4" Type="http://schemas.openxmlformats.org/officeDocument/2006/relationships/printerSettings" Target="../printerSettings/printerSettings225.bin"/><Relationship Id="rId9" Type="http://schemas.openxmlformats.org/officeDocument/2006/relationships/printerSettings" Target="../printerSettings/printerSettings230.bin"/><Relationship Id="rId14" Type="http://schemas.openxmlformats.org/officeDocument/2006/relationships/printerSettings" Target="../printerSettings/printerSettings235.bin"/><Relationship Id="rId22" Type="http://schemas.openxmlformats.org/officeDocument/2006/relationships/printerSettings" Target="../printerSettings/printerSettings243.bin"/><Relationship Id="rId27" Type="http://schemas.openxmlformats.org/officeDocument/2006/relationships/printerSettings" Target="../printerSettings/printerSettings248.bin"/><Relationship Id="rId30"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58.bin"/><Relationship Id="rId13" Type="http://schemas.openxmlformats.org/officeDocument/2006/relationships/printerSettings" Target="../printerSettings/printerSettings263.bin"/><Relationship Id="rId18" Type="http://schemas.openxmlformats.org/officeDocument/2006/relationships/printerSettings" Target="../printerSettings/printerSettings268.bin"/><Relationship Id="rId26" Type="http://schemas.openxmlformats.org/officeDocument/2006/relationships/printerSettings" Target="../printerSettings/printerSettings276.bin"/><Relationship Id="rId3" Type="http://schemas.openxmlformats.org/officeDocument/2006/relationships/printerSettings" Target="../printerSettings/printerSettings253.bin"/><Relationship Id="rId21" Type="http://schemas.openxmlformats.org/officeDocument/2006/relationships/printerSettings" Target="../printerSettings/printerSettings271.bin"/><Relationship Id="rId7" Type="http://schemas.openxmlformats.org/officeDocument/2006/relationships/printerSettings" Target="../printerSettings/printerSettings257.bin"/><Relationship Id="rId12" Type="http://schemas.openxmlformats.org/officeDocument/2006/relationships/printerSettings" Target="../printerSettings/printerSettings262.bin"/><Relationship Id="rId17" Type="http://schemas.openxmlformats.org/officeDocument/2006/relationships/printerSettings" Target="../printerSettings/printerSettings267.bin"/><Relationship Id="rId25" Type="http://schemas.openxmlformats.org/officeDocument/2006/relationships/printerSettings" Target="../printerSettings/printerSettings275.bin"/><Relationship Id="rId2" Type="http://schemas.openxmlformats.org/officeDocument/2006/relationships/printerSettings" Target="../printerSettings/printerSettings252.bin"/><Relationship Id="rId16" Type="http://schemas.openxmlformats.org/officeDocument/2006/relationships/printerSettings" Target="../printerSettings/printerSettings266.bin"/><Relationship Id="rId20" Type="http://schemas.openxmlformats.org/officeDocument/2006/relationships/printerSettings" Target="../printerSettings/printerSettings270.bin"/><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11" Type="http://schemas.openxmlformats.org/officeDocument/2006/relationships/printerSettings" Target="../printerSettings/printerSettings261.bin"/><Relationship Id="rId24" Type="http://schemas.openxmlformats.org/officeDocument/2006/relationships/printerSettings" Target="../printerSettings/printerSettings274.bin"/><Relationship Id="rId5" Type="http://schemas.openxmlformats.org/officeDocument/2006/relationships/printerSettings" Target="../printerSettings/printerSettings255.bin"/><Relationship Id="rId15" Type="http://schemas.openxmlformats.org/officeDocument/2006/relationships/printerSettings" Target="../printerSettings/printerSettings265.bin"/><Relationship Id="rId23" Type="http://schemas.openxmlformats.org/officeDocument/2006/relationships/printerSettings" Target="../printerSettings/printerSettings273.bin"/><Relationship Id="rId10" Type="http://schemas.openxmlformats.org/officeDocument/2006/relationships/printerSettings" Target="../printerSettings/printerSettings260.bin"/><Relationship Id="rId19" Type="http://schemas.openxmlformats.org/officeDocument/2006/relationships/printerSettings" Target="../printerSettings/printerSettings269.bin"/><Relationship Id="rId4" Type="http://schemas.openxmlformats.org/officeDocument/2006/relationships/printerSettings" Target="../printerSettings/printerSettings254.bin"/><Relationship Id="rId9" Type="http://schemas.openxmlformats.org/officeDocument/2006/relationships/printerSettings" Target="../printerSettings/printerSettings259.bin"/><Relationship Id="rId14" Type="http://schemas.openxmlformats.org/officeDocument/2006/relationships/printerSettings" Target="../printerSettings/printerSettings264.bin"/><Relationship Id="rId22" Type="http://schemas.openxmlformats.org/officeDocument/2006/relationships/printerSettings" Target="../printerSettings/printerSettings272.bin"/><Relationship Id="rId27"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84.bin"/><Relationship Id="rId3" Type="http://schemas.openxmlformats.org/officeDocument/2006/relationships/printerSettings" Target="../printerSettings/printerSettings279.bin"/><Relationship Id="rId7" Type="http://schemas.openxmlformats.org/officeDocument/2006/relationships/printerSettings" Target="../printerSettings/printerSettings283.bin"/><Relationship Id="rId12" Type="http://schemas.openxmlformats.org/officeDocument/2006/relationships/drawing" Target="../drawings/drawing10.xml"/><Relationship Id="rId2" Type="http://schemas.openxmlformats.org/officeDocument/2006/relationships/printerSettings" Target="../printerSettings/printerSettings278.bin"/><Relationship Id="rId1" Type="http://schemas.openxmlformats.org/officeDocument/2006/relationships/printerSettings" Target="../printerSettings/printerSettings277.bin"/><Relationship Id="rId6" Type="http://schemas.openxmlformats.org/officeDocument/2006/relationships/printerSettings" Target="../printerSettings/printerSettings282.bin"/><Relationship Id="rId11" Type="http://schemas.openxmlformats.org/officeDocument/2006/relationships/printerSettings" Target="../printerSettings/printerSettings287.bin"/><Relationship Id="rId5" Type="http://schemas.openxmlformats.org/officeDocument/2006/relationships/printerSettings" Target="../printerSettings/printerSettings281.bin"/><Relationship Id="rId10" Type="http://schemas.openxmlformats.org/officeDocument/2006/relationships/printerSettings" Target="../printerSettings/printerSettings286.bin"/><Relationship Id="rId4" Type="http://schemas.openxmlformats.org/officeDocument/2006/relationships/printerSettings" Target="../printerSettings/printerSettings280.bin"/><Relationship Id="rId9" Type="http://schemas.openxmlformats.org/officeDocument/2006/relationships/printerSettings" Target="../printerSettings/printerSettings285.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95.bin"/><Relationship Id="rId13" Type="http://schemas.openxmlformats.org/officeDocument/2006/relationships/printerSettings" Target="../printerSettings/printerSettings300.bin"/><Relationship Id="rId18" Type="http://schemas.openxmlformats.org/officeDocument/2006/relationships/printerSettings" Target="../printerSettings/printerSettings305.bin"/><Relationship Id="rId26" Type="http://schemas.openxmlformats.org/officeDocument/2006/relationships/printerSettings" Target="../printerSettings/printerSettings313.bin"/><Relationship Id="rId3" Type="http://schemas.openxmlformats.org/officeDocument/2006/relationships/printerSettings" Target="../printerSettings/printerSettings290.bin"/><Relationship Id="rId21" Type="http://schemas.openxmlformats.org/officeDocument/2006/relationships/printerSettings" Target="../printerSettings/printerSettings308.bin"/><Relationship Id="rId7" Type="http://schemas.openxmlformats.org/officeDocument/2006/relationships/printerSettings" Target="../printerSettings/printerSettings294.bin"/><Relationship Id="rId12" Type="http://schemas.openxmlformats.org/officeDocument/2006/relationships/printerSettings" Target="../printerSettings/printerSettings299.bin"/><Relationship Id="rId17" Type="http://schemas.openxmlformats.org/officeDocument/2006/relationships/printerSettings" Target="../printerSettings/printerSettings304.bin"/><Relationship Id="rId25" Type="http://schemas.openxmlformats.org/officeDocument/2006/relationships/printerSettings" Target="../printerSettings/printerSettings312.bin"/><Relationship Id="rId2" Type="http://schemas.openxmlformats.org/officeDocument/2006/relationships/printerSettings" Target="../printerSettings/printerSettings289.bin"/><Relationship Id="rId16" Type="http://schemas.openxmlformats.org/officeDocument/2006/relationships/printerSettings" Target="../printerSettings/printerSettings303.bin"/><Relationship Id="rId20" Type="http://schemas.openxmlformats.org/officeDocument/2006/relationships/printerSettings" Target="../printerSettings/printerSettings307.bin"/><Relationship Id="rId29" Type="http://schemas.openxmlformats.org/officeDocument/2006/relationships/printerSettings" Target="../printerSettings/printerSettings316.bin"/><Relationship Id="rId1" Type="http://schemas.openxmlformats.org/officeDocument/2006/relationships/printerSettings" Target="../printerSettings/printerSettings288.bin"/><Relationship Id="rId6" Type="http://schemas.openxmlformats.org/officeDocument/2006/relationships/printerSettings" Target="../printerSettings/printerSettings293.bin"/><Relationship Id="rId11" Type="http://schemas.openxmlformats.org/officeDocument/2006/relationships/printerSettings" Target="../printerSettings/printerSettings298.bin"/><Relationship Id="rId24" Type="http://schemas.openxmlformats.org/officeDocument/2006/relationships/printerSettings" Target="../printerSettings/printerSettings311.bin"/><Relationship Id="rId5" Type="http://schemas.openxmlformats.org/officeDocument/2006/relationships/printerSettings" Target="../printerSettings/printerSettings292.bin"/><Relationship Id="rId15" Type="http://schemas.openxmlformats.org/officeDocument/2006/relationships/printerSettings" Target="../printerSettings/printerSettings302.bin"/><Relationship Id="rId23" Type="http://schemas.openxmlformats.org/officeDocument/2006/relationships/printerSettings" Target="../printerSettings/printerSettings310.bin"/><Relationship Id="rId28" Type="http://schemas.openxmlformats.org/officeDocument/2006/relationships/printerSettings" Target="../printerSettings/printerSettings315.bin"/><Relationship Id="rId10" Type="http://schemas.openxmlformats.org/officeDocument/2006/relationships/printerSettings" Target="../printerSettings/printerSettings297.bin"/><Relationship Id="rId19" Type="http://schemas.openxmlformats.org/officeDocument/2006/relationships/printerSettings" Target="../printerSettings/printerSettings306.bin"/><Relationship Id="rId4" Type="http://schemas.openxmlformats.org/officeDocument/2006/relationships/printerSettings" Target="../printerSettings/printerSettings291.bin"/><Relationship Id="rId9" Type="http://schemas.openxmlformats.org/officeDocument/2006/relationships/printerSettings" Target="../printerSettings/printerSettings296.bin"/><Relationship Id="rId14" Type="http://schemas.openxmlformats.org/officeDocument/2006/relationships/printerSettings" Target="../printerSettings/printerSettings301.bin"/><Relationship Id="rId22" Type="http://schemas.openxmlformats.org/officeDocument/2006/relationships/printerSettings" Target="../printerSettings/printerSettings309.bin"/><Relationship Id="rId27" Type="http://schemas.openxmlformats.org/officeDocument/2006/relationships/printerSettings" Target="../printerSettings/printerSettings314.bin"/><Relationship Id="rId30"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24.bin"/><Relationship Id="rId13" Type="http://schemas.openxmlformats.org/officeDocument/2006/relationships/printerSettings" Target="../printerSettings/printerSettings329.bin"/><Relationship Id="rId18" Type="http://schemas.openxmlformats.org/officeDocument/2006/relationships/printerSettings" Target="../printerSettings/printerSettings334.bin"/><Relationship Id="rId26" Type="http://schemas.openxmlformats.org/officeDocument/2006/relationships/printerSettings" Target="../printerSettings/printerSettings342.bin"/><Relationship Id="rId3" Type="http://schemas.openxmlformats.org/officeDocument/2006/relationships/printerSettings" Target="../printerSettings/printerSettings319.bin"/><Relationship Id="rId21" Type="http://schemas.openxmlformats.org/officeDocument/2006/relationships/printerSettings" Target="../printerSettings/printerSettings337.bin"/><Relationship Id="rId7" Type="http://schemas.openxmlformats.org/officeDocument/2006/relationships/printerSettings" Target="../printerSettings/printerSettings323.bin"/><Relationship Id="rId12" Type="http://schemas.openxmlformats.org/officeDocument/2006/relationships/printerSettings" Target="../printerSettings/printerSettings328.bin"/><Relationship Id="rId17" Type="http://schemas.openxmlformats.org/officeDocument/2006/relationships/printerSettings" Target="../printerSettings/printerSettings333.bin"/><Relationship Id="rId25" Type="http://schemas.openxmlformats.org/officeDocument/2006/relationships/printerSettings" Target="../printerSettings/printerSettings341.bin"/><Relationship Id="rId2" Type="http://schemas.openxmlformats.org/officeDocument/2006/relationships/printerSettings" Target="../printerSettings/printerSettings318.bin"/><Relationship Id="rId16" Type="http://schemas.openxmlformats.org/officeDocument/2006/relationships/printerSettings" Target="../printerSettings/printerSettings332.bin"/><Relationship Id="rId20" Type="http://schemas.openxmlformats.org/officeDocument/2006/relationships/printerSettings" Target="../printerSettings/printerSettings336.bin"/><Relationship Id="rId29" Type="http://schemas.openxmlformats.org/officeDocument/2006/relationships/printerSettings" Target="../printerSettings/printerSettings345.bin"/><Relationship Id="rId1" Type="http://schemas.openxmlformats.org/officeDocument/2006/relationships/printerSettings" Target="../printerSettings/printerSettings317.bin"/><Relationship Id="rId6" Type="http://schemas.openxmlformats.org/officeDocument/2006/relationships/printerSettings" Target="../printerSettings/printerSettings322.bin"/><Relationship Id="rId11" Type="http://schemas.openxmlformats.org/officeDocument/2006/relationships/printerSettings" Target="../printerSettings/printerSettings327.bin"/><Relationship Id="rId24" Type="http://schemas.openxmlformats.org/officeDocument/2006/relationships/printerSettings" Target="../printerSettings/printerSettings340.bin"/><Relationship Id="rId5" Type="http://schemas.openxmlformats.org/officeDocument/2006/relationships/printerSettings" Target="../printerSettings/printerSettings321.bin"/><Relationship Id="rId15" Type="http://schemas.openxmlformats.org/officeDocument/2006/relationships/printerSettings" Target="../printerSettings/printerSettings331.bin"/><Relationship Id="rId23" Type="http://schemas.openxmlformats.org/officeDocument/2006/relationships/printerSettings" Target="../printerSettings/printerSettings339.bin"/><Relationship Id="rId28" Type="http://schemas.openxmlformats.org/officeDocument/2006/relationships/printerSettings" Target="../printerSettings/printerSettings344.bin"/><Relationship Id="rId10" Type="http://schemas.openxmlformats.org/officeDocument/2006/relationships/printerSettings" Target="../printerSettings/printerSettings326.bin"/><Relationship Id="rId19" Type="http://schemas.openxmlformats.org/officeDocument/2006/relationships/printerSettings" Target="../printerSettings/printerSettings335.bin"/><Relationship Id="rId4" Type="http://schemas.openxmlformats.org/officeDocument/2006/relationships/printerSettings" Target="../printerSettings/printerSettings320.bin"/><Relationship Id="rId9" Type="http://schemas.openxmlformats.org/officeDocument/2006/relationships/printerSettings" Target="../printerSettings/printerSettings325.bin"/><Relationship Id="rId14" Type="http://schemas.openxmlformats.org/officeDocument/2006/relationships/printerSettings" Target="../printerSettings/printerSettings330.bin"/><Relationship Id="rId22" Type="http://schemas.openxmlformats.org/officeDocument/2006/relationships/printerSettings" Target="../printerSettings/printerSettings338.bin"/><Relationship Id="rId27" Type="http://schemas.openxmlformats.org/officeDocument/2006/relationships/printerSettings" Target="../printerSettings/printerSettings343.bin"/><Relationship Id="rId30"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53.bin"/><Relationship Id="rId13" Type="http://schemas.openxmlformats.org/officeDocument/2006/relationships/printerSettings" Target="../printerSettings/printerSettings358.bin"/><Relationship Id="rId18" Type="http://schemas.openxmlformats.org/officeDocument/2006/relationships/printerSettings" Target="../printerSettings/printerSettings363.bin"/><Relationship Id="rId26" Type="http://schemas.openxmlformats.org/officeDocument/2006/relationships/printerSettings" Target="../printerSettings/printerSettings371.bin"/><Relationship Id="rId3" Type="http://schemas.openxmlformats.org/officeDocument/2006/relationships/printerSettings" Target="../printerSettings/printerSettings348.bin"/><Relationship Id="rId21" Type="http://schemas.openxmlformats.org/officeDocument/2006/relationships/printerSettings" Target="../printerSettings/printerSettings366.bin"/><Relationship Id="rId7" Type="http://schemas.openxmlformats.org/officeDocument/2006/relationships/printerSettings" Target="../printerSettings/printerSettings352.bin"/><Relationship Id="rId12" Type="http://schemas.openxmlformats.org/officeDocument/2006/relationships/printerSettings" Target="../printerSettings/printerSettings357.bin"/><Relationship Id="rId17" Type="http://schemas.openxmlformats.org/officeDocument/2006/relationships/printerSettings" Target="../printerSettings/printerSettings362.bin"/><Relationship Id="rId25" Type="http://schemas.openxmlformats.org/officeDocument/2006/relationships/printerSettings" Target="../printerSettings/printerSettings370.bin"/><Relationship Id="rId2" Type="http://schemas.openxmlformats.org/officeDocument/2006/relationships/printerSettings" Target="../printerSettings/printerSettings347.bin"/><Relationship Id="rId16" Type="http://schemas.openxmlformats.org/officeDocument/2006/relationships/printerSettings" Target="../printerSettings/printerSettings361.bin"/><Relationship Id="rId20" Type="http://schemas.openxmlformats.org/officeDocument/2006/relationships/printerSettings" Target="../printerSettings/printerSettings365.bin"/><Relationship Id="rId1" Type="http://schemas.openxmlformats.org/officeDocument/2006/relationships/printerSettings" Target="../printerSettings/printerSettings346.bin"/><Relationship Id="rId6" Type="http://schemas.openxmlformats.org/officeDocument/2006/relationships/printerSettings" Target="../printerSettings/printerSettings351.bin"/><Relationship Id="rId11" Type="http://schemas.openxmlformats.org/officeDocument/2006/relationships/printerSettings" Target="../printerSettings/printerSettings356.bin"/><Relationship Id="rId24" Type="http://schemas.openxmlformats.org/officeDocument/2006/relationships/printerSettings" Target="../printerSettings/printerSettings369.bin"/><Relationship Id="rId5" Type="http://schemas.openxmlformats.org/officeDocument/2006/relationships/printerSettings" Target="../printerSettings/printerSettings350.bin"/><Relationship Id="rId15" Type="http://schemas.openxmlformats.org/officeDocument/2006/relationships/printerSettings" Target="../printerSettings/printerSettings360.bin"/><Relationship Id="rId23" Type="http://schemas.openxmlformats.org/officeDocument/2006/relationships/printerSettings" Target="../printerSettings/printerSettings368.bin"/><Relationship Id="rId10" Type="http://schemas.openxmlformats.org/officeDocument/2006/relationships/printerSettings" Target="../printerSettings/printerSettings355.bin"/><Relationship Id="rId19" Type="http://schemas.openxmlformats.org/officeDocument/2006/relationships/printerSettings" Target="../printerSettings/printerSettings364.bin"/><Relationship Id="rId4" Type="http://schemas.openxmlformats.org/officeDocument/2006/relationships/printerSettings" Target="../printerSettings/printerSettings349.bin"/><Relationship Id="rId9" Type="http://schemas.openxmlformats.org/officeDocument/2006/relationships/printerSettings" Target="../printerSettings/printerSettings354.bin"/><Relationship Id="rId14" Type="http://schemas.openxmlformats.org/officeDocument/2006/relationships/printerSettings" Target="../printerSettings/printerSettings359.bin"/><Relationship Id="rId22" Type="http://schemas.openxmlformats.org/officeDocument/2006/relationships/printerSettings" Target="../printerSettings/printerSettings367.bin"/><Relationship Id="rId27"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79.bin"/><Relationship Id="rId13" Type="http://schemas.openxmlformats.org/officeDocument/2006/relationships/printerSettings" Target="../printerSettings/printerSettings384.bin"/><Relationship Id="rId18" Type="http://schemas.openxmlformats.org/officeDocument/2006/relationships/printerSettings" Target="../printerSettings/printerSettings389.bin"/><Relationship Id="rId26" Type="http://schemas.openxmlformats.org/officeDocument/2006/relationships/printerSettings" Target="../printerSettings/printerSettings397.bin"/><Relationship Id="rId3" Type="http://schemas.openxmlformats.org/officeDocument/2006/relationships/printerSettings" Target="../printerSettings/printerSettings374.bin"/><Relationship Id="rId21" Type="http://schemas.openxmlformats.org/officeDocument/2006/relationships/printerSettings" Target="../printerSettings/printerSettings392.bin"/><Relationship Id="rId7" Type="http://schemas.openxmlformats.org/officeDocument/2006/relationships/printerSettings" Target="../printerSettings/printerSettings378.bin"/><Relationship Id="rId12" Type="http://schemas.openxmlformats.org/officeDocument/2006/relationships/printerSettings" Target="../printerSettings/printerSettings383.bin"/><Relationship Id="rId17" Type="http://schemas.openxmlformats.org/officeDocument/2006/relationships/printerSettings" Target="../printerSettings/printerSettings388.bin"/><Relationship Id="rId25" Type="http://schemas.openxmlformats.org/officeDocument/2006/relationships/printerSettings" Target="../printerSettings/printerSettings396.bin"/><Relationship Id="rId2" Type="http://schemas.openxmlformats.org/officeDocument/2006/relationships/printerSettings" Target="../printerSettings/printerSettings373.bin"/><Relationship Id="rId16" Type="http://schemas.openxmlformats.org/officeDocument/2006/relationships/printerSettings" Target="../printerSettings/printerSettings387.bin"/><Relationship Id="rId20" Type="http://schemas.openxmlformats.org/officeDocument/2006/relationships/printerSettings" Target="../printerSettings/printerSettings391.bin"/><Relationship Id="rId29" Type="http://schemas.openxmlformats.org/officeDocument/2006/relationships/printerSettings" Target="../printerSettings/printerSettings400.bin"/><Relationship Id="rId1" Type="http://schemas.openxmlformats.org/officeDocument/2006/relationships/printerSettings" Target="../printerSettings/printerSettings372.bin"/><Relationship Id="rId6" Type="http://schemas.openxmlformats.org/officeDocument/2006/relationships/printerSettings" Target="../printerSettings/printerSettings377.bin"/><Relationship Id="rId11" Type="http://schemas.openxmlformats.org/officeDocument/2006/relationships/printerSettings" Target="../printerSettings/printerSettings382.bin"/><Relationship Id="rId24" Type="http://schemas.openxmlformats.org/officeDocument/2006/relationships/printerSettings" Target="../printerSettings/printerSettings395.bin"/><Relationship Id="rId5" Type="http://schemas.openxmlformats.org/officeDocument/2006/relationships/printerSettings" Target="../printerSettings/printerSettings376.bin"/><Relationship Id="rId15" Type="http://schemas.openxmlformats.org/officeDocument/2006/relationships/printerSettings" Target="../printerSettings/printerSettings386.bin"/><Relationship Id="rId23" Type="http://schemas.openxmlformats.org/officeDocument/2006/relationships/printerSettings" Target="../printerSettings/printerSettings394.bin"/><Relationship Id="rId28" Type="http://schemas.openxmlformats.org/officeDocument/2006/relationships/printerSettings" Target="../printerSettings/printerSettings399.bin"/><Relationship Id="rId10" Type="http://schemas.openxmlformats.org/officeDocument/2006/relationships/printerSettings" Target="../printerSettings/printerSettings381.bin"/><Relationship Id="rId19" Type="http://schemas.openxmlformats.org/officeDocument/2006/relationships/printerSettings" Target="../printerSettings/printerSettings390.bin"/><Relationship Id="rId4" Type="http://schemas.openxmlformats.org/officeDocument/2006/relationships/printerSettings" Target="../printerSettings/printerSettings375.bin"/><Relationship Id="rId9" Type="http://schemas.openxmlformats.org/officeDocument/2006/relationships/printerSettings" Target="../printerSettings/printerSettings380.bin"/><Relationship Id="rId14" Type="http://schemas.openxmlformats.org/officeDocument/2006/relationships/printerSettings" Target="../printerSettings/printerSettings385.bin"/><Relationship Id="rId22" Type="http://schemas.openxmlformats.org/officeDocument/2006/relationships/printerSettings" Target="../printerSettings/printerSettings393.bin"/><Relationship Id="rId27" Type="http://schemas.openxmlformats.org/officeDocument/2006/relationships/printerSettings" Target="../printerSettings/printerSettings398.bin"/><Relationship Id="rId30"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408.bin"/><Relationship Id="rId13" Type="http://schemas.openxmlformats.org/officeDocument/2006/relationships/printerSettings" Target="../printerSettings/printerSettings413.bin"/><Relationship Id="rId18" Type="http://schemas.openxmlformats.org/officeDocument/2006/relationships/printerSettings" Target="../printerSettings/printerSettings418.bin"/><Relationship Id="rId26" Type="http://schemas.openxmlformats.org/officeDocument/2006/relationships/printerSettings" Target="../printerSettings/printerSettings426.bin"/><Relationship Id="rId3" Type="http://schemas.openxmlformats.org/officeDocument/2006/relationships/printerSettings" Target="../printerSettings/printerSettings403.bin"/><Relationship Id="rId21" Type="http://schemas.openxmlformats.org/officeDocument/2006/relationships/printerSettings" Target="../printerSettings/printerSettings421.bin"/><Relationship Id="rId7" Type="http://schemas.openxmlformats.org/officeDocument/2006/relationships/printerSettings" Target="../printerSettings/printerSettings407.bin"/><Relationship Id="rId12" Type="http://schemas.openxmlformats.org/officeDocument/2006/relationships/printerSettings" Target="../printerSettings/printerSettings412.bin"/><Relationship Id="rId17" Type="http://schemas.openxmlformats.org/officeDocument/2006/relationships/printerSettings" Target="../printerSettings/printerSettings417.bin"/><Relationship Id="rId25" Type="http://schemas.openxmlformats.org/officeDocument/2006/relationships/printerSettings" Target="../printerSettings/printerSettings425.bin"/><Relationship Id="rId2" Type="http://schemas.openxmlformats.org/officeDocument/2006/relationships/printerSettings" Target="../printerSettings/printerSettings402.bin"/><Relationship Id="rId16" Type="http://schemas.openxmlformats.org/officeDocument/2006/relationships/printerSettings" Target="../printerSettings/printerSettings416.bin"/><Relationship Id="rId20" Type="http://schemas.openxmlformats.org/officeDocument/2006/relationships/printerSettings" Target="../printerSettings/printerSettings420.bin"/><Relationship Id="rId1" Type="http://schemas.openxmlformats.org/officeDocument/2006/relationships/printerSettings" Target="../printerSettings/printerSettings401.bin"/><Relationship Id="rId6" Type="http://schemas.openxmlformats.org/officeDocument/2006/relationships/printerSettings" Target="../printerSettings/printerSettings406.bin"/><Relationship Id="rId11" Type="http://schemas.openxmlformats.org/officeDocument/2006/relationships/printerSettings" Target="../printerSettings/printerSettings411.bin"/><Relationship Id="rId24" Type="http://schemas.openxmlformats.org/officeDocument/2006/relationships/printerSettings" Target="../printerSettings/printerSettings424.bin"/><Relationship Id="rId5" Type="http://schemas.openxmlformats.org/officeDocument/2006/relationships/printerSettings" Target="../printerSettings/printerSettings405.bin"/><Relationship Id="rId15" Type="http://schemas.openxmlformats.org/officeDocument/2006/relationships/printerSettings" Target="../printerSettings/printerSettings415.bin"/><Relationship Id="rId23" Type="http://schemas.openxmlformats.org/officeDocument/2006/relationships/printerSettings" Target="../printerSettings/printerSettings423.bin"/><Relationship Id="rId10" Type="http://schemas.openxmlformats.org/officeDocument/2006/relationships/printerSettings" Target="../printerSettings/printerSettings410.bin"/><Relationship Id="rId19" Type="http://schemas.openxmlformats.org/officeDocument/2006/relationships/printerSettings" Target="../printerSettings/printerSettings419.bin"/><Relationship Id="rId4" Type="http://schemas.openxmlformats.org/officeDocument/2006/relationships/printerSettings" Target="../printerSettings/printerSettings404.bin"/><Relationship Id="rId9" Type="http://schemas.openxmlformats.org/officeDocument/2006/relationships/printerSettings" Target="../printerSettings/printerSettings409.bin"/><Relationship Id="rId14" Type="http://schemas.openxmlformats.org/officeDocument/2006/relationships/printerSettings" Target="../printerSettings/printerSettings414.bin"/><Relationship Id="rId22" Type="http://schemas.openxmlformats.org/officeDocument/2006/relationships/printerSettings" Target="../printerSettings/printerSettings422.bin"/><Relationship Id="rId27"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434.bin"/><Relationship Id="rId13" Type="http://schemas.openxmlformats.org/officeDocument/2006/relationships/printerSettings" Target="../printerSettings/printerSettings439.bin"/><Relationship Id="rId18" Type="http://schemas.openxmlformats.org/officeDocument/2006/relationships/printerSettings" Target="../printerSettings/printerSettings444.bin"/><Relationship Id="rId26" Type="http://schemas.openxmlformats.org/officeDocument/2006/relationships/printerSettings" Target="../printerSettings/printerSettings452.bin"/><Relationship Id="rId3" Type="http://schemas.openxmlformats.org/officeDocument/2006/relationships/printerSettings" Target="../printerSettings/printerSettings429.bin"/><Relationship Id="rId21" Type="http://schemas.openxmlformats.org/officeDocument/2006/relationships/printerSettings" Target="../printerSettings/printerSettings447.bin"/><Relationship Id="rId7" Type="http://schemas.openxmlformats.org/officeDocument/2006/relationships/printerSettings" Target="../printerSettings/printerSettings433.bin"/><Relationship Id="rId12" Type="http://schemas.openxmlformats.org/officeDocument/2006/relationships/printerSettings" Target="../printerSettings/printerSettings438.bin"/><Relationship Id="rId17" Type="http://schemas.openxmlformats.org/officeDocument/2006/relationships/printerSettings" Target="../printerSettings/printerSettings443.bin"/><Relationship Id="rId25" Type="http://schemas.openxmlformats.org/officeDocument/2006/relationships/printerSettings" Target="../printerSettings/printerSettings451.bin"/><Relationship Id="rId2" Type="http://schemas.openxmlformats.org/officeDocument/2006/relationships/printerSettings" Target="../printerSettings/printerSettings428.bin"/><Relationship Id="rId16" Type="http://schemas.openxmlformats.org/officeDocument/2006/relationships/printerSettings" Target="../printerSettings/printerSettings442.bin"/><Relationship Id="rId20" Type="http://schemas.openxmlformats.org/officeDocument/2006/relationships/printerSettings" Target="../printerSettings/printerSettings446.bin"/><Relationship Id="rId29" Type="http://schemas.openxmlformats.org/officeDocument/2006/relationships/printerSettings" Target="../printerSettings/printerSettings455.bin"/><Relationship Id="rId1" Type="http://schemas.openxmlformats.org/officeDocument/2006/relationships/printerSettings" Target="../printerSettings/printerSettings427.bin"/><Relationship Id="rId6" Type="http://schemas.openxmlformats.org/officeDocument/2006/relationships/printerSettings" Target="../printerSettings/printerSettings432.bin"/><Relationship Id="rId11" Type="http://schemas.openxmlformats.org/officeDocument/2006/relationships/printerSettings" Target="../printerSettings/printerSettings437.bin"/><Relationship Id="rId24" Type="http://schemas.openxmlformats.org/officeDocument/2006/relationships/printerSettings" Target="../printerSettings/printerSettings450.bin"/><Relationship Id="rId5" Type="http://schemas.openxmlformats.org/officeDocument/2006/relationships/printerSettings" Target="../printerSettings/printerSettings431.bin"/><Relationship Id="rId15" Type="http://schemas.openxmlformats.org/officeDocument/2006/relationships/printerSettings" Target="../printerSettings/printerSettings441.bin"/><Relationship Id="rId23" Type="http://schemas.openxmlformats.org/officeDocument/2006/relationships/printerSettings" Target="../printerSettings/printerSettings449.bin"/><Relationship Id="rId28" Type="http://schemas.openxmlformats.org/officeDocument/2006/relationships/printerSettings" Target="../printerSettings/printerSettings454.bin"/><Relationship Id="rId10" Type="http://schemas.openxmlformats.org/officeDocument/2006/relationships/printerSettings" Target="../printerSettings/printerSettings436.bin"/><Relationship Id="rId19" Type="http://schemas.openxmlformats.org/officeDocument/2006/relationships/printerSettings" Target="../printerSettings/printerSettings445.bin"/><Relationship Id="rId4" Type="http://schemas.openxmlformats.org/officeDocument/2006/relationships/printerSettings" Target="../printerSettings/printerSettings430.bin"/><Relationship Id="rId9" Type="http://schemas.openxmlformats.org/officeDocument/2006/relationships/printerSettings" Target="../printerSettings/printerSettings435.bin"/><Relationship Id="rId14" Type="http://schemas.openxmlformats.org/officeDocument/2006/relationships/printerSettings" Target="../printerSettings/printerSettings440.bin"/><Relationship Id="rId22" Type="http://schemas.openxmlformats.org/officeDocument/2006/relationships/printerSettings" Target="../printerSettings/printerSettings448.bin"/><Relationship Id="rId27" Type="http://schemas.openxmlformats.org/officeDocument/2006/relationships/printerSettings" Target="../printerSettings/printerSettings453.bin"/><Relationship Id="rId30"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63.bin"/><Relationship Id="rId13" Type="http://schemas.openxmlformats.org/officeDocument/2006/relationships/printerSettings" Target="../printerSettings/printerSettings468.bin"/><Relationship Id="rId18" Type="http://schemas.openxmlformats.org/officeDocument/2006/relationships/printerSettings" Target="../printerSettings/printerSettings473.bin"/><Relationship Id="rId26" Type="http://schemas.openxmlformats.org/officeDocument/2006/relationships/printerSettings" Target="../printerSettings/printerSettings481.bin"/><Relationship Id="rId3" Type="http://schemas.openxmlformats.org/officeDocument/2006/relationships/printerSettings" Target="../printerSettings/printerSettings458.bin"/><Relationship Id="rId21" Type="http://schemas.openxmlformats.org/officeDocument/2006/relationships/printerSettings" Target="../printerSettings/printerSettings476.bin"/><Relationship Id="rId7" Type="http://schemas.openxmlformats.org/officeDocument/2006/relationships/printerSettings" Target="../printerSettings/printerSettings462.bin"/><Relationship Id="rId12" Type="http://schemas.openxmlformats.org/officeDocument/2006/relationships/printerSettings" Target="../printerSettings/printerSettings467.bin"/><Relationship Id="rId17" Type="http://schemas.openxmlformats.org/officeDocument/2006/relationships/printerSettings" Target="../printerSettings/printerSettings472.bin"/><Relationship Id="rId25" Type="http://schemas.openxmlformats.org/officeDocument/2006/relationships/printerSettings" Target="../printerSettings/printerSettings480.bin"/><Relationship Id="rId2" Type="http://schemas.openxmlformats.org/officeDocument/2006/relationships/printerSettings" Target="../printerSettings/printerSettings457.bin"/><Relationship Id="rId16" Type="http://schemas.openxmlformats.org/officeDocument/2006/relationships/printerSettings" Target="../printerSettings/printerSettings471.bin"/><Relationship Id="rId20" Type="http://schemas.openxmlformats.org/officeDocument/2006/relationships/printerSettings" Target="../printerSettings/printerSettings475.bin"/><Relationship Id="rId1" Type="http://schemas.openxmlformats.org/officeDocument/2006/relationships/printerSettings" Target="../printerSettings/printerSettings456.bin"/><Relationship Id="rId6" Type="http://schemas.openxmlformats.org/officeDocument/2006/relationships/printerSettings" Target="../printerSettings/printerSettings461.bin"/><Relationship Id="rId11" Type="http://schemas.openxmlformats.org/officeDocument/2006/relationships/printerSettings" Target="../printerSettings/printerSettings466.bin"/><Relationship Id="rId24" Type="http://schemas.openxmlformats.org/officeDocument/2006/relationships/printerSettings" Target="../printerSettings/printerSettings479.bin"/><Relationship Id="rId5" Type="http://schemas.openxmlformats.org/officeDocument/2006/relationships/printerSettings" Target="../printerSettings/printerSettings460.bin"/><Relationship Id="rId15" Type="http://schemas.openxmlformats.org/officeDocument/2006/relationships/printerSettings" Target="../printerSettings/printerSettings470.bin"/><Relationship Id="rId23" Type="http://schemas.openxmlformats.org/officeDocument/2006/relationships/printerSettings" Target="../printerSettings/printerSettings478.bin"/><Relationship Id="rId10" Type="http://schemas.openxmlformats.org/officeDocument/2006/relationships/printerSettings" Target="../printerSettings/printerSettings465.bin"/><Relationship Id="rId19" Type="http://schemas.openxmlformats.org/officeDocument/2006/relationships/printerSettings" Target="../printerSettings/printerSettings474.bin"/><Relationship Id="rId4" Type="http://schemas.openxmlformats.org/officeDocument/2006/relationships/printerSettings" Target="../printerSettings/printerSettings459.bin"/><Relationship Id="rId9" Type="http://schemas.openxmlformats.org/officeDocument/2006/relationships/printerSettings" Target="../printerSettings/printerSettings464.bin"/><Relationship Id="rId14" Type="http://schemas.openxmlformats.org/officeDocument/2006/relationships/printerSettings" Target="../printerSettings/printerSettings469.bin"/><Relationship Id="rId22" Type="http://schemas.openxmlformats.org/officeDocument/2006/relationships/printerSettings" Target="../printerSettings/printerSettings477.bin"/><Relationship Id="rId27"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89.bin"/><Relationship Id="rId13" Type="http://schemas.openxmlformats.org/officeDocument/2006/relationships/printerSettings" Target="../printerSettings/printerSettings494.bin"/><Relationship Id="rId18" Type="http://schemas.openxmlformats.org/officeDocument/2006/relationships/printerSettings" Target="../printerSettings/printerSettings499.bin"/><Relationship Id="rId26" Type="http://schemas.openxmlformats.org/officeDocument/2006/relationships/printerSettings" Target="../printerSettings/printerSettings507.bin"/><Relationship Id="rId3" Type="http://schemas.openxmlformats.org/officeDocument/2006/relationships/printerSettings" Target="../printerSettings/printerSettings484.bin"/><Relationship Id="rId21" Type="http://schemas.openxmlformats.org/officeDocument/2006/relationships/printerSettings" Target="../printerSettings/printerSettings502.bin"/><Relationship Id="rId7" Type="http://schemas.openxmlformats.org/officeDocument/2006/relationships/printerSettings" Target="../printerSettings/printerSettings488.bin"/><Relationship Id="rId12" Type="http://schemas.openxmlformats.org/officeDocument/2006/relationships/printerSettings" Target="../printerSettings/printerSettings493.bin"/><Relationship Id="rId17" Type="http://schemas.openxmlformats.org/officeDocument/2006/relationships/printerSettings" Target="../printerSettings/printerSettings498.bin"/><Relationship Id="rId25" Type="http://schemas.openxmlformats.org/officeDocument/2006/relationships/printerSettings" Target="../printerSettings/printerSettings506.bin"/><Relationship Id="rId2" Type="http://schemas.openxmlformats.org/officeDocument/2006/relationships/printerSettings" Target="../printerSettings/printerSettings483.bin"/><Relationship Id="rId16" Type="http://schemas.openxmlformats.org/officeDocument/2006/relationships/printerSettings" Target="../printerSettings/printerSettings497.bin"/><Relationship Id="rId20" Type="http://schemas.openxmlformats.org/officeDocument/2006/relationships/printerSettings" Target="../printerSettings/printerSettings501.bin"/><Relationship Id="rId1" Type="http://schemas.openxmlformats.org/officeDocument/2006/relationships/printerSettings" Target="../printerSettings/printerSettings482.bin"/><Relationship Id="rId6" Type="http://schemas.openxmlformats.org/officeDocument/2006/relationships/printerSettings" Target="../printerSettings/printerSettings487.bin"/><Relationship Id="rId11" Type="http://schemas.openxmlformats.org/officeDocument/2006/relationships/printerSettings" Target="../printerSettings/printerSettings492.bin"/><Relationship Id="rId24" Type="http://schemas.openxmlformats.org/officeDocument/2006/relationships/printerSettings" Target="../printerSettings/printerSettings505.bin"/><Relationship Id="rId5" Type="http://schemas.openxmlformats.org/officeDocument/2006/relationships/printerSettings" Target="../printerSettings/printerSettings486.bin"/><Relationship Id="rId15" Type="http://schemas.openxmlformats.org/officeDocument/2006/relationships/printerSettings" Target="../printerSettings/printerSettings496.bin"/><Relationship Id="rId23" Type="http://schemas.openxmlformats.org/officeDocument/2006/relationships/printerSettings" Target="../printerSettings/printerSettings504.bin"/><Relationship Id="rId10" Type="http://schemas.openxmlformats.org/officeDocument/2006/relationships/printerSettings" Target="../printerSettings/printerSettings491.bin"/><Relationship Id="rId19" Type="http://schemas.openxmlformats.org/officeDocument/2006/relationships/printerSettings" Target="../printerSettings/printerSettings500.bin"/><Relationship Id="rId4" Type="http://schemas.openxmlformats.org/officeDocument/2006/relationships/printerSettings" Target="../printerSettings/printerSettings485.bin"/><Relationship Id="rId9" Type="http://schemas.openxmlformats.org/officeDocument/2006/relationships/printerSettings" Target="../printerSettings/printerSettings490.bin"/><Relationship Id="rId14" Type="http://schemas.openxmlformats.org/officeDocument/2006/relationships/printerSettings" Target="../printerSettings/printerSettings495.bin"/><Relationship Id="rId22" Type="http://schemas.openxmlformats.org/officeDocument/2006/relationships/printerSettings" Target="../printerSettings/printerSettings503.bin"/><Relationship Id="rId27"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515.bin"/><Relationship Id="rId13" Type="http://schemas.openxmlformats.org/officeDocument/2006/relationships/printerSettings" Target="../printerSettings/printerSettings520.bin"/><Relationship Id="rId18" Type="http://schemas.openxmlformats.org/officeDocument/2006/relationships/printerSettings" Target="../printerSettings/printerSettings525.bin"/><Relationship Id="rId26" Type="http://schemas.openxmlformats.org/officeDocument/2006/relationships/printerSettings" Target="../printerSettings/printerSettings533.bin"/><Relationship Id="rId3" Type="http://schemas.openxmlformats.org/officeDocument/2006/relationships/printerSettings" Target="../printerSettings/printerSettings510.bin"/><Relationship Id="rId21" Type="http://schemas.openxmlformats.org/officeDocument/2006/relationships/printerSettings" Target="../printerSettings/printerSettings528.bin"/><Relationship Id="rId7" Type="http://schemas.openxmlformats.org/officeDocument/2006/relationships/printerSettings" Target="../printerSettings/printerSettings514.bin"/><Relationship Id="rId12" Type="http://schemas.openxmlformats.org/officeDocument/2006/relationships/printerSettings" Target="../printerSettings/printerSettings519.bin"/><Relationship Id="rId17" Type="http://schemas.openxmlformats.org/officeDocument/2006/relationships/printerSettings" Target="../printerSettings/printerSettings524.bin"/><Relationship Id="rId25" Type="http://schemas.openxmlformats.org/officeDocument/2006/relationships/printerSettings" Target="../printerSettings/printerSettings532.bin"/><Relationship Id="rId2" Type="http://schemas.openxmlformats.org/officeDocument/2006/relationships/printerSettings" Target="../printerSettings/printerSettings509.bin"/><Relationship Id="rId16" Type="http://schemas.openxmlformats.org/officeDocument/2006/relationships/printerSettings" Target="../printerSettings/printerSettings523.bin"/><Relationship Id="rId20" Type="http://schemas.openxmlformats.org/officeDocument/2006/relationships/printerSettings" Target="../printerSettings/printerSettings527.bin"/><Relationship Id="rId1" Type="http://schemas.openxmlformats.org/officeDocument/2006/relationships/printerSettings" Target="../printerSettings/printerSettings508.bin"/><Relationship Id="rId6" Type="http://schemas.openxmlformats.org/officeDocument/2006/relationships/printerSettings" Target="../printerSettings/printerSettings513.bin"/><Relationship Id="rId11" Type="http://schemas.openxmlformats.org/officeDocument/2006/relationships/printerSettings" Target="../printerSettings/printerSettings518.bin"/><Relationship Id="rId24" Type="http://schemas.openxmlformats.org/officeDocument/2006/relationships/printerSettings" Target="../printerSettings/printerSettings531.bin"/><Relationship Id="rId5" Type="http://schemas.openxmlformats.org/officeDocument/2006/relationships/printerSettings" Target="../printerSettings/printerSettings512.bin"/><Relationship Id="rId15" Type="http://schemas.openxmlformats.org/officeDocument/2006/relationships/printerSettings" Target="../printerSettings/printerSettings522.bin"/><Relationship Id="rId23" Type="http://schemas.openxmlformats.org/officeDocument/2006/relationships/printerSettings" Target="../printerSettings/printerSettings530.bin"/><Relationship Id="rId10" Type="http://schemas.openxmlformats.org/officeDocument/2006/relationships/printerSettings" Target="../printerSettings/printerSettings517.bin"/><Relationship Id="rId19" Type="http://schemas.openxmlformats.org/officeDocument/2006/relationships/printerSettings" Target="../printerSettings/printerSettings526.bin"/><Relationship Id="rId4" Type="http://schemas.openxmlformats.org/officeDocument/2006/relationships/printerSettings" Target="../printerSettings/printerSettings511.bin"/><Relationship Id="rId9" Type="http://schemas.openxmlformats.org/officeDocument/2006/relationships/printerSettings" Target="../printerSettings/printerSettings516.bin"/><Relationship Id="rId14" Type="http://schemas.openxmlformats.org/officeDocument/2006/relationships/printerSettings" Target="../printerSettings/printerSettings521.bin"/><Relationship Id="rId22" Type="http://schemas.openxmlformats.org/officeDocument/2006/relationships/printerSettings" Target="../printerSettings/printerSettings529.bin"/><Relationship Id="rId27"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41.bin"/><Relationship Id="rId13" Type="http://schemas.openxmlformats.org/officeDocument/2006/relationships/printerSettings" Target="../printerSettings/printerSettings546.bin"/><Relationship Id="rId18" Type="http://schemas.openxmlformats.org/officeDocument/2006/relationships/printerSettings" Target="../printerSettings/printerSettings551.bin"/><Relationship Id="rId26" Type="http://schemas.openxmlformats.org/officeDocument/2006/relationships/printerSettings" Target="../printerSettings/printerSettings559.bin"/><Relationship Id="rId3" Type="http://schemas.openxmlformats.org/officeDocument/2006/relationships/printerSettings" Target="../printerSettings/printerSettings536.bin"/><Relationship Id="rId21" Type="http://schemas.openxmlformats.org/officeDocument/2006/relationships/printerSettings" Target="../printerSettings/printerSettings554.bin"/><Relationship Id="rId7" Type="http://schemas.openxmlformats.org/officeDocument/2006/relationships/printerSettings" Target="../printerSettings/printerSettings540.bin"/><Relationship Id="rId12" Type="http://schemas.openxmlformats.org/officeDocument/2006/relationships/printerSettings" Target="../printerSettings/printerSettings545.bin"/><Relationship Id="rId17" Type="http://schemas.openxmlformats.org/officeDocument/2006/relationships/printerSettings" Target="../printerSettings/printerSettings550.bin"/><Relationship Id="rId25" Type="http://schemas.openxmlformats.org/officeDocument/2006/relationships/printerSettings" Target="../printerSettings/printerSettings558.bin"/><Relationship Id="rId2" Type="http://schemas.openxmlformats.org/officeDocument/2006/relationships/printerSettings" Target="../printerSettings/printerSettings535.bin"/><Relationship Id="rId16" Type="http://schemas.openxmlformats.org/officeDocument/2006/relationships/printerSettings" Target="../printerSettings/printerSettings549.bin"/><Relationship Id="rId20" Type="http://schemas.openxmlformats.org/officeDocument/2006/relationships/printerSettings" Target="../printerSettings/printerSettings553.bin"/><Relationship Id="rId1" Type="http://schemas.openxmlformats.org/officeDocument/2006/relationships/printerSettings" Target="../printerSettings/printerSettings534.bin"/><Relationship Id="rId6" Type="http://schemas.openxmlformats.org/officeDocument/2006/relationships/printerSettings" Target="../printerSettings/printerSettings539.bin"/><Relationship Id="rId11" Type="http://schemas.openxmlformats.org/officeDocument/2006/relationships/printerSettings" Target="../printerSettings/printerSettings544.bin"/><Relationship Id="rId24" Type="http://schemas.openxmlformats.org/officeDocument/2006/relationships/printerSettings" Target="../printerSettings/printerSettings557.bin"/><Relationship Id="rId5" Type="http://schemas.openxmlformats.org/officeDocument/2006/relationships/printerSettings" Target="../printerSettings/printerSettings538.bin"/><Relationship Id="rId15" Type="http://schemas.openxmlformats.org/officeDocument/2006/relationships/printerSettings" Target="../printerSettings/printerSettings548.bin"/><Relationship Id="rId23" Type="http://schemas.openxmlformats.org/officeDocument/2006/relationships/printerSettings" Target="../printerSettings/printerSettings556.bin"/><Relationship Id="rId10" Type="http://schemas.openxmlformats.org/officeDocument/2006/relationships/printerSettings" Target="../printerSettings/printerSettings543.bin"/><Relationship Id="rId19" Type="http://schemas.openxmlformats.org/officeDocument/2006/relationships/printerSettings" Target="../printerSettings/printerSettings552.bin"/><Relationship Id="rId4" Type="http://schemas.openxmlformats.org/officeDocument/2006/relationships/printerSettings" Target="../printerSettings/printerSettings537.bin"/><Relationship Id="rId9" Type="http://schemas.openxmlformats.org/officeDocument/2006/relationships/printerSettings" Target="../printerSettings/printerSettings542.bin"/><Relationship Id="rId14" Type="http://schemas.openxmlformats.org/officeDocument/2006/relationships/printerSettings" Target="../printerSettings/printerSettings547.bin"/><Relationship Id="rId22" Type="http://schemas.openxmlformats.org/officeDocument/2006/relationships/printerSettings" Target="../printerSettings/printerSettings555.bin"/><Relationship Id="rId27"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67.bin"/><Relationship Id="rId13" Type="http://schemas.openxmlformats.org/officeDocument/2006/relationships/printerSettings" Target="../printerSettings/printerSettings572.bin"/><Relationship Id="rId18" Type="http://schemas.openxmlformats.org/officeDocument/2006/relationships/printerSettings" Target="../printerSettings/printerSettings577.bin"/><Relationship Id="rId26" Type="http://schemas.openxmlformats.org/officeDocument/2006/relationships/printerSettings" Target="../printerSettings/printerSettings585.bin"/><Relationship Id="rId3" Type="http://schemas.openxmlformats.org/officeDocument/2006/relationships/printerSettings" Target="../printerSettings/printerSettings562.bin"/><Relationship Id="rId21" Type="http://schemas.openxmlformats.org/officeDocument/2006/relationships/printerSettings" Target="../printerSettings/printerSettings580.bin"/><Relationship Id="rId7" Type="http://schemas.openxmlformats.org/officeDocument/2006/relationships/printerSettings" Target="../printerSettings/printerSettings566.bin"/><Relationship Id="rId12" Type="http://schemas.openxmlformats.org/officeDocument/2006/relationships/printerSettings" Target="../printerSettings/printerSettings571.bin"/><Relationship Id="rId17" Type="http://schemas.openxmlformats.org/officeDocument/2006/relationships/printerSettings" Target="../printerSettings/printerSettings576.bin"/><Relationship Id="rId25" Type="http://schemas.openxmlformats.org/officeDocument/2006/relationships/printerSettings" Target="../printerSettings/printerSettings584.bin"/><Relationship Id="rId2" Type="http://schemas.openxmlformats.org/officeDocument/2006/relationships/printerSettings" Target="../printerSettings/printerSettings561.bin"/><Relationship Id="rId16" Type="http://schemas.openxmlformats.org/officeDocument/2006/relationships/printerSettings" Target="../printerSettings/printerSettings575.bin"/><Relationship Id="rId20" Type="http://schemas.openxmlformats.org/officeDocument/2006/relationships/printerSettings" Target="../printerSettings/printerSettings579.bin"/><Relationship Id="rId1" Type="http://schemas.openxmlformats.org/officeDocument/2006/relationships/printerSettings" Target="../printerSettings/printerSettings560.bin"/><Relationship Id="rId6" Type="http://schemas.openxmlformats.org/officeDocument/2006/relationships/printerSettings" Target="../printerSettings/printerSettings565.bin"/><Relationship Id="rId11" Type="http://schemas.openxmlformats.org/officeDocument/2006/relationships/printerSettings" Target="../printerSettings/printerSettings570.bin"/><Relationship Id="rId24" Type="http://schemas.openxmlformats.org/officeDocument/2006/relationships/printerSettings" Target="../printerSettings/printerSettings583.bin"/><Relationship Id="rId5" Type="http://schemas.openxmlformats.org/officeDocument/2006/relationships/printerSettings" Target="../printerSettings/printerSettings564.bin"/><Relationship Id="rId15" Type="http://schemas.openxmlformats.org/officeDocument/2006/relationships/printerSettings" Target="../printerSettings/printerSettings574.bin"/><Relationship Id="rId23" Type="http://schemas.openxmlformats.org/officeDocument/2006/relationships/printerSettings" Target="../printerSettings/printerSettings582.bin"/><Relationship Id="rId10" Type="http://schemas.openxmlformats.org/officeDocument/2006/relationships/printerSettings" Target="../printerSettings/printerSettings569.bin"/><Relationship Id="rId19" Type="http://schemas.openxmlformats.org/officeDocument/2006/relationships/printerSettings" Target="../printerSettings/printerSettings578.bin"/><Relationship Id="rId4" Type="http://schemas.openxmlformats.org/officeDocument/2006/relationships/printerSettings" Target="../printerSettings/printerSettings563.bin"/><Relationship Id="rId9" Type="http://schemas.openxmlformats.org/officeDocument/2006/relationships/printerSettings" Target="../printerSettings/printerSettings568.bin"/><Relationship Id="rId14" Type="http://schemas.openxmlformats.org/officeDocument/2006/relationships/printerSettings" Target="../printerSettings/printerSettings573.bin"/><Relationship Id="rId22" Type="http://schemas.openxmlformats.org/officeDocument/2006/relationships/printerSettings" Target="../printerSettings/printerSettings581.bin"/><Relationship Id="rId27"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93.bin"/><Relationship Id="rId13" Type="http://schemas.openxmlformats.org/officeDocument/2006/relationships/printerSettings" Target="../printerSettings/printerSettings598.bin"/><Relationship Id="rId18" Type="http://schemas.openxmlformats.org/officeDocument/2006/relationships/printerSettings" Target="../printerSettings/printerSettings603.bin"/><Relationship Id="rId26" Type="http://schemas.openxmlformats.org/officeDocument/2006/relationships/printerSettings" Target="../printerSettings/printerSettings611.bin"/><Relationship Id="rId3" Type="http://schemas.openxmlformats.org/officeDocument/2006/relationships/printerSettings" Target="../printerSettings/printerSettings588.bin"/><Relationship Id="rId21" Type="http://schemas.openxmlformats.org/officeDocument/2006/relationships/printerSettings" Target="../printerSettings/printerSettings606.bin"/><Relationship Id="rId7" Type="http://schemas.openxmlformats.org/officeDocument/2006/relationships/printerSettings" Target="../printerSettings/printerSettings592.bin"/><Relationship Id="rId12" Type="http://schemas.openxmlformats.org/officeDocument/2006/relationships/printerSettings" Target="../printerSettings/printerSettings597.bin"/><Relationship Id="rId17" Type="http://schemas.openxmlformats.org/officeDocument/2006/relationships/printerSettings" Target="../printerSettings/printerSettings602.bin"/><Relationship Id="rId25" Type="http://schemas.openxmlformats.org/officeDocument/2006/relationships/printerSettings" Target="../printerSettings/printerSettings610.bin"/><Relationship Id="rId2" Type="http://schemas.openxmlformats.org/officeDocument/2006/relationships/printerSettings" Target="../printerSettings/printerSettings587.bin"/><Relationship Id="rId16" Type="http://schemas.openxmlformats.org/officeDocument/2006/relationships/printerSettings" Target="../printerSettings/printerSettings601.bin"/><Relationship Id="rId20" Type="http://schemas.openxmlformats.org/officeDocument/2006/relationships/printerSettings" Target="../printerSettings/printerSettings605.bin"/><Relationship Id="rId29" Type="http://schemas.openxmlformats.org/officeDocument/2006/relationships/printerSettings" Target="../printerSettings/printerSettings614.bin"/><Relationship Id="rId1" Type="http://schemas.openxmlformats.org/officeDocument/2006/relationships/printerSettings" Target="../printerSettings/printerSettings586.bin"/><Relationship Id="rId6" Type="http://schemas.openxmlformats.org/officeDocument/2006/relationships/printerSettings" Target="../printerSettings/printerSettings591.bin"/><Relationship Id="rId11" Type="http://schemas.openxmlformats.org/officeDocument/2006/relationships/printerSettings" Target="../printerSettings/printerSettings596.bin"/><Relationship Id="rId24" Type="http://schemas.openxmlformats.org/officeDocument/2006/relationships/printerSettings" Target="../printerSettings/printerSettings609.bin"/><Relationship Id="rId5" Type="http://schemas.openxmlformats.org/officeDocument/2006/relationships/printerSettings" Target="../printerSettings/printerSettings590.bin"/><Relationship Id="rId15" Type="http://schemas.openxmlformats.org/officeDocument/2006/relationships/printerSettings" Target="../printerSettings/printerSettings600.bin"/><Relationship Id="rId23" Type="http://schemas.openxmlformats.org/officeDocument/2006/relationships/printerSettings" Target="../printerSettings/printerSettings608.bin"/><Relationship Id="rId28" Type="http://schemas.openxmlformats.org/officeDocument/2006/relationships/printerSettings" Target="../printerSettings/printerSettings613.bin"/><Relationship Id="rId10" Type="http://schemas.openxmlformats.org/officeDocument/2006/relationships/printerSettings" Target="../printerSettings/printerSettings595.bin"/><Relationship Id="rId19" Type="http://schemas.openxmlformats.org/officeDocument/2006/relationships/printerSettings" Target="../printerSettings/printerSettings604.bin"/><Relationship Id="rId4" Type="http://schemas.openxmlformats.org/officeDocument/2006/relationships/printerSettings" Target="../printerSettings/printerSettings589.bin"/><Relationship Id="rId9" Type="http://schemas.openxmlformats.org/officeDocument/2006/relationships/printerSettings" Target="../printerSettings/printerSettings594.bin"/><Relationship Id="rId14" Type="http://schemas.openxmlformats.org/officeDocument/2006/relationships/printerSettings" Target="../printerSettings/printerSettings599.bin"/><Relationship Id="rId22" Type="http://schemas.openxmlformats.org/officeDocument/2006/relationships/printerSettings" Target="../printerSettings/printerSettings607.bin"/><Relationship Id="rId27" Type="http://schemas.openxmlformats.org/officeDocument/2006/relationships/printerSettings" Target="../printerSettings/printerSettings612.bin"/><Relationship Id="rId30"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622.bin"/><Relationship Id="rId13" Type="http://schemas.openxmlformats.org/officeDocument/2006/relationships/printerSettings" Target="../printerSettings/printerSettings627.bin"/><Relationship Id="rId18" Type="http://schemas.openxmlformats.org/officeDocument/2006/relationships/printerSettings" Target="../printerSettings/printerSettings632.bin"/><Relationship Id="rId3" Type="http://schemas.openxmlformats.org/officeDocument/2006/relationships/printerSettings" Target="../printerSettings/printerSettings617.bin"/><Relationship Id="rId21" Type="http://schemas.openxmlformats.org/officeDocument/2006/relationships/printerSettings" Target="../printerSettings/printerSettings635.bin"/><Relationship Id="rId7" Type="http://schemas.openxmlformats.org/officeDocument/2006/relationships/printerSettings" Target="../printerSettings/printerSettings621.bin"/><Relationship Id="rId12" Type="http://schemas.openxmlformats.org/officeDocument/2006/relationships/printerSettings" Target="../printerSettings/printerSettings626.bin"/><Relationship Id="rId17" Type="http://schemas.openxmlformats.org/officeDocument/2006/relationships/printerSettings" Target="../printerSettings/printerSettings631.bin"/><Relationship Id="rId25" Type="http://schemas.openxmlformats.org/officeDocument/2006/relationships/printerSettings" Target="../printerSettings/printerSettings639.bin"/><Relationship Id="rId2" Type="http://schemas.openxmlformats.org/officeDocument/2006/relationships/printerSettings" Target="../printerSettings/printerSettings616.bin"/><Relationship Id="rId16" Type="http://schemas.openxmlformats.org/officeDocument/2006/relationships/printerSettings" Target="../printerSettings/printerSettings630.bin"/><Relationship Id="rId20" Type="http://schemas.openxmlformats.org/officeDocument/2006/relationships/printerSettings" Target="../printerSettings/printerSettings634.bin"/><Relationship Id="rId1" Type="http://schemas.openxmlformats.org/officeDocument/2006/relationships/printerSettings" Target="../printerSettings/printerSettings615.bin"/><Relationship Id="rId6" Type="http://schemas.openxmlformats.org/officeDocument/2006/relationships/printerSettings" Target="../printerSettings/printerSettings620.bin"/><Relationship Id="rId11" Type="http://schemas.openxmlformats.org/officeDocument/2006/relationships/printerSettings" Target="../printerSettings/printerSettings625.bin"/><Relationship Id="rId24" Type="http://schemas.openxmlformats.org/officeDocument/2006/relationships/printerSettings" Target="../printerSettings/printerSettings638.bin"/><Relationship Id="rId5" Type="http://schemas.openxmlformats.org/officeDocument/2006/relationships/printerSettings" Target="../printerSettings/printerSettings619.bin"/><Relationship Id="rId15" Type="http://schemas.openxmlformats.org/officeDocument/2006/relationships/printerSettings" Target="../printerSettings/printerSettings629.bin"/><Relationship Id="rId23" Type="http://schemas.openxmlformats.org/officeDocument/2006/relationships/printerSettings" Target="../printerSettings/printerSettings637.bin"/><Relationship Id="rId10" Type="http://schemas.openxmlformats.org/officeDocument/2006/relationships/printerSettings" Target="../printerSettings/printerSettings624.bin"/><Relationship Id="rId19" Type="http://schemas.openxmlformats.org/officeDocument/2006/relationships/printerSettings" Target="../printerSettings/printerSettings633.bin"/><Relationship Id="rId4" Type="http://schemas.openxmlformats.org/officeDocument/2006/relationships/printerSettings" Target="../printerSettings/printerSettings618.bin"/><Relationship Id="rId9" Type="http://schemas.openxmlformats.org/officeDocument/2006/relationships/printerSettings" Target="../printerSettings/printerSettings623.bin"/><Relationship Id="rId14" Type="http://schemas.openxmlformats.org/officeDocument/2006/relationships/printerSettings" Target="../printerSettings/printerSettings628.bin"/><Relationship Id="rId22" Type="http://schemas.openxmlformats.org/officeDocument/2006/relationships/printerSettings" Target="../printerSettings/printerSettings636.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647.bin"/><Relationship Id="rId13" Type="http://schemas.openxmlformats.org/officeDocument/2006/relationships/printerSettings" Target="../printerSettings/printerSettings652.bin"/><Relationship Id="rId18" Type="http://schemas.openxmlformats.org/officeDocument/2006/relationships/printerSettings" Target="../printerSettings/printerSettings657.bin"/><Relationship Id="rId26" Type="http://schemas.openxmlformats.org/officeDocument/2006/relationships/printerSettings" Target="../printerSettings/printerSettings665.bin"/><Relationship Id="rId3" Type="http://schemas.openxmlformats.org/officeDocument/2006/relationships/printerSettings" Target="../printerSettings/printerSettings642.bin"/><Relationship Id="rId21" Type="http://schemas.openxmlformats.org/officeDocument/2006/relationships/printerSettings" Target="../printerSettings/printerSettings660.bin"/><Relationship Id="rId7" Type="http://schemas.openxmlformats.org/officeDocument/2006/relationships/printerSettings" Target="../printerSettings/printerSettings646.bin"/><Relationship Id="rId12" Type="http://schemas.openxmlformats.org/officeDocument/2006/relationships/printerSettings" Target="../printerSettings/printerSettings651.bin"/><Relationship Id="rId17" Type="http://schemas.openxmlformats.org/officeDocument/2006/relationships/printerSettings" Target="../printerSettings/printerSettings656.bin"/><Relationship Id="rId25" Type="http://schemas.openxmlformats.org/officeDocument/2006/relationships/printerSettings" Target="../printerSettings/printerSettings664.bin"/><Relationship Id="rId2" Type="http://schemas.openxmlformats.org/officeDocument/2006/relationships/printerSettings" Target="../printerSettings/printerSettings641.bin"/><Relationship Id="rId16" Type="http://schemas.openxmlformats.org/officeDocument/2006/relationships/printerSettings" Target="../printerSettings/printerSettings655.bin"/><Relationship Id="rId20" Type="http://schemas.openxmlformats.org/officeDocument/2006/relationships/printerSettings" Target="../printerSettings/printerSettings659.bin"/><Relationship Id="rId29" Type="http://schemas.openxmlformats.org/officeDocument/2006/relationships/printerSettings" Target="../printerSettings/printerSettings668.bin"/><Relationship Id="rId1" Type="http://schemas.openxmlformats.org/officeDocument/2006/relationships/printerSettings" Target="../printerSettings/printerSettings640.bin"/><Relationship Id="rId6" Type="http://schemas.openxmlformats.org/officeDocument/2006/relationships/printerSettings" Target="../printerSettings/printerSettings645.bin"/><Relationship Id="rId11" Type="http://schemas.openxmlformats.org/officeDocument/2006/relationships/printerSettings" Target="../printerSettings/printerSettings650.bin"/><Relationship Id="rId24" Type="http://schemas.openxmlformats.org/officeDocument/2006/relationships/printerSettings" Target="../printerSettings/printerSettings663.bin"/><Relationship Id="rId5" Type="http://schemas.openxmlformats.org/officeDocument/2006/relationships/printerSettings" Target="../printerSettings/printerSettings644.bin"/><Relationship Id="rId15" Type="http://schemas.openxmlformats.org/officeDocument/2006/relationships/printerSettings" Target="../printerSettings/printerSettings654.bin"/><Relationship Id="rId23" Type="http://schemas.openxmlformats.org/officeDocument/2006/relationships/printerSettings" Target="../printerSettings/printerSettings662.bin"/><Relationship Id="rId28" Type="http://schemas.openxmlformats.org/officeDocument/2006/relationships/printerSettings" Target="../printerSettings/printerSettings667.bin"/><Relationship Id="rId10" Type="http://schemas.openxmlformats.org/officeDocument/2006/relationships/printerSettings" Target="../printerSettings/printerSettings649.bin"/><Relationship Id="rId19" Type="http://schemas.openxmlformats.org/officeDocument/2006/relationships/printerSettings" Target="../printerSettings/printerSettings658.bin"/><Relationship Id="rId4" Type="http://schemas.openxmlformats.org/officeDocument/2006/relationships/printerSettings" Target="../printerSettings/printerSettings643.bin"/><Relationship Id="rId9" Type="http://schemas.openxmlformats.org/officeDocument/2006/relationships/printerSettings" Target="../printerSettings/printerSettings648.bin"/><Relationship Id="rId14" Type="http://schemas.openxmlformats.org/officeDocument/2006/relationships/printerSettings" Target="../printerSettings/printerSettings653.bin"/><Relationship Id="rId22" Type="http://schemas.openxmlformats.org/officeDocument/2006/relationships/printerSettings" Target="../printerSettings/printerSettings661.bin"/><Relationship Id="rId27" Type="http://schemas.openxmlformats.org/officeDocument/2006/relationships/printerSettings" Target="../printerSettings/printerSettings666.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676.bin"/><Relationship Id="rId13" Type="http://schemas.openxmlformats.org/officeDocument/2006/relationships/printerSettings" Target="../printerSettings/printerSettings681.bin"/><Relationship Id="rId18" Type="http://schemas.openxmlformats.org/officeDocument/2006/relationships/printerSettings" Target="../printerSettings/printerSettings686.bin"/><Relationship Id="rId26" Type="http://schemas.openxmlformats.org/officeDocument/2006/relationships/printerSettings" Target="../printerSettings/printerSettings694.bin"/><Relationship Id="rId3" Type="http://schemas.openxmlformats.org/officeDocument/2006/relationships/printerSettings" Target="../printerSettings/printerSettings671.bin"/><Relationship Id="rId21" Type="http://schemas.openxmlformats.org/officeDocument/2006/relationships/printerSettings" Target="../printerSettings/printerSettings689.bin"/><Relationship Id="rId7" Type="http://schemas.openxmlformats.org/officeDocument/2006/relationships/printerSettings" Target="../printerSettings/printerSettings675.bin"/><Relationship Id="rId12" Type="http://schemas.openxmlformats.org/officeDocument/2006/relationships/printerSettings" Target="../printerSettings/printerSettings680.bin"/><Relationship Id="rId17" Type="http://schemas.openxmlformats.org/officeDocument/2006/relationships/printerSettings" Target="../printerSettings/printerSettings685.bin"/><Relationship Id="rId25" Type="http://schemas.openxmlformats.org/officeDocument/2006/relationships/printerSettings" Target="../printerSettings/printerSettings693.bin"/><Relationship Id="rId2" Type="http://schemas.openxmlformats.org/officeDocument/2006/relationships/printerSettings" Target="../printerSettings/printerSettings670.bin"/><Relationship Id="rId16" Type="http://schemas.openxmlformats.org/officeDocument/2006/relationships/printerSettings" Target="../printerSettings/printerSettings684.bin"/><Relationship Id="rId20" Type="http://schemas.openxmlformats.org/officeDocument/2006/relationships/printerSettings" Target="../printerSettings/printerSettings688.bin"/><Relationship Id="rId29" Type="http://schemas.openxmlformats.org/officeDocument/2006/relationships/printerSettings" Target="../printerSettings/printerSettings697.bin"/><Relationship Id="rId1" Type="http://schemas.openxmlformats.org/officeDocument/2006/relationships/printerSettings" Target="../printerSettings/printerSettings669.bin"/><Relationship Id="rId6" Type="http://schemas.openxmlformats.org/officeDocument/2006/relationships/printerSettings" Target="../printerSettings/printerSettings674.bin"/><Relationship Id="rId11" Type="http://schemas.openxmlformats.org/officeDocument/2006/relationships/printerSettings" Target="../printerSettings/printerSettings679.bin"/><Relationship Id="rId24" Type="http://schemas.openxmlformats.org/officeDocument/2006/relationships/printerSettings" Target="../printerSettings/printerSettings692.bin"/><Relationship Id="rId5" Type="http://schemas.openxmlformats.org/officeDocument/2006/relationships/printerSettings" Target="../printerSettings/printerSettings673.bin"/><Relationship Id="rId15" Type="http://schemas.openxmlformats.org/officeDocument/2006/relationships/printerSettings" Target="../printerSettings/printerSettings683.bin"/><Relationship Id="rId23" Type="http://schemas.openxmlformats.org/officeDocument/2006/relationships/printerSettings" Target="../printerSettings/printerSettings691.bin"/><Relationship Id="rId28" Type="http://schemas.openxmlformats.org/officeDocument/2006/relationships/printerSettings" Target="../printerSettings/printerSettings696.bin"/><Relationship Id="rId10" Type="http://schemas.openxmlformats.org/officeDocument/2006/relationships/printerSettings" Target="../printerSettings/printerSettings678.bin"/><Relationship Id="rId19" Type="http://schemas.openxmlformats.org/officeDocument/2006/relationships/printerSettings" Target="../printerSettings/printerSettings687.bin"/><Relationship Id="rId4" Type="http://schemas.openxmlformats.org/officeDocument/2006/relationships/printerSettings" Target="../printerSettings/printerSettings672.bin"/><Relationship Id="rId9" Type="http://schemas.openxmlformats.org/officeDocument/2006/relationships/printerSettings" Target="../printerSettings/printerSettings677.bin"/><Relationship Id="rId14" Type="http://schemas.openxmlformats.org/officeDocument/2006/relationships/printerSettings" Target="../printerSettings/printerSettings682.bin"/><Relationship Id="rId22" Type="http://schemas.openxmlformats.org/officeDocument/2006/relationships/printerSettings" Target="../printerSettings/printerSettings690.bin"/><Relationship Id="rId27" Type="http://schemas.openxmlformats.org/officeDocument/2006/relationships/printerSettings" Target="../printerSettings/printerSettings69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H7"/>
  <sheetViews>
    <sheetView workbookViewId="0">
      <selection activeCell="K13" sqref="K13"/>
    </sheetView>
  </sheetViews>
  <sheetFormatPr defaultRowHeight="16.5"/>
  <cols>
    <col min="1" max="1" width="18" customWidth="1"/>
    <col min="2" max="2" width="71.875" customWidth="1"/>
  </cols>
  <sheetData>
    <row r="1" spans="1:8" ht="76.5" customHeight="1">
      <c r="A1" s="277" t="s">
        <v>472</v>
      </c>
      <c r="B1" s="659" t="s">
        <v>581</v>
      </c>
      <c r="C1" s="586"/>
      <c r="D1" s="586"/>
      <c r="E1" s="586"/>
      <c r="F1" s="586"/>
      <c r="G1" s="586"/>
      <c r="H1" s="586"/>
    </row>
    <row r="2" spans="1:8">
      <c r="B2" s="448"/>
    </row>
    <row r="3" spans="1:8">
      <c r="A3" t="s">
        <v>305</v>
      </c>
      <c r="B3" s="581"/>
    </row>
    <row r="5" spans="1:8">
      <c r="A5" t="s">
        <v>306</v>
      </c>
      <c r="B5" s="1108" t="s">
        <v>582</v>
      </c>
      <c r="C5" s="1109"/>
      <c r="D5" s="1109"/>
      <c r="E5" s="1109"/>
      <c r="F5" s="1109"/>
      <c r="G5" s="1109"/>
      <c r="H5" s="1109"/>
    </row>
    <row r="7" spans="1:8">
      <c r="B7" s="657" t="s">
        <v>561</v>
      </c>
    </row>
  </sheetData>
  <sheetProtection algorithmName="SHA-512" hashValue="4QK2/PBdh7M+b/s/Vw1NXGEehT0GgaPGXsMw9PRDEy/9QFRJXgHFObkVnd8FU4sElHGA7JdXMhHz9vdrVD4XgQ==" saltValue="To+vcvqhfmQwf+BcxQTjXA==" spinCount="100000" sheet="1" formatColumns="0" formatRows="0" selectLockedCells="1" selectUnlockedCells="1"/>
  <customSheetViews>
    <customSheetView guid="{D5F8AD2D-F014-4A7B-9CE7-589273BD9F11}" state="hidden">
      <selection activeCell="B1" sqref="B1"/>
      <pageMargins left="0.75" right="0.75" top="1" bottom="1" header="0.5" footer="0.5"/>
      <pageSetup orientation="portrait" r:id="rId1"/>
      <headerFooter alignWithMargins="0"/>
    </customSheetView>
    <customSheetView guid="{8909CFDD-4F29-4C72-886E-908773EE94A2}" state="hidden">
      <selection activeCell="B11" sqref="B11"/>
      <pageMargins left="0.75" right="0.75" top="1" bottom="1" header="0.5" footer="0.5"/>
      <pageSetup orientation="portrait" r:id="rId2"/>
      <headerFooter alignWithMargins="0"/>
    </customSheetView>
    <customSheetView guid="{A34CC49F-E309-4C23-B4F6-1E3B307C10D1}" state="hidden">
      <selection activeCell="B12" sqref="B12"/>
      <pageMargins left="0.75" right="0.75" top="1" bottom="1" header="0.5" footer="0.5"/>
      <pageSetup orientation="portrait" r:id="rId3"/>
      <headerFooter alignWithMargins="0"/>
    </customSheetView>
    <customSheetView guid="{B835C05C-B615-4DCB-982D-4519616B3CD8}" state="hidden">
      <selection activeCell="B11" sqref="B11"/>
      <pageMargins left="0.75" right="0.75" top="1" bottom="1" header="0.5" footer="0.5"/>
      <pageSetup orientation="portrait" r:id="rId4"/>
      <headerFooter alignWithMargins="0"/>
    </customSheetView>
    <customSheetView guid="{223BC0FC-814D-40F0-9795-CE82A16FF3A5}" state="hidden">
      <selection activeCell="B10" sqref="B10"/>
      <pageMargins left="0.75" right="0.75" top="1" bottom="1" header="0.5" footer="0.5"/>
      <pageSetup orientation="portrait" r:id="rId5"/>
      <headerFooter alignWithMargins="0"/>
    </customSheetView>
    <customSheetView guid="{D53177B2-31EC-4222-B97A-A37DCFD9E45B}" state="hidden">
      <selection activeCell="B1" sqref="B1:H1"/>
      <pageMargins left="0.75" right="0.75" top="1" bottom="1" header="0.5" footer="0.5"/>
      <pageSetup orientation="portrait" r:id="rId6"/>
      <headerFooter alignWithMargins="0"/>
    </customSheetView>
    <customSheetView guid="{B3CE7B10-A914-4559-A6DA-AED8C22AFD6D}" state="hidden">
      <selection activeCell="B7" sqref="B7"/>
      <pageMargins left="0.75" right="0.75" top="1" bottom="1" header="0.5" footer="0.5"/>
      <pageSetup orientation="portrait" r:id="rId7"/>
      <headerFooter alignWithMargins="0"/>
    </customSheetView>
    <customSheetView guid="{7487ED9F-BBED-4B2A-9631-22F1A430946B}" state="hidden">
      <selection activeCell="B2" sqref="B2"/>
      <pageMargins left="0.75" right="0.75" top="1" bottom="1" header="0.5" footer="0.5"/>
      <pageSetup orientation="portrait" r:id="rId8"/>
      <headerFooter alignWithMargins="0"/>
    </customSheetView>
    <customSheetView guid="{A7DBDDEF-9245-44C6-9EBF-032DB6E1C0A2}" state="hidden">
      <selection activeCell="B8" sqref="B8"/>
      <pageMargins left="0.75" right="0.75" top="1" bottom="1" header="0.5" footer="0.5"/>
      <pageSetup orientation="portrait" r:id="rId9"/>
      <headerFooter alignWithMargins="0"/>
    </customSheetView>
    <customSheetView guid="{E9F4E142-7D26-464D-BECA-4F3806DB1FE1}" state="hidden">
      <selection activeCell="B10" sqref="B10"/>
      <pageMargins left="0.75" right="0.75" top="1" bottom="1" header="0.5" footer="0.5"/>
      <pageSetup orientation="portrait" r:id="rId10"/>
      <headerFooter alignWithMargins="0"/>
    </customSheetView>
    <customSheetView guid="{27A45B7A-04F2-4516-B80B-5ED0825D4ED3}" state="hidden">
      <selection activeCell="B1" sqref="B1"/>
      <pageMargins left="0.75" right="0.75" top="1" bottom="1" header="0.5" footer="0.5"/>
      <headerFooter alignWithMargins="0"/>
    </customSheetView>
    <customSheetView guid="{14D7F02E-BCCA-4517-ABC7-537FF4AEB67A}" state="hidden">
      <selection activeCell="B5" sqref="B5"/>
      <pageMargins left="0.75" right="0.75" top="1" bottom="1" header="0.5" footer="0.5"/>
      <headerFooter alignWithMargins="0"/>
    </customSheetView>
    <customSheetView guid="{4F65FF32-EC61-4022-A399-2986D7B6B8B3}" state="hidden" showRuler="0">
      <selection activeCell="B2" sqref="B2"/>
      <pageMargins left="0.75" right="0.75" top="1" bottom="1" header="0.5" footer="0.5"/>
      <headerFooter alignWithMargins="0"/>
    </customSheetView>
    <customSheetView guid="{ECE9294F-C910-4036-88BC-B1F2176FB06B}" state="hidden">
      <selection activeCell="B8" sqref="B8"/>
      <pageMargins left="0.75" right="0.75" top="1" bottom="1" header="0.5" footer="0.5"/>
      <pageSetup orientation="portrait" r:id="rId11"/>
      <headerFooter alignWithMargins="0"/>
    </customSheetView>
    <customSheetView guid="{B23AD343-29DA-4CE0-BD10-47BF44F3782F}" state="hidden">
      <selection activeCell="B10" sqref="B10"/>
      <pageMargins left="0.75" right="0.75" top="1" bottom="1" header="0.5" footer="0.5"/>
      <pageSetup orientation="portrait" r:id="rId12"/>
      <headerFooter alignWithMargins="0"/>
    </customSheetView>
    <customSheetView guid="{4AA1107B-A795-4744-B566-827168772C7A}" state="hidden">
      <selection activeCell="B2" sqref="B2"/>
      <pageMargins left="0.75" right="0.75" top="1" bottom="1" header="0.5" footer="0.5"/>
      <pageSetup orientation="portrait" r:id="rId13"/>
      <headerFooter alignWithMargins="0"/>
    </customSheetView>
    <customSheetView guid="{EE46BCD1-F715-4FA9-A5FC-1B125AD601E0}" state="hidden">
      <selection activeCell="B5" sqref="B5:H5"/>
      <pageMargins left="0.75" right="0.75" top="1" bottom="1" header="0.5" footer="0.5"/>
      <pageSetup orientation="portrait" r:id="rId14"/>
      <headerFooter alignWithMargins="0"/>
    </customSheetView>
    <customSheetView guid="{D0757F9E-DF41-4B40-A5E5-F4F8FDD8D61D}" state="hidden">
      <selection activeCell="B6" sqref="B6"/>
      <pageMargins left="0.75" right="0.75" top="1" bottom="1" header="0.5" footer="0.5"/>
      <pageSetup orientation="portrait" r:id="rId15"/>
      <headerFooter alignWithMargins="0"/>
    </customSheetView>
    <customSheetView guid="{E97134B6-5E8D-4951-8DA0-73D065532361}" state="hidden">
      <selection activeCell="B1" sqref="B1:H1"/>
      <pageMargins left="0.75" right="0.75" top="1" bottom="1" header="0.5" footer="0.5"/>
      <pageSetup orientation="portrait" r:id="rId16"/>
      <headerFooter alignWithMargins="0"/>
    </customSheetView>
    <customSheetView guid="{C431BC99-7569-44AB-83F6-AB73BDED3783}" state="hidden">
      <selection activeCell="B11" sqref="B11"/>
      <pageMargins left="0.75" right="0.75" top="1" bottom="1" header="0.5" footer="0.5"/>
      <pageSetup orientation="portrait" r:id="rId17"/>
      <headerFooter alignWithMargins="0"/>
    </customSheetView>
    <customSheetView guid="{498493C3-769C-4143-9114-C68CD1D40B11}" state="hidden">
      <selection activeCell="B13" sqref="B13"/>
      <pageMargins left="0.75" right="0.75" top="1" bottom="1" header="0.5" footer="0.5"/>
      <pageSetup orientation="portrait" r:id="rId18"/>
      <headerFooter alignWithMargins="0"/>
    </customSheetView>
    <customSheetView guid="{1E0C44A1-9358-4FBD-8C2C-4DB661DA1476}" state="hidden">
      <selection activeCell="B14" sqref="B14"/>
      <pageMargins left="0.75" right="0.75" top="1" bottom="1" header="0.5" footer="0.5"/>
      <pageSetup orientation="portrait" r:id="rId19"/>
      <headerFooter alignWithMargins="0"/>
    </customSheetView>
    <customSheetView guid="{A41EE4DE-0D82-4A56-8210-F78316511D11}" state="hidden">
      <selection activeCell="B8" sqref="B8"/>
      <pageMargins left="0.75" right="0.75" top="1" bottom="1" header="0.5" footer="0.5"/>
      <pageSetup orientation="portrait" r:id="rId20"/>
      <headerFooter alignWithMargins="0"/>
    </customSheetView>
    <customSheetView guid="{BB6473B7-092C-417E-97E7-ED0705AE17A0}" state="hidden">
      <selection activeCell="B7" sqref="B7"/>
      <pageMargins left="0.75" right="0.75" top="1" bottom="1" header="0.5" footer="0.5"/>
      <pageSetup orientation="portrait" r:id="rId21"/>
      <headerFooter alignWithMargins="0"/>
    </customSheetView>
    <customSheetView guid="{023E95C7-CD0A-46A1-945E-64751E02EBFE}" state="hidden">
      <selection activeCell="B12" sqref="B12"/>
      <pageMargins left="0.75" right="0.75" top="1" bottom="1" header="0.5" footer="0.5"/>
      <pageSetup orientation="portrait" r:id="rId22"/>
      <headerFooter alignWithMargins="0"/>
    </customSheetView>
    <customSheetView guid="{CB55CDDD-15EC-4265-9148-3411BBB26D54}" state="hidden">
      <selection activeCell="B10" sqref="B10"/>
      <pageMargins left="0.75" right="0.75" top="1" bottom="1" header="0.5" footer="0.5"/>
      <pageSetup orientation="portrait" r:id="rId23"/>
      <headerFooter alignWithMargins="0"/>
    </customSheetView>
    <customSheetView guid="{987A3FAC-920D-4C0C-8129-D8F4AFD7E477}" state="hidden">
      <selection activeCell="B2" sqref="B2"/>
      <pageMargins left="0.75" right="0.75" top="1" bottom="1" header="0.5" footer="0.5"/>
      <pageSetup orientation="portrait" r:id="rId24"/>
      <headerFooter alignWithMargins="0"/>
    </customSheetView>
  </customSheetViews>
  <mergeCells count="1">
    <mergeCell ref="B5:H5"/>
  </mergeCells>
  <phoneticPr fontId="27" type="noConversion"/>
  <pageMargins left="0.75" right="0.75" top="1" bottom="1" header="0.5" footer="0.5"/>
  <pageSetup orientation="portrait" r:id="rId2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H15"/>
  <sheetViews>
    <sheetView showGridLines="0" view="pageBreakPreview" zoomScaleNormal="100" zoomScaleSheetLayoutView="100" workbookViewId="0">
      <selection activeCell="B14" sqref="B14:D14"/>
    </sheetView>
  </sheetViews>
  <sheetFormatPr defaultColWidth="8" defaultRowHeight="15.75"/>
  <cols>
    <col min="1" max="1" width="8.625" style="16" customWidth="1"/>
    <col min="2" max="2" width="11.125" style="16" customWidth="1"/>
    <col min="3" max="4" width="38.625" style="16" customWidth="1"/>
    <col min="5" max="5" width="11.25" style="16" customWidth="1"/>
    <col min="6" max="6" width="8.625" style="15" customWidth="1"/>
    <col min="7" max="7" width="8" style="15" customWidth="1"/>
    <col min="8" max="16384" width="8" style="15"/>
  </cols>
  <sheetData>
    <row r="1" spans="1:8" ht="30.75" customHeight="1">
      <c r="A1" s="662"/>
      <c r="B1" s="1131"/>
      <c r="C1" s="1132"/>
      <c r="D1" s="1132"/>
      <c r="E1" s="1133"/>
      <c r="F1" s="278"/>
      <c r="G1" s="658"/>
    </row>
    <row r="2" spans="1:8" ht="81" customHeight="1">
      <c r="A2" s="1116" t="s">
        <v>307</v>
      </c>
      <c r="B2" s="1134" t="s">
        <v>662</v>
      </c>
      <c r="C2" s="1135"/>
      <c r="D2" s="1135"/>
      <c r="E2" s="1136"/>
      <c r="F2" s="1119" t="str">
        <f>B3</f>
        <v>Tender Enquiry No.:NR3/NT/W-AIS/DOM/K00/25/09228 (RFx No. 5002004616)</v>
      </c>
    </row>
    <row r="3" spans="1:8" ht="36.75" customHeight="1">
      <c r="A3" s="1117"/>
      <c r="B3" s="1137" t="s">
        <v>663</v>
      </c>
      <c r="C3" s="1138"/>
      <c r="D3" s="1138"/>
      <c r="E3" s="1139"/>
      <c r="F3" s="1120"/>
    </row>
    <row r="4" spans="1:8" ht="40.15" customHeight="1">
      <c r="A4" s="1117"/>
      <c r="B4" s="276">
        <v>1</v>
      </c>
      <c r="C4" s="1126" t="s">
        <v>566</v>
      </c>
      <c r="D4" s="1126"/>
      <c r="E4" s="1127"/>
      <c r="F4" s="1120"/>
    </row>
    <row r="5" spans="1:8" ht="30" customHeight="1">
      <c r="A5" s="1117"/>
      <c r="B5" s="276">
        <v>2</v>
      </c>
      <c r="C5" s="1126" t="s">
        <v>567</v>
      </c>
      <c r="D5" s="1126"/>
      <c r="E5" s="1127"/>
      <c r="F5" s="1120"/>
    </row>
    <row r="6" spans="1:8" ht="35.25" customHeight="1">
      <c r="A6" s="1117"/>
      <c r="B6" s="276">
        <v>3</v>
      </c>
      <c r="C6" s="1126" t="s">
        <v>265</v>
      </c>
      <c r="D6" s="1126"/>
      <c r="E6" s="1127"/>
      <c r="F6" s="1120"/>
    </row>
    <row r="7" spans="1:8" ht="0.75" customHeight="1">
      <c r="A7" s="1117"/>
      <c r="B7" s="276">
        <v>4</v>
      </c>
      <c r="C7" s="1126" t="s">
        <v>455</v>
      </c>
      <c r="D7" s="1126"/>
      <c r="E7" s="1127"/>
      <c r="F7" s="1120"/>
    </row>
    <row r="8" spans="1:8" ht="9.75" customHeight="1">
      <c r="A8" s="1117"/>
      <c r="B8" s="17"/>
      <c r="E8" s="18"/>
      <c r="F8" s="1120"/>
    </row>
    <row r="9" spans="1:8" ht="23.25" customHeight="1">
      <c r="A9" s="1117"/>
      <c r="B9" s="1128"/>
      <c r="C9" s="1129"/>
      <c r="D9" s="1129"/>
      <c r="E9" s="1130"/>
      <c r="F9" s="1120"/>
    </row>
    <row r="10" spans="1:8" ht="10.5" customHeight="1">
      <c r="A10" s="1117"/>
      <c r="B10" s="19"/>
      <c r="C10" s="20"/>
      <c r="D10" s="20"/>
      <c r="E10" s="21"/>
      <c r="F10" s="1120"/>
    </row>
    <row r="11" spans="1:8" ht="24" customHeight="1">
      <c r="A11" s="1117"/>
      <c r="B11" s="1124" t="s">
        <v>390</v>
      </c>
      <c r="C11" s="1125"/>
      <c r="D11" s="1125"/>
      <c r="E11" s="663"/>
      <c r="F11" s="1120"/>
    </row>
    <row r="12" spans="1:8" ht="34.5" customHeight="1">
      <c r="A12" s="1118"/>
      <c r="B12" s="1110" t="s">
        <v>391</v>
      </c>
      <c r="C12" s="1111"/>
      <c r="D12" s="1111"/>
      <c r="E12" s="18"/>
      <c r="F12" s="1121"/>
    </row>
    <row r="13" spans="1:8" ht="24" customHeight="1">
      <c r="A13" s="1115"/>
      <c r="B13" s="1112" t="s">
        <v>392</v>
      </c>
      <c r="C13" s="1113"/>
      <c r="D13" s="1113"/>
      <c r="E13" s="663"/>
      <c r="F13" s="1114"/>
      <c r="G13" s="664"/>
      <c r="H13" s="664"/>
    </row>
    <row r="14" spans="1:8" ht="25.5" customHeight="1">
      <c r="A14" s="1115"/>
      <c r="B14" s="1122" t="s">
        <v>393</v>
      </c>
      <c r="C14" s="1123"/>
      <c r="D14" s="1123"/>
      <c r="E14" s="21"/>
      <c r="F14" s="1114"/>
      <c r="G14" s="664"/>
      <c r="H14" s="664"/>
    </row>
    <row r="15" spans="1:8">
      <c r="B15" s="22"/>
      <c r="C15" s="22"/>
      <c r="D15" s="22"/>
      <c r="E15" s="22"/>
    </row>
  </sheetData>
  <sheetProtection algorithmName="SHA-512" hashValue="4ZMeNeejKF6EodeKx4pgHujFHAO5Rgw64lG3Cb6pRtnMgRuBq5vG9AdekV8PTwWrZS2JQFBUhWPDGq4zCoFbOw==" saltValue="T/jIfFvXv4OvGMzT+7iUAw==" spinCount="100000" sheet="1" formatColumns="0" formatRows="0" selectLockedCells="1"/>
  <customSheetViews>
    <customSheetView guid="{D5F8AD2D-F014-4A7B-9CE7-589273BD9F11}" showPageBreaks="1" showGridLines="0" fitToPage="1" printArea="1" hiddenRows="1" view="pageBreakPreview">
      <selection activeCell="F2" sqref="F2:F12"/>
      <pageMargins left="0.15748031496063" right="0.23622047244094499" top="0.78" bottom="0.98425196850393704" header="0.35433070866141703" footer="0.511811023622047"/>
      <printOptions horizontalCentered="1"/>
      <pageSetup paperSize="9" fitToHeight="0" orientation="landscape" r:id="rId1"/>
      <headerFooter alignWithMargins="0"/>
    </customSheetView>
    <customSheetView guid="{8909CFDD-4F29-4C72-886E-908773EE94A2}" scale="130"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
      <headerFooter alignWithMargins="0"/>
    </customSheetView>
    <customSheetView guid="{A34CC49F-E309-4C23-B4F6-1E3B307C10D1}" showPageBreaks="1" showGridLines="0" fitToPage="1" printArea="1" hiddenRows="1" view="pageBreakPreview">
      <selection activeCell="D17" sqref="D17"/>
      <pageMargins left="0.15748031496063" right="0.23622047244094499" top="0.78" bottom="0.98425196850393704" header="0.35433070866141703" footer="0.511811023622047"/>
      <printOptions horizontalCentered="1"/>
      <pageSetup paperSize="9" fitToHeight="0" orientation="landscape" r:id="rId3"/>
      <headerFooter alignWithMargins="0"/>
    </customSheetView>
    <customSheetView guid="{B835C05C-B615-4DCB-982D-4519616B3CD8}" showGridLines="0" hiddenRows="1">
      <selection activeCell="B2" sqref="B2:E2"/>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223BC0FC-814D-40F0-9795-CE82A16FF3A5}" showGridLines="0" hiddenRows="1">
      <selection activeCell="B2" sqref="B2:E2"/>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D53177B2-31EC-4222-B97A-A37DCFD9E45B}" showGridLines="0" hiddenRows="1">
      <selection activeCell="B2" sqref="B2:E2"/>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B3CE7B10-A914-4559-A6DA-AED8C22AFD6D}" showGridLines="0" hiddenRows="1">
      <selection activeCell="B2" sqref="B2:E2"/>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7487ED9F-BBED-4B2A-9631-22F1A43094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A7DBDDEF-9245-44C6-9EBF-032DB6E1C0A2}" showGridLines="0" hiddenRows="1">
      <selection activeCell="B11" sqref="B11:D11"/>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E9F4E142-7D26-464D-BECA-4F3806DB1FE1}" showGridLines="0" hiddenRows="1">
      <selection activeCell="G8" sqref="G8"/>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27A45B7A-04F2-4516-B80B-5ED0825D4ED3}" showGridLines="0" hiddenRows="1">
      <selection activeCell="I4" sqref="I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14D7F02E-BCCA-4517-ABC7-537FF4AEB67A}" showGridLines="0">
      <selection activeCell="B2" sqref="B2:E2"/>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01ACF2E1-8E61-4459-ABC1-B6C183DEED61}" showGridLines="0" showRuler="0">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4F65FF32-EC61-4022-A399-2986D7B6B8B3}" showGridLines="0" showRuler="0">
      <selection activeCell="B2" sqref="B2:E2"/>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ECE9294F-C910-4036-88BC-B1F2176FB0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B23AD343-29DA-4CE0-BD10-47BF44F3782F}" showGridLines="0" hiddenRows="1">
      <selection activeCell="G8" sqref="G8"/>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4AA1107B-A795-4744-B566-827168772C7A}" showGridLines="0" hiddenRows="1">
      <selection activeCell="B2" sqref="B2:E2"/>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EE46BCD1-F715-4FA9-A5FC-1B125AD601E0}" showGridLines="0" hiddenRows="1">
      <selection activeCell="C15" sqref="C15"/>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D0757F9E-DF41-4B40-A5E5-F4F8FDD8D61D}" showGridLines="0" hiddenRows="1">
      <selection activeCell="B2" sqref="B2:E2"/>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E97134B6-5E8D-4951-8DA0-73D065532361}" showGridLines="0" hiddenRows="1">
      <selection activeCell="B2" sqref="B2:E2"/>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C431BC99-7569-44AB-83F6-AB73BDED3783}" showGridLines="0" hiddenRows="1">
      <selection activeCell="B2" sqref="B2:E2"/>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498493C3-769C-4143-9114-C68CD1D40B11}" showPageBreaks="1" showGridLines="0" fitToPage="1" printArea="1" hiddenRows="1" view="pageBreakPreview">
      <selection activeCell="I5" sqref="I5"/>
      <pageMargins left="0.15748031496063" right="0.23622047244094499" top="0.78" bottom="0.98425196850393704" header="0.35433070866141703" footer="0.511811023622047"/>
      <printOptions horizontalCentered="1"/>
      <pageSetup paperSize="9" fitToHeight="0" orientation="landscape" r:id="rId22"/>
      <headerFooter alignWithMargins="0"/>
    </customSheetView>
    <customSheetView guid="{1E0C44A1-9358-4FBD-8C2C-4DB661DA1476}" scale="130" showPageBreaks="1" showGridLines="0" fitToPage="1" printArea="1" hiddenRows="1" view="pageBreakPreview">
      <selection activeCell="I4" sqref="I4"/>
      <pageMargins left="0.15748031496063" right="0.23622047244094499" top="0.78" bottom="0.98425196850393704" header="0.35433070866141703" footer="0.511811023622047"/>
      <printOptions horizontalCentered="1"/>
      <pageSetup paperSize="9" fitToHeight="0" orientation="landscape" r:id="rId23"/>
      <headerFooter alignWithMargins="0"/>
    </customSheetView>
    <customSheetView guid="{A41EE4DE-0D82-4A56-8210-F78316511D11}" scale="130" showPageBreaks="1" showGridLines="0" fitToPage="1" printArea="1" hiddenRows="1" view="pageBreakPreview">
      <selection activeCell="B13" sqref="B13:D13"/>
      <pageMargins left="0.15748031496063" right="0.23622047244094499" top="0.78" bottom="0.98425196850393704" header="0.35433070866141703" footer="0.511811023622047"/>
      <printOptions horizontalCentered="1"/>
      <pageSetup paperSize="9" fitToHeight="0" orientation="landscape" r:id="rId24"/>
      <headerFooter alignWithMargins="0"/>
    </customSheetView>
    <customSheetView guid="{BB6473B7-092C-417E-97E7-ED0705AE17A0}"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5"/>
      <headerFooter alignWithMargins="0"/>
    </customSheetView>
    <customSheetView guid="{023E95C7-CD0A-46A1-945E-64751E02EBFE}"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6"/>
      <headerFooter alignWithMargins="0"/>
    </customSheetView>
    <customSheetView guid="{CB55CDDD-15EC-4265-9148-3411BBB26D54}"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7"/>
      <headerFooter alignWithMargins="0"/>
    </customSheetView>
    <customSheetView guid="{987A3FAC-920D-4C0C-8129-D8F4AFD7E477}" showPageBreaks="1" showGridLines="0" fitToPage="1" printArea="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8"/>
      <headerFooter alignWithMargins="0"/>
    </customSheetView>
  </customSheetViews>
  <mergeCells count="16">
    <mergeCell ref="B1:E1"/>
    <mergeCell ref="C4:E4"/>
    <mergeCell ref="C5:E5"/>
    <mergeCell ref="B2:E2"/>
    <mergeCell ref="B3:E3"/>
    <mergeCell ref="B12:D12"/>
    <mergeCell ref="B13:D13"/>
    <mergeCell ref="F13:F14"/>
    <mergeCell ref="A13:A14"/>
    <mergeCell ref="A2:A12"/>
    <mergeCell ref="F2:F12"/>
    <mergeCell ref="B14:D14"/>
    <mergeCell ref="B11:D11"/>
    <mergeCell ref="C6:E6"/>
    <mergeCell ref="B9:E9"/>
    <mergeCell ref="C7:E7"/>
  </mergeCells>
  <phoneticPr fontId="2" type="noConversion"/>
  <printOptions horizontalCentered="1"/>
  <pageMargins left="0.15748031496063" right="0.23622047244094499" top="0.78" bottom="0.98425196850393704" header="0.35433070866141703" footer="0.511811023622047"/>
  <pageSetup paperSize="9" fitToHeight="0" orientation="landscape" r:id="rId29"/>
  <headerFooter alignWithMargins="0"/>
  <drawing r:id="rId3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8"/>
  <sheetViews>
    <sheetView showGridLines="0" view="pageBreakPreview" zoomScaleNormal="100" zoomScaleSheetLayoutView="100" workbookViewId="0">
      <selection sqref="A1:C1"/>
    </sheetView>
  </sheetViews>
  <sheetFormatPr defaultColWidth="9" defaultRowHeight="16.5"/>
  <cols>
    <col min="1" max="1" width="9" style="282"/>
    <col min="2" max="2" width="9" style="283"/>
    <col min="3" max="3" width="72.625" style="283" customWidth="1"/>
    <col min="4" max="4" width="66.125" style="295" customWidth="1"/>
    <col min="5" max="16384" width="9" style="281"/>
  </cols>
  <sheetData>
    <row r="1" spans="1:11" ht="45" customHeight="1">
      <c r="A1" s="1140" t="s">
        <v>562</v>
      </c>
      <c r="B1" s="1140"/>
      <c r="C1" s="1140"/>
      <c r="D1" s="279"/>
      <c r="E1" s="280"/>
      <c r="F1" s="280"/>
      <c r="G1" s="280"/>
      <c r="H1" s="280"/>
      <c r="I1" s="280"/>
      <c r="J1" s="280"/>
      <c r="K1" s="280"/>
    </row>
    <row r="2" spans="1:11" ht="18" customHeight="1">
      <c r="D2" s="284"/>
      <c r="E2" s="285"/>
      <c r="F2" s="285"/>
      <c r="G2" s="285"/>
      <c r="H2" s="285"/>
      <c r="I2" s="285"/>
      <c r="J2" s="285"/>
      <c r="K2" s="285"/>
    </row>
    <row r="3" spans="1:11" ht="18" customHeight="1">
      <c r="A3" s="286" t="s">
        <v>338</v>
      </c>
      <c r="B3" s="283" t="s">
        <v>309</v>
      </c>
      <c r="D3" s="287"/>
      <c r="E3" s="288"/>
      <c r="F3" s="288"/>
      <c r="G3" s="288"/>
      <c r="H3" s="288"/>
      <c r="I3" s="288"/>
      <c r="J3" s="288"/>
      <c r="K3" s="288"/>
    </row>
    <row r="4" spans="1:11" ht="18" customHeight="1">
      <c r="B4" s="289" t="s">
        <v>369</v>
      </c>
      <c r="C4" s="290" t="s">
        <v>326</v>
      </c>
      <c r="D4" s="287"/>
      <c r="E4" s="288"/>
      <c r="F4" s="288"/>
      <c r="G4" s="288"/>
      <c r="H4" s="288"/>
      <c r="I4" s="288"/>
      <c r="J4" s="288"/>
      <c r="K4" s="288"/>
    </row>
    <row r="5" spans="1:11" ht="38.1" customHeight="1">
      <c r="B5" s="289" t="s">
        <v>372</v>
      </c>
      <c r="C5" s="290" t="s">
        <v>443</v>
      </c>
      <c r="D5" s="287"/>
      <c r="E5" s="288"/>
      <c r="F5" s="288"/>
      <c r="G5" s="288"/>
      <c r="H5" s="288"/>
      <c r="I5" s="288"/>
      <c r="J5" s="288"/>
      <c r="K5" s="288"/>
    </row>
    <row r="6" spans="1:11" ht="18" customHeight="1">
      <c r="B6" s="289" t="s">
        <v>427</v>
      </c>
      <c r="C6" s="290" t="s">
        <v>133</v>
      </c>
      <c r="D6" s="287"/>
      <c r="E6" s="288"/>
      <c r="F6" s="288"/>
      <c r="G6" s="288"/>
      <c r="H6" s="288"/>
      <c r="I6" s="288"/>
      <c r="J6" s="288"/>
      <c r="K6" s="288"/>
    </row>
    <row r="7" spans="1:11" ht="18" customHeight="1">
      <c r="B7" s="289" t="s">
        <v>428</v>
      </c>
      <c r="C7" s="290" t="s">
        <v>444</v>
      </c>
      <c r="D7" s="287"/>
      <c r="E7" s="288"/>
      <c r="F7" s="288"/>
      <c r="G7" s="288"/>
      <c r="H7" s="288"/>
      <c r="I7" s="288"/>
      <c r="J7" s="288"/>
      <c r="K7" s="288"/>
    </row>
    <row r="8" spans="1:11" ht="18" customHeight="1">
      <c r="B8" s="289" t="s">
        <v>445</v>
      </c>
      <c r="C8" s="290" t="s">
        <v>446</v>
      </c>
      <c r="D8" s="287"/>
      <c r="E8" s="288"/>
      <c r="F8" s="288"/>
      <c r="G8" s="288"/>
      <c r="H8" s="288"/>
      <c r="I8" s="288"/>
      <c r="J8" s="288"/>
      <c r="K8" s="288"/>
    </row>
    <row r="9" spans="1:11" ht="18" customHeight="1">
      <c r="B9" s="289" t="s">
        <v>447</v>
      </c>
      <c r="C9" s="290" t="s">
        <v>448</v>
      </c>
      <c r="D9" s="287"/>
      <c r="E9" s="288"/>
      <c r="F9" s="288"/>
      <c r="G9" s="288"/>
      <c r="H9" s="288"/>
      <c r="I9" s="288"/>
      <c r="J9" s="288"/>
      <c r="K9" s="288"/>
    </row>
    <row r="10" spans="1:11" ht="18" customHeight="1">
      <c r="B10" s="289"/>
      <c r="C10" s="290"/>
      <c r="D10" s="287"/>
      <c r="E10" s="288"/>
      <c r="F10" s="288"/>
      <c r="G10" s="288"/>
      <c r="H10" s="288"/>
      <c r="I10" s="288"/>
      <c r="J10" s="288"/>
      <c r="K10" s="288"/>
    </row>
    <row r="11" spans="1:11" ht="18" customHeight="1">
      <c r="A11" s="286" t="s">
        <v>339</v>
      </c>
      <c r="B11" s="283" t="s">
        <v>310</v>
      </c>
      <c r="D11" s="287"/>
      <c r="E11" s="288"/>
      <c r="F11" s="288"/>
      <c r="G11" s="288"/>
      <c r="H11" s="288"/>
      <c r="I11" s="288"/>
      <c r="J11" s="288"/>
      <c r="K11" s="288"/>
    </row>
    <row r="12" spans="1:11" ht="18" customHeight="1">
      <c r="B12" s="1141" t="s">
        <v>311</v>
      </c>
      <c r="C12" s="1141"/>
      <c r="D12" s="292"/>
      <c r="E12" s="288"/>
      <c r="F12" s="288"/>
      <c r="G12" s="288"/>
      <c r="H12" s="288"/>
      <c r="I12" s="288"/>
      <c r="J12" s="288"/>
      <c r="K12" s="288"/>
    </row>
    <row r="13" spans="1:11" ht="18" customHeight="1">
      <c r="B13" s="293"/>
      <c r="C13" s="290" t="s">
        <v>312</v>
      </c>
      <c r="D13" s="287"/>
      <c r="E13" s="288"/>
      <c r="F13" s="288"/>
      <c r="G13" s="288"/>
      <c r="H13" s="288"/>
      <c r="I13" s="288"/>
      <c r="J13" s="288"/>
      <c r="K13" s="288"/>
    </row>
    <row r="14" spans="1:11" ht="18" customHeight="1">
      <c r="B14" s="1141" t="s">
        <v>313</v>
      </c>
      <c r="C14" s="1141"/>
      <c r="D14" s="292"/>
      <c r="E14" s="288"/>
      <c r="F14" s="288"/>
      <c r="G14" s="288"/>
      <c r="H14" s="288"/>
      <c r="I14" s="288"/>
      <c r="J14" s="288"/>
      <c r="K14" s="288"/>
    </row>
    <row r="15" spans="1:11" ht="38.1" customHeight="1">
      <c r="B15" s="294" t="s">
        <v>327</v>
      </c>
      <c r="C15" s="290" t="s">
        <v>134</v>
      </c>
      <c r="D15" s="287"/>
      <c r="E15" s="288"/>
      <c r="F15" s="288"/>
      <c r="G15" s="288"/>
      <c r="H15" s="288"/>
      <c r="I15" s="288"/>
      <c r="J15" s="288"/>
      <c r="K15" s="288"/>
    </row>
    <row r="16" spans="1:11" ht="24.75" customHeight="1">
      <c r="B16" s="294" t="s">
        <v>327</v>
      </c>
      <c r="C16" s="290" t="s">
        <v>452</v>
      </c>
      <c r="D16" s="287"/>
      <c r="E16" s="288"/>
      <c r="F16" s="288"/>
      <c r="G16" s="288"/>
      <c r="H16" s="288"/>
      <c r="I16" s="288"/>
      <c r="J16" s="288"/>
      <c r="K16" s="288"/>
    </row>
    <row r="17" spans="2:11" ht="42" customHeight="1">
      <c r="B17" s="294" t="s">
        <v>327</v>
      </c>
      <c r="C17" s="290" t="s">
        <v>453</v>
      </c>
      <c r="D17" s="287"/>
      <c r="E17" s="288"/>
      <c r="F17" s="288"/>
      <c r="G17" s="288"/>
      <c r="H17" s="288"/>
      <c r="I17" s="288"/>
      <c r="J17" s="288"/>
      <c r="K17" s="288"/>
    </row>
    <row r="18" spans="2:11" ht="18" customHeight="1">
      <c r="B18" s="294" t="s">
        <v>327</v>
      </c>
      <c r="C18" s="290" t="s">
        <v>314</v>
      </c>
      <c r="D18" s="287"/>
      <c r="E18" s="288"/>
      <c r="F18" s="288"/>
      <c r="G18" s="288"/>
      <c r="H18" s="288"/>
      <c r="I18" s="288"/>
      <c r="J18" s="288"/>
      <c r="K18" s="288"/>
    </row>
    <row r="19" spans="2:11" ht="18" customHeight="1">
      <c r="B19" s="294" t="s">
        <v>327</v>
      </c>
      <c r="C19" s="290" t="s">
        <v>442</v>
      </c>
      <c r="D19" s="287"/>
      <c r="E19" s="288"/>
      <c r="F19" s="288"/>
      <c r="G19" s="288"/>
      <c r="H19" s="288"/>
      <c r="I19" s="288"/>
      <c r="J19" s="288"/>
      <c r="K19" s="288"/>
    </row>
    <row r="20" spans="2:11" ht="18" customHeight="1">
      <c r="B20" s="294" t="s">
        <v>327</v>
      </c>
      <c r="C20" s="290" t="s">
        <v>315</v>
      </c>
      <c r="D20" s="287"/>
      <c r="E20" s="288"/>
      <c r="F20" s="288"/>
      <c r="G20" s="288"/>
      <c r="H20" s="288"/>
      <c r="I20" s="288"/>
      <c r="J20" s="288"/>
      <c r="K20" s="288"/>
    </row>
    <row r="21" spans="2:11" ht="18" customHeight="1">
      <c r="B21" s="1141" t="s">
        <v>316</v>
      </c>
      <c r="C21" s="1141"/>
      <c r="D21" s="292"/>
      <c r="E21" s="288"/>
      <c r="F21" s="288"/>
      <c r="G21" s="288"/>
      <c r="H21" s="288"/>
      <c r="I21" s="288"/>
      <c r="J21" s="288"/>
      <c r="K21" s="288"/>
    </row>
    <row r="22" spans="2:11" ht="54" customHeight="1">
      <c r="B22" s="294" t="s">
        <v>327</v>
      </c>
      <c r="C22" s="290" t="s">
        <v>317</v>
      </c>
      <c r="D22" s="287"/>
      <c r="E22" s="288"/>
      <c r="F22" s="288"/>
      <c r="G22" s="288"/>
      <c r="H22" s="288"/>
      <c r="I22" s="288"/>
      <c r="J22" s="288"/>
      <c r="K22" s="288"/>
    </row>
    <row r="23" spans="2:11" ht="54" customHeight="1">
      <c r="B23" s="294" t="s">
        <v>327</v>
      </c>
      <c r="C23" s="290" t="s">
        <v>318</v>
      </c>
      <c r="D23" s="287"/>
      <c r="E23" s="288"/>
      <c r="F23" s="288"/>
      <c r="G23" s="288"/>
      <c r="H23" s="288"/>
      <c r="I23" s="288"/>
      <c r="J23" s="288"/>
      <c r="K23" s="288"/>
    </row>
    <row r="24" spans="2:11" ht="38.1" customHeight="1">
      <c r="B24" s="294" t="s">
        <v>327</v>
      </c>
      <c r="C24" s="290" t="s">
        <v>319</v>
      </c>
      <c r="D24" s="287"/>
      <c r="E24" s="288"/>
      <c r="F24" s="288"/>
      <c r="G24" s="288"/>
      <c r="H24" s="288"/>
      <c r="I24" s="288"/>
      <c r="J24" s="288"/>
      <c r="K24" s="288"/>
    </row>
    <row r="25" spans="2:11" ht="18" customHeight="1">
      <c r="B25" s="294" t="s">
        <v>327</v>
      </c>
      <c r="C25" s="290" t="s">
        <v>320</v>
      </c>
      <c r="D25" s="287"/>
      <c r="E25" s="288"/>
      <c r="F25" s="288"/>
      <c r="G25" s="288"/>
      <c r="H25" s="288"/>
      <c r="I25" s="288"/>
      <c r="J25" s="288"/>
      <c r="K25" s="288"/>
    </row>
    <row r="26" spans="2:11" ht="38.1" customHeight="1">
      <c r="B26" s="294" t="s">
        <v>327</v>
      </c>
      <c r="C26" s="290" t="s">
        <v>321</v>
      </c>
      <c r="D26" s="287"/>
      <c r="E26" s="288"/>
      <c r="F26" s="288"/>
      <c r="G26" s="288"/>
      <c r="H26" s="288"/>
      <c r="I26" s="288"/>
      <c r="J26" s="288"/>
      <c r="K26" s="288"/>
    </row>
    <row r="27" spans="2:11" ht="18" customHeight="1">
      <c r="B27" s="1141" t="s">
        <v>322</v>
      </c>
      <c r="C27" s="1141"/>
      <c r="D27" s="292"/>
      <c r="E27" s="288"/>
      <c r="F27" s="288"/>
      <c r="G27" s="288"/>
      <c r="H27" s="288"/>
      <c r="I27" s="288"/>
      <c r="J27" s="288"/>
      <c r="K27" s="288"/>
    </row>
    <row r="28" spans="2:11" ht="54" customHeight="1">
      <c r="B28" s="294" t="s">
        <v>327</v>
      </c>
      <c r="C28" s="290" t="s">
        <v>317</v>
      </c>
      <c r="D28" s="287"/>
      <c r="E28" s="288"/>
      <c r="F28" s="288"/>
      <c r="G28" s="288"/>
      <c r="H28" s="288"/>
      <c r="I28" s="288"/>
      <c r="J28" s="288"/>
      <c r="K28" s="288"/>
    </row>
    <row r="29" spans="2:11" ht="18" customHeight="1">
      <c r="B29" s="294" t="s">
        <v>327</v>
      </c>
      <c r="C29" s="290" t="s">
        <v>320</v>
      </c>
      <c r="D29" s="287"/>
      <c r="E29" s="288"/>
      <c r="F29" s="288"/>
      <c r="G29" s="288"/>
      <c r="H29" s="288"/>
      <c r="I29" s="288"/>
      <c r="J29" s="288"/>
      <c r="K29" s="288"/>
    </row>
    <row r="30" spans="2:11" ht="18" customHeight="1">
      <c r="B30" s="1141" t="s">
        <v>323</v>
      </c>
      <c r="C30" s="1141"/>
      <c r="D30" s="292"/>
    </row>
    <row r="31" spans="2:11" ht="54" customHeight="1">
      <c r="B31" s="294" t="s">
        <v>327</v>
      </c>
      <c r="C31" s="290" t="s">
        <v>317</v>
      </c>
      <c r="D31" s="287"/>
      <c r="E31" s="288"/>
      <c r="F31" s="288"/>
      <c r="G31" s="288"/>
      <c r="H31" s="288"/>
      <c r="I31" s="288"/>
      <c r="J31" s="288"/>
      <c r="K31" s="288"/>
    </row>
    <row r="32" spans="2:11" ht="18" customHeight="1">
      <c r="B32" s="294" t="s">
        <v>327</v>
      </c>
      <c r="C32" s="290" t="s">
        <v>320</v>
      </c>
      <c r="D32" s="287"/>
    </row>
    <row r="33" spans="2:11" ht="18" customHeight="1">
      <c r="B33" s="1141" t="s">
        <v>568</v>
      </c>
      <c r="C33" s="1141"/>
      <c r="D33" s="292"/>
    </row>
    <row r="34" spans="2:11" ht="18" customHeight="1">
      <c r="B34" s="294" t="s">
        <v>327</v>
      </c>
      <c r="C34" s="290" t="s">
        <v>324</v>
      </c>
      <c r="D34" s="287"/>
    </row>
    <row r="35" spans="2:11" ht="18" hidden="1" customHeight="1">
      <c r="B35" s="1141" t="s">
        <v>525</v>
      </c>
      <c r="C35" s="1141"/>
      <c r="D35" s="292"/>
    </row>
    <row r="36" spans="2:11" ht="18" hidden="1" customHeight="1">
      <c r="B36" s="294" t="s">
        <v>327</v>
      </c>
      <c r="C36" s="290" t="s">
        <v>324</v>
      </c>
      <c r="D36" s="287"/>
    </row>
    <row r="37" spans="2:11" ht="18" customHeight="1">
      <c r="B37" s="1141" t="s">
        <v>325</v>
      </c>
      <c r="C37" s="1141"/>
      <c r="D37" s="292"/>
    </row>
    <row r="38" spans="2:11" ht="32.25" customHeight="1">
      <c r="B38" s="294" t="s">
        <v>327</v>
      </c>
      <c r="C38" s="290" t="s">
        <v>331</v>
      </c>
      <c r="D38" s="287"/>
      <c r="E38" s="288"/>
      <c r="F38" s="288"/>
      <c r="G38" s="288"/>
      <c r="H38" s="288"/>
      <c r="I38" s="288"/>
      <c r="J38" s="288"/>
      <c r="K38" s="288"/>
    </row>
    <row r="39" spans="2:11" ht="18" customHeight="1">
      <c r="B39" s="1141" t="s">
        <v>332</v>
      </c>
      <c r="C39" s="1141"/>
    </row>
    <row r="40" spans="2:11" ht="38.1" customHeight="1">
      <c r="B40" s="294" t="s">
        <v>327</v>
      </c>
      <c r="C40" s="290" t="s">
        <v>330</v>
      </c>
    </row>
    <row r="41" spans="2:11" ht="38.1" customHeight="1">
      <c r="B41" s="294" t="s">
        <v>327</v>
      </c>
      <c r="C41" s="290" t="s">
        <v>331</v>
      </c>
    </row>
    <row r="42" spans="2:11" ht="18" customHeight="1">
      <c r="B42" s="1141" t="s">
        <v>333</v>
      </c>
      <c r="C42" s="1141"/>
    </row>
    <row r="43" spans="2:11" ht="18" customHeight="1">
      <c r="B43" s="294" t="s">
        <v>327</v>
      </c>
      <c r="C43" s="296" t="s">
        <v>328</v>
      </c>
    </row>
    <row r="44" spans="2:11" ht="18" customHeight="1">
      <c r="B44" s="294" t="s">
        <v>327</v>
      </c>
      <c r="C44" s="296" t="s">
        <v>334</v>
      </c>
    </row>
    <row r="45" spans="2:11" ht="18" customHeight="1">
      <c r="B45" s="1141" t="s">
        <v>329</v>
      </c>
      <c r="C45" s="1141"/>
    </row>
    <row r="46" spans="2:11" ht="18" customHeight="1">
      <c r="B46" s="294" t="s">
        <v>327</v>
      </c>
      <c r="C46" s="290" t="s">
        <v>135</v>
      </c>
      <c r="D46" s="287"/>
      <c r="E46" s="288"/>
      <c r="F46" s="288"/>
      <c r="G46" s="288"/>
      <c r="H46" s="288"/>
      <c r="I46" s="288"/>
      <c r="J46" s="288"/>
      <c r="K46" s="288"/>
    </row>
    <row r="47" spans="2:11" ht="18" customHeight="1">
      <c r="B47" s="294" t="s">
        <v>327</v>
      </c>
      <c r="C47" s="290" t="s">
        <v>335</v>
      </c>
      <c r="D47" s="287"/>
      <c r="E47" s="288"/>
      <c r="F47" s="288"/>
      <c r="G47" s="288"/>
      <c r="H47" s="288"/>
      <c r="I47" s="288"/>
      <c r="J47" s="288"/>
      <c r="K47" s="288"/>
    </row>
    <row r="48" spans="2:11" ht="36" customHeight="1">
      <c r="B48" s="294" t="s">
        <v>327</v>
      </c>
      <c r="C48" s="290" t="s">
        <v>136</v>
      </c>
      <c r="D48" s="287"/>
      <c r="E48" s="288"/>
      <c r="F48" s="288"/>
      <c r="G48" s="288"/>
      <c r="H48" s="288"/>
      <c r="I48" s="288"/>
      <c r="J48" s="288"/>
      <c r="K48" s="288"/>
    </row>
    <row r="49" spans="1:11" ht="18" customHeight="1">
      <c r="B49" s="294" t="s">
        <v>327</v>
      </c>
      <c r="C49" s="290" t="s">
        <v>336</v>
      </c>
      <c r="D49" s="287"/>
      <c r="E49" s="288"/>
      <c r="F49" s="288"/>
      <c r="G49" s="288"/>
      <c r="H49" s="288"/>
      <c r="I49" s="288"/>
      <c r="J49" s="288"/>
      <c r="K49" s="288"/>
    </row>
    <row r="50" spans="1:11" ht="18" customHeight="1">
      <c r="A50" s="283"/>
      <c r="C50" s="297"/>
    </row>
    <row r="51" spans="1:11" ht="18" customHeight="1">
      <c r="A51" s="1144"/>
      <c r="B51" s="1144"/>
      <c r="C51" s="1144"/>
      <c r="D51" s="291"/>
    </row>
    <row r="52" spans="1:11" ht="18" customHeight="1">
      <c r="A52" s="1143" t="s">
        <v>137</v>
      </c>
      <c r="B52" s="1143"/>
      <c r="C52" s="1143"/>
      <c r="D52" s="291"/>
    </row>
    <row r="53" spans="1:11" ht="36" customHeight="1">
      <c r="A53" s="1142" t="s">
        <v>337</v>
      </c>
      <c r="B53" s="1142"/>
      <c r="C53" s="1142"/>
    </row>
    <row r="54" spans="1:11" ht="18" customHeight="1">
      <c r="B54" s="298"/>
      <c r="C54" s="298"/>
    </row>
    <row r="55" spans="1:11" ht="18" customHeight="1">
      <c r="C55" s="296"/>
    </row>
    <row r="56" spans="1:11" ht="18" customHeight="1">
      <c r="C56" s="297"/>
    </row>
    <row r="57" spans="1:11" ht="18" customHeight="1">
      <c r="C57" s="296"/>
    </row>
    <row r="58" spans="1:11" ht="18" customHeight="1">
      <c r="B58" s="297"/>
      <c r="C58" s="297"/>
    </row>
    <row r="59" spans="1:11" ht="18" customHeight="1">
      <c r="B59" s="297"/>
      <c r="C59" s="297"/>
    </row>
    <row r="60" spans="1:11" ht="18" customHeight="1">
      <c r="B60" s="297"/>
      <c r="C60" s="297"/>
    </row>
    <row r="61" spans="1:11" ht="18" customHeight="1">
      <c r="B61" s="297"/>
      <c r="C61" s="297"/>
    </row>
    <row r="62" spans="1:11" ht="18" customHeight="1">
      <c r="B62" s="297"/>
      <c r="C62" s="297"/>
    </row>
    <row r="63" spans="1:11" ht="18" customHeight="1">
      <c r="B63" s="297"/>
      <c r="C63" s="297"/>
    </row>
    <row r="64" spans="1:1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sheetData>
  <sheetProtection password="CA62" sheet="1" formatColumns="0" formatRows="0" selectLockedCells="1" selectUnlockedCells="1"/>
  <customSheetViews>
    <customSheetView guid="{D5F8AD2D-F014-4A7B-9CE7-589273BD9F11}" showGridLines="0" printArea="1" hiddenRows="1" state="hidden" view="pageBreakPreview">
      <selection sqref="A1:C1"/>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8909CFDD-4F29-4C72-886E-908773EE94A2}" showGridLines="0" printArea="1" hiddenRows="1" view="pageBreakPreview" topLeftCell="A19">
      <selection sqref="A1:C1"/>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A34CC49F-E309-4C23-B4F6-1E3B307C10D1}" showGridLines="0" printArea="1" view="pageBreakPreview" topLeftCell="A19">
      <selection activeCell="D8" sqref="D8"/>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B835C05C-B615-4DCB-982D-4519616B3CD8}" showGridLines="0" printArea="1" topLeftCell="A51">
      <selection activeCell="D9" sqref="D9"/>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223BC0FC-814D-40F0-9795-CE82A16FF3A5}" showGridLines="0">
      <selection activeCell="D9" sqref="D9"/>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D53177B2-31EC-4222-B97A-A37DCFD9E45B}" showGridLines="0">
      <selection activeCell="B14" sqref="B14:C14"/>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B3CE7B10-A914-4559-A6DA-AED8C22AFD6D}" showGridLines="0">
      <selection activeCell="B14" sqref="B14:C14"/>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7487ED9F-BBED-4B2A-9631-22F1A430946B}" showGridLines="0">
      <selection activeCell="G8" sqref="G8"/>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A7DBDDEF-9245-44C6-9EBF-032DB6E1C0A2}" showGridLines="0">
      <selection activeCell="G8" sqref="G8"/>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E9F4E142-7D26-464D-BECA-4F3806DB1FE1}" showGridLines="0" topLeftCell="A49">
      <selection activeCell="G8" sqref="G8"/>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27A45B7A-04F2-4516-B80B-5ED0825D4ED3}" showGridLines="0">
      <selection sqref="A1:C1"/>
      <pageMargins left="0.75" right="0.75" top="0.55000000000000004" bottom="0.47" header="0.32" footer="0.25"/>
      <pageSetup orientation="portrait" r:id="rId11"/>
      <headerFooter alignWithMargins="0">
        <oddFooter>&amp;RPage &amp;P of &amp;N</oddFooter>
      </headerFooter>
    </customSheetView>
    <customSheetView guid="{14D7F02E-BCCA-4517-ABC7-537FF4AEB67A}" showGridLines="0">
      <selection activeCell="C15" sqref="C15"/>
      <pageMargins left="0.75" right="0.75" top="0.55000000000000004" bottom="0.47" header="0.32" footer="0.25"/>
      <pageSetup orientation="portrait" r:id="rId12"/>
      <headerFooter alignWithMargins="0">
        <oddFooter>&amp;RPage &amp;P of &amp;N</oddFooter>
      </headerFooter>
    </customSheetView>
    <customSheetView guid="{4F65FF32-EC61-4022-A399-2986D7B6B8B3}" showGridLines="0" showRuler="0">
      <selection sqref="A1:C1"/>
      <pageMargins left="0.75" right="0.75" top="0.55000000000000004" bottom="0.47" header="0.32" footer="0.25"/>
      <pageSetup orientation="portrait" r:id="rId13"/>
      <headerFooter alignWithMargins="0">
        <oddFooter>&amp;RPage &amp;P of &amp;N</oddFooter>
      </headerFooter>
    </customSheetView>
    <customSheetView guid="{ECE9294F-C910-4036-88BC-B1F2176FB06B}" showGridLines="0">
      <selection activeCell="C7" sqref="C7"/>
      <rowBreaks count="1" manualBreakCount="1">
        <brk id="29" max="2" man="1"/>
      </rowBreaks>
      <pageMargins left="0.75" right="0.75" top="0.55000000000000004" bottom="0.47" header="0.32" footer="0.25"/>
      <pageSetup orientation="portrait" r:id="rId14"/>
      <headerFooter alignWithMargins="0">
        <oddFooter>&amp;RPage &amp;P of &amp;N</oddFooter>
      </headerFooter>
    </customSheetView>
    <customSheetView guid="{B23AD343-29DA-4CE0-BD10-47BF44F3782F}" showGridLines="0" topLeftCell="A49">
      <selection activeCell="G8" sqref="G8"/>
      <rowBreaks count="1" manualBreakCount="1">
        <brk id="29" max="2" man="1"/>
      </rowBreaks>
      <pageMargins left="0.75" right="0.75" top="0.55000000000000004" bottom="0.47" header="0.32" footer="0.25"/>
      <pageSetup orientation="portrait" r:id="rId15"/>
      <headerFooter alignWithMargins="0">
        <oddFooter>&amp;RPage &amp;P of &amp;N</oddFooter>
      </headerFooter>
    </customSheetView>
    <customSheetView guid="{4AA1107B-A795-4744-B566-827168772C7A}" showGridLines="0">
      <selection activeCell="G8" sqref="G8"/>
      <rowBreaks count="1" manualBreakCount="1">
        <brk id="29" max="2" man="1"/>
      </rowBreaks>
      <pageMargins left="0.75" right="0.75" top="0.55000000000000004" bottom="0.47" header="0.32" footer="0.25"/>
      <pageSetup orientation="portrait" r:id="rId16"/>
      <headerFooter alignWithMargins="0">
        <oddFooter>&amp;RPage &amp;P of &amp;N</oddFooter>
      </headerFooter>
    </customSheetView>
    <customSheetView guid="{EE46BCD1-F715-4FA9-A5FC-1B125AD601E0}" showGridLines="0">
      <selection activeCell="C7" sqref="C7"/>
      <rowBreaks count="1" manualBreakCount="1">
        <brk id="29" max="2" man="1"/>
      </rowBreaks>
      <pageMargins left="0.75" right="0.75" top="0.55000000000000004" bottom="0.47" header="0.32" footer="0.25"/>
      <pageSetup orientation="portrait" r:id="rId17"/>
      <headerFooter alignWithMargins="0">
        <oddFooter>&amp;RPage &amp;P of &amp;N</oddFooter>
      </headerFooter>
    </customSheetView>
    <customSheetView guid="{D0757F9E-DF41-4B40-A5E5-F4F8FDD8D61D}" showGridLines="0">
      <selection activeCell="B14" sqref="B14:C14"/>
      <rowBreaks count="1" manualBreakCount="1">
        <brk id="29" max="2" man="1"/>
      </rowBreaks>
      <pageMargins left="0.75" right="0.75" top="0.55000000000000004" bottom="0.47" header="0.32" footer="0.25"/>
      <pageSetup orientation="portrait" r:id="rId18"/>
      <headerFooter alignWithMargins="0">
        <oddFooter>&amp;RPage &amp;P of &amp;N</oddFooter>
      </headerFooter>
    </customSheetView>
    <customSheetView guid="{E97134B6-5E8D-4951-8DA0-73D065532361}" showGridLines="0">
      <selection activeCell="B14" sqref="B14:C14"/>
      <rowBreaks count="1" manualBreakCount="1">
        <brk id="29" max="2" man="1"/>
      </rowBreaks>
      <pageMargins left="0.75" right="0.75" top="0.55000000000000004" bottom="0.47" header="0.32" footer="0.25"/>
      <pageSetup orientation="portrait" r:id="rId19"/>
      <headerFooter alignWithMargins="0">
        <oddFooter>&amp;RPage &amp;P of &amp;N</oddFooter>
      </headerFooter>
    </customSheetView>
    <customSheetView guid="{C431BC99-7569-44AB-83F6-AB73BDED3783}" showGridLines="0">
      <selection activeCell="D9" sqref="D9"/>
      <rowBreaks count="1" manualBreakCount="1">
        <brk id="29" max="2" man="1"/>
      </rowBreaks>
      <pageMargins left="0.75" right="0.75" top="0.55000000000000004" bottom="0.47" header="0.32" footer="0.25"/>
      <pageSetup orientation="portrait" r:id="rId20"/>
      <headerFooter alignWithMargins="0">
        <oddFooter>&amp;RPage &amp;P of &amp;N</oddFooter>
      </headerFooter>
    </customSheetView>
    <customSheetView guid="{498493C3-769C-4143-9114-C68CD1D40B11}" showGridLines="0" printArea="1" view="pageBreakPreview">
      <selection activeCell="D5" sqref="D5"/>
      <rowBreaks count="1" manualBreakCount="1">
        <brk id="29" max="2" man="1"/>
      </rowBreaks>
      <pageMargins left="0.75" right="0.75" top="0.55000000000000004" bottom="0.47" header="0.32" footer="0.25"/>
      <pageSetup orientation="portrait" r:id="rId21"/>
      <headerFooter alignWithMargins="0">
        <oddFooter>&amp;RPage &amp;P of &amp;N</oddFooter>
      </headerFooter>
    </customSheetView>
    <customSheetView guid="{1E0C44A1-9358-4FBD-8C2C-4DB661DA1476}" showGridLines="0" printArea="1" hiddenRows="1" view="pageBreakPreview">
      <selection activeCell="A35" sqref="A35:IV36"/>
      <rowBreaks count="1" manualBreakCount="1">
        <brk id="29" max="2" man="1"/>
      </rowBreaks>
      <pageMargins left="0.75" right="0.75" top="0.55000000000000004" bottom="0.47" header="0.32" footer="0.25"/>
      <pageSetup orientation="portrait" r:id="rId22"/>
      <headerFooter alignWithMargins="0">
        <oddFooter>&amp;RPage &amp;P of &amp;N</oddFooter>
      </headerFooter>
    </customSheetView>
    <customSheetView guid="{A41EE4DE-0D82-4A56-8210-F78316511D11}" showGridLines="0" printArea="1" hiddenRows="1" view="pageBreakPreview">
      <selection sqref="A1:C1"/>
      <rowBreaks count="1" manualBreakCount="1">
        <brk id="29" max="2" man="1"/>
      </rowBreaks>
      <pageMargins left="0.75" right="0.75" top="0.55000000000000004" bottom="0.47" header="0.32" footer="0.25"/>
      <pageSetup orientation="portrait" r:id="rId23"/>
      <headerFooter alignWithMargins="0">
        <oddFooter>&amp;RPage &amp;P of &amp;N</oddFooter>
      </headerFooter>
    </customSheetView>
    <customSheetView guid="{BB6473B7-092C-417E-97E7-ED0705AE17A0}" showGridLines="0" printArea="1" hiddenRows="1" state="hidden" view="pageBreakPreview">
      <selection sqref="A1:C1"/>
      <rowBreaks count="1" manualBreakCount="1">
        <brk id="29" max="2" man="1"/>
      </rowBreaks>
      <pageMargins left="0.75" right="0.75" top="0.55000000000000004" bottom="0.47" header="0.32" footer="0.25"/>
      <pageSetup orientation="portrait" r:id="rId24"/>
      <headerFooter alignWithMargins="0">
        <oddFooter>&amp;RPage &amp;P of &amp;N</oddFooter>
      </headerFooter>
    </customSheetView>
    <customSheetView guid="{023E95C7-CD0A-46A1-945E-64751E02EBFE}" showGridLines="0" printArea="1" hiddenRows="1" state="hidden" view="pageBreakPreview">
      <selection sqref="A1:C1"/>
      <rowBreaks count="1" manualBreakCount="1">
        <brk id="29" max="2" man="1"/>
      </rowBreaks>
      <pageMargins left="0.75" right="0.75" top="0.55000000000000004" bottom="0.47" header="0.32" footer="0.25"/>
      <pageSetup orientation="portrait" r:id="rId25"/>
      <headerFooter alignWithMargins="0">
        <oddFooter>&amp;RPage &amp;P of &amp;N</oddFooter>
      </headerFooter>
    </customSheetView>
    <customSheetView guid="{CB55CDDD-15EC-4265-9148-3411BBB26D54}" showGridLines="0" printArea="1" hiddenRows="1" state="hidden" view="pageBreakPreview">
      <selection sqref="A1:C1"/>
      <rowBreaks count="1" manualBreakCount="1">
        <brk id="29" max="2" man="1"/>
      </rowBreaks>
      <pageMargins left="0.75" right="0.75" top="0.55000000000000004" bottom="0.47" header="0.32" footer="0.25"/>
      <pageSetup orientation="portrait" r:id="rId26"/>
      <headerFooter alignWithMargins="0">
        <oddFooter>&amp;RPage &amp;P of &amp;N</oddFooter>
      </headerFooter>
    </customSheetView>
    <customSheetView guid="{987A3FAC-920D-4C0C-8129-D8F4AFD7E477}" showGridLines="0" printArea="1" hiddenRows="1" state="hidden" view="pageBreakPreview">
      <selection sqref="A1:C1"/>
      <rowBreaks count="1" manualBreakCount="1">
        <brk id="29" max="2" man="1"/>
      </rowBreaks>
      <pageMargins left="0.75" right="0.75" top="0.55000000000000004" bottom="0.47" header="0.32" footer="0.25"/>
      <pageSetup orientation="portrait" r:id="rId27"/>
      <headerFooter alignWithMargins="0">
        <oddFooter>&amp;RPage &amp;P of &amp;N</oddFooter>
      </headerFooter>
    </customSheetView>
  </customSheetViews>
  <mergeCells count="15">
    <mergeCell ref="A1:C1"/>
    <mergeCell ref="B12:C12"/>
    <mergeCell ref="B14:C14"/>
    <mergeCell ref="B21:C21"/>
    <mergeCell ref="A53:C53"/>
    <mergeCell ref="A52:C52"/>
    <mergeCell ref="A51:C51"/>
    <mergeCell ref="B27:C27"/>
    <mergeCell ref="B30:C30"/>
    <mergeCell ref="B33:C33"/>
    <mergeCell ref="B37:C37"/>
    <mergeCell ref="B45:C45"/>
    <mergeCell ref="B39:C39"/>
    <mergeCell ref="B42:C42"/>
    <mergeCell ref="B35:C35"/>
  </mergeCells>
  <phoneticPr fontId="27" type="noConversion"/>
  <pageMargins left="0.75" right="0.75" top="0.55000000000000004" bottom="0.47" header="0.32" footer="0.25"/>
  <pageSetup orientation="portrait" r:id="rId28"/>
  <headerFooter alignWithMargins="0">
    <oddFooter>&amp;RPage &amp;P of &amp;N</oddFooter>
  </headerFooter>
  <rowBreaks count="1" manualBreakCount="1">
    <brk id="29" max="2" man="1"/>
  </rowBreaks>
  <drawing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B33"/>
  <sheetViews>
    <sheetView showGridLines="0" view="pageBreakPreview" zoomScaleNormal="100" zoomScaleSheetLayoutView="100" workbookViewId="0">
      <selection activeCell="F31" sqref="F31"/>
    </sheetView>
  </sheetViews>
  <sheetFormatPr defaultColWidth="8" defaultRowHeight="16.5"/>
  <cols>
    <col min="1" max="1" width="8" style="152" customWidth="1"/>
    <col min="2" max="2" width="28.875" style="154" customWidth="1"/>
    <col min="3" max="3" width="10.25" style="154" customWidth="1"/>
    <col min="4" max="5" width="5.625" style="154" customWidth="1"/>
    <col min="6" max="6" width="5.625" style="159" customWidth="1"/>
    <col min="7" max="7" width="34.125" style="159" customWidth="1"/>
    <col min="8" max="10" width="10.375" style="159" hidden="1" customWidth="1"/>
    <col min="11" max="11" width="8" style="152" hidden="1" customWidth="1"/>
    <col min="12" max="12" width="21.5" style="152" hidden="1" customWidth="1"/>
    <col min="13" max="18" width="8" style="152" hidden="1" customWidth="1"/>
    <col min="19" max="19" width="8" style="152" customWidth="1"/>
    <col min="20" max="25" width="8" style="152"/>
    <col min="26" max="26" width="0" style="152" hidden="1" customWidth="1"/>
    <col min="27" max="27" width="16.75" style="152" hidden="1" customWidth="1"/>
    <col min="28" max="28" width="25.625" style="152" hidden="1" customWidth="1"/>
    <col min="29" max="29" width="0" style="152" hidden="1" customWidth="1"/>
    <col min="30" max="16384" width="8" style="152"/>
  </cols>
  <sheetData>
    <row r="1" spans="2:28" s="157" customFormat="1" ht="84.75" customHeight="1">
      <c r="B1" s="1145" t="str">
        <f>Cover!$B$2</f>
        <v>Package-C-Augmentation of transformation capacity at 765/400/220kV Agra (PG) S/S by 1x500 MVA, 400/220kV ICT at 400 KV Agra S/S</v>
      </c>
      <c r="C1" s="1145"/>
      <c r="D1" s="1145"/>
      <c r="E1" s="1145"/>
      <c r="F1" s="1145"/>
      <c r="G1" s="1145"/>
      <c r="H1" s="153"/>
      <c r="I1" s="153"/>
      <c r="J1" s="153"/>
      <c r="L1" s="174"/>
      <c r="M1" s="174"/>
      <c r="N1" s="174"/>
    </row>
    <row r="2" spans="2:28" ht="31.5" customHeight="1">
      <c r="B2" s="1146" t="str">
        <f>Cover!B3</f>
        <v>Tender Enquiry No.:NR3/NT/W-AIS/DOM/K00/25/09228 (RFx No. 5002004616)</v>
      </c>
      <c r="C2" s="1146"/>
      <c r="D2" s="1146"/>
      <c r="E2" s="1146"/>
      <c r="F2" s="1146"/>
      <c r="G2" s="1146"/>
      <c r="H2" s="154"/>
      <c r="I2" s="154"/>
      <c r="J2" s="154"/>
      <c r="L2" s="629" t="s">
        <v>556</v>
      </c>
      <c r="M2" s="339">
        <v>1</v>
      </c>
      <c r="N2" s="175"/>
      <c r="AA2" s="629" t="s">
        <v>559</v>
      </c>
      <c r="AB2" s="655">
        <v>1</v>
      </c>
    </row>
    <row r="3" spans="2:28" ht="12" customHeight="1">
      <c r="B3" s="155"/>
      <c r="C3" s="155"/>
      <c r="D3" s="155"/>
      <c r="E3" s="155"/>
      <c r="F3" s="154"/>
      <c r="G3" s="154"/>
      <c r="H3" s="154"/>
      <c r="I3" s="154"/>
      <c r="J3" s="154"/>
      <c r="L3" s="629" t="s">
        <v>557</v>
      </c>
      <c r="M3" s="339" t="s">
        <v>449</v>
      </c>
      <c r="N3" s="175"/>
      <c r="AA3" s="629" t="s">
        <v>560</v>
      </c>
      <c r="AB3" s="655" t="s">
        <v>449</v>
      </c>
    </row>
    <row r="4" spans="2:28" ht="20.100000000000001" customHeight="1">
      <c r="B4" s="1147" t="s">
        <v>259</v>
      </c>
      <c r="C4" s="1147"/>
      <c r="D4" s="1147"/>
      <c r="E4" s="1147"/>
      <c r="F4" s="1147"/>
      <c r="G4" s="1147"/>
      <c r="H4" s="154"/>
      <c r="I4" s="154"/>
      <c r="J4" s="154"/>
      <c r="M4" s="339"/>
      <c r="N4" s="175"/>
    </row>
    <row r="5" spans="2:28" ht="12" customHeight="1">
      <c r="B5" s="156"/>
      <c r="C5" s="156"/>
      <c r="F5" s="154"/>
      <c r="G5" s="154"/>
      <c r="H5" s="154"/>
      <c r="I5" s="154"/>
      <c r="J5" s="154"/>
      <c r="L5" s="175"/>
      <c r="M5" s="175"/>
      <c r="N5" s="175"/>
    </row>
    <row r="6" spans="2:28" s="157" customFormat="1" ht="43.5" customHeight="1" thickBot="1">
      <c r="B6" s="583" t="s">
        <v>260</v>
      </c>
      <c r="C6" s="585"/>
      <c r="D6" s="1148" t="s">
        <v>560</v>
      </c>
      <c r="E6" s="1148"/>
      <c r="F6" s="1148"/>
      <c r="G6" s="1148"/>
      <c r="H6" s="158"/>
      <c r="I6" s="158" t="str">
        <f>D6</f>
        <v>JV (Joint Venture)</v>
      </c>
      <c r="J6" s="158"/>
      <c r="K6" s="157">
        <f>IF(I6="Sole Bidder",1,2)</f>
        <v>2</v>
      </c>
      <c r="L6" s="505" t="str">
        <f>IF(D6= "Sole Bidder", 0, D7)</f>
        <v>2 or More</v>
      </c>
      <c r="M6" s="174" t="str">
        <f>D6</f>
        <v>JV (Joint Venture)</v>
      </c>
      <c r="N6" s="174">
        <f>IF(M6="Sole Bidder",1,2)</f>
        <v>2</v>
      </c>
      <c r="AA6" s="656" t="str">
        <f>IF(D6= "Sole Bidder", 0, D7)</f>
        <v>2 or More</v>
      </c>
    </row>
    <row r="7" spans="2:28" ht="50.1" customHeight="1">
      <c r="B7" s="582" t="str">
        <f>IF(D6= "JV (Joint Venture)", "Total Nos. of  Partners in the JV [excluding the Lead Partner]", "")</f>
        <v>Total Nos. of  Partners in the JV [excluding the Lead Partner]</v>
      </c>
      <c r="C7" s="584"/>
      <c r="D7" s="1149" t="s">
        <v>449</v>
      </c>
      <c r="E7" s="1150"/>
      <c r="F7" s="1150"/>
      <c r="G7" s="1151"/>
      <c r="L7" s="175"/>
      <c r="M7" s="175"/>
      <c r="N7" s="175"/>
    </row>
    <row r="8" spans="2:28" ht="19.5" customHeight="1">
      <c r="B8" s="160"/>
      <c r="C8" s="160"/>
      <c r="D8" s="158"/>
      <c r="L8" s="152">
        <f>IF(AND(D6="JV (Joint Venture)",D7=1),1,0)</f>
        <v>0</v>
      </c>
    </row>
    <row r="9" spans="2:28" ht="20.100000000000001" customHeight="1">
      <c r="B9" s="161" t="str">
        <f>IF(D6= "Sole Bidder", "Name of Sole Bidder", "Name of Lead Partner")</f>
        <v>Name of Lead Partner</v>
      </c>
      <c r="C9" s="162"/>
      <c r="D9" s="1155" t="s">
        <v>461</v>
      </c>
      <c r="E9" s="1156"/>
      <c r="F9" s="1156"/>
      <c r="G9" s="1157"/>
    </row>
    <row r="10" spans="2:28" ht="20.100000000000001" customHeight="1">
      <c r="B10" s="163" t="str">
        <f>IF(D6= "Sole Bidder", "Address of Sole Bidder", "Address of Lead Partner")</f>
        <v>Address of Lead Partner</v>
      </c>
      <c r="C10" s="164"/>
      <c r="D10" s="1155" t="s">
        <v>461</v>
      </c>
      <c r="E10" s="1156"/>
      <c r="F10" s="1156"/>
      <c r="G10" s="1157"/>
    </row>
    <row r="11" spans="2:28" ht="20.100000000000001" customHeight="1">
      <c r="B11" s="165"/>
      <c r="C11" s="166"/>
      <c r="D11" s="1155" t="s">
        <v>461</v>
      </c>
      <c r="E11" s="1156"/>
      <c r="F11" s="1156"/>
      <c r="G11" s="1157"/>
    </row>
    <row r="12" spans="2:28" ht="20.100000000000001" customHeight="1">
      <c r="B12" s="167"/>
      <c r="C12" s="168"/>
      <c r="D12" s="1155" t="s">
        <v>461</v>
      </c>
      <c r="E12" s="1156"/>
      <c r="F12" s="1156"/>
      <c r="G12" s="1157"/>
    </row>
    <row r="13" spans="2:28" ht="20.100000000000001" customHeight="1"/>
    <row r="14" spans="2:28" ht="20.100000000000001" customHeight="1">
      <c r="B14" s="161" t="str">
        <f>IF(D7=1, "Name of other Partner","Name of other Partner - 1")</f>
        <v>Name of other Partner - 1</v>
      </c>
      <c r="C14" s="162"/>
      <c r="D14" s="1155"/>
      <c r="E14" s="1156"/>
      <c r="F14" s="1156"/>
      <c r="G14" s="1157"/>
    </row>
    <row r="15" spans="2:28" ht="20.100000000000001" customHeight="1">
      <c r="B15" s="163" t="str">
        <f>IF(D7=1, "Address of other Partner","Address of other Partner - 1")</f>
        <v>Address of other Partner - 1</v>
      </c>
      <c r="C15" s="164"/>
      <c r="D15" s="1163"/>
      <c r="E15" s="1161"/>
      <c r="F15" s="1161"/>
      <c r="G15" s="1162"/>
    </row>
    <row r="16" spans="2:28" ht="20.100000000000001" customHeight="1">
      <c r="B16" s="165"/>
      <c r="C16" s="166"/>
      <c r="D16" s="1163" t="s">
        <v>461</v>
      </c>
      <c r="E16" s="1161"/>
      <c r="F16" s="1161"/>
      <c r="G16" s="1162"/>
    </row>
    <row r="17" spans="2:10" ht="20.100000000000001" customHeight="1">
      <c r="B17" s="167"/>
      <c r="C17" s="168"/>
      <c r="D17" s="1160" t="s">
        <v>461</v>
      </c>
      <c r="E17" s="1161"/>
      <c r="F17" s="1161"/>
      <c r="G17" s="1162"/>
    </row>
    <row r="18" spans="2:10" ht="20.100000000000001" customHeight="1"/>
    <row r="19" spans="2:10" ht="20.100000000000001" customHeight="1">
      <c r="B19" s="161" t="s">
        <v>450</v>
      </c>
      <c r="C19" s="162"/>
      <c r="D19" s="1152" t="s">
        <v>461</v>
      </c>
      <c r="E19" s="1153"/>
      <c r="F19" s="1153"/>
      <c r="G19" s="1154"/>
    </row>
    <row r="20" spans="2:10" ht="20.100000000000001" customHeight="1">
      <c r="B20" s="163" t="s">
        <v>451</v>
      </c>
      <c r="C20" s="164"/>
      <c r="D20" s="1152" t="s">
        <v>461</v>
      </c>
      <c r="E20" s="1153"/>
      <c r="F20" s="1153"/>
      <c r="G20" s="1154"/>
    </row>
    <row r="21" spans="2:10" ht="20.100000000000001" customHeight="1">
      <c r="B21" s="165"/>
      <c r="C21" s="166"/>
      <c r="D21" s="1152" t="s">
        <v>461</v>
      </c>
      <c r="E21" s="1153"/>
      <c r="F21" s="1153"/>
      <c r="G21" s="1154"/>
    </row>
    <row r="22" spans="2:10" ht="20.100000000000001" customHeight="1">
      <c r="B22" s="167"/>
      <c r="C22" s="168"/>
      <c r="D22" s="1155" t="s">
        <v>461</v>
      </c>
      <c r="E22" s="1158"/>
      <c r="F22" s="1158"/>
      <c r="G22" s="1159"/>
    </row>
    <row r="23" spans="2:10" ht="20.100000000000001" customHeight="1"/>
    <row r="24" spans="2:10" ht="21" customHeight="1">
      <c r="B24" s="169" t="s">
        <v>261</v>
      </c>
      <c r="C24" s="170"/>
      <c r="D24" s="1155"/>
      <c r="E24" s="1156"/>
      <c r="F24" s="1156"/>
      <c r="G24" s="1157"/>
    </row>
    <row r="25" spans="2:10" ht="21" customHeight="1">
      <c r="B25" s="169" t="s">
        <v>262</v>
      </c>
      <c r="C25" s="170"/>
      <c r="D25" s="1155"/>
      <c r="E25" s="1156"/>
      <c r="F25" s="1156"/>
      <c r="G25" s="1157"/>
    </row>
    <row r="26" spans="2:10" ht="21" customHeight="1">
      <c r="B26" s="169" t="s">
        <v>474</v>
      </c>
      <c r="C26" s="170"/>
      <c r="D26" s="1164"/>
      <c r="E26" s="1165"/>
      <c r="F26" s="1165"/>
      <c r="G26" s="1166"/>
    </row>
    <row r="27" spans="2:10" ht="21" customHeight="1">
      <c r="B27" s="169" t="s">
        <v>475</v>
      </c>
      <c r="C27" s="170"/>
      <c r="D27" s="1152"/>
      <c r="E27" s="1153"/>
      <c r="F27" s="1153"/>
      <c r="G27" s="1154"/>
    </row>
    <row r="28" spans="2:10" ht="21" customHeight="1">
      <c r="B28" s="169" t="s">
        <v>476</v>
      </c>
      <c r="C28" s="170"/>
      <c r="D28" s="1152"/>
      <c r="E28" s="1153"/>
      <c r="F28" s="1153"/>
      <c r="G28" s="1154"/>
    </row>
    <row r="29" spans="2:10" ht="21" customHeight="1">
      <c r="B29" s="169" t="s">
        <v>477</v>
      </c>
      <c r="C29" s="170"/>
      <c r="D29" s="1152"/>
      <c r="E29" s="1153"/>
      <c r="F29" s="1153"/>
      <c r="G29" s="1154"/>
    </row>
    <row r="30" spans="2:10" ht="21" customHeight="1">
      <c r="B30" s="171"/>
      <c r="C30" s="171"/>
      <c r="D30" s="171"/>
    </row>
    <row r="31" spans="2:10" s="157" customFormat="1" ht="21" customHeight="1">
      <c r="B31" s="169" t="s">
        <v>263</v>
      </c>
      <c r="C31" s="170"/>
      <c r="D31" s="336"/>
      <c r="E31" s="506"/>
      <c r="F31" s="336"/>
      <c r="G31" s="337" t="str">
        <f>IF(D31&gt;H31, "Invalid Date !", "")</f>
        <v/>
      </c>
      <c r="H31" s="338">
        <f>IF(E31="Feb",28,IF(OR(E31="Apr", E31="Jun", E31="Sep", E31="Nov"),30,31))</f>
        <v>31</v>
      </c>
      <c r="I31" s="154"/>
      <c r="J31" s="154"/>
    </row>
    <row r="32" spans="2:10" ht="21" customHeight="1">
      <c r="B32" s="169" t="s">
        <v>264</v>
      </c>
      <c r="C32" s="170"/>
      <c r="D32" s="1155"/>
      <c r="E32" s="1156"/>
      <c r="F32" s="1156"/>
      <c r="G32" s="1157"/>
    </row>
    <row r="33" spans="5:5">
      <c r="E33" s="159"/>
    </row>
  </sheetData>
  <sheetProtection algorithmName="SHA-512" hashValue="IMj6kESd+lYgzjc911XU/ThD+mnAm52Chmcz5+jQfBk2Pz3z3kB2lhnrYqcpx0SWu1P5u8V4Wh7cx8h43u0Bqw==" saltValue="NKHoDGbE8K5B3hnJABsUKQ==" spinCount="100000" sheet="1" formatColumns="0" formatRows="0" selectLockedCells="1"/>
  <customSheetViews>
    <customSheetView guid="{D5F8AD2D-F014-4A7B-9CE7-589273BD9F11}" showGridLines="0" printArea="1" hiddenColumns="1" view="pageBreakPreview">
      <selection activeCell="D10" sqref="D10:G10"/>
      <pageMargins left="0.75" right="0.75" top="0.69" bottom="0.7" header="0.4" footer="0.37"/>
      <pageSetup orientation="portrait" r:id="rId1"/>
      <headerFooter alignWithMargins="0"/>
    </customSheetView>
    <customSheetView guid="{8909CFDD-4F29-4C72-886E-908773EE94A2}" showGridLines="0" printArea="1" hiddenColumns="1" view="pageBreakPreview">
      <selection activeCell="D6" sqref="D6:G6"/>
      <pageMargins left="0.75" right="0.75" top="0.69" bottom="0.7" header="0.4" footer="0.37"/>
      <pageSetup orientation="portrait" r:id="rId2"/>
      <headerFooter alignWithMargins="0"/>
    </customSheetView>
    <customSheetView guid="{A34CC49F-E309-4C23-B4F6-1E3B307C10D1}" showGridLines="0" printArea="1" hiddenColumns="1" view="pageBreakPreview">
      <selection activeCell="D10" sqref="D10:G10"/>
      <pageMargins left="0.75" right="0.75" top="0.69" bottom="0.7" header="0.4" footer="0.37"/>
      <pageSetup orientation="portrait" r:id="rId3"/>
      <headerFooter alignWithMargins="0"/>
    </customSheetView>
    <customSheetView guid="{B835C05C-B615-4DCB-982D-4519616B3CD8}" showGridLines="0" printArea="1" view="pageBreakPreview">
      <selection activeCell="D12" sqref="D12:G12"/>
      <pageMargins left="0.75" right="0.75" top="0.69" bottom="0.7" header="0.4" footer="0.37"/>
      <pageSetup orientation="portrait" r:id="rId4"/>
      <headerFooter alignWithMargins="0"/>
    </customSheetView>
    <customSheetView guid="{223BC0FC-814D-40F0-9795-CE82A16FF3A5}" showGridLines="0" printArea="1" view="pageBreakPreview">
      <selection activeCell="D6" sqref="D6:G6"/>
      <pageMargins left="0.75" right="0.75" top="0.69" bottom="0.7" header="0.4" footer="0.37"/>
      <pageSetup orientation="portrait" r:id="rId5"/>
      <headerFooter alignWithMargins="0"/>
    </customSheetView>
    <customSheetView guid="{D53177B2-31EC-4222-B97A-A37DCFD9E45B}" showGridLines="0" printArea="1" view="pageBreakPreview">
      <selection activeCell="D6" sqref="D6:G6"/>
      <pageMargins left="0.75" right="0.75" top="0.69" bottom="0.7" header="0.4" footer="0.37"/>
      <pageSetup orientation="portrait" r:id="rId6"/>
      <headerFooter alignWithMargins="0"/>
    </customSheetView>
    <customSheetView guid="{B3CE7B10-A914-4559-A6DA-AED8C22AFD6D}" showGridLines="0" printArea="1" view="pageBreakPreview">
      <selection activeCell="D9" sqref="D9:G9"/>
      <pageMargins left="0.75" right="0.75" top="0.69" bottom="0.7" header="0.4" footer="0.37"/>
      <pageSetup orientation="portrait" r:id="rId7"/>
      <headerFooter alignWithMargins="0"/>
    </customSheetView>
    <customSheetView guid="{7487ED9F-BBED-4B2A-9631-22F1A430946B}" showGridLines="0" printArea="1" view="pageBreakPreview">
      <selection activeCell="D6" sqref="D6:G6"/>
      <pageMargins left="0.75" right="0.75" top="0.69" bottom="0.7" header="0.4" footer="0.37"/>
      <pageSetup orientation="portrait" r:id="rId8"/>
      <headerFooter alignWithMargins="0"/>
    </customSheetView>
    <customSheetView guid="{A7DBDDEF-9245-44C6-9EBF-032DB6E1C0A2}" showGridLines="0" printArea="1" view="pageBreakPreview" topLeftCell="A13">
      <selection activeCell="D28" sqref="D28:G28"/>
      <pageMargins left="0.75" right="0.75" top="0.69" bottom="0.7" header="0.4" footer="0.37"/>
      <pageSetup orientation="portrait" r:id="rId9"/>
      <headerFooter alignWithMargins="0"/>
    </customSheetView>
    <customSheetView guid="{E9F4E142-7D26-464D-BECA-4F3806DB1FE1}" showGridLines="0">
      <selection activeCell="G8" sqref="G8"/>
      <pageMargins left="0.75" right="0.75" top="0.69" bottom="0.7" header="0.4" footer="0.37"/>
      <pageSetup orientation="portrait" r:id="rId10"/>
      <headerFooter alignWithMargins="0"/>
    </customSheetView>
    <customSheetView guid="{27A45B7A-04F2-4516-B80B-5ED0825D4ED3}" showGridLines="0">
      <selection activeCell="D6" sqref="D6:G6"/>
      <pageMargins left="0.75" right="0.75" top="0.69" bottom="0.7" header="0.4" footer="0.37"/>
      <pageSetup orientation="portrait" r:id="rId11"/>
      <headerFooter alignWithMargins="0"/>
    </customSheetView>
    <customSheetView guid="{14D7F02E-BCCA-4517-ABC7-537FF4AEB67A}" showGridLines="0">
      <selection activeCell="D10" sqref="D10:G10"/>
      <pageMargins left="0.75" right="0.75" top="0.69" bottom="0.7" header="0.4" footer="0.37"/>
      <pageSetup orientation="portrait" r:id="rId12"/>
      <headerFooter alignWithMargins="0"/>
    </customSheetView>
    <customSheetView guid="{01ACF2E1-8E61-4459-ABC1-B6C183DEED61}" showGridLines="0" showRuler="0">
      <selection activeCell="D28" sqref="D28"/>
      <pageMargins left="0.75" right="0.75" top="0.69" bottom="0.7" header="0.4" footer="0.37"/>
      <pageSetup orientation="portrait" r:id="rId13"/>
      <headerFooter alignWithMargins="0"/>
    </customSheetView>
    <customSheetView guid="{4F65FF32-EC61-4022-A399-2986D7B6B8B3}" showGridLines="0" showRuler="0">
      <selection activeCell="D6" sqref="D6"/>
      <pageMargins left="0.75" right="0.75" top="0.69" bottom="0.7" header="0.4" footer="0.37"/>
      <pageSetup orientation="portrait" r:id="rId14"/>
      <headerFooter alignWithMargins="0"/>
    </customSheetView>
    <customSheetView guid="{ECE9294F-C910-4036-88BC-B1F2176FB06B}" showGridLines="0">
      <selection activeCell="D14" sqref="D14:G14"/>
      <pageMargins left="0.75" right="0.75" top="0.69" bottom="0.7" header="0.4" footer="0.37"/>
      <pageSetup orientation="portrait" r:id="rId15"/>
      <headerFooter alignWithMargins="0"/>
    </customSheetView>
    <customSheetView guid="{B23AD343-29DA-4CE0-BD10-47BF44F3782F}" showGridLines="0">
      <selection activeCell="G8" sqref="G8"/>
      <pageMargins left="0.75" right="0.75" top="0.69" bottom="0.7" header="0.4" footer="0.37"/>
      <pageSetup orientation="portrait" r:id="rId16"/>
      <headerFooter alignWithMargins="0"/>
    </customSheetView>
    <customSheetView guid="{4AA1107B-A795-4744-B566-827168772C7A}" showGridLines="0" printArea="1" view="pageBreakPreview">
      <selection activeCell="D6" sqref="D6:G6"/>
      <pageMargins left="0.75" right="0.75" top="0.69" bottom="0.7" header="0.4" footer="0.37"/>
      <pageSetup orientation="portrait" r:id="rId17"/>
      <headerFooter alignWithMargins="0"/>
    </customSheetView>
    <customSheetView guid="{EE46BCD1-F715-4FA9-A5FC-1B125AD601E0}" showGridLines="0" printArea="1" view="pageBreakPreview">
      <selection activeCell="D7" sqref="D7:G7"/>
      <pageMargins left="0.75" right="0.75" top="0.69" bottom="0.7" header="0.4" footer="0.37"/>
      <pageSetup orientation="portrait" r:id="rId18"/>
      <headerFooter alignWithMargins="0"/>
    </customSheetView>
    <customSheetView guid="{D0757F9E-DF41-4B40-A5E5-F4F8FDD8D61D}" showGridLines="0" printArea="1" view="pageBreakPreview">
      <selection activeCell="D6" sqref="D6:G6"/>
      <pageMargins left="0.75" right="0.75" top="0.69" bottom="0.7" header="0.4" footer="0.37"/>
      <pageSetup orientation="portrait" r:id="rId19"/>
      <headerFooter alignWithMargins="0"/>
    </customSheetView>
    <customSheetView guid="{E97134B6-5E8D-4951-8DA0-73D065532361}" showGridLines="0" printArea="1" view="pageBreakPreview">
      <selection activeCell="D6" sqref="D6:G6"/>
      <pageMargins left="0.75" right="0.75" top="0.69" bottom="0.7" header="0.4" footer="0.37"/>
      <pageSetup orientation="portrait" r:id="rId20"/>
      <headerFooter alignWithMargins="0"/>
    </customSheetView>
    <customSheetView guid="{C431BC99-7569-44AB-83F6-AB73BDED3783}" showGridLines="0" printArea="1" view="pageBreakPreview">
      <selection activeCell="D6" sqref="D6:G6"/>
      <pageMargins left="0.75" right="0.75" top="0.69" bottom="0.7" header="0.4" footer="0.37"/>
      <pageSetup orientation="portrait" r:id="rId21"/>
      <headerFooter alignWithMargins="0"/>
    </customSheetView>
    <customSheetView guid="{498493C3-769C-4143-9114-C68CD1D40B11}" showGridLines="0" printArea="1" hiddenColumns="1" view="pageBreakPreview">
      <selection activeCell="D6" sqref="D6:G6"/>
      <pageMargins left="0.75" right="0.75" top="0.69" bottom="0.7" header="0.4" footer="0.37"/>
      <pageSetup orientation="portrait" r:id="rId22"/>
      <headerFooter alignWithMargins="0"/>
    </customSheetView>
    <customSheetView guid="{1E0C44A1-9358-4FBD-8C2C-4DB661DA1476}" showGridLines="0" printArea="1" hiddenColumns="1" view="pageBreakPreview">
      <selection activeCell="D19" sqref="D19:G19"/>
      <pageMargins left="0.75" right="0.75" top="0.69" bottom="0.7" header="0.4" footer="0.37"/>
      <pageSetup orientation="portrait" r:id="rId23"/>
      <headerFooter alignWithMargins="0"/>
    </customSheetView>
    <customSheetView guid="{A41EE4DE-0D82-4A56-8210-F78316511D11}" showGridLines="0" printArea="1" hiddenColumns="1" view="pageBreakPreview">
      <selection activeCell="D24" sqref="D24:G24"/>
      <pageMargins left="0.75" right="0.75" top="0.69" bottom="0.7" header="0.4" footer="0.37"/>
      <pageSetup orientation="portrait" r:id="rId24"/>
      <headerFooter alignWithMargins="0"/>
    </customSheetView>
    <customSheetView guid="{BB6473B7-092C-417E-97E7-ED0705AE17A0}" showGridLines="0" printArea="1" hiddenColumns="1" view="pageBreakPreview">
      <selection activeCell="D6" sqref="D6:G6"/>
      <pageMargins left="0.75" right="0.75" top="0.69" bottom="0.7" header="0.4" footer="0.37"/>
      <pageSetup orientation="portrait" r:id="rId25"/>
      <headerFooter alignWithMargins="0"/>
    </customSheetView>
    <customSheetView guid="{023E95C7-CD0A-46A1-945E-64751E02EBFE}" showGridLines="0" printArea="1" hiddenColumns="1" view="pageBreakPreview" topLeftCell="A19">
      <selection activeCell="F31" sqref="F31"/>
      <pageMargins left="0.75" right="0.75" top="0.69" bottom="0.7" header="0.4" footer="0.37"/>
      <pageSetup orientation="portrait" r:id="rId26"/>
      <headerFooter alignWithMargins="0"/>
    </customSheetView>
    <customSheetView guid="{CB55CDDD-15EC-4265-9148-3411BBB26D54}" showGridLines="0" printArea="1" hiddenColumns="1" view="pageBreakPreview">
      <selection activeCell="D10" sqref="D10:G10"/>
      <pageMargins left="0.75" right="0.75" top="0.69" bottom="0.7" header="0.4" footer="0.37"/>
      <pageSetup orientation="portrait" r:id="rId27"/>
      <headerFooter alignWithMargins="0"/>
    </customSheetView>
    <customSheetView guid="{987A3FAC-920D-4C0C-8129-D8F4AFD7E477}" showGridLines="0" printArea="1" hiddenColumns="1" view="pageBreakPreview">
      <selection activeCell="D27" sqref="D27:G27"/>
      <pageMargins left="0.75" right="0.75" top="0.69" bottom="0.7" header="0.4" footer="0.37"/>
      <pageSetup orientation="portrait" r:id="rId28"/>
      <headerFooter alignWithMargins="0"/>
    </customSheetView>
  </customSheetViews>
  <mergeCells count="24">
    <mergeCell ref="D26:G26"/>
    <mergeCell ref="D27:G27"/>
    <mergeCell ref="D28:G28"/>
    <mergeCell ref="D29:G29"/>
    <mergeCell ref="D32:G32"/>
    <mergeCell ref="D9:G9"/>
    <mergeCell ref="D10:G10"/>
    <mergeCell ref="D11:G11"/>
    <mergeCell ref="D12:G12"/>
    <mergeCell ref="D17:G17"/>
    <mergeCell ref="D16:G16"/>
    <mergeCell ref="D14:G14"/>
    <mergeCell ref="D15:G15"/>
    <mergeCell ref="D20:G20"/>
    <mergeCell ref="D19:G19"/>
    <mergeCell ref="D24:G24"/>
    <mergeCell ref="D25:G25"/>
    <mergeCell ref="D22:G22"/>
    <mergeCell ref="D21:G21"/>
    <mergeCell ref="B1:G1"/>
    <mergeCell ref="B2:G2"/>
    <mergeCell ref="B4:G4"/>
    <mergeCell ref="D6:G6"/>
    <mergeCell ref="D7:G7"/>
  </mergeCells>
  <phoneticPr fontId="32" type="noConversion"/>
  <conditionalFormatting sqref="B14:C17">
    <cfRule type="expression" dxfId="53" priority="9" stopIfTrue="1">
      <formula>$L$6&lt;1</formula>
    </cfRule>
  </conditionalFormatting>
  <conditionalFormatting sqref="B19:C22">
    <cfRule type="expression" dxfId="52" priority="8" stopIfTrue="1">
      <formula>$L$6&lt;2</formula>
    </cfRule>
  </conditionalFormatting>
  <conditionalFormatting sqref="B7:G7">
    <cfRule type="expression" dxfId="51" priority="1" stopIfTrue="1">
      <formula>$D$6="Sole Bidder"</formula>
    </cfRule>
  </conditionalFormatting>
  <conditionalFormatting sqref="D14:G17">
    <cfRule type="expression" dxfId="50" priority="3" stopIfTrue="1">
      <formula>$L$6&lt;1</formula>
    </cfRule>
  </conditionalFormatting>
  <conditionalFormatting sqref="D19:G22">
    <cfRule type="expression" dxfId="49" priority="2" stopIfTrue="1">
      <formula>$L$6&lt;2</formula>
    </cfRule>
  </conditionalFormatting>
  <dataValidations count="5">
    <dataValidation type="list" allowBlank="1" showInputMessage="1" showErrorMessage="1" sqref="D31" xr:uid="{00000000-0002-0000-0300-000000000000}">
      <formula1>"1,2,3,4,5,6,7,8,9,10,11,12,13,14,15,16,17,18,19,20,21,22,23,24,25,26,27,28,29,30,31"</formula1>
    </dataValidation>
    <dataValidation type="list" allowBlank="1" showInputMessage="1" showErrorMessage="1" sqref="E31" xr:uid="{00000000-0002-0000-0300-000001000000}">
      <formula1>"Jan,Feb,Mar,Apr,May,Jun,Jul,Aug,Sep,Oct,Nov,Dec"</formula1>
    </dataValidation>
    <dataValidation type="list" allowBlank="1" showInputMessage="1" showErrorMessage="1" sqref="F31" xr:uid="{00000000-0002-0000-0300-000002000000}">
      <formula1>"2025"</formula1>
    </dataValidation>
    <dataValidation type="list" allowBlank="1" showInputMessage="1" showErrorMessage="1" sqref="D6:G6" xr:uid="{00000000-0002-0000-0300-000003000000}">
      <formula1>$AA$2:$AA$3</formula1>
    </dataValidation>
    <dataValidation type="list" allowBlank="1" showInputMessage="1" showErrorMessage="1" sqref="D7:G7" xr:uid="{00000000-0002-0000-0300-000004000000}">
      <formula1>$AB$2:$AB$3</formula1>
    </dataValidation>
  </dataValidations>
  <pageMargins left="0.75" right="0.75" top="0.69" bottom="0.7" header="0.4" footer="0.37"/>
  <pageSetup orientation="portrait" r:id="rId29"/>
  <headerFooter alignWithMargins="0"/>
  <drawing r:id="rId3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autoPageBreaks="0"/>
  </sheetPr>
  <dimension ref="A1:AY227"/>
  <sheetViews>
    <sheetView view="pageBreakPreview" topLeftCell="A23" zoomScaleNormal="100" zoomScaleSheetLayoutView="100" workbookViewId="0">
      <selection activeCell="G23" sqref="G23"/>
    </sheetView>
  </sheetViews>
  <sheetFormatPr defaultColWidth="9" defaultRowHeight="16.5"/>
  <cols>
    <col min="1" max="1" width="6.875" style="827" customWidth="1"/>
    <col min="2" max="2" width="13.625" style="827" hidden="1" customWidth="1"/>
    <col min="3" max="3" width="9.625" style="827" hidden="1" customWidth="1"/>
    <col min="4" max="4" width="41.75" style="827" customWidth="1"/>
    <col min="5" max="5" width="15.375" style="827" customWidth="1"/>
    <col min="6" max="6" width="13.5" style="827" customWidth="1"/>
    <col min="7" max="7" width="14.75" style="827" customWidth="1"/>
    <col min="8" max="8" width="11.375" style="827" customWidth="1"/>
    <col min="9" max="9" width="15.125" style="922" customWidth="1"/>
    <col min="10" max="10" width="55.375" style="606" customWidth="1"/>
    <col min="11" max="11" width="7.5" style="827" customWidth="1"/>
    <col min="12" max="12" width="7.75" style="827" customWidth="1"/>
    <col min="13" max="13" width="21.25" style="606" customWidth="1"/>
    <col min="14" max="14" width="29.375" style="827" customWidth="1"/>
    <col min="15" max="15" width="13" style="827" hidden="1" customWidth="1"/>
    <col min="16" max="16" width="16.875" style="918" hidden="1" customWidth="1"/>
    <col min="17" max="17" width="22.75" style="918" hidden="1" customWidth="1"/>
    <col min="18" max="18" width="15.5" style="918" hidden="1" customWidth="1"/>
    <col min="19" max="19" width="2.875" style="605" hidden="1" customWidth="1"/>
    <col min="20" max="20" width="13.875" style="603" hidden="1" customWidth="1"/>
    <col min="21" max="21" width="9.5" style="603" hidden="1" customWidth="1"/>
    <col min="22" max="23" width="9" style="603" hidden="1" customWidth="1"/>
    <col min="24" max="24" width="14.25" style="603" hidden="1" customWidth="1"/>
    <col min="25" max="25" width="24.125" style="603" hidden="1" customWidth="1"/>
    <col min="26" max="26" width="11.125" style="606" hidden="1" customWidth="1"/>
    <col min="27" max="27" width="12.75" style="606" hidden="1" customWidth="1"/>
    <col min="28" max="28" width="11.375" style="827" hidden="1" customWidth="1"/>
    <col min="29" max="29" width="10.375" style="606" hidden="1" customWidth="1"/>
    <col min="30" max="30" width="17.75" style="606" hidden="1" customWidth="1"/>
    <col min="31" max="31" width="10.5" style="606" hidden="1" customWidth="1"/>
    <col min="32" max="32" width="12.375" style="606" hidden="1" customWidth="1"/>
    <col min="33" max="34" width="9" style="606" hidden="1" customWidth="1"/>
    <col min="35" max="35" width="10.875" style="606" hidden="1" customWidth="1"/>
    <col min="36" max="36" width="18.75" style="606" hidden="1" customWidth="1"/>
    <col min="37" max="37" width="9" style="606" hidden="1" customWidth="1"/>
    <col min="38" max="44" width="9" style="603" hidden="1" customWidth="1"/>
    <col min="45" max="51" width="9" style="603" customWidth="1"/>
    <col min="52" max="52" width="9" style="606" customWidth="1"/>
    <col min="53" max="16384" width="9" style="606"/>
  </cols>
  <sheetData>
    <row r="1" spans="1:37">
      <c r="A1" s="824" t="str">
        <f>Cover!B3</f>
        <v>Tender Enquiry No.:NR3/NT/W-AIS/DOM/K00/25/09228 (RFx No. 5002004616)</v>
      </c>
      <c r="B1" s="824"/>
      <c r="C1" s="824"/>
      <c r="D1" s="824"/>
      <c r="E1" s="824"/>
      <c r="F1" s="825"/>
      <c r="G1" s="824"/>
      <c r="H1" s="824"/>
      <c r="I1" s="915"/>
      <c r="J1" s="916"/>
      <c r="K1" s="825"/>
      <c r="L1" s="825"/>
      <c r="M1" s="826"/>
      <c r="N1" s="917" t="s">
        <v>416</v>
      </c>
      <c r="O1" s="825" t="s">
        <v>416</v>
      </c>
      <c r="AD1" s="919" t="s">
        <v>252</v>
      </c>
      <c r="AE1" s="920">
        <f>SUMIF(O18:O116, "Direct",N18:N116)</f>
        <v>0</v>
      </c>
      <c r="AJ1" s="920" t="str">
        <f>'Names of Bidder'!D6</f>
        <v>JV (Joint Venture)</v>
      </c>
      <c r="AK1" s="606" t="s">
        <v>253</v>
      </c>
    </row>
    <row r="2" spans="1:37">
      <c r="A2" s="921"/>
      <c r="B2" s="921"/>
      <c r="C2" s="921"/>
      <c r="D2" s="921"/>
      <c r="E2" s="921"/>
      <c r="G2" s="921"/>
      <c r="H2" s="921"/>
      <c r="AA2" s="827"/>
      <c r="AD2" s="919" t="s">
        <v>254</v>
      </c>
      <c r="AE2" s="923" t="e">
        <f>#REF!-AE1</f>
        <v>#REF!</v>
      </c>
      <c r="AF2" s="724"/>
      <c r="AJ2" s="920" t="str">
        <f>'Names of Bidder'!L6</f>
        <v>2 or More</v>
      </c>
    </row>
    <row r="3" spans="1:37" ht="60.75" customHeight="1">
      <c r="A3" s="1170" t="str">
        <f>Cover!B2</f>
        <v>Package-C-Augmentation of transformation capacity at 765/400/220kV Agra (PG) S/S by 1x500 MVA, 400/220kV ICT at 400 KV Agra S/S</v>
      </c>
      <c r="B3" s="1170"/>
      <c r="C3" s="1170"/>
      <c r="D3" s="1170"/>
      <c r="E3" s="1170"/>
      <c r="F3" s="1170"/>
      <c r="G3" s="1170"/>
      <c r="H3" s="1170"/>
      <c r="I3" s="1170"/>
      <c r="J3" s="1170"/>
      <c r="K3" s="1170"/>
      <c r="L3" s="1170"/>
      <c r="M3" s="1170"/>
      <c r="N3" s="1170"/>
      <c r="O3" s="1170"/>
      <c r="Y3" s="828"/>
      <c r="Z3" s="922"/>
      <c r="AA3" s="922"/>
      <c r="AB3" s="922"/>
      <c r="AD3" s="921"/>
      <c r="AG3" s="1167"/>
      <c r="AH3" s="1167"/>
    </row>
    <row r="4" spans="1:37">
      <c r="A4" s="1171" t="s">
        <v>23</v>
      </c>
      <c r="B4" s="1171"/>
      <c r="C4" s="1171"/>
      <c r="D4" s="1171"/>
      <c r="E4" s="1171"/>
      <c r="F4" s="1171"/>
      <c r="G4" s="1171"/>
      <c r="H4" s="1171"/>
      <c r="I4" s="1171"/>
      <c r="J4" s="1171"/>
      <c r="K4" s="1171"/>
      <c r="L4" s="1171"/>
      <c r="M4" s="1171"/>
      <c r="N4" s="1171"/>
      <c r="O4" s="1171"/>
      <c r="Y4" s="828"/>
      <c r="Z4" s="922"/>
      <c r="AA4" s="922"/>
      <c r="AB4" s="922"/>
      <c r="AD4" s="921"/>
      <c r="AE4" s="924"/>
      <c r="AF4" s="724"/>
    </row>
    <row r="5" spans="1:37">
      <c r="Y5" s="828"/>
      <c r="Z5" s="922"/>
      <c r="AA5" s="922"/>
      <c r="AB5" s="922"/>
      <c r="AD5" s="921"/>
    </row>
    <row r="6" spans="1:37">
      <c r="A6" s="676" t="str">
        <f>"Bidder’s Name and Address (" &amp; MID('Names of Bidder'!B9,9, 20) &amp; ") :"</f>
        <v>Bidder’s Name and Address (Lead Partner) :</v>
      </c>
      <c r="B6" s="676"/>
      <c r="C6" s="676"/>
      <c r="D6" s="676"/>
      <c r="E6" s="676"/>
      <c r="F6" s="675"/>
      <c r="G6" s="676"/>
      <c r="H6" s="676"/>
      <c r="I6" s="925"/>
      <c r="J6" s="677"/>
      <c r="K6" s="675"/>
      <c r="L6" s="675"/>
      <c r="M6" s="670" t="s">
        <v>394</v>
      </c>
      <c r="O6" s="837"/>
      <c r="Y6" s="828"/>
      <c r="Z6" s="922"/>
      <c r="AA6" s="922"/>
      <c r="AB6" s="922"/>
      <c r="AD6" s="921"/>
      <c r="AE6" s="924"/>
    </row>
    <row r="7" spans="1:37">
      <c r="A7" s="1172" t="str">
        <f>IF('Names of Bidder'!D9="", "", IF('Names of Bidder'!D6= "JV (Joint Venture)", "JV of " &amp; AJ8, ""))</f>
        <v xml:space="preserve">JV of …….. …….. …….. …….. …….. ……..  ,  &amp; …….. …….. …….. …….. …….. …….. </v>
      </c>
      <c r="B7" s="1172"/>
      <c r="C7" s="1172"/>
      <c r="D7" s="1172"/>
      <c r="E7" s="1172"/>
      <c r="F7" s="1172"/>
      <c r="G7" s="1172"/>
      <c r="H7" s="1172"/>
      <c r="I7" s="1172"/>
      <c r="J7" s="1172"/>
      <c r="K7" s="1172"/>
      <c r="L7" s="1172"/>
      <c r="M7" s="695" t="s">
        <v>478</v>
      </c>
      <c r="O7" s="837"/>
      <c r="Y7" s="918"/>
      <c r="Z7" s="926"/>
      <c r="AA7" s="926"/>
      <c r="AB7" s="926"/>
      <c r="AG7" s="1167"/>
      <c r="AH7" s="1167"/>
    </row>
    <row r="8" spans="1:37">
      <c r="A8" s="676" t="s">
        <v>395</v>
      </c>
      <c r="B8" s="676"/>
      <c r="C8" s="695" t="str">
        <f>IF('Names of Bidder'!D9=0, "", 'Names of Bidder'!D9)</f>
        <v xml:space="preserve">…….. …….. …….. …….. …….. …….. </v>
      </c>
      <c r="D8" s="695"/>
      <c r="E8" s="695"/>
      <c r="F8" s="675"/>
      <c r="G8" s="676"/>
      <c r="H8" s="676"/>
      <c r="I8" s="925"/>
      <c r="M8" s="695" t="s">
        <v>398</v>
      </c>
      <c r="O8" s="837"/>
      <c r="Y8" s="828"/>
      <c r="Z8" s="927"/>
      <c r="AA8" s="927"/>
      <c r="AB8" s="927"/>
      <c r="AJ8" s="920" t="str">
        <f>IF('Names of Bidder'!D7=1,'Names of Bidder'!D9&amp;" &amp; "&amp;'Names of Bidder'!D14,IF('Names of Bidder'!D7="2 or More",'Names of Bidder'!D9&amp;" , "&amp;'Names of Bidder'!D14&amp;" &amp; "&amp;'Names of Bidder'!D19,""))</f>
        <v xml:space="preserve">…….. …….. …….. …….. …….. ……..  ,  &amp; …….. …….. …….. …….. …….. …….. </v>
      </c>
    </row>
    <row r="9" spans="1:37" ht="52.5" customHeight="1">
      <c r="A9" s="676" t="s">
        <v>397</v>
      </c>
      <c r="B9" s="676"/>
      <c r="C9" s="695" t="str">
        <f>IF('Names of Bidder'!D10=0, "", 'Names of Bidder'!D10)</f>
        <v xml:space="preserve">…….. …….. …….. …….. …….. …….. </v>
      </c>
      <c r="D9" s="695"/>
      <c r="E9" s="695"/>
      <c r="F9" s="675"/>
      <c r="G9" s="676"/>
      <c r="H9" s="676"/>
      <c r="I9" s="925"/>
      <c r="M9" s="1173" t="s">
        <v>650</v>
      </c>
      <c r="N9" s="1173"/>
      <c r="O9" s="837"/>
      <c r="Y9" s="828"/>
      <c r="Z9" s="927"/>
      <c r="AA9" s="927"/>
      <c r="AB9" s="927"/>
    </row>
    <row r="10" spans="1:37">
      <c r="A10" s="677"/>
      <c r="B10" s="677"/>
      <c r="C10" s="695" t="str">
        <f>IF('Names of Bidder'!D11=0, "", 'Names of Bidder'!D11)</f>
        <v xml:space="preserve">…….. …….. …….. …….. …….. …….. </v>
      </c>
      <c r="D10" s="695"/>
      <c r="E10" s="695"/>
      <c r="F10" s="837"/>
      <c r="G10" s="677"/>
      <c r="H10" s="677"/>
      <c r="I10" s="928"/>
      <c r="M10" s="695" t="s">
        <v>651</v>
      </c>
      <c r="N10" s="695"/>
      <c r="O10" s="837"/>
      <c r="Y10" s="918"/>
      <c r="Z10" s="929"/>
      <c r="AA10" s="922"/>
      <c r="AB10" s="930"/>
    </row>
    <row r="11" spans="1:37">
      <c r="A11" s="677"/>
      <c r="B11" s="677"/>
      <c r="C11" s="1168" t="str">
        <f>IF('Names of Bidder'!D12=0, "", 'Names of Bidder'!D12)</f>
        <v xml:space="preserve">…….. …….. …….. …….. …….. …….. </v>
      </c>
      <c r="D11" s="1168"/>
      <c r="E11" s="1168"/>
      <c r="F11" s="837"/>
      <c r="G11" s="677"/>
      <c r="H11" s="677"/>
      <c r="I11" s="928"/>
      <c r="M11" s="695"/>
      <c r="O11" s="837"/>
      <c r="AG11" s="1167"/>
      <c r="AH11" s="1167"/>
    </row>
    <row r="12" spans="1:37">
      <c r="A12" s="677"/>
      <c r="B12" s="677"/>
      <c r="F12" s="837"/>
      <c r="G12" s="677"/>
      <c r="H12" s="677"/>
      <c r="I12" s="928"/>
      <c r="J12" s="677"/>
      <c r="K12" s="837"/>
      <c r="L12" s="837"/>
      <c r="M12" s="676"/>
      <c r="N12" s="671"/>
      <c r="O12" s="671"/>
      <c r="AI12" s="931"/>
    </row>
    <row r="13" spans="1:37" ht="23.25" customHeight="1">
      <c r="A13" s="1169" t="s">
        <v>563</v>
      </c>
      <c r="B13" s="1169"/>
      <c r="C13" s="1169"/>
      <c r="D13" s="1169"/>
      <c r="E13" s="1169"/>
      <c r="F13" s="1169"/>
      <c r="G13" s="1169"/>
      <c r="H13" s="1169"/>
      <c r="I13" s="1169"/>
      <c r="J13" s="1169"/>
      <c r="K13" s="1169"/>
      <c r="L13" s="1169"/>
      <c r="M13" s="1169"/>
      <c r="N13" s="1169"/>
      <c r="O13" s="1169"/>
      <c r="P13" s="932"/>
      <c r="Q13" s="932"/>
      <c r="R13" s="932"/>
      <c r="S13" s="933"/>
      <c r="T13" s="934"/>
      <c r="U13" s="934"/>
      <c r="V13" s="934"/>
      <c r="W13" s="934"/>
      <c r="AA13" s="827"/>
      <c r="AE13" s="606" t="s">
        <v>422</v>
      </c>
      <c r="AI13" s="931"/>
    </row>
    <row r="14" spans="1:37">
      <c r="A14" s="935"/>
      <c r="B14" s="935"/>
      <c r="C14" s="935"/>
      <c r="D14" s="935"/>
      <c r="E14" s="935"/>
      <c r="F14" s="850"/>
      <c r="G14" s="935"/>
      <c r="H14" s="935"/>
      <c r="I14" s="936"/>
      <c r="J14" s="935"/>
      <c r="K14" s="850"/>
      <c r="L14" s="850"/>
      <c r="M14" s="935"/>
      <c r="N14" s="850"/>
      <c r="O14" s="850"/>
      <c r="P14" s="932"/>
      <c r="Q14" s="932"/>
      <c r="R14" s="932"/>
      <c r="S14" s="933"/>
      <c r="T14" s="934"/>
      <c r="U14" s="934"/>
      <c r="V14" s="934"/>
      <c r="W14" s="934"/>
      <c r="AA14" s="827"/>
      <c r="AI14" s="931"/>
    </row>
    <row r="15" spans="1:37">
      <c r="L15" s="851" t="s">
        <v>271</v>
      </c>
      <c r="M15" s="851"/>
      <c r="Z15" s="1196"/>
      <c r="AA15" s="1196"/>
      <c r="AC15" s="1197"/>
      <c r="AD15" s="1197"/>
      <c r="AE15" s="606" t="s">
        <v>68</v>
      </c>
      <c r="AG15" s="1167"/>
      <c r="AH15" s="1167"/>
    </row>
    <row r="16" spans="1:37" ht="104.25" customHeight="1">
      <c r="A16" s="877" t="s">
        <v>359</v>
      </c>
      <c r="B16" s="877" t="s">
        <v>511</v>
      </c>
      <c r="C16" s="877" t="s">
        <v>512</v>
      </c>
      <c r="D16" s="877" t="s">
        <v>513</v>
      </c>
      <c r="E16" s="877" t="s">
        <v>514</v>
      </c>
      <c r="F16" s="877" t="s">
        <v>482</v>
      </c>
      <c r="G16" s="877" t="s">
        <v>530</v>
      </c>
      <c r="H16" s="877" t="s">
        <v>577</v>
      </c>
      <c r="I16" s="937" t="s">
        <v>509</v>
      </c>
      <c r="J16" s="722" t="s">
        <v>389</v>
      </c>
      <c r="K16" s="645" t="s">
        <v>351</v>
      </c>
      <c r="L16" s="645" t="s">
        <v>360</v>
      </c>
      <c r="M16" s="877" t="s">
        <v>504</v>
      </c>
      <c r="N16" s="877" t="s">
        <v>505</v>
      </c>
      <c r="O16" s="877" t="s">
        <v>506</v>
      </c>
      <c r="Z16" s="702"/>
      <c r="AA16" s="702"/>
      <c r="AC16" s="702"/>
      <c r="AD16" s="702"/>
    </row>
    <row r="17" spans="1:51">
      <c r="A17" s="938">
        <v>1</v>
      </c>
      <c r="B17" s="939">
        <v>2</v>
      </c>
      <c r="C17" s="939">
        <v>3</v>
      </c>
      <c r="D17" s="939">
        <v>4</v>
      </c>
      <c r="E17" s="939">
        <v>5</v>
      </c>
      <c r="F17" s="939">
        <v>6</v>
      </c>
      <c r="G17" s="939">
        <v>7</v>
      </c>
      <c r="H17" s="939">
        <v>8</v>
      </c>
      <c r="I17" s="939">
        <v>9</v>
      </c>
      <c r="J17" s="645">
        <v>10</v>
      </c>
      <c r="K17" s="645">
        <v>11</v>
      </c>
      <c r="L17" s="645">
        <v>12</v>
      </c>
      <c r="M17" s="645">
        <v>13</v>
      </c>
      <c r="N17" s="645" t="s">
        <v>515</v>
      </c>
      <c r="O17" s="940">
        <v>15</v>
      </c>
      <c r="Z17" s="700"/>
      <c r="AA17" s="700"/>
      <c r="AC17" s="700"/>
      <c r="AD17" s="700"/>
    </row>
    <row r="18" spans="1:51" hidden="1">
      <c r="A18" s="941"/>
      <c r="B18" s="941"/>
      <c r="C18" s="941"/>
      <c r="D18" s="941"/>
      <c r="E18" s="941"/>
      <c r="F18" s="943"/>
      <c r="G18" s="941"/>
      <c r="H18" s="941"/>
      <c r="I18" s="942"/>
      <c r="J18" s="941"/>
      <c r="K18" s="943"/>
      <c r="L18" s="943"/>
      <c r="M18" s="944"/>
      <c r="N18" s="945"/>
      <c r="O18" s="946"/>
      <c r="P18" s="603"/>
      <c r="Q18" s="603"/>
      <c r="R18" s="603"/>
      <c r="S18" s="603"/>
      <c r="T18" s="810"/>
      <c r="V18" s="716"/>
      <c r="AB18" s="606"/>
      <c r="AL18" s="606"/>
      <c r="AM18" s="606"/>
      <c r="AN18" s="606"/>
      <c r="AO18" s="606"/>
      <c r="AP18" s="606"/>
      <c r="AQ18" s="606"/>
      <c r="AR18" s="606"/>
      <c r="AS18" s="606"/>
      <c r="AT18" s="606"/>
      <c r="AU18" s="606"/>
      <c r="AV18" s="606"/>
      <c r="AW18" s="606"/>
      <c r="AX18" s="606"/>
      <c r="AY18" s="606"/>
    </row>
    <row r="19" spans="1:51" hidden="1">
      <c r="A19" s="941"/>
      <c r="B19" s="941"/>
      <c r="C19" s="941"/>
      <c r="D19" s="941"/>
      <c r="E19" s="941"/>
      <c r="F19" s="943"/>
      <c r="G19" s="941"/>
      <c r="H19" s="941"/>
      <c r="I19" s="942"/>
      <c r="J19" s="947"/>
      <c r="K19" s="943"/>
      <c r="L19" s="943"/>
      <c r="M19" s="944"/>
      <c r="N19" s="945"/>
      <c r="O19" s="946"/>
      <c r="P19" s="603"/>
      <c r="Q19" s="603"/>
      <c r="R19" s="603"/>
      <c r="S19" s="603"/>
      <c r="T19" s="810"/>
      <c r="V19" s="716"/>
      <c r="AB19" s="606"/>
      <c r="AL19" s="606"/>
      <c r="AM19" s="606"/>
      <c r="AN19" s="606"/>
      <c r="AO19" s="606"/>
      <c r="AP19" s="606"/>
      <c r="AQ19" s="606"/>
      <c r="AR19" s="606"/>
      <c r="AS19" s="606"/>
      <c r="AT19" s="606"/>
      <c r="AU19" s="606"/>
      <c r="AV19" s="606"/>
      <c r="AW19" s="606"/>
      <c r="AX19" s="606"/>
      <c r="AY19" s="606"/>
    </row>
    <row r="20" spans="1:51" ht="30" hidden="1" customHeight="1">
      <c r="A20" s="948"/>
      <c r="B20" s="1181" t="s">
        <v>569</v>
      </c>
      <c r="C20" s="1182"/>
      <c r="D20" s="1182"/>
      <c r="E20" s="1182"/>
      <c r="F20" s="1182"/>
      <c r="G20" s="1182"/>
      <c r="H20" s="1182"/>
      <c r="I20" s="1182"/>
      <c r="J20" s="1183"/>
      <c r="K20" s="949"/>
      <c r="L20" s="949"/>
      <c r="M20" s="950"/>
      <c r="N20" s="951"/>
      <c r="O20" s="802"/>
      <c r="P20" s="603"/>
      <c r="Q20" s="603"/>
      <c r="R20" s="603"/>
      <c r="S20" s="603"/>
      <c r="T20" s="810"/>
      <c r="V20" s="716"/>
      <c r="AB20" s="606"/>
      <c r="AL20" s="606"/>
      <c r="AM20" s="606"/>
      <c r="AN20" s="606"/>
      <c r="AO20" s="606"/>
      <c r="AP20" s="606"/>
      <c r="AQ20" s="606"/>
      <c r="AR20" s="606"/>
      <c r="AS20" s="606"/>
      <c r="AT20" s="606"/>
      <c r="AU20" s="606"/>
      <c r="AV20" s="606"/>
      <c r="AW20" s="606"/>
      <c r="AX20" s="606"/>
      <c r="AY20" s="606"/>
    </row>
    <row r="21" spans="1:51" ht="23.25" customHeight="1">
      <c r="A21" s="803" t="s">
        <v>338</v>
      </c>
      <c r="B21" s="804" t="s">
        <v>579</v>
      </c>
      <c r="C21" s="805"/>
      <c r="D21" s="805"/>
      <c r="E21" s="805"/>
      <c r="F21" s="806"/>
      <c r="G21" s="805"/>
      <c r="H21" s="805"/>
      <c r="I21" s="806"/>
      <c r="J21" s="807"/>
      <c r="K21" s="803"/>
      <c r="L21" s="803"/>
      <c r="M21" s="808"/>
      <c r="N21" s="803"/>
      <c r="O21" s="809"/>
      <c r="P21" s="603"/>
      <c r="Q21" s="661" t="s">
        <v>490</v>
      </c>
      <c r="R21" s="661" t="s">
        <v>491</v>
      </c>
      <c r="S21" s="603"/>
      <c r="T21" s="810"/>
      <c r="V21" s="716"/>
      <c r="AB21" s="606"/>
      <c r="AL21" s="606"/>
      <c r="AM21" s="606"/>
      <c r="AN21" s="606"/>
      <c r="AO21" s="606"/>
      <c r="AP21" s="606"/>
      <c r="AQ21" s="606"/>
      <c r="AR21" s="606"/>
      <c r="AS21" s="606"/>
      <c r="AT21" s="606"/>
      <c r="AU21" s="606"/>
      <c r="AV21" s="606"/>
      <c r="AW21" s="606"/>
      <c r="AX21" s="606"/>
      <c r="AY21" s="606"/>
    </row>
    <row r="22" spans="1:51" s="823" customFormat="1" ht="23.25" customHeight="1">
      <c r="A22" s="811"/>
      <c r="C22" s="813"/>
      <c r="D22" s="812" t="str">
        <f>Cover!$B$2</f>
        <v>Package-C-Augmentation of transformation capacity at 765/400/220kV Agra (PG) S/S by 1x500 MVA, 400/220kV ICT at 400 KV Agra S/S</v>
      </c>
      <c r="E22" s="813"/>
      <c r="F22" s="814"/>
      <c r="G22" s="813"/>
      <c r="H22" s="813"/>
      <c r="I22" s="814"/>
      <c r="J22" s="815"/>
      <c r="K22" s="816"/>
      <c r="L22" s="816"/>
      <c r="M22" s="817"/>
      <c r="N22" s="811"/>
      <c r="O22" s="818"/>
      <c r="P22" s="819"/>
      <c r="Q22" s="820"/>
      <c r="R22" s="820"/>
      <c r="S22" s="819"/>
      <c r="T22" s="821"/>
      <c r="U22" s="819"/>
      <c r="V22" s="822"/>
      <c r="W22" s="819"/>
      <c r="X22" s="819"/>
      <c r="Y22" s="819"/>
    </row>
    <row r="23" spans="1:51" ht="33">
      <c r="A23" s="801">
        <v>1</v>
      </c>
      <c r="B23" s="946"/>
      <c r="C23" s="946"/>
      <c r="D23" s="1020" t="s">
        <v>598</v>
      </c>
      <c r="E23" s="1043">
        <v>1000004501</v>
      </c>
      <c r="F23" s="628">
        <v>85352913</v>
      </c>
      <c r="G23" s="952"/>
      <c r="H23" s="1102">
        <v>18</v>
      </c>
      <c r="I23" s="953"/>
      <c r="J23" s="1020" t="s">
        <v>596</v>
      </c>
      <c r="K23" s="1043" t="s">
        <v>590</v>
      </c>
      <c r="L23" s="628">
        <v>1</v>
      </c>
      <c r="M23" s="954"/>
      <c r="N23" s="1103" t="str">
        <f>IF(M23=0, "Included",IF(ISERROR(L23*M23), M23, L23*M23))</f>
        <v>Included</v>
      </c>
      <c r="O23" s="955">
        <f t="shared" ref="O23" si="0">R23</f>
        <v>0</v>
      </c>
      <c r="P23" s="603"/>
      <c r="Q23" s="606">
        <f>IF(N23="Included",0,N23)</f>
        <v>0</v>
      </c>
      <c r="R23" s="724">
        <f>IF(I23="", H23*Q23/100,I23*Q23)</f>
        <v>0</v>
      </c>
      <c r="S23" s="603"/>
      <c r="T23" s="810"/>
      <c r="V23" s="716"/>
      <c r="AB23" s="606"/>
      <c r="AL23" s="606"/>
      <c r="AM23" s="606"/>
      <c r="AN23" s="606"/>
      <c r="AO23" s="606"/>
      <c r="AP23" s="606"/>
      <c r="AQ23" s="606"/>
      <c r="AR23" s="606"/>
      <c r="AS23" s="606"/>
      <c r="AT23" s="606"/>
      <c r="AU23" s="606"/>
      <c r="AV23" s="606"/>
      <c r="AW23" s="606"/>
      <c r="AX23" s="606"/>
      <c r="AY23" s="606"/>
    </row>
    <row r="24" spans="1:51" ht="33">
      <c r="A24" s="801">
        <v>2</v>
      </c>
      <c r="B24" s="946"/>
      <c r="C24" s="946"/>
      <c r="D24" s="1020" t="s">
        <v>600</v>
      </c>
      <c r="E24" s="1043">
        <v>1000004463</v>
      </c>
      <c r="F24" s="628">
        <v>85359090</v>
      </c>
      <c r="G24" s="952"/>
      <c r="H24" s="1102">
        <v>18</v>
      </c>
      <c r="I24" s="953"/>
      <c r="J24" s="1020" t="s">
        <v>748</v>
      </c>
      <c r="K24" s="1043" t="s">
        <v>590</v>
      </c>
      <c r="L24" s="628">
        <v>3</v>
      </c>
      <c r="M24" s="954"/>
      <c r="N24" s="1103" t="str">
        <f t="shared" ref="N24:N87" si="1">IF(M24=0, "Included",IF(ISERROR(L24*M24), M24, L24*M24))</f>
        <v>Included</v>
      </c>
      <c r="O24" s="955">
        <f t="shared" ref="O24:O87" si="2">R24</f>
        <v>0</v>
      </c>
      <c r="P24" s="603"/>
      <c r="Q24" s="606">
        <f t="shared" ref="Q24:Q87" si="3">IF(N24="Included",0,N24)</f>
        <v>0</v>
      </c>
      <c r="R24" s="724">
        <f t="shared" ref="R24:R87" si="4">IF(I24="", H24*Q24/100,I24*Q24)</f>
        <v>0</v>
      </c>
      <c r="S24" s="603"/>
      <c r="T24" s="810"/>
      <c r="V24" s="716"/>
      <c r="AB24" s="606"/>
      <c r="AL24" s="606"/>
      <c r="AM24" s="606"/>
      <c r="AN24" s="606"/>
      <c r="AO24" s="606"/>
      <c r="AP24" s="606"/>
      <c r="AQ24" s="606"/>
      <c r="AR24" s="606"/>
      <c r="AS24" s="606"/>
      <c r="AT24" s="606"/>
      <c r="AU24" s="606"/>
      <c r="AV24" s="606"/>
      <c r="AW24" s="606"/>
      <c r="AX24" s="606"/>
      <c r="AY24" s="606"/>
    </row>
    <row r="25" spans="1:51" ht="33">
      <c r="A25" s="801">
        <v>3</v>
      </c>
      <c r="B25" s="946"/>
      <c r="C25" s="946"/>
      <c r="D25" s="1020" t="s">
        <v>599</v>
      </c>
      <c r="E25" s="1043">
        <v>1000004498</v>
      </c>
      <c r="F25" s="628">
        <v>85353090</v>
      </c>
      <c r="G25" s="952"/>
      <c r="H25" s="1102">
        <v>18</v>
      </c>
      <c r="I25" s="953"/>
      <c r="J25" s="1020" t="s">
        <v>749</v>
      </c>
      <c r="K25" s="1043" t="s">
        <v>590</v>
      </c>
      <c r="L25" s="628">
        <v>2</v>
      </c>
      <c r="M25" s="954"/>
      <c r="N25" s="1103" t="str">
        <f t="shared" si="1"/>
        <v>Included</v>
      </c>
      <c r="O25" s="955">
        <f t="shared" si="2"/>
        <v>0</v>
      </c>
      <c r="P25" s="603"/>
      <c r="Q25" s="606">
        <f t="shared" si="3"/>
        <v>0</v>
      </c>
      <c r="R25" s="724">
        <f t="shared" si="4"/>
        <v>0</v>
      </c>
      <c r="S25" s="603"/>
      <c r="T25" s="810"/>
      <c r="V25" s="716"/>
      <c r="AB25" s="606"/>
      <c r="AL25" s="606"/>
      <c r="AM25" s="606"/>
      <c r="AN25" s="606"/>
      <c r="AO25" s="606"/>
      <c r="AP25" s="606"/>
      <c r="AQ25" s="606"/>
      <c r="AR25" s="606"/>
      <c r="AS25" s="606"/>
      <c r="AT25" s="606"/>
      <c r="AU25" s="606"/>
      <c r="AV25" s="606"/>
      <c r="AW25" s="606"/>
      <c r="AX25" s="606"/>
      <c r="AY25" s="606"/>
    </row>
    <row r="26" spans="1:51">
      <c r="A26" s="801">
        <v>4</v>
      </c>
      <c r="B26" s="946"/>
      <c r="C26" s="946"/>
      <c r="D26" s="1020" t="s">
        <v>601</v>
      </c>
      <c r="E26" s="1043">
        <v>1000020419</v>
      </c>
      <c r="F26" s="628">
        <v>85354010</v>
      </c>
      <c r="G26" s="952"/>
      <c r="H26" s="1102">
        <v>18</v>
      </c>
      <c r="I26" s="953"/>
      <c r="J26" s="1020" t="s">
        <v>750</v>
      </c>
      <c r="K26" s="1043" t="s">
        <v>590</v>
      </c>
      <c r="L26" s="628">
        <v>3</v>
      </c>
      <c r="M26" s="954"/>
      <c r="N26" s="1103" t="str">
        <f t="shared" si="1"/>
        <v>Included</v>
      </c>
      <c r="O26" s="955">
        <f t="shared" si="2"/>
        <v>0</v>
      </c>
      <c r="P26" s="603"/>
      <c r="Q26" s="606">
        <f t="shared" si="3"/>
        <v>0</v>
      </c>
      <c r="R26" s="724">
        <f t="shared" si="4"/>
        <v>0</v>
      </c>
      <c r="S26" s="603"/>
      <c r="T26" s="810"/>
      <c r="V26" s="716"/>
      <c r="AB26" s="606"/>
      <c r="AL26" s="606"/>
      <c r="AM26" s="606"/>
      <c r="AN26" s="606"/>
      <c r="AO26" s="606"/>
      <c r="AP26" s="606"/>
      <c r="AQ26" s="606"/>
      <c r="AR26" s="606"/>
      <c r="AS26" s="606"/>
      <c r="AT26" s="606"/>
      <c r="AU26" s="606"/>
      <c r="AV26" s="606"/>
      <c r="AW26" s="606"/>
      <c r="AX26" s="606"/>
      <c r="AY26" s="606"/>
    </row>
    <row r="27" spans="1:51">
      <c r="A27" s="801">
        <v>5</v>
      </c>
      <c r="B27" s="946"/>
      <c r="C27" s="946"/>
      <c r="D27" s="1020" t="s">
        <v>602</v>
      </c>
      <c r="E27" s="1043">
        <v>1000004401</v>
      </c>
      <c r="F27" s="628">
        <v>85462040</v>
      </c>
      <c r="G27" s="952"/>
      <c r="H27" s="1102">
        <v>18</v>
      </c>
      <c r="I27" s="953"/>
      <c r="J27" s="1020" t="s">
        <v>751</v>
      </c>
      <c r="K27" s="1043" t="s">
        <v>590</v>
      </c>
      <c r="L27" s="628">
        <v>3</v>
      </c>
      <c r="M27" s="954"/>
      <c r="N27" s="1103" t="str">
        <f t="shared" si="1"/>
        <v>Included</v>
      </c>
      <c r="O27" s="955">
        <f t="shared" si="2"/>
        <v>0</v>
      </c>
      <c r="P27" s="603"/>
      <c r="Q27" s="606">
        <f t="shared" si="3"/>
        <v>0</v>
      </c>
      <c r="R27" s="724">
        <f t="shared" si="4"/>
        <v>0</v>
      </c>
      <c r="S27" s="603"/>
      <c r="T27" s="810"/>
      <c r="V27" s="716"/>
      <c r="AB27" s="606"/>
      <c r="AL27" s="606"/>
      <c r="AM27" s="606"/>
      <c r="AN27" s="606"/>
      <c r="AO27" s="606"/>
      <c r="AP27" s="606"/>
      <c r="AQ27" s="606"/>
      <c r="AR27" s="606"/>
      <c r="AS27" s="606"/>
      <c r="AT27" s="606"/>
      <c r="AU27" s="606"/>
      <c r="AV27" s="606"/>
      <c r="AW27" s="606"/>
      <c r="AX27" s="606"/>
      <c r="AY27" s="606"/>
    </row>
    <row r="28" spans="1:51" ht="33">
      <c r="A28" s="801">
        <v>6</v>
      </c>
      <c r="B28" s="946"/>
      <c r="C28" s="946"/>
      <c r="D28" s="1020" t="s">
        <v>652</v>
      </c>
      <c r="E28" s="1043">
        <v>1000009711</v>
      </c>
      <c r="F28" s="628">
        <v>85389000</v>
      </c>
      <c r="G28" s="952"/>
      <c r="H28" s="1102">
        <v>18</v>
      </c>
      <c r="I28" s="953"/>
      <c r="J28" s="1020" t="s">
        <v>752</v>
      </c>
      <c r="K28" s="1043" t="s">
        <v>570</v>
      </c>
      <c r="L28" s="628">
        <v>2</v>
      </c>
      <c r="M28" s="954"/>
      <c r="N28" s="1103" t="str">
        <f t="shared" si="1"/>
        <v>Included</v>
      </c>
      <c r="O28" s="955">
        <f t="shared" si="2"/>
        <v>0</v>
      </c>
      <c r="P28" s="603"/>
      <c r="Q28" s="606">
        <f t="shared" si="3"/>
        <v>0</v>
      </c>
      <c r="R28" s="724">
        <f t="shared" si="4"/>
        <v>0</v>
      </c>
      <c r="S28" s="603"/>
      <c r="T28" s="810"/>
      <c r="V28" s="716"/>
      <c r="AB28" s="606"/>
      <c r="AL28" s="606"/>
      <c r="AM28" s="606"/>
      <c r="AN28" s="606"/>
      <c r="AO28" s="606"/>
      <c r="AP28" s="606"/>
      <c r="AQ28" s="606"/>
      <c r="AR28" s="606"/>
      <c r="AS28" s="606"/>
      <c r="AT28" s="606"/>
      <c r="AU28" s="606"/>
      <c r="AV28" s="606"/>
      <c r="AW28" s="606"/>
      <c r="AX28" s="606"/>
      <c r="AY28" s="606"/>
    </row>
    <row r="29" spans="1:51">
      <c r="A29" s="801">
        <v>7</v>
      </c>
      <c r="B29" s="946"/>
      <c r="C29" s="946"/>
      <c r="D29" s="1020" t="s">
        <v>664</v>
      </c>
      <c r="E29" s="1043">
        <v>1000020417</v>
      </c>
      <c r="F29" s="628">
        <v>85354010</v>
      </c>
      <c r="G29" s="952"/>
      <c r="H29" s="1102">
        <v>18</v>
      </c>
      <c r="I29" s="953"/>
      <c r="J29" s="1020" t="s">
        <v>753</v>
      </c>
      <c r="K29" s="1043" t="s">
        <v>590</v>
      </c>
      <c r="L29" s="628">
        <v>3</v>
      </c>
      <c r="M29" s="954"/>
      <c r="N29" s="1103" t="str">
        <f t="shared" si="1"/>
        <v>Included</v>
      </c>
      <c r="O29" s="955">
        <f t="shared" si="2"/>
        <v>0</v>
      </c>
      <c r="P29" s="603"/>
      <c r="Q29" s="606">
        <f t="shared" si="3"/>
        <v>0</v>
      </c>
      <c r="R29" s="724">
        <f t="shared" si="4"/>
        <v>0</v>
      </c>
      <c r="S29" s="603"/>
      <c r="T29" s="810"/>
      <c r="V29" s="716"/>
      <c r="AB29" s="606"/>
      <c r="AL29" s="606"/>
      <c r="AM29" s="606"/>
      <c r="AN29" s="606"/>
      <c r="AO29" s="606"/>
      <c r="AP29" s="606"/>
      <c r="AQ29" s="606"/>
      <c r="AR29" s="606"/>
      <c r="AS29" s="606"/>
      <c r="AT29" s="606"/>
      <c r="AU29" s="606"/>
      <c r="AV29" s="606"/>
      <c r="AW29" s="606"/>
      <c r="AX29" s="606"/>
      <c r="AY29" s="606"/>
    </row>
    <row r="30" spans="1:51">
      <c r="A30" s="801">
        <v>8</v>
      </c>
      <c r="B30" s="946"/>
      <c r="C30" s="946"/>
      <c r="D30" s="1020" t="s">
        <v>665</v>
      </c>
      <c r="E30" s="1043">
        <v>1000001695</v>
      </c>
      <c r="F30" s="628">
        <v>85462040</v>
      </c>
      <c r="G30" s="952"/>
      <c r="H30" s="1102">
        <v>18</v>
      </c>
      <c r="I30" s="953"/>
      <c r="J30" s="1020" t="s">
        <v>754</v>
      </c>
      <c r="K30" s="1043" t="s">
        <v>590</v>
      </c>
      <c r="L30" s="628">
        <v>3</v>
      </c>
      <c r="M30" s="954"/>
      <c r="N30" s="1103" t="str">
        <f t="shared" si="1"/>
        <v>Included</v>
      </c>
      <c r="O30" s="955">
        <f t="shared" si="2"/>
        <v>0</v>
      </c>
      <c r="P30" s="603"/>
      <c r="Q30" s="606">
        <f t="shared" si="3"/>
        <v>0</v>
      </c>
      <c r="R30" s="724">
        <f t="shared" si="4"/>
        <v>0</v>
      </c>
      <c r="S30" s="603"/>
      <c r="T30" s="810"/>
      <c r="V30" s="716"/>
      <c r="AB30" s="606"/>
      <c r="AL30" s="606"/>
      <c r="AM30" s="606"/>
      <c r="AN30" s="606"/>
      <c r="AO30" s="606"/>
      <c r="AP30" s="606"/>
      <c r="AQ30" s="606"/>
      <c r="AR30" s="606"/>
      <c r="AS30" s="606"/>
      <c r="AT30" s="606"/>
      <c r="AU30" s="606"/>
      <c r="AV30" s="606"/>
      <c r="AW30" s="606"/>
      <c r="AX30" s="606"/>
      <c r="AY30" s="606"/>
    </row>
    <row r="31" spans="1:51" ht="49.5">
      <c r="A31" s="801">
        <v>9</v>
      </c>
      <c r="B31" s="946"/>
      <c r="C31" s="946"/>
      <c r="D31" s="1020" t="s">
        <v>666</v>
      </c>
      <c r="E31" s="1043">
        <v>1000011252</v>
      </c>
      <c r="F31" s="628">
        <v>72169990</v>
      </c>
      <c r="G31" s="952"/>
      <c r="H31" s="1102">
        <v>18</v>
      </c>
      <c r="I31" s="953"/>
      <c r="J31" s="1020" t="s">
        <v>755</v>
      </c>
      <c r="K31" s="1043" t="s">
        <v>570</v>
      </c>
      <c r="L31" s="628">
        <v>1</v>
      </c>
      <c r="M31" s="954"/>
      <c r="N31" s="1103" t="str">
        <f t="shared" si="1"/>
        <v>Included</v>
      </c>
      <c r="O31" s="955">
        <f t="shared" si="2"/>
        <v>0</v>
      </c>
      <c r="P31" s="603"/>
      <c r="Q31" s="606">
        <f t="shared" si="3"/>
        <v>0</v>
      </c>
      <c r="R31" s="724">
        <f t="shared" si="4"/>
        <v>0</v>
      </c>
      <c r="S31" s="603"/>
      <c r="T31" s="810"/>
      <c r="V31" s="716"/>
      <c r="AB31" s="606"/>
      <c r="AL31" s="606"/>
      <c r="AM31" s="606"/>
      <c r="AN31" s="606"/>
      <c r="AO31" s="606"/>
      <c r="AP31" s="606"/>
      <c r="AQ31" s="606"/>
      <c r="AR31" s="606"/>
      <c r="AS31" s="606"/>
      <c r="AT31" s="606"/>
      <c r="AU31" s="606"/>
      <c r="AV31" s="606"/>
      <c r="AW31" s="606"/>
      <c r="AX31" s="606"/>
      <c r="AY31" s="606"/>
    </row>
    <row r="32" spans="1:51" ht="49.5">
      <c r="A32" s="801">
        <v>10</v>
      </c>
      <c r="B32" s="946"/>
      <c r="C32" s="946"/>
      <c r="D32" s="1020" t="s">
        <v>617</v>
      </c>
      <c r="E32" s="1043">
        <v>1000055986</v>
      </c>
      <c r="F32" s="628">
        <v>72169990</v>
      </c>
      <c r="G32" s="952"/>
      <c r="H32" s="1102">
        <v>18</v>
      </c>
      <c r="I32" s="953"/>
      <c r="J32" s="1020" t="s">
        <v>756</v>
      </c>
      <c r="K32" s="1043" t="s">
        <v>590</v>
      </c>
      <c r="L32" s="628">
        <v>3</v>
      </c>
      <c r="M32" s="954"/>
      <c r="N32" s="1103" t="str">
        <f t="shared" si="1"/>
        <v>Included</v>
      </c>
      <c r="O32" s="955">
        <f t="shared" si="2"/>
        <v>0</v>
      </c>
      <c r="P32" s="603"/>
      <c r="Q32" s="606">
        <f t="shared" si="3"/>
        <v>0</v>
      </c>
      <c r="R32" s="724">
        <f t="shared" si="4"/>
        <v>0</v>
      </c>
      <c r="S32" s="603"/>
      <c r="T32" s="810"/>
      <c r="V32" s="716"/>
      <c r="AB32" s="606"/>
      <c r="AL32" s="606"/>
      <c r="AM32" s="606"/>
      <c r="AN32" s="606"/>
      <c r="AO32" s="606"/>
      <c r="AP32" s="606"/>
      <c r="AQ32" s="606"/>
      <c r="AR32" s="606"/>
      <c r="AS32" s="606"/>
      <c r="AT32" s="606"/>
      <c r="AU32" s="606"/>
      <c r="AV32" s="606"/>
      <c r="AW32" s="606"/>
      <c r="AX32" s="606"/>
      <c r="AY32" s="606"/>
    </row>
    <row r="33" spans="1:51" ht="49.5">
      <c r="A33" s="801">
        <v>11</v>
      </c>
      <c r="B33" s="946"/>
      <c r="C33" s="946"/>
      <c r="D33" s="1020" t="s">
        <v>667</v>
      </c>
      <c r="E33" s="1043">
        <v>1000055980</v>
      </c>
      <c r="F33" s="628">
        <v>72169990</v>
      </c>
      <c r="G33" s="952"/>
      <c r="H33" s="1102">
        <v>18</v>
      </c>
      <c r="I33" s="953"/>
      <c r="J33" s="1020" t="s">
        <v>757</v>
      </c>
      <c r="K33" s="1043" t="s">
        <v>590</v>
      </c>
      <c r="L33" s="628">
        <v>3</v>
      </c>
      <c r="M33" s="954"/>
      <c r="N33" s="1103" t="str">
        <f t="shared" si="1"/>
        <v>Included</v>
      </c>
      <c r="O33" s="955">
        <f t="shared" si="2"/>
        <v>0</v>
      </c>
      <c r="P33" s="603"/>
      <c r="Q33" s="606">
        <f t="shared" si="3"/>
        <v>0</v>
      </c>
      <c r="R33" s="724">
        <f t="shared" si="4"/>
        <v>0</v>
      </c>
      <c r="S33" s="603"/>
      <c r="T33" s="810"/>
      <c r="V33" s="716"/>
      <c r="AB33" s="606"/>
      <c r="AL33" s="606"/>
      <c r="AM33" s="606"/>
      <c r="AN33" s="606"/>
      <c r="AO33" s="606"/>
      <c r="AP33" s="606"/>
      <c r="AQ33" s="606"/>
      <c r="AR33" s="606"/>
      <c r="AS33" s="606"/>
      <c r="AT33" s="606"/>
      <c r="AU33" s="606"/>
      <c r="AV33" s="606"/>
      <c r="AW33" s="606"/>
      <c r="AX33" s="606"/>
      <c r="AY33" s="606"/>
    </row>
    <row r="34" spans="1:51" ht="49.5">
      <c r="A34" s="801">
        <v>12</v>
      </c>
      <c r="B34" s="946"/>
      <c r="C34" s="946"/>
      <c r="D34" s="1020" t="s">
        <v>668</v>
      </c>
      <c r="E34" s="1043">
        <v>1000055983</v>
      </c>
      <c r="F34" s="628">
        <v>72169990</v>
      </c>
      <c r="G34" s="952"/>
      <c r="H34" s="1102">
        <v>18</v>
      </c>
      <c r="I34" s="953"/>
      <c r="J34" s="1020" t="s">
        <v>758</v>
      </c>
      <c r="K34" s="1043" t="s">
        <v>590</v>
      </c>
      <c r="L34" s="628">
        <v>3</v>
      </c>
      <c r="M34" s="954"/>
      <c r="N34" s="1103" t="str">
        <f t="shared" si="1"/>
        <v>Included</v>
      </c>
      <c r="O34" s="955">
        <f t="shared" si="2"/>
        <v>0</v>
      </c>
      <c r="P34" s="603"/>
      <c r="Q34" s="606">
        <f t="shared" si="3"/>
        <v>0</v>
      </c>
      <c r="R34" s="724">
        <f t="shared" si="4"/>
        <v>0</v>
      </c>
      <c r="S34" s="603"/>
      <c r="T34" s="810"/>
      <c r="V34" s="716"/>
      <c r="AB34" s="606"/>
      <c r="AL34" s="606"/>
      <c r="AM34" s="606"/>
      <c r="AN34" s="606"/>
      <c r="AO34" s="606"/>
      <c r="AP34" s="606"/>
      <c r="AQ34" s="606"/>
      <c r="AR34" s="606"/>
      <c r="AS34" s="606"/>
      <c r="AT34" s="606"/>
      <c r="AU34" s="606"/>
      <c r="AV34" s="606"/>
      <c r="AW34" s="606"/>
      <c r="AX34" s="606"/>
      <c r="AY34" s="606"/>
    </row>
    <row r="35" spans="1:51" ht="49.5">
      <c r="A35" s="801">
        <v>13</v>
      </c>
      <c r="B35" s="946"/>
      <c r="C35" s="946"/>
      <c r="D35" s="1020" t="s">
        <v>669</v>
      </c>
      <c r="E35" s="1043">
        <v>1000055975</v>
      </c>
      <c r="F35" s="628">
        <v>72169990</v>
      </c>
      <c r="G35" s="952"/>
      <c r="H35" s="1102">
        <v>18</v>
      </c>
      <c r="I35" s="953"/>
      <c r="J35" s="1020" t="s">
        <v>759</v>
      </c>
      <c r="K35" s="1043" t="s">
        <v>590</v>
      </c>
      <c r="L35" s="628">
        <v>3</v>
      </c>
      <c r="M35" s="954"/>
      <c r="N35" s="1103" t="str">
        <f t="shared" si="1"/>
        <v>Included</v>
      </c>
      <c r="O35" s="955">
        <f t="shared" si="2"/>
        <v>0</v>
      </c>
      <c r="P35" s="603"/>
      <c r="Q35" s="606">
        <f t="shared" si="3"/>
        <v>0</v>
      </c>
      <c r="R35" s="724">
        <f t="shared" si="4"/>
        <v>0</v>
      </c>
      <c r="S35" s="603"/>
      <c r="T35" s="810"/>
      <c r="V35" s="716"/>
      <c r="AB35" s="606"/>
      <c r="AL35" s="606"/>
      <c r="AM35" s="606"/>
      <c r="AN35" s="606"/>
      <c r="AO35" s="606"/>
      <c r="AP35" s="606"/>
      <c r="AQ35" s="606"/>
      <c r="AR35" s="606"/>
      <c r="AS35" s="606"/>
      <c r="AT35" s="606"/>
      <c r="AU35" s="606"/>
      <c r="AV35" s="606"/>
      <c r="AW35" s="606"/>
      <c r="AX35" s="606"/>
      <c r="AY35" s="606"/>
    </row>
    <row r="36" spans="1:51">
      <c r="A36" s="801">
        <v>14</v>
      </c>
      <c r="B36" s="946"/>
      <c r="C36" s="946"/>
      <c r="D36" s="1020" t="s">
        <v>618</v>
      </c>
      <c r="E36" s="1043">
        <v>1000032055</v>
      </c>
      <c r="F36" s="628">
        <v>72159090</v>
      </c>
      <c r="G36" s="952"/>
      <c r="H36" s="1102">
        <v>18</v>
      </c>
      <c r="I36" s="953"/>
      <c r="J36" s="1020" t="s">
        <v>760</v>
      </c>
      <c r="K36" s="1043" t="s">
        <v>589</v>
      </c>
      <c r="L36" s="628">
        <v>0.1</v>
      </c>
      <c r="M36" s="954"/>
      <c r="N36" s="1103" t="str">
        <f t="shared" si="1"/>
        <v>Included</v>
      </c>
      <c r="O36" s="955">
        <f t="shared" si="2"/>
        <v>0</v>
      </c>
      <c r="P36" s="603"/>
      <c r="Q36" s="606">
        <f t="shared" si="3"/>
        <v>0</v>
      </c>
      <c r="R36" s="724">
        <f t="shared" si="4"/>
        <v>0</v>
      </c>
      <c r="S36" s="603"/>
      <c r="T36" s="810"/>
      <c r="V36" s="716"/>
      <c r="AB36" s="606"/>
      <c r="AL36" s="606"/>
      <c r="AM36" s="606"/>
      <c r="AN36" s="606"/>
      <c r="AO36" s="606"/>
      <c r="AP36" s="606"/>
      <c r="AQ36" s="606"/>
      <c r="AR36" s="606"/>
      <c r="AS36" s="606"/>
      <c r="AT36" s="606"/>
      <c r="AU36" s="606"/>
      <c r="AV36" s="606"/>
      <c r="AW36" s="606"/>
      <c r="AX36" s="606"/>
      <c r="AY36" s="606"/>
    </row>
    <row r="37" spans="1:51" ht="33">
      <c r="A37" s="801">
        <v>15</v>
      </c>
      <c r="B37" s="946"/>
      <c r="C37" s="946"/>
      <c r="D37" s="1020" t="s">
        <v>670</v>
      </c>
      <c r="E37" s="1043">
        <v>1000002163</v>
      </c>
      <c r="F37" s="628">
        <v>85371000</v>
      </c>
      <c r="G37" s="952"/>
      <c r="H37" s="1102">
        <v>18</v>
      </c>
      <c r="I37" s="953"/>
      <c r="J37" s="1020" t="s">
        <v>761</v>
      </c>
      <c r="K37" s="1043" t="s">
        <v>590</v>
      </c>
      <c r="L37" s="628">
        <v>1</v>
      </c>
      <c r="M37" s="954"/>
      <c r="N37" s="1103" t="str">
        <f t="shared" si="1"/>
        <v>Included</v>
      </c>
      <c r="O37" s="955">
        <f t="shared" si="2"/>
        <v>0</v>
      </c>
      <c r="P37" s="603"/>
      <c r="Q37" s="606">
        <f t="shared" si="3"/>
        <v>0</v>
      </c>
      <c r="R37" s="724">
        <f t="shared" si="4"/>
        <v>0</v>
      </c>
      <c r="S37" s="603"/>
      <c r="T37" s="810"/>
      <c r="V37" s="716"/>
      <c r="AB37" s="606"/>
      <c r="AL37" s="606"/>
      <c r="AM37" s="606"/>
      <c r="AN37" s="606"/>
      <c r="AO37" s="606"/>
      <c r="AP37" s="606"/>
      <c r="AQ37" s="606"/>
      <c r="AR37" s="606"/>
      <c r="AS37" s="606"/>
      <c r="AT37" s="606"/>
      <c r="AU37" s="606"/>
      <c r="AV37" s="606"/>
      <c r="AW37" s="606"/>
      <c r="AX37" s="606"/>
      <c r="AY37" s="606"/>
    </row>
    <row r="38" spans="1:51" ht="33">
      <c r="A38" s="801">
        <v>16</v>
      </c>
      <c r="B38" s="946"/>
      <c r="C38" s="946"/>
      <c r="D38" s="1020" t="s">
        <v>671</v>
      </c>
      <c r="E38" s="1043">
        <v>1000004274</v>
      </c>
      <c r="F38" s="628">
        <v>85371000</v>
      </c>
      <c r="G38" s="952"/>
      <c r="H38" s="1102">
        <v>18</v>
      </c>
      <c r="I38" s="953"/>
      <c r="J38" s="1020" t="s">
        <v>762</v>
      </c>
      <c r="K38" s="1043" t="s">
        <v>590</v>
      </c>
      <c r="L38" s="628">
        <v>1</v>
      </c>
      <c r="M38" s="954"/>
      <c r="N38" s="1103" t="str">
        <f t="shared" si="1"/>
        <v>Included</v>
      </c>
      <c r="O38" s="955">
        <f t="shared" si="2"/>
        <v>0</v>
      </c>
      <c r="P38" s="603"/>
      <c r="Q38" s="606">
        <f t="shared" si="3"/>
        <v>0</v>
      </c>
      <c r="R38" s="724">
        <f t="shared" si="4"/>
        <v>0</v>
      </c>
      <c r="S38" s="603"/>
      <c r="T38" s="810"/>
      <c r="V38" s="716"/>
      <c r="AB38" s="606"/>
      <c r="AL38" s="606"/>
      <c r="AM38" s="606"/>
      <c r="AN38" s="606"/>
      <c r="AO38" s="606"/>
      <c r="AP38" s="606"/>
      <c r="AQ38" s="606"/>
      <c r="AR38" s="606"/>
      <c r="AS38" s="606"/>
      <c r="AT38" s="606"/>
      <c r="AU38" s="606"/>
      <c r="AV38" s="606"/>
      <c r="AW38" s="606"/>
      <c r="AX38" s="606"/>
      <c r="AY38" s="606"/>
    </row>
    <row r="39" spans="1:51" ht="33">
      <c r="A39" s="801">
        <v>17</v>
      </c>
      <c r="B39" s="946"/>
      <c r="C39" s="946"/>
      <c r="D39" s="1020" t="s">
        <v>672</v>
      </c>
      <c r="E39" s="1043">
        <v>1000001168</v>
      </c>
      <c r="F39" s="628">
        <v>85371000</v>
      </c>
      <c r="G39" s="952"/>
      <c r="H39" s="1102">
        <v>18</v>
      </c>
      <c r="I39" s="953"/>
      <c r="J39" s="1020" t="s">
        <v>763</v>
      </c>
      <c r="K39" s="1043" t="s">
        <v>590</v>
      </c>
      <c r="L39" s="628">
        <v>1</v>
      </c>
      <c r="M39" s="954"/>
      <c r="N39" s="1103" t="str">
        <f t="shared" si="1"/>
        <v>Included</v>
      </c>
      <c r="O39" s="955">
        <f t="shared" si="2"/>
        <v>0</v>
      </c>
      <c r="P39" s="603"/>
      <c r="Q39" s="606">
        <f t="shared" si="3"/>
        <v>0</v>
      </c>
      <c r="R39" s="724">
        <f t="shared" si="4"/>
        <v>0</v>
      </c>
      <c r="S39" s="603"/>
      <c r="T39" s="810"/>
      <c r="V39" s="716"/>
      <c r="AB39" s="606"/>
      <c r="AL39" s="606"/>
      <c r="AM39" s="606"/>
      <c r="AN39" s="606"/>
      <c r="AO39" s="606"/>
      <c r="AP39" s="606"/>
      <c r="AQ39" s="606"/>
      <c r="AR39" s="606"/>
      <c r="AS39" s="606"/>
      <c r="AT39" s="606"/>
      <c r="AU39" s="606"/>
      <c r="AV39" s="606"/>
      <c r="AW39" s="606"/>
      <c r="AX39" s="606"/>
      <c r="AY39" s="606"/>
    </row>
    <row r="40" spans="1:51" ht="33">
      <c r="A40" s="801">
        <v>18</v>
      </c>
      <c r="B40" s="946"/>
      <c r="C40" s="946"/>
      <c r="D40" s="1020" t="s">
        <v>673</v>
      </c>
      <c r="E40" s="1043">
        <v>1000006843</v>
      </c>
      <c r="F40" s="628">
        <v>85371000</v>
      </c>
      <c r="G40" s="952"/>
      <c r="H40" s="1102">
        <v>18</v>
      </c>
      <c r="I40" s="953"/>
      <c r="J40" s="1020" t="s">
        <v>764</v>
      </c>
      <c r="K40" s="1043" t="s">
        <v>570</v>
      </c>
      <c r="L40" s="628">
        <v>1</v>
      </c>
      <c r="M40" s="954"/>
      <c r="N40" s="1103" t="str">
        <f t="shared" si="1"/>
        <v>Included</v>
      </c>
      <c r="O40" s="955">
        <f t="shared" si="2"/>
        <v>0</v>
      </c>
      <c r="P40" s="603"/>
      <c r="Q40" s="606">
        <f t="shared" si="3"/>
        <v>0</v>
      </c>
      <c r="R40" s="724">
        <f t="shared" si="4"/>
        <v>0</v>
      </c>
      <c r="S40" s="603"/>
      <c r="T40" s="810"/>
      <c r="V40" s="716"/>
      <c r="AB40" s="606"/>
      <c r="AL40" s="606"/>
      <c r="AM40" s="606"/>
      <c r="AN40" s="606"/>
      <c r="AO40" s="606"/>
      <c r="AP40" s="606"/>
      <c r="AQ40" s="606"/>
      <c r="AR40" s="606"/>
      <c r="AS40" s="606"/>
      <c r="AT40" s="606"/>
      <c r="AU40" s="606"/>
      <c r="AV40" s="606"/>
      <c r="AW40" s="606"/>
      <c r="AX40" s="606"/>
      <c r="AY40" s="606"/>
    </row>
    <row r="41" spans="1:51" ht="33">
      <c r="A41" s="801">
        <v>19</v>
      </c>
      <c r="B41" s="946"/>
      <c r="C41" s="946"/>
      <c r="D41" s="1020" t="s">
        <v>674</v>
      </c>
      <c r="E41" s="1043">
        <v>1000006842</v>
      </c>
      <c r="F41" s="628">
        <v>85371000</v>
      </c>
      <c r="G41" s="952"/>
      <c r="H41" s="1102">
        <v>18</v>
      </c>
      <c r="I41" s="953"/>
      <c r="J41" s="1020" t="s">
        <v>765</v>
      </c>
      <c r="K41" s="1043" t="s">
        <v>570</v>
      </c>
      <c r="L41" s="628">
        <v>1</v>
      </c>
      <c r="M41" s="954"/>
      <c r="N41" s="1103" t="str">
        <f t="shared" si="1"/>
        <v>Included</v>
      </c>
      <c r="O41" s="955">
        <f t="shared" si="2"/>
        <v>0</v>
      </c>
      <c r="P41" s="603"/>
      <c r="Q41" s="606">
        <f t="shared" si="3"/>
        <v>0</v>
      </c>
      <c r="R41" s="724">
        <f t="shared" si="4"/>
        <v>0</v>
      </c>
      <c r="S41" s="603"/>
      <c r="T41" s="810"/>
      <c r="V41" s="716"/>
      <c r="AB41" s="606"/>
      <c r="AL41" s="606"/>
      <c r="AM41" s="606"/>
      <c r="AN41" s="606"/>
      <c r="AO41" s="606"/>
      <c r="AP41" s="606"/>
      <c r="AQ41" s="606"/>
      <c r="AR41" s="606"/>
      <c r="AS41" s="606"/>
      <c r="AT41" s="606"/>
      <c r="AU41" s="606"/>
      <c r="AV41" s="606"/>
      <c r="AW41" s="606"/>
      <c r="AX41" s="606"/>
      <c r="AY41" s="606"/>
    </row>
    <row r="42" spans="1:51">
      <c r="A42" s="801">
        <v>20</v>
      </c>
      <c r="B42" s="946"/>
      <c r="C42" s="946"/>
      <c r="D42" s="1020" t="s">
        <v>653</v>
      </c>
      <c r="E42" s="1043">
        <v>1000032050</v>
      </c>
      <c r="F42" s="628">
        <v>85446020</v>
      </c>
      <c r="G42" s="952"/>
      <c r="H42" s="1102">
        <v>18</v>
      </c>
      <c r="I42" s="953"/>
      <c r="J42" s="1020" t="s">
        <v>766</v>
      </c>
      <c r="K42" s="1043" t="s">
        <v>589</v>
      </c>
      <c r="L42" s="628">
        <v>1</v>
      </c>
      <c r="M42" s="954"/>
      <c r="N42" s="1103" t="str">
        <f t="shared" si="1"/>
        <v>Included</v>
      </c>
      <c r="O42" s="955">
        <f t="shared" si="2"/>
        <v>0</v>
      </c>
      <c r="P42" s="603"/>
      <c r="Q42" s="606">
        <f t="shared" si="3"/>
        <v>0</v>
      </c>
      <c r="R42" s="724">
        <f t="shared" si="4"/>
        <v>0</v>
      </c>
      <c r="S42" s="603"/>
      <c r="T42" s="810"/>
      <c r="V42" s="716"/>
      <c r="AB42" s="606"/>
      <c r="AL42" s="606"/>
      <c r="AM42" s="606"/>
      <c r="AN42" s="606"/>
      <c r="AO42" s="606"/>
      <c r="AP42" s="606"/>
      <c r="AQ42" s="606"/>
      <c r="AR42" s="606"/>
      <c r="AS42" s="606"/>
      <c r="AT42" s="606"/>
      <c r="AU42" s="606"/>
      <c r="AV42" s="606"/>
      <c r="AW42" s="606"/>
      <c r="AX42" s="606"/>
      <c r="AY42" s="606"/>
    </row>
    <row r="43" spans="1:51" ht="33">
      <c r="A43" s="801">
        <v>21</v>
      </c>
      <c r="B43" s="946"/>
      <c r="C43" s="946"/>
      <c r="D43" s="1020" t="s">
        <v>612</v>
      </c>
      <c r="E43" s="1043">
        <v>1000031927</v>
      </c>
      <c r="F43" s="628">
        <v>85446020</v>
      </c>
      <c r="G43" s="952"/>
      <c r="H43" s="1102">
        <v>18</v>
      </c>
      <c r="I43" s="953"/>
      <c r="J43" s="1020" t="s">
        <v>767</v>
      </c>
      <c r="K43" s="1043" t="s">
        <v>589</v>
      </c>
      <c r="L43" s="628">
        <v>1</v>
      </c>
      <c r="M43" s="954"/>
      <c r="N43" s="1103" t="str">
        <f t="shared" si="1"/>
        <v>Included</v>
      </c>
      <c r="O43" s="955">
        <f t="shared" si="2"/>
        <v>0</v>
      </c>
      <c r="P43" s="603"/>
      <c r="Q43" s="606">
        <f t="shared" si="3"/>
        <v>0</v>
      </c>
      <c r="R43" s="724">
        <f t="shared" si="4"/>
        <v>0</v>
      </c>
      <c r="S43" s="603"/>
      <c r="T43" s="810"/>
      <c r="V43" s="716"/>
      <c r="AB43" s="606"/>
      <c r="AL43" s="606"/>
      <c r="AM43" s="606"/>
      <c r="AN43" s="606"/>
      <c r="AO43" s="606"/>
      <c r="AP43" s="606"/>
      <c r="AQ43" s="606"/>
      <c r="AR43" s="606"/>
      <c r="AS43" s="606"/>
      <c r="AT43" s="606"/>
      <c r="AU43" s="606"/>
      <c r="AV43" s="606"/>
      <c r="AW43" s="606"/>
      <c r="AX43" s="606"/>
      <c r="AY43" s="606"/>
    </row>
    <row r="44" spans="1:51" ht="33">
      <c r="A44" s="801">
        <v>22</v>
      </c>
      <c r="B44" s="946"/>
      <c r="C44" s="946"/>
      <c r="D44" s="1020" t="s">
        <v>613</v>
      </c>
      <c r="E44" s="1043">
        <v>1000031908</v>
      </c>
      <c r="F44" s="628">
        <v>85446020</v>
      </c>
      <c r="G44" s="952"/>
      <c r="H44" s="1102">
        <v>18</v>
      </c>
      <c r="I44" s="953"/>
      <c r="J44" s="1020" t="s">
        <v>768</v>
      </c>
      <c r="K44" s="1043" t="s">
        <v>589</v>
      </c>
      <c r="L44" s="628">
        <v>2</v>
      </c>
      <c r="M44" s="954"/>
      <c r="N44" s="1103" t="str">
        <f t="shared" si="1"/>
        <v>Included</v>
      </c>
      <c r="O44" s="955">
        <f t="shared" si="2"/>
        <v>0</v>
      </c>
      <c r="P44" s="603"/>
      <c r="Q44" s="606">
        <f t="shared" si="3"/>
        <v>0</v>
      </c>
      <c r="R44" s="724">
        <f t="shared" si="4"/>
        <v>0</v>
      </c>
      <c r="S44" s="603"/>
      <c r="T44" s="810"/>
      <c r="V44" s="716"/>
      <c r="AB44" s="606"/>
      <c r="AL44" s="606"/>
      <c r="AM44" s="606"/>
      <c r="AN44" s="606"/>
      <c r="AO44" s="606"/>
      <c r="AP44" s="606"/>
      <c r="AQ44" s="606"/>
      <c r="AR44" s="606"/>
      <c r="AS44" s="606"/>
      <c r="AT44" s="606"/>
      <c r="AU44" s="606"/>
      <c r="AV44" s="606"/>
      <c r="AW44" s="606"/>
      <c r="AX44" s="606"/>
      <c r="AY44" s="606"/>
    </row>
    <row r="45" spans="1:51" ht="33">
      <c r="A45" s="801">
        <v>23</v>
      </c>
      <c r="B45" s="946"/>
      <c r="C45" s="946"/>
      <c r="D45" s="1020" t="s">
        <v>675</v>
      </c>
      <c r="E45" s="1043">
        <v>1000031904</v>
      </c>
      <c r="F45" s="628">
        <v>85446020</v>
      </c>
      <c r="G45" s="952"/>
      <c r="H45" s="1102">
        <v>18</v>
      </c>
      <c r="I45" s="953"/>
      <c r="J45" s="1020" t="s">
        <v>769</v>
      </c>
      <c r="K45" s="1043" t="s">
        <v>589</v>
      </c>
      <c r="L45" s="628">
        <v>5</v>
      </c>
      <c r="M45" s="954"/>
      <c r="N45" s="1103" t="str">
        <f t="shared" si="1"/>
        <v>Included</v>
      </c>
      <c r="O45" s="955">
        <f t="shared" si="2"/>
        <v>0</v>
      </c>
      <c r="P45" s="603"/>
      <c r="Q45" s="606">
        <f t="shared" si="3"/>
        <v>0</v>
      </c>
      <c r="R45" s="724">
        <f t="shared" si="4"/>
        <v>0</v>
      </c>
      <c r="S45" s="603"/>
      <c r="T45" s="810"/>
      <c r="V45" s="716"/>
      <c r="AB45" s="606"/>
      <c r="AL45" s="606"/>
      <c r="AM45" s="606"/>
      <c r="AN45" s="606"/>
      <c r="AO45" s="606"/>
      <c r="AP45" s="606"/>
      <c r="AQ45" s="606"/>
      <c r="AR45" s="606"/>
      <c r="AS45" s="606"/>
      <c r="AT45" s="606"/>
      <c r="AU45" s="606"/>
      <c r="AV45" s="606"/>
      <c r="AW45" s="606"/>
      <c r="AX45" s="606"/>
      <c r="AY45" s="606"/>
    </row>
    <row r="46" spans="1:51" ht="33">
      <c r="A46" s="801">
        <v>24</v>
      </c>
      <c r="B46" s="946"/>
      <c r="C46" s="946"/>
      <c r="D46" s="1020" t="s">
        <v>614</v>
      </c>
      <c r="E46" s="1043">
        <v>1000031887</v>
      </c>
      <c r="F46" s="628">
        <v>85446020</v>
      </c>
      <c r="G46" s="952"/>
      <c r="H46" s="1102">
        <v>18</v>
      </c>
      <c r="I46" s="953"/>
      <c r="J46" s="1020" t="s">
        <v>770</v>
      </c>
      <c r="K46" s="1043" t="s">
        <v>589</v>
      </c>
      <c r="L46" s="628">
        <v>3</v>
      </c>
      <c r="M46" s="954"/>
      <c r="N46" s="1103" t="str">
        <f t="shared" si="1"/>
        <v>Included</v>
      </c>
      <c r="O46" s="955">
        <f t="shared" si="2"/>
        <v>0</v>
      </c>
      <c r="P46" s="603"/>
      <c r="Q46" s="606">
        <f t="shared" si="3"/>
        <v>0</v>
      </c>
      <c r="R46" s="724">
        <f t="shared" si="4"/>
        <v>0</v>
      </c>
      <c r="S46" s="603"/>
      <c r="T46" s="810"/>
      <c r="V46" s="716"/>
      <c r="AB46" s="606"/>
      <c r="AL46" s="606"/>
      <c r="AM46" s="606"/>
      <c r="AN46" s="606"/>
      <c r="AO46" s="606"/>
      <c r="AP46" s="606"/>
      <c r="AQ46" s="606"/>
      <c r="AR46" s="606"/>
      <c r="AS46" s="606"/>
      <c r="AT46" s="606"/>
      <c r="AU46" s="606"/>
      <c r="AV46" s="606"/>
      <c r="AW46" s="606"/>
      <c r="AX46" s="606"/>
      <c r="AY46" s="606"/>
    </row>
    <row r="47" spans="1:51" ht="33">
      <c r="A47" s="801">
        <v>25</v>
      </c>
      <c r="B47" s="946"/>
      <c r="C47" s="946"/>
      <c r="D47" s="1020" t="s">
        <v>676</v>
      </c>
      <c r="E47" s="1043">
        <v>1000031993</v>
      </c>
      <c r="F47" s="628">
        <v>85446020</v>
      </c>
      <c r="G47" s="952"/>
      <c r="H47" s="1102">
        <v>18</v>
      </c>
      <c r="I47" s="953"/>
      <c r="J47" s="1020" t="s">
        <v>771</v>
      </c>
      <c r="K47" s="1043" t="s">
        <v>589</v>
      </c>
      <c r="L47" s="628">
        <v>2</v>
      </c>
      <c r="M47" s="954"/>
      <c r="N47" s="1103" t="str">
        <f t="shared" si="1"/>
        <v>Included</v>
      </c>
      <c r="O47" s="955">
        <f t="shared" si="2"/>
        <v>0</v>
      </c>
      <c r="P47" s="603"/>
      <c r="Q47" s="606">
        <f t="shared" si="3"/>
        <v>0</v>
      </c>
      <c r="R47" s="724">
        <f t="shared" si="4"/>
        <v>0</v>
      </c>
      <c r="S47" s="603"/>
      <c r="T47" s="810"/>
      <c r="V47" s="716"/>
      <c r="AB47" s="606"/>
      <c r="AL47" s="606"/>
      <c r="AM47" s="606"/>
      <c r="AN47" s="606"/>
      <c r="AO47" s="606"/>
      <c r="AP47" s="606"/>
      <c r="AQ47" s="606"/>
      <c r="AR47" s="606"/>
      <c r="AS47" s="606"/>
      <c r="AT47" s="606"/>
      <c r="AU47" s="606"/>
      <c r="AV47" s="606"/>
      <c r="AW47" s="606"/>
      <c r="AX47" s="606"/>
      <c r="AY47" s="606"/>
    </row>
    <row r="48" spans="1:51" ht="33">
      <c r="A48" s="801">
        <v>26</v>
      </c>
      <c r="B48" s="946"/>
      <c r="C48" s="946"/>
      <c r="D48" s="1020" t="s">
        <v>615</v>
      </c>
      <c r="E48" s="1043">
        <v>1000031987</v>
      </c>
      <c r="F48" s="628">
        <v>85446020</v>
      </c>
      <c r="G48" s="952"/>
      <c r="H48" s="1102">
        <v>18</v>
      </c>
      <c r="I48" s="953"/>
      <c r="J48" s="1020" t="s">
        <v>772</v>
      </c>
      <c r="K48" s="1043" t="s">
        <v>589</v>
      </c>
      <c r="L48" s="628">
        <v>7</v>
      </c>
      <c r="M48" s="954"/>
      <c r="N48" s="1103" t="str">
        <f t="shared" si="1"/>
        <v>Included</v>
      </c>
      <c r="O48" s="955">
        <f t="shared" si="2"/>
        <v>0</v>
      </c>
      <c r="P48" s="603"/>
      <c r="Q48" s="606">
        <f t="shared" si="3"/>
        <v>0</v>
      </c>
      <c r="R48" s="724">
        <f t="shared" si="4"/>
        <v>0</v>
      </c>
      <c r="S48" s="603"/>
      <c r="T48" s="810"/>
      <c r="V48" s="716"/>
      <c r="AB48" s="606"/>
      <c r="AL48" s="606"/>
      <c r="AM48" s="606"/>
      <c r="AN48" s="606"/>
      <c r="AO48" s="606"/>
      <c r="AP48" s="606"/>
      <c r="AQ48" s="606"/>
      <c r="AR48" s="606"/>
      <c r="AS48" s="606"/>
      <c r="AT48" s="606"/>
      <c r="AU48" s="606"/>
      <c r="AV48" s="606"/>
      <c r="AW48" s="606"/>
      <c r="AX48" s="606"/>
      <c r="AY48" s="606"/>
    </row>
    <row r="49" spans="1:51" ht="33">
      <c r="A49" s="801">
        <v>27</v>
      </c>
      <c r="B49" s="946"/>
      <c r="C49" s="946"/>
      <c r="D49" s="1020" t="s">
        <v>616</v>
      </c>
      <c r="E49" s="1043">
        <v>1000031964</v>
      </c>
      <c r="F49" s="628">
        <v>85446020</v>
      </c>
      <c r="G49" s="952"/>
      <c r="H49" s="1102">
        <v>18</v>
      </c>
      <c r="I49" s="953"/>
      <c r="J49" s="1020" t="s">
        <v>773</v>
      </c>
      <c r="K49" s="1043" t="s">
        <v>589</v>
      </c>
      <c r="L49" s="628">
        <v>10</v>
      </c>
      <c r="M49" s="954"/>
      <c r="N49" s="1103" t="str">
        <f t="shared" si="1"/>
        <v>Included</v>
      </c>
      <c r="O49" s="955">
        <f t="shared" si="2"/>
        <v>0</v>
      </c>
      <c r="P49" s="603"/>
      <c r="Q49" s="606">
        <f t="shared" si="3"/>
        <v>0</v>
      </c>
      <c r="R49" s="724">
        <f t="shared" si="4"/>
        <v>0</v>
      </c>
      <c r="S49" s="603"/>
      <c r="T49" s="810"/>
      <c r="V49" s="716"/>
      <c r="AB49" s="606"/>
      <c r="AL49" s="606"/>
      <c r="AM49" s="606"/>
      <c r="AN49" s="606"/>
      <c r="AO49" s="606"/>
      <c r="AP49" s="606"/>
      <c r="AQ49" s="606"/>
      <c r="AR49" s="606"/>
      <c r="AS49" s="606"/>
      <c r="AT49" s="606"/>
      <c r="AU49" s="606"/>
      <c r="AV49" s="606"/>
      <c r="AW49" s="606"/>
      <c r="AX49" s="606"/>
      <c r="AY49" s="606"/>
    </row>
    <row r="50" spans="1:51">
      <c r="A50" s="801">
        <v>28</v>
      </c>
      <c r="B50" s="946"/>
      <c r="C50" s="946"/>
      <c r="D50" s="1020" t="s">
        <v>609</v>
      </c>
      <c r="E50" s="1043">
        <v>1000031943</v>
      </c>
      <c r="F50" s="628">
        <v>85446020</v>
      </c>
      <c r="G50" s="952"/>
      <c r="H50" s="1102">
        <v>18</v>
      </c>
      <c r="I50" s="953"/>
      <c r="J50" s="1020" t="s">
        <v>774</v>
      </c>
      <c r="K50" s="1043" t="s">
        <v>589</v>
      </c>
      <c r="L50" s="628">
        <v>2.5</v>
      </c>
      <c r="M50" s="954"/>
      <c r="N50" s="1103" t="str">
        <f t="shared" si="1"/>
        <v>Included</v>
      </c>
      <c r="O50" s="955">
        <f t="shared" si="2"/>
        <v>0</v>
      </c>
      <c r="P50" s="603"/>
      <c r="Q50" s="606">
        <f t="shared" si="3"/>
        <v>0</v>
      </c>
      <c r="R50" s="724">
        <f t="shared" si="4"/>
        <v>0</v>
      </c>
      <c r="S50" s="603"/>
      <c r="T50" s="810"/>
      <c r="V50" s="716"/>
      <c r="AB50" s="606"/>
      <c r="AL50" s="606"/>
      <c r="AM50" s="606"/>
      <c r="AN50" s="606"/>
      <c r="AO50" s="606"/>
      <c r="AP50" s="606"/>
      <c r="AQ50" s="606"/>
      <c r="AR50" s="606"/>
      <c r="AS50" s="606"/>
      <c r="AT50" s="606"/>
      <c r="AU50" s="606"/>
      <c r="AV50" s="606"/>
      <c r="AW50" s="606"/>
      <c r="AX50" s="606"/>
      <c r="AY50" s="606"/>
    </row>
    <row r="51" spans="1:51">
      <c r="A51" s="801">
        <v>29</v>
      </c>
      <c r="B51" s="946"/>
      <c r="C51" s="946"/>
      <c r="D51" s="1020" t="s">
        <v>608</v>
      </c>
      <c r="E51" s="1043">
        <v>1000031985</v>
      </c>
      <c r="F51" s="628">
        <v>85446020</v>
      </c>
      <c r="G51" s="952"/>
      <c r="H51" s="1102">
        <v>18</v>
      </c>
      <c r="I51" s="953"/>
      <c r="J51" s="1020" t="s">
        <v>775</v>
      </c>
      <c r="K51" s="1043" t="s">
        <v>589</v>
      </c>
      <c r="L51" s="628">
        <v>3</v>
      </c>
      <c r="M51" s="954"/>
      <c r="N51" s="1103" t="str">
        <f t="shared" si="1"/>
        <v>Included</v>
      </c>
      <c r="O51" s="955">
        <f t="shared" si="2"/>
        <v>0</v>
      </c>
      <c r="P51" s="603"/>
      <c r="Q51" s="606">
        <f t="shared" si="3"/>
        <v>0</v>
      </c>
      <c r="R51" s="724">
        <f t="shared" si="4"/>
        <v>0</v>
      </c>
      <c r="S51" s="603"/>
      <c r="T51" s="810"/>
      <c r="V51" s="716"/>
      <c r="AB51" s="606"/>
      <c r="AL51" s="606"/>
      <c r="AM51" s="606"/>
      <c r="AN51" s="606"/>
      <c r="AO51" s="606"/>
      <c r="AP51" s="606"/>
      <c r="AQ51" s="606"/>
      <c r="AR51" s="606"/>
      <c r="AS51" s="606"/>
      <c r="AT51" s="606"/>
      <c r="AU51" s="606"/>
      <c r="AV51" s="606"/>
      <c r="AW51" s="606"/>
      <c r="AX51" s="606"/>
      <c r="AY51" s="606"/>
    </row>
    <row r="52" spans="1:51" ht="33">
      <c r="A52" s="801">
        <v>30</v>
      </c>
      <c r="B52" s="946"/>
      <c r="C52" s="946"/>
      <c r="D52" s="1020" t="s">
        <v>610</v>
      </c>
      <c r="E52" s="1043">
        <v>1000031976</v>
      </c>
      <c r="F52" s="628">
        <v>85446020</v>
      </c>
      <c r="G52" s="952"/>
      <c r="H52" s="1102">
        <v>18</v>
      </c>
      <c r="I52" s="953"/>
      <c r="J52" s="1020" t="s">
        <v>776</v>
      </c>
      <c r="K52" s="1043" t="s">
        <v>589</v>
      </c>
      <c r="L52" s="628">
        <v>2</v>
      </c>
      <c r="M52" s="954"/>
      <c r="N52" s="1103" t="str">
        <f t="shared" si="1"/>
        <v>Included</v>
      </c>
      <c r="O52" s="955">
        <f t="shared" si="2"/>
        <v>0</v>
      </c>
      <c r="P52" s="603"/>
      <c r="Q52" s="606">
        <f t="shared" si="3"/>
        <v>0</v>
      </c>
      <c r="R52" s="724">
        <f t="shared" si="4"/>
        <v>0</v>
      </c>
      <c r="S52" s="603"/>
      <c r="T52" s="810"/>
      <c r="V52" s="716"/>
      <c r="AB52" s="606"/>
      <c r="AL52" s="606"/>
      <c r="AM52" s="606"/>
      <c r="AN52" s="606"/>
      <c r="AO52" s="606"/>
      <c r="AP52" s="606"/>
      <c r="AQ52" s="606"/>
      <c r="AR52" s="606"/>
      <c r="AS52" s="606"/>
      <c r="AT52" s="606"/>
      <c r="AU52" s="606"/>
      <c r="AV52" s="606"/>
      <c r="AW52" s="606"/>
      <c r="AX52" s="606"/>
      <c r="AY52" s="606"/>
    </row>
    <row r="53" spans="1:51" ht="33">
      <c r="A53" s="801">
        <v>31</v>
      </c>
      <c r="B53" s="946"/>
      <c r="C53" s="946"/>
      <c r="D53" s="1020" t="s">
        <v>611</v>
      </c>
      <c r="E53" s="1043">
        <v>1000031957</v>
      </c>
      <c r="F53" s="628">
        <v>85446020</v>
      </c>
      <c r="G53" s="952"/>
      <c r="H53" s="1102">
        <v>18</v>
      </c>
      <c r="I53" s="953"/>
      <c r="J53" s="1020" t="s">
        <v>777</v>
      </c>
      <c r="K53" s="1043" t="s">
        <v>589</v>
      </c>
      <c r="L53" s="628">
        <v>3</v>
      </c>
      <c r="M53" s="954"/>
      <c r="N53" s="1103" t="str">
        <f t="shared" si="1"/>
        <v>Included</v>
      </c>
      <c r="O53" s="955">
        <f t="shared" si="2"/>
        <v>0</v>
      </c>
      <c r="P53" s="603"/>
      <c r="Q53" s="606">
        <f t="shared" si="3"/>
        <v>0</v>
      </c>
      <c r="R53" s="724">
        <f t="shared" si="4"/>
        <v>0</v>
      </c>
      <c r="S53" s="603"/>
      <c r="T53" s="810"/>
      <c r="V53" s="716"/>
      <c r="AB53" s="606"/>
      <c r="AL53" s="606"/>
      <c r="AM53" s="606"/>
      <c r="AN53" s="606"/>
      <c r="AO53" s="606"/>
      <c r="AP53" s="606"/>
      <c r="AQ53" s="606"/>
      <c r="AR53" s="606"/>
      <c r="AS53" s="606"/>
      <c r="AT53" s="606"/>
      <c r="AU53" s="606"/>
      <c r="AV53" s="606"/>
      <c r="AW53" s="606"/>
      <c r="AX53" s="606"/>
      <c r="AY53" s="606"/>
    </row>
    <row r="54" spans="1:51" ht="33">
      <c r="A54" s="801">
        <v>32</v>
      </c>
      <c r="B54" s="946"/>
      <c r="C54" s="946"/>
      <c r="D54" s="1020" t="s">
        <v>607</v>
      </c>
      <c r="E54" s="1043">
        <v>1000031951</v>
      </c>
      <c r="F54" s="628">
        <v>85446090</v>
      </c>
      <c r="G54" s="952"/>
      <c r="H54" s="1102">
        <v>18</v>
      </c>
      <c r="I54" s="953"/>
      <c r="J54" s="1020" t="s">
        <v>778</v>
      </c>
      <c r="K54" s="1043" t="s">
        <v>589</v>
      </c>
      <c r="L54" s="628">
        <v>0.1</v>
      </c>
      <c r="M54" s="954"/>
      <c r="N54" s="1103" t="str">
        <f t="shared" si="1"/>
        <v>Included</v>
      </c>
      <c r="O54" s="955">
        <f t="shared" si="2"/>
        <v>0</v>
      </c>
      <c r="P54" s="603"/>
      <c r="Q54" s="606">
        <f t="shared" si="3"/>
        <v>0</v>
      </c>
      <c r="R54" s="724">
        <f t="shared" si="4"/>
        <v>0</v>
      </c>
      <c r="S54" s="603"/>
      <c r="T54" s="810"/>
      <c r="V54" s="716"/>
      <c r="AB54" s="606"/>
      <c r="AL54" s="606"/>
      <c r="AM54" s="606"/>
      <c r="AN54" s="606"/>
      <c r="AO54" s="606"/>
      <c r="AP54" s="606"/>
      <c r="AQ54" s="606"/>
      <c r="AR54" s="606"/>
      <c r="AS54" s="606"/>
      <c r="AT54" s="606"/>
      <c r="AU54" s="606"/>
      <c r="AV54" s="606"/>
      <c r="AW54" s="606"/>
      <c r="AX54" s="606"/>
      <c r="AY54" s="606"/>
    </row>
    <row r="55" spans="1:51" ht="49.5">
      <c r="A55" s="801">
        <v>33</v>
      </c>
      <c r="B55" s="946"/>
      <c r="C55" s="946"/>
      <c r="D55" s="1020" t="s">
        <v>677</v>
      </c>
      <c r="E55" s="1043">
        <v>1000012069</v>
      </c>
      <c r="F55" s="628">
        <v>84248990</v>
      </c>
      <c r="G55" s="952"/>
      <c r="H55" s="1102">
        <v>18</v>
      </c>
      <c r="I55" s="953"/>
      <c r="J55" s="1020" t="s">
        <v>779</v>
      </c>
      <c r="K55" s="1043" t="s">
        <v>570</v>
      </c>
      <c r="L55" s="628">
        <v>1</v>
      </c>
      <c r="M55" s="954"/>
      <c r="N55" s="1103" t="str">
        <f t="shared" si="1"/>
        <v>Included</v>
      </c>
      <c r="O55" s="955">
        <f t="shared" si="2"/>
        <v>0</v>
      </c>
      <c r="P55" s="603"/>
      <c r="Q55" s="606">
        <f t="shared" si="3"/>
        <v>0</v>
      </c>
      <c r="R55" s="724">
        <f t="shared" si="4"/>
        <v>0</v>
      </c>
      <c r="S55" s="603"/>
      <c r="T55" s="810"/>
      <c r="V55" s="716"/>
      <c r="AB55" s="606"/>
      <c r="AL55" s="606"/>
      <c r="AM55" s="606"/>
      <c r="AN55" s="606"/>
      <c r="AO55" s="606"/>
      <c r="AP55" s="606"/>
      <c r="AQ55" s="606"/>
      <c r="AR55" s="606"/>
      <c r="AS55" s="606"/>
      <c r="AT55" s="606"/>
      <c r="AU55" s="606"/>
      <c r="AV55" s="606"/>
      <c r="AW55" s="606"/>
      <c r="AX55" s="606"/>
      <c r="AY55" s="606"/>
    </row>
    <row r="56" spans="1:51">
      <c r="A56" s="801">
        <v>34</v>
      </c>
      <c r="B56" s="946"/>
      <c r="C56" s="946"/>
      <c r="D56" s="1020" t="s">
        <v>604</v>
      </c>
      <c r="E56" s="1043">
        <v>1000012022</v>
      </c>
      <c r="F56" s="628">
        <v>84241000</v>
      </c>
      <c r="G56" s="952"/>
      <c r="H56" s="1102">
        <v>18</v>
      </c>
      <c r="I56" s="953"/>
      <c r="J56" s="1020" t="s">
        <v>780</v>
      </c>
      <c r="K56" s="1043" t="s">
        <v>590</v>
      </c>
      <c r="L56" s="628">
        <v>3</v>
      </c>
      <c r="M56" s="954"/>
      <c r="N56" s="1103" t="str">
        <f t="shared" si="1"/>
        <v>Included</v>
      </c>
      <c r="O56" s="955">
        <f t="shared" si="2"/>
        <v>0</v>
      </c>
      <c r="P56" s="603"/>
      <c r="Q56" s="606">
        <f t="shared" si="3"/>
        <v>0</v>
      </c>
      <c r="R56" s="724">
        <f t="shared" si="4"/>
        <v>0</v>
      </c>
      <c r="S56" s="603"/>
      <c r="T56" s="810"/>
      <c r="V56" s="716"/>
      <c r="AB56" s="606"/>
      <c r="AL56" s="606"/>
      <c r="AM56" s="606"/>
      <c r="AN56" s="606"/>
      <c r="AO56" s="606"/>
      <c r="AP56" s="606"/>
      <c r="AQ56" s="606"/>
      <c r="AR56" s="606"/>
      <c r="AS56" s="606"/>
      <c r="AT56" s="606"/>
      <c r="AU56" s="606"/>
      <c r="AV56" s="606"/>
      <c r="AW56" s="606"/>
      <c r="AX56" s="606"/>
      <c r="AY56" s="606"/>
    </row>
    <row r="57" spans="1:51" ht="33">
      <c r="A57" s="801">
        <v>35</v>
      </c>
      <c r="B57" s="946"/>
      <c r="C57" s="946"/>
      <c r="D57" s="1020" t="s">
        <v>605</v>
      </c>
      <c r="E57" s="1043">
        <v>1000012019</v>
      </c>
      <c r="F57" s="628">
        <v>85311020</v>
      </c>
      <c r="G57" s="952"/>
      <c r="H57" s="1102">
        <v>18</v>
      </c>
      <c r="I57" s="953"/>
      <c r="J57" s="1020" t="s">
        <v>781</v>
      </c>
      <c r="K57" s="1043" t="s">
        <v>570</v>
      </c>
      <c r="L57" s="628">
        <v>1</v>
      </c>
      <c r="M57" s="954"/>
      <c r="N57" s="1103" t="str">
        <f t="shared" si="1"/>
        <v>Included</v>
      </c>
      <c r="O57" s="955">
        <f t="shared" si="2"/>
        <v>0</v>
      </c>
      <c r="P57" s="603"/>
      <c r="Q57" s="606">
        <f t="shared" si="3"/>
        <v>0</v>
      </c>
      <c r="R57" s="724">
        <f t="shared" si="4"/>
        <v>0</v>
      </c>
      <c r="S57" s="603"/>
      <c r="T57" s="810"/>
      <c r="V57" s="716"/>
      <c r="AB57" s="606"/>
      <c r="AL57" s="606"/>
      <c r="AM57" s="606"/>
      <c r="AN57" s="606"/>
      <c r="AO57" s="606"/>
      <c r="AP57" s="606"/>
      <c r="AQ57" s="606"/>
      <c r="AR57" s="606"/>
      <c r="AS57" s="606"/>
      <c r="AT57" s="606"/>
      <c r="AU57" s="606"/>
      <c r="AV57" s="606"/>
      <c r="AW57" s="606"/>
      <c r="AX57" s="606"/>
      <c r="AY57" s="606"/>
    </row>
    <row r="58" spans="1:51">
      <c r="A58" s="801">
        <v>36</v>
      </c>
      <c r="B58" s="946"/>
      <c r="C58" s="946"/>
      <c r="D58" s="1020" t="s">
        <v>622</v>
      </c>
      <c r="E58" s="1043">
        <v>1000013796</v>
      </c>
      <c r="F58" s="628">
        <v>94059900</v>
      </c>
      <c r="G58" s="952"/>
      <c r="H58" s="1102">
        <v>18</v>
      </c>
      <c r="I58" s="953"/>
      <c r="J58" s="1020" t="s">
        <v>782</v>
      </c>
      <c r="K58" s="1043" t="s">
        <v>591</v>
      </c>
      <c r="L58" s="628">
        <v>1</v>
      </c>
      <c r="M58" s="954"/>
      <c r="N58" s="1103" t="str">
        <f t="shared" si="1"/>
        <v>Included</v>
      </c>
      <c r="O58" s="955">
        <f t="shared" si="2"/>
        <v>0</v>
      </c>
      <c r="P58" s="603"/>
      <c r="Q58" s="606">
        <f t="shared" si="3"/>
        <v>0</v>
      </c>
      <c r="R58" s="724">
        <f t="shared" si="4"/>
        <v>0</v>
      </c>
      <c r="S58" s="603"/>
      <c r="T58" s="810"/>
      <c r="V58" s="716"/>
      <c r="AB58" s="606"/>
      <c r="AL58" s="606"/>
      <c r="AM58" s="606"/>
      <c r="AN58" s="606"/>
      <c r="AO58" s="606"/>
      <c r="AP58" s="606"/>
      <c r="AQ58" s="606"/>
      <c r="AR58" s="606"/>
      <c r="AS58" s="606"/>
      <c r="AT58" s="606"/>
      <c r="AU58" s="606"/>
      <c r="AV58" s="606"/>
      <c r="AW58" s="606"/>
      <c r="AX58" s="606"/>
      <c r="AY58" s="606"/>
    </row>
    <row r="59" spans="1:51" ht="33">
      <c r="A59" s="801">
        <v>37</v>
      </c>
      <c r="B59" s="946"/>
      <c r="C59" s="946"/>
      <c r="D59" s="1020" t="s">
        <v>621</v>
      </c>
      <c r="E59" s="1043">
        <v>1000038325</v>
      </c>
      <c r="F59" s="628">
        <v>94059900</v>
      </c>
      <c r="G59" s="952"/>
      <c r="H59" s="1102">
        <v>18</v>
      </c>
      <c r="I59" s="953"/>
      <c r="J59" s="1020" t="s">
        <v>783</v>
      </c>
      <c r="K59" s="1043" t="s">
        <v>590</v>
      </c>
      <c r="L59" s="628">
        <v>5</v>
      </c>
      <c r="M59" s="954"/>
      <c r="N59" s="1103" t="str">
        <f t="shared" si="1"/>
        <v>Included</v>
      </c>
      <c r="O59" s="955">
        <f t="shared" si="2"/>
        <v>0</v>
      </c>
      <c r="P59" s="603"/>
      <c r="Q59" s="606">
        <f t="shared" si="3"/>
        <v>0</v>
      </c>
      <c r="R59" s="724">
        <f t="shared" si="4"/>
        <v>0</v>
      </c>
      <c r="S59" s="603"/>
      <c r="T59" s="810"/>
      <c r="V59" s="716"/>
      <c r="AB59" s="606"/>
      <c r="AL59" s="606"/>
      <c r="AM59" s="606"/>
      <c r="AN59" s="606"/>
      <c r="AO59" s="606"/>
      <c r="AP59" s="606"/>
      <c r="AQ59" s="606"/>
      <c r="AR59" s="606"/>
      <c r="AS59" s="606"/>
      <c r="AT59" s="606"/>
      <c r="AU59" s="606"/>
      <c r="AV59" s="606"/>
      <c r="AW59" s="606"/>
      <c r="AX59" s="606"/>
      <c r="AY59" s="606"/>
    </row>
    <row r="60" spans="1:51" ht="33">
      <c r="A60" s="801">
        <v>38</v>
      </c>
      <c r="B60" s="946"/>
      <c r="C60" s="946"/>
      <c r="D60" s="1020" t="s">
        <v>620</v>
      </c>
      <c r="E60" s="1043">
        <v>1000038387</v>
      </c>
      <c r="F60" s="628">
        <v>94051090</v>
      </c>
      <c r="G60" s="952"/>
      <c r="H60" s="1102">
        <v>18</v>
      </c>
      <c r="I60" s="953"/>
      <c r="J60" s="1020" t="s">
        <v>784</v>
      </c>
      <c r="K60" s="1043" t="s">
        <v>590</v>
      </c>
      <c r="L60" s="628">
        <v>10</v>
      </c>
      <c r="M60" s="954"/>
      <c r="N60" s="1103" t="str">
        <f t="shared" si="1"/>
        <v>Included</v>
      </c>
      <c r="O60" s="955">
        <f t="shared" si="2"/>
        <v>0</v>
      </c>
      <c r="P60" s="603"/>
      <c r="Q60" s="606">
        <f t="shared" si="3"/>
        <v>0</v>
      </c>
      <c r="R60" s="724">
        <f t="shared" si="4"/>
        <v>0</v>
      </c>
      <c r="S60" s="603"/>
      <c r="T60" s="810"/>
      <c r="V60" s="716"/>
      <c r="AB60" s="606"/>
      <c r="AL60" s="606"/>
      <c r="AM60" s="606"/>
      <c r="AN60" s="606"/>
      <c r="AO60" s="606"/>
      <c r="AP60" s="606"/>
      <c r="AQ60" s="606"/>
      <c r="AR60" s="606"/>
      <c r="AS60" s="606"/>
      <c r="AT60" s="606"/>
      <c r="AU60" s="606"/>
      <c r="AV60" s="606"/>
      <c r="AW60" s="606"/>
      <c r="AX60" s="606"/>
      <c r="AY60" s="606"/>
    </row>
    <row r="61" spans="1:51" ht="33">
      <c r="A61" s="801">
        <v>39</v>
      </c>
      <c r="B61" s="946"/>
      <c r="C61" s="946"/>
      <c r="D61" s="1020" t="s">
        <v>654</v>
      </c>
      <c r="E61" s="1043">
        <v>1000001894</v>
      </c>
      <c r="F61" s="628">
        <v>94059900</v>
      </c>
      <c r="G61" s="952"/>
      <c r="H61" s="1102">
        <v>18</v>
      </c>
      <c r="I61" s="953"/>
      <c r="J61" s="1020" t="s">
        <v>785</v>
      </c>
      <c r="K61" s="1043" t="s">
        <v>590</v>
      </c>
      <c r="L61" s="628">
        <v>1</v>
      </c>
      <c r="M61" s="954"/>
      <c r="N61" s="1103" t="str">
        <f t="shared" si="1"/>
        <v>Included</v>
      </c>
      <c r="O61" s="955">
        <f t="shared" si="2"/>
        <v>0</v>
      </c>
      <c r="P61" s="603"/>
      <c r="Q61" s="606">
        <f t="shared" si="3"/>
        <v>0</v>
      </c>
      <c r="R61" s="724">
        <f t="shared" si="4"/>
        <v>0</v>
      </c>
      <c r="S61" s="603"/>
      <c r="T61" s="810"/>
      <c r="V61" s="716"/>
      <c r="AB61" s="606"/>
      <c r="AL61" s="606"/>
      <c r="AM61" s="606"/>
      <c r="AN61" s="606"/>
      <c r="AO61" s="606"/>
      <c r="AP61" s="606"/>
      <c r="AQ61" s="606"/>
      <c r="AR61" s="606"/>
      <c r="AS61" s="606"/>
      <c r="AT61" s="606"/>
      <c r="AU61" s="606"/>
      <c r="AV61" s="606"/>
      <c r="AW61" s="606"/>
      <c r="AX61" s="606"/>
      <c r="AY61" s="606"/>
    </row>
    <row r="62" spans="1:51" ht="33">
      <c r="A62" s="801">
        <v>40</v>
      </c>
      <c r="B62" s="946"/>
      <c r="C62" s="946"/>
      <c r="D62" s="1020" t="s">
        <v>678</v>
      </c>
      <c r="E62" s="1043">
        <v>1000004952</v>
      </c>
      <c r="F62" s="628">
        <v>94059900</v>
      </c>
      <c r="G62" s="952"/>
      <c r="H62" s="1102">
        <v>18</v>
      </c>
      <c r="I62" s="953"/>
      <c r="J62" s="1020" t="s">
        <v>786</v>
      </c>
      <c r="K62" s="1043" t="s">
        <v>590</v>
      </c>
      <c r="L62" s="628">
        <v>2</v>
      </c>
      <c r="M62" s="954"/>
      <c r="N62" s="1103" t="str">
        <f t="shared" si="1"/>
        <v>Included</v>
      </c>
      <c r="O62" s="955">
        <f t="shared" si="2"/>
        <v>0</v>
      </c>
      <c r="P62" s="603"/>
      <c r="Q62" s="606">
        <f t="shared" si="3"/>
        <v>0</v>
      </c>
      <c r="R62" s="724">
        <f t="shared" si="4"/>
        <v>0</v>
      </c>
      <c r="S62" s="603"/>
      <c r="T62" s="810"/>
      <c r="V62" s="716"/>
      <c r="AB62" s="606"/>
      <c r="AL62" s="606"/>
      <c r="AM62" s="606"/>
      <c r="AN62" s="606"/>
      <c r="AO62" s="606"/>
      <c r="AP62" s="606"/>
      <c r="AQ62" s="606"/>
      <c r="AR62" s="606"/>
      <c r="AS62" s="606"/>
      <c r="AT62" s="606"/>
      <c r="AU62" s="606"/>
      <c r="AV62" s="606"/>
      <c r="AW62" s="606"/>
      <c r="AX62" s="606"/>
      <c r="AY62" s="606"/>
    </row>
    <row r="63" spans="1:51">
      <c r="A63" s="801">
        <v>41</v>
      </c>
      <c r="B63" s="946"/>
      <c r="C63" s="946"/>
      <c r="D63" s="1020" t="s">
        <v>619</v>
      </c>
      <c r="E63" s="1043">
        <v>1000014547</v>
      </c>
      <c r="F63" s="628">
        <v>85371000</v>
      </c>
      <c r="G63" s="952"/>
      <c r="H63" s="1102">
        <v>18</v>
      </c>
      <c r="I63" s="953"/>
      <c r="J63" s="1020" t="s">
        <v>787</v>
      </c>
      <c r="K63" s="1043" t="s">
        <v>590</v>
      </c>
      <c r="L63" s="628">
        <v>3</v>
      </c>
      <c r="M63" s="954"/>
      <c r="N63" s="1103" t="str">
        <f t="shared" si="1"/>
        <v>Included</v>
      </c>
      <c r="O63" s="955">
        <f t="shared" si="2"/>
        <v>0</v>
      </c>
      <c r="P63" s="603"/>
      <c r="Q63" s="606">
        <f t="shared" si="3"/>
        <v>0</v>
      </c>
      <c r="R63" s="724">
        <f t="shared" si="4"/>
        <v>0</v>
      </c>
      <c r="S63" s="603"/>
      <c r="T63" s="810"/>
      <c r="V63" s="716"/>
      <c r="AB63" s="606"/>
      <c r="AL63" s="606"/>
      <c r="AM63" s="606"/>
      <c r="AN63" s="606"/>
      <c r="AO63" s="606"/>
      <c r="AP63" s="606"/>
      <c r="AQ63" s="606"/>
      <c r="AR63" s="606"/>
      <c r="AS63" s="606"/>
      <c r="AT63" s="606"/>
      <c r="AU63" s="606"/>
      <c r="AV63" s="606"/>
      <c r="AW63" s="606"/>
      <c r="AX63" s="606"/>
      <c r="AY63" s="606"/>
    </row>
    <row r="64" spans="1:51" ht="33">
      <c r="A64" s="801">
        <v>42</v>
      </c>
      <c r="B64" s="946"/>
      <c r="C64" s="946"/>
      <c r="D64" s="1020" t="s">
        <v>679</v>
      </c>
      <c r="E64" s="1043">
        <v>1000028468</v>
      </c>
      <c r="F64" s="628">
        <v>85446020</v>
      </c>
      <c r="G64" s="952"/>
      <c r="H64" s="1102">
        <v>18</v>
      </c>
      <c r="I64" s="953"/>
      <c r="J64" s="1020" t="s">
        <v>788</v>
      </c>
      <c r="K64" s="1043" t="s">
        <v>570</v>
      </c>
      <c r="L64" s="628">
        <v>8</v>
      </c>
      <c r="M64" s="954"/>
      <c r="N64" s="1103" t="str">
        <f t="shared" si="1"/>
        <v>Included</v>
      </c>
      <c r="O64" s="955">
        <f t="shared" si="2"/>
        <v>0</v>
      </c>
      <c r="P64" s="603"/>
      <c r="Q64" s="606">
        <f t="shared" si="3"/>
        <v>0</v>
      </c>
      <c r="R64" s="724">
        <f t="shared" si="4"/>
        <v>0</v>
      </c>
      <c r="S64" s="603"/>
      <c r="T64" s="810"/>
      <c r="V64" s="716"/>
      <c r="AB64" s="606"/>
      <c r="AL64" s="606"/>
      <c r="AM64" s="606"/>
      <c r="AN64" s="606"/>
      <c r="AO64" s="606"/>
      <c r="AP64" s="606"/>
      <c r="AQ64" s="606"/>
      <c r="AR64" s="606"/>
      <c r="AS64" s="606"/>
      <c r="AT64" s="606"/>
      <c r="AU64" s="606"/>
      <c r="AV64" s="606"/>
      <c r="AW64" s="606"/>
      <c r="AX64" s="606"/>
      <c r="AY64" s="606"/>
    </row>
    <row r="65" spans="1:51">
      <c r="A65" s="801">
        <v>43</v>
      </c>
      <c r="B65" s="946"/>
      <c r="C65" s="946"/>
      <c r="D65" s="1020" t="s">
        <v>680</v>
      </c>
      <c r="E65" s="1043">
        <v>1000032030</v>
      </c>
      <c r="F65" s="628">
        <v>85446090</v>
      </c>
      <c r="G65" s="952"/>
      <c r="H65" s="1102">
        <v>18</v>
      </c>
      <c r="I65" s="953"/>
      <c r="J65" s="1020" t="s">
        <v>789</v>
      </c>
      <c r="K65" s="1043" t="s">
        <v>589</v>
      </c>
      <c r="L65" s="628">
        <v>2</v>
      </c>
      <c r="M65" s="954"/>
      <c r="N65" s="1103" t="str">
        <f t="shared" si="1"/>
        <v>Included</v>
      </c>
      <c r="O65" s="955">
        <f t="shared" si="2"/>
        <v>0</v>
      </c>
      <c r="P65" s="603"/>
      <c r="Q65" s="606">
        <f t="shared" si="3"/>
        <v>0</v>
      </c>
      <c r="R65" s="724">
        <f t="shared" si="4"/>
        <v>0</v>
      </c>
      <c r="S65" s="603"/>
      <c r="T65" s="810"/>
      <c r="V65" s="716"/>
      <c r="AB65" s="606"/>
      <c r="AL65" s="606"/>
      <c r="AM65" s="606"/>
      <c r="AN65" s="606"/>
      <c r="AO65" s="606"/>
      <c r="AP65" s="606"/>
      <c r="AQ65" s="606"/>
      <c r="AR65" s="606"/>
      <c r="AS65" s="606"/>
      <c r="AT65" s="606"/>
      <c r="AU65" s="606"/>
      <c r="AV65" s="606"/>
      <c r="AW65" s="606"/>
      <c r="AX65" s="606"/>
      <c r="AY65" s="606"/>
    </row>
    <row r="66" spans="1:51" ht="33">
      <c r="A66" s="801">
        <v>44</v>
      </c>
      <c r="B66" s="946"/>
      <c r="C66" s="946"/>
      <c r="D66" s="1020" t="s">
        <v>681</v>
      </c>
      <c r="E66" s="1043">
        <v>1000030544</v>
      </c>
      <c r="F66" s="628">
        <v>85446020</v>
      </c>
      <c r="G66" s="952"/>
      <c r="H66" s="1102">
        <v>18</v>
      </c>
      <c r="I66" s="953"/>
      <c r="J66" s="1020" t="s">
        <v>790</v>
      </c>
      <c r="K66" s="1043" t="s">
        <v>590</v>
      </c>
      <c r="L66" s="628">
        <v>4</v>
      </c>
      <c r="M66" s="954"/>
      <c r="N66" s="1103" t="str">
        <f t="shared" si="1"/>
        <v>Included</v>
      </c>
      <c r="O66" s="955">
        <f t="shared" si="2"/>
        <v>0</v>
      </c>
      <c r="P66" s="603"/>
      <c r="Q66" s="606">
        <f t="shared" si="3"/>
        <v>0</v>
      </c>
      <c r="R66" s="724">
        <f t="shared" si="4"/>
        <v>0</v>
      </c>
      <c r="S66" s="603"/>
      <c r="T66" s="810"/>
      <c r="V66" s="716"/>
      <c r="AB66" s="606"/>
      <c r="AL66" s="606"/>
      <c r="AM66" s="606"/>
      <c r="AN66" s="606"/>
      <c r="AO66" s="606"/>
      <c r="AP66" s="606"/>
      <c r="AQ66" s="606"/>
      <c r="AR66" s="606"/>
      <c r="AS66" s="606"/>
      <c r="AT66" s="606"/>
      <c r="AU66" s="606"/>
      <c r="AV66" s="606"/>
      <c r="AW66" s="606"/>
      <c r="AX66" s="606"/>
      <c r="AY66" s="606"/>
    </row>
    <row r="67" spans="1:51" ht="33">
      <c r="A67" s="801">
        <v>45</v>
      </c>
      <c r="B67" s="946"/>
      <c r="C67" s="946"/>
      <c r="D67" s="1020" t="s">
        <v>682</v>
      </c>
      <c r="E67" s="1043">
        <v>1000011297</v>
      </c>
      <c r="F67" s="628">
        <v>72169990</v>
      </c>
      <c r="G67" s="952"/>
      <c r="H67" s="1102">
        <v>18</v>
      </c>
      <c r="I67" s="953"/>
      <c r="J67" s="1020" t="s">
        <v>791</v>
      </c>
      <c r="K67" s="1043" t="s">
        <v>570</v>
      </c>
      <c r="L67" s="628">
        <v>1</v>
      </c>
      <c r="M67" s="954"/>
      <c r="N67" s="1103" t="str">
        <f t="shared" si="1"/>
        <v>Included</v>
      </c>
      <c r="O67" s="955">
        <f t="shared" si="2"/>
        <v>0</v>
      </c>
      <c r="P67" s="603"/>
      <c r="Q67" s="606">
        <f t="shared" si="3"/>
        <v>0</v>
      </c>
      <c r="R67" s="724">
        <f t="shared" si="4"/>
        <v>0</v>
      </c>
      <c r="S67" s="603"/>
      <c r="T67" s="810"/>
      <c r="V67" s="716"/>
      <c r="AB67" s="606"/>
      <c r="AL67" s="606"/>
      <c r="AM67" s="606"/>
      <c r="AN67" s="606"/>
      <c r="AO67" s="606"/>
      <c r="AP67" s="606"/>
      <c r="AQ67" s="606"/>
      <c r="AR67" s="606"/>
      <c r="AS67" s="606"/>
      <c r="AT67" s="606"/>
      <c r="AU67" s="606"/>
      <c r="AV67" s="606"/>
      <c r="AW67" s="606"/>
      <c r="AX67" s="606"/>
      <c r="AY67" s="606"/>
    </row>
    <row r="68" spans="1:51" ht="33">
      <c r="A68" s="801">
        <v>46</v>
      </c>
      <c r="B68" s="946"/>
      <c r="C68" s="946"/>
      <c r="D68" s="1020" t="s">
        <v>603</v>
      </c>
      <c r="E68" s="1043">
        <v>1000003409</v>
      </c>
      <c r="F68" s="628">
        <v>85371000</v>
      </c>
      <c r="G68" s="952"/>
      <c r="H68" s="1102">
        <v>18</v>
      </c>
      <c r="I68" s="953"/>
      <c r="J68" s="1020" t="s">
        <v>792</v>
      </c>
      <c r="K68" s="1043" t="s">
        <v>590</v>
      </c>
      <c r="L68" s="628">
        <v>1</v>
      </c>
      <c r="M68" s="954"/>
      <c r="N68" s="1103" t="str">
        <f t="shared" si="1"/>
        <v>Included</v>
      </c>
      <c r="O68" s="955">
        <f t="shared" si="2"/>
        <v>0</v>
      </c>
      <c r="P68" s="603"/>
      <c r="Q68" s="606">
        <f t="shared" si="3"/>
        <v>0</v>
      </c>
      <c r="R68" s="724">
        <f t="shared" si="4"/>
        <v>0</v>
      </c>
      <c r="S68" s="603"/>
      <c r="T68" s="810"/>
      <c r="V68" s="716"/>
      <c r="AB68" s="606"/>
      <c r="AL68" s="606"/>
      <c r="AM68" s="606"/>
      <c r="AN68" s="606"/>
      <c r="AO68" s="606"/>
      <c r="AP68" s="606"/>
      <c r="AQ68" s="606"/>
      <c r="AR68" s="606"/>
      <c r="AS68" s="606"/>
      <c r="AT68" s="606"/>
      <c r="AU68" s="606"/>
      <c r="AV68" s="606"/>
      <c r="AW68" s="606"/>
      <c r="AX68" s="606"/>
      <c r="AY68" s="606"/>
    </row>
    <row r="69" spans="1:51" ht="33">
      <c r="A69" s="801">
        <v>47</v>
      </c>
      <c r="B69" s="946"/>
      <c r="C69" s="946"/>
      <c r="D69" s="1020" t="s">
        <v>683</v>
      </c>
      <c r="E69" s="1043">
        <v>1000001333</v>
      </c>
      <c r="F69" s="628">
        <v>85371000</v>
      </c>
      <c r="G69" s="952"/>
      <c r="H69" s="1102">
        <v>18</v>
      </c>
      <c r="I69" s="953"/>
      <c r="J69" s="1020" t="s">
        <v>793</v>
      </c>
      <c r="K69" s="1043" t="s">
        <v>590</v>
      </c>
      <c r="L69" s="628">
        <v>1</v>
      </c>
      <c r="M69" s="954"/>
      <c r="N69" s="1103" t="str">
        <f t="shared" si="1"/>
        <v>Included</v>
      </c>
      <c r="O69" s="955">
        <f t="shared" si="2"/>
        <v>0</v>
      </c>
      <c r="P69" s="603"/>
      <c r="Q69" s="606">
        <f t="shared" si="3"/>
        <v>0</v>
      </c>
      <c r="R69" s="724">
        <f t="shared" si="4"/>
        <v>0</v>
      </c>
      <c r="S69" s="603"/>
      <c r="T69" s="810"/>
      <c r="V69" s="716"/>
      <c r="AB69" s="606"/>
      <c r="AL69" s="606"/>
      <c r="AM69" s="606"/>
      <c r="AN69" s="606"/>
      <c r="AO69" s="606"/>
      <c r="AP69" s="606"/>
      <c r="AQ69" s="606"/>
      <c r="AR69" s="606"/>
      <c r="AS69" s="606"/>
      <c r="AT69" s="606"/>
      <c r="AU69" s="606"/>
      <c r="AV69" s="606"/>
      <c r="AW69" s="606"/>
      <c r="AX69" s="606"/>
      <c r="AY69" s="606"/>
    </row>
    <row r="70" spans="1:51" ht="33">
      <c r="A70" s="801">
        <v>48</v>
      </c>
      <c r="B70" s="946"/>
      <c r="C70" s="946"/>
      <c r="D70" s="1020" t="s">
        <v>606</v>
      </c>
      <c r="E70" s="1043">
        <v>1000006285</v>
      </c>
      <c r="F70" s="628">
        <v>84151090</v>
      </c>
      <c r="G70" s="952"/>
      <c r="H70" s="1102">
        <v>18</v>
      </c>
      <c r="I70" s="953"/>
      <c r="J70" s="1020" t="s">
        <v>794</v>
      </c>
      <c r="K70" s="1043" t="s">
        <v>570</v>
      </c>
      <c r="L70" s="628">
        <v>1</v>
      </c>
      <c r="M70" s="954"/>
      <c r="N70" s="1103" t="str">
        <f t="shared" si="1"/>
        <v>Included</v>
      </c>
      <c r="O70" s="955">
        <f t="shared" si="2"/>
        <v>0</v>
      </c>
      <c r="P70" s="603"/>
      <c r="Q70" s="606">
        <f t="shared" si="3"/>
        <v>0</v>
      </c>
      <c r="R70" s="724">
        <f t="shared" si="4"/>
        <v>0</v>
      </c>
      <c r="S70" s="603"/>
      <c r="T70" s="810"/>
      <c r="V70" s="716"/>
      <c r="AB70" s="606"/>
      <c r="AL70" s="606"/>
      <c r="AM70" s="606"/>
      <c r="AN70" s="606"/>
      <c r="AO70" s="606"/>
      <c r="AP70" s="606"/>
      <c r="AQ70" s="606"/>
      <c r="AR70" s="606"/>
      <c r="AS70" s="606"/>
      <c r="AT70" s="606"/>
      <c r="AU70" s="606"/>
      <c r="AV70" s="606"/>
      <c r="AW70" s="606"/>
      <c r="AX70" s="606"/>
      <c r="AY70" s="606"/>
    </row>
    <row r="71" spans="1:51">
      <c r="A71" s="801">
        <v>49</v>
      </c>
      <c r="B71" s="946"/>
      <c r="C71" s="946"/>
      <c r="D71" s="1020" t="s">
        <v>684</v>
      </c>
      <c r="E71" s="1043">
        <v>1000029503</v>
      </c>
      <c r="F71" s="628">
        <v>85389000</v>
      </c>
      <c r="G71" s="952"/>
      <c r="H71" s="1102">
        <v>18</v>
      </c>
      <c r="I71" s="953"/>
      <c r="J71" s="1020" t="s">
        <v>795</v>
      </c>
      <c r="K71" s="1043" t="s">
        <v>590</v>
      </c>
      <c r="L71" s="628">
        <v>12</v>
      </c>
      <c r="M71" s="954"/>
      <c r="N71" s="1103" t="str">
        <f t="shared" si="1"/>
        <v>Included</v>
      </c>
      <c r="O71" s="955">
        <f t="shared" si="2"/>
        <v>0</v>
      </c>
      <c r="P71" s="603"/>
      <c r="Q71" s="606">
        <f t="shared" si="3"/>
        <v>0</v>
      </c>
      <c r="R71" s="724">
        <f t="shared" si="4"/>
        <v>0</v>
      </c>
      <c r="S71" s="603"/>
      <c r="T71" s="810"/>
      <c r="V71" s="716"/>
      <c r="AB71" s="606"/>
      <c r="AL71" s="606"/>
      <c r="AM71" s="606"/>
      <c r="AN71" s="606"/>
      <c r="AO71" s="606"/>
      <c r="AP71" s="606"/>
      <c r="AQ71" s="606"/>
      <c r="AR71" s="606"/>
      <c r="AS71" s="606"/>
      <c r="AT71" s="606"/>
      <c r="AU71" s="606"/>
      <c r="AV71" s="606"/>
      <c r="AW71" s="606"/>
      <c r="AX71" s="606"/>
      <c r="AY71" s="606"/>
    </row>
    <row r="72" spans="1:51" ht="49.5">
      <c r="A72" s="801">
        <v>50</v>
      </c>
      <c r="B72" s="946"/>
      <c r="C72" s="946"/>
      <c r="D72" s="1020" t="s">
        <v>685</v>
      </c>
      <c r="E72" s="1043">
        <v>1000001693</v>
      </c>
      <c r="F72" s="628">
        <v>85389000</v>
      </c>
      <c r="G72" s="952"/>
      <c r="H72" s="1102">
        <v>18</v>
      </c>
      <c r="I72" s="953"/>
      <c r="J72" s="1020" t="s">
        <v>796</v>
      </c>
      <c r="K72" s="1043" t="s">
        <v>595</v>
      </c>
      <c r="L72" s="628">
        <v>150</v>
      </c>
      <c r="M72" s="954"/>
      <c r="N72" s="1103" t="str">
        <f t="shared" si="1"/>
        <v>Included</v>
      </c>
      <c r="O72" s="955">
        <f t="shared" si="2"/>
        <v>0</v>
      </c>
      <c r="P72" s="603"/>
      <c r="Q72" s="606">
        <f t="shared" si="3"/>
        <v>0</v>
      </c>
      <c r="R72" s="724">
        <f t="shared" si="4"/>
        <v>0</v>
      </c>
      <c r="S72" s="603"/>
      <c r="T72" s="810"/>
      <c r="V72" s="716"/>
      <c r="AB72" s="606"/>
      <c r="AL72" s="606"/>
      <c r="AM72" s="606"/>
      <c r="AN72" s="606"/>
      <c r="AO72" s="606"/>
      <c r="AP72" s="606"/>
      <c r="AQ72" s="606"/>
      <c r="AR72" s="606"/>
      <c r="AS72" s="606"/>
      <c r="AT72" s="606"/>
      <c r="AU72" s="606"/>
      <c r="AV72" s="606"/>
      <c r="AW72" s="606"/>
      <c r="AX72" s="606"/>
      <c r="AY72" s="606"/>
    </row>
    <row r="73" spans="1:51">
      <c r="A73" s="801">
        <v>51</v>
      </c>
      <c r="B73" s="946"/>
      <c r="C73" s="946"/>
      <c r="D73" s="1020" t="s">
        <v>686</v>
      </c>
      <c r="E73" s="1043">
        <v>1000019918</v>
      </c>
      <c r="F73" s="628">
        <v>85359090</v>
      </c>
      <c r="G73" s="952"/>
      <c r="H73" s="1102">
        <v>18</v>
      </c>
      <c r="I73" s="953"/>
      <c r="J73" s="1020" t="s">
        <v>797</v>
      </c>
      <c r="K73" s="1043" t="s">
        <v>591</v>
      </c>
      <c r="L73" s="628">
        <v>1</v>
      </c>
      <c r="M73" s="954"/>
      <c r="N73" s="1103" t="str">
        <f t="shared" si="1"/>
        <v>Included</v>
      </c>
      <c r="O73" s="955">
        <f t="shared" si="2"/>
        <v>0</v>
      </c>
      <c r="P73" s="603"/>
      <c r="Q73" s="606">
        <f t="shared" si="3"/>
        <v>0</v>
      </c>
      <c r="R73" s="724">
        <f t="shared" si="4"/>
        <v>0</v>
      </c>
      <c r="S73" s="603"/>
      <c r="T73" s="810"/>
      <c r="V73" s="716"/>
      <c r="AB73" s="606"/>
      <c r="AL73" s="606"/>
      <c r="AM73" s="606"/>
      <c r="AN73" s="606"/>
      <c r="AO73" s="606"/>
      <c r="AP73" s="606"/>
      <c r="AQ73" s="606"/>
      <c r="AR73" s="606"/>
      <c r="AS73" s="606"/>
      <c r="AT73" s="606"/>
      <c r="AU73" s="606"/>
      <c r="AV73" s="606"/>
      <c r="AW73" s="606"/>
      <c r="AX73" s="606"/>
      <c r="AY73" s="606"/>
    </row>
    <row r="74" spans="1:51">
      <c r="A74" s="801">
        <v>52</v>
      </c>
      <c r="B74" s="946"/>
      <c r="C74" s="946"/>
      <c r="D74" s="1020" t="s">
        <v>687</v>
      </c>
      <c r="E74" s="1043">
        <v>1000019919</v>
      </c>
      <c r="F74" s="628">
        <v>85353090</v>
      </c>
      <c r="G74" s="952"/>
      <c r="H74" s="1102">
        <v>18</v>
      </c>
      <c r="I74" s="953"/>
      <c r="J74" s="1020" t="s">
        <v>798</v>
      </c>
      <c r="K74" s="1043" t="s">
        <v>591</v>
      </c>
      <c r="L74" s="628">
        <v>1</v>
      </c>
      <c r="M74" s="954"/>
      <c r="N74" s="1103" t="str">
        <f t="shared" si="1"/>
        <v>Included</v>
      </c>
      <c r="O74" s="955">
        <f t="shared" si="2"/>
        <v>0</v>
      </c>
      <c r="P74" s="603"/>
      <c r="Q74" s="606">
        <f t="shared" si="3"/>
        <v>0</v>
      </c>
      <c r="R74" s="724">
        <f t="shared" si="4"/>
        <v>0</v>
      </c>
      <c r="S74" s="603"/>
      <c r="T74" s="810"/>
      <c r="V74" s="716"/>
      <c r="AB74" s="606"/>
      <c r="AL74" s="606"/>
      <c r="AM74" s="606"/>
      <c r="AN74" s="606"/>
      <c r="AO74" s="606"/>
      <c r="AP74" s="606"/>
      <c r="AQ74" s="606"/>
      <c r="AR74" s="606"/>
      <c r="AS74" s="606"/>
      <c r="AT74" s="606"/>
      <c r="AU74" s="606"/>
      <c r="AV74" s="606"/>
      <c r="AW74" s="606"/>
      <c r="AX74" s="606"/>
      <c r="AY74" s="606"/>
    </row>
    <row r="75" spans="1:51">
      <c r="A75" s="801">
        <v>53</v>
      </c>
      <c r="B75" s="946"/>
      <c r="C75" s="946"/>
      <c r="D75" s="1020" t="s">
        <v>655</v>
      </c>
      <c r="E75" s="1043">
        <v>1000024186</v>
      </c>
      <c r="F75" s="628">
        <v>85354010</v>
      </c>
      <c r="G75" s="952"/>
      <c r="H75" s="1102">
        <v>18</v>
      </c>
      <c r="I75" s="953"/>
      <c r="J75" s="1020" t="s">
        <v>799</v>
      </c>
      <c r="K75" s="1043" t="s">
        <v>591</v>
      </c>
      <c r="L75" s="628">
        <v>1</v>
      </c>
      <c r="M75" s="954"/>
      <c r="N75" s="1103" t="str">
        <f t="shared" si="1"/>
        <v>Included</v>
      </c>
      <c r="O75" s="955">
        <f t="shared" si="2"/>
        <v>0</v>
      </c>
      <c r="P75" s="603"/>
      <c r="Q75" s="606">
        <f t="shared" si="3"/>
        <v>0</v>
      </c>
      <c r="R75" s="724">
        <f t="shared" si="4"/>
        <v>0</v>
      </c>
      <c r="S75" s="603"/>
      <c r="T75" s="810"/>
      <c r="V75" s="716"/>
      <c r="AB75" s="606"/>
      <c r="AL75" s="606"/>
      <c r="AM75" s="606"/>
      <c r="AN75" s="606"/>
      <c r="AO75" s="606"/>
      <c r="AP75" s="606"/>
      <c r="AQ75" s="606"/>
      <c r="AR75" s="606"/>
      <c r="AS75" s="606"/>
      <c r="AT75" s="606"/>
      <c r="AU75" s="606"/>
      <c r="AV75" s="606"/>
      <c r="AW75" s="606"/>
      <c r="AX75" s="606"/>
      <c r="AY75" s="606"/>
    </row>
    <row r="76" spans="1:51">
      <c r="A76" s="801">
        <v>54</v>
      </c>
      <c r="B76" s="946"/>
      <c r="C76" s="946"/>
      <c r="D76" s="1020" t="s">
        <v>688</v>
      </c>
      <c r="E76" s="1043">
        <v>1000025930</v>
      </c>
      <c r="F76" s="628">
        <v>85354010</v>
      </c>
      <c r="G76" s="952"/>
      <c r="H76" s="1102">
        <v>18</v>
      </c>
      <c r="I76" s="953"/>
      <c r="J76" s="1020" t="s">
        <v>800</v>
      </c>
      <c r="K76" s="1043" t="s">
        <v>570</v>
      </c>
      <c r="L76" s="628">
        <v>1</v>
      </c>
      <c r="M76" s="954"/>
      <c r="N76" s="1103" t="str">
        <f t="shared" si="1"/>
        <v>Included</v>
      </c>
      <c r="O76" s="955">
        <f t="shared" si="2"/>
        <v>0</v>
      </c>
      <c r="P76" s="603"/>
      <c r="Q76" s="606">
        <f t="shared" si="3"/>
        <v>0</v>
      </c>
      <c r="R76" s="724">
        <f t="shared" si="4"/>
        <v>0</v>
      </c>
      <c r="S76" s="603"/>
      <c r="T76" s="810"/>
      <c r="V76" s="716"/>
      <c r="AB76" s="606"/>
      <c r="AL76" s="606"/>
      <c r="AM76" s="606"/>
      <c r="AN76" s="606"/>
      <c r="AO76" s="606"/>
      <c r="AP76" s="606"/>
      <c r="AQ76" s="606"/>
      <c r="AR76" s="606"/>
      <c r="AS76" s="606"/>
      <c r="AT76" s="606"/>
      <c r="AU76" s="606"/>
      <c r="AV76" s="606"/>
      <c r="AW76" s="606"/>
      <c r="AX76" s="606"/>
      <c r="AY76" s="606"/>
    </row>
    <row r="77" spans="1:51">
      <c r="A77" s="801">
        <v>55</v>
      </c>
      <c r="B77" s="946"/>
      <c r="C77" s="946"/>
      <c r="D77" s="1020" t="s">
        <v>689</v>
      </c>
      <c r="E77" s="1043">
        <v>1000025941</v>
      </c>
      <c r="F77" s="628">
        <v>85389000</v>
      </c>
      <c r="G77" s="952"/>
      <c r="H77" s="1102">
        <v>18</v>
      </c>
      <c r="I77" s="953"/>
      <c r="J77" s="1020" t="s">
        <v>801</v>
      </c>
      <c r="K77" s="1043" t="s">
        <v>570</v>
      </c>
      <c r="L77" s="628">
        <v>1</v>
      </c>
      <c r="M77" s="954"/>
      <c r="N77" s="1103" t="str">
        <f t="shared" si="1"/>
        <v>Included</v>
      </c>
      <c r="O77" s="955">
        <f t="shared" si="2"/>
        <v>0</v>
      </c>
      <c r="P77" s="603"/>
      <c r="Q77" s="606">
        <f t="shared" si="3"/>
        <v>0</v>
      </c>
      <c r="R77" s="724">
        <f t="shared" si="4"/>
        <v>0</v>
      </c>
      <c r="S77" s="603"/>
      <c r="T77" s="810"/>
      <c r="V77" s="716"/>
      <c r="AB77" s="606"/>
      <c r="AL77" s="606"/>
      <c r="AM77" s="606"/>
      <c r="AN77" s="606"/>
      <c r="AO77" s="606"/>
      <c r="AP77" s="606"/>
      <c r="AQ77" s="606"/>
      <c r="AR77" s="606"/>
      <c r="AS77" s="606"/>
      <c r="AT77" s="606"/>
      <c r="AU77" s="606"/>
      <c r="AV77" s="606"/>
      <c r="AW77" s="606"/>
      <c r="AX77" s="606"/>
      <c r="AY77" s="606"/>
    </row>
    <row r="78" spans="1:51">
      <c r="A78" s="801">
        <v>56</v>
      </c>
      <c r="B78" s="946"/>
      <c r="C78" s="946"/>
      <c r="D78" s="1020" t="s">
        <v>690</v>
      </c>
      <c r="E78" s="1043">
        <v>1000032289</v>
      </c>
      <c r="F78" s="628">
        <v>84819090</v>
      </c>
      <c r="G78" s="952"/>
      <c r="H78" s="1102">
        <v>18</v>
      </c>
      <c r="I78" s="953"/>
      <c r="J78" s="1020" t="s">
        <v>802</v>
      </c>
      <c r="K78" s="1043" t="s">
        <v>570</v>
      </c>
      <c r="L78" s="628">
        <v>1</v>
      </c>
      <c r="M78" s="954"/>
      <c r="N78" s="1103" t="str">
        <f t="shared" si="1"/>
        <v>Included</v>
      </c>
      <c r="O78" s="955">
        <f t="shared" si="2"/>
        <v>0</v>
      </c>
      <c r="P78" s="603"/>
      <c r="Q78" s="606">
        <f t="shared" si="3"/>
        <v>0</v>
      </c>
      <c r="R78" s="724">
        <f t="shared" si="4"/>
        <v>0</v>
      </c>
      <c r="S78" s="603"/>
      <c r="T78" s="810"/>
      <c r="V78" s="716"/>
      <c r="AB78" s="606"/>
      <c r="AL78" s="606"/>
      <c r="AM78" s="606"/>
      <c r="AN78" s="606"/>
      <c r="AO78" s="606"/>
      <c r="AP78" s="606"/>
      <c r="AQ78" s="606"/>
      <c r="AR78" s="606"/>
      <c r="AS78" s="606"/>
      <c r="AT78" s="606"/>
      <c r="AU78" s="606"/>
      <c r="AV78" s="606"/>
      <c r="AW78" s="606"/>
      <c r="AX78" s="606"/>
      <c r="AY78" s="606"/>
    </row>
    <row r="79" spans="1:51">
      <c r="A79" s="801">
        <v>57</v>
      </c>
      <c r="B79" s="946"/>
      <c r="C79" s="946"/>
      <c r="D79" s="1020" t="s">
        <v>691</v>
      </c>
      <c r="E79" s="1043">
        <v>1000025940</v>
      </c>
      <c r="F79" s="628">
        <v>85462040</v>
      </c>
      <c r="G79" s="952"/>
      <c r="H79" s="1102">
        <v>18</v>
      </c>
      <c r="I79" s="953"/>
      <c r="J79" s="1020" t="s">
        <v>803</v>
      </c>
      <c r="K79" s="1043" t="s">
        <v>570</v>
      </c>
      <c r="L79" s="628">
        <v>1</v>
      </c>
      <c r="M79" s="954"/>
      <c r="N79" s="1103" t="str">
        <f t="shared" si="1"/>
        <v>Included</v>
      </c>
      <c r="O79" s="955">
        <f t="shared" si="2"/>
        <v>0</v>
      </c>
      <c r="P79" s="603"/>
      <c r="Q79" s="606">
        <f t="shared" si="3"/>
        <v>0</v>
      </c>
      <c r="R79" s="724">
        <f t="shared" si="4"/>
        <v>0</v>
      </c>
      <c r="S79" s="603"/>
      <c r="T79" s="810"/>
      <c r="V79" s="716"/>
      <c r="AB79" s="606"/>
      <c r="AL79" s="606"/>
      <c r="AM79" s="606"/>
      <c r="AN79" s="606"/>
      <c r="AO79" s="606"/>
      <c r="AP79" s="606"/>
      <c r="AQ79" s="606"/>
      <c r="AR79" s="606"/>
      <c r="AS79" s="606"/>
      <c r="AT79" s="606"/>
      <c r="AU79" s="606"/>
      <c r="AV79" s="606"/>
      <c r="AW79" s="606"/>
      <c r="AX79" s="606"/>
      <c r="AY79" s="606"/>
    </row>
    <row r="80" spans="1:51">
      <c r="A80" s="801">
        <v>58</v>
      </c>
      <c r="B80" s="946"/>
      <c r="C80" s="946"/>
      <c r="D80" s="1020" t="s">
        <v>692</v>
      </c>
      <c r="E80" s="1043">
        <v>1000025932</v>
      </c>
      <c r="F80" s="628">
        <v>85462040</v>
      </c>
      <c r="G80" s="952"/>
      <c r="H80" s="1102">
        <v>18</v>
      </c>
      <c r="I80" s="953"/>
      <c r="J80" s="1020" t="s">
        <v>804</v>
      </c>
      <c r="K80" s="1043" t="s">
        <v>570</v>
      </c>
      <c r="L80" s="628">
        <v>1</v>
      </c>
      <c r="M80" s="954"/>
      <c r="N80" s="1103" t="str">
        <f t="shared" si="1"/>
        <v>Included</v>
      </c>
      <c r="O80" s="955">
        <f t="shared" si="2"/>
        <v>0</v>
      </c>
      <c r="P80" s="603"/>
      <c r="Q80" s="606">
        <f t="shared" si="3"/>
        <v>0</v>
      </c>
      <c r="R80" s="724">
        <f t="shared" si="4"/>
        <v>0</v>
      </c>
      <c r="S80" s="603"/>
      <c r="T80" s="810"/>
      <c r="V80" s="716"/>
      <c r="AB80" s="606"/>
      <c r="AL80" s="606"/>
      <c r="AM80" s="606"/>
      <c r="AN80" s="606"/>
      <c r="AO80" s="606"/>
      <c r="AP80" s="606"/>
      <c r="AQ80" s="606"/>
      <c r="AR80" s="606"/>
      <c r="AS80" s="606"/>
      <c r="AT80" s="606"/>
      <c r="AU80" s="606"/>
      <c r="AV80" s="606"/>
      <c r="AW80" s="606"/>
      <c r="AX80" s="606"/>
      <c r="AY80" s="606"/>
    </row>
    <row r="81" spans="1:51">
      <c r="A81" s="801">
        <v>59</v>
      </c>
      <c r="B81" s="946"/>
      <c r="C81" s="946"/>
      <c r="D81" s="1020" t="s">
        <v>693</v>
      </c>
      <c r="E81" s="1043">
        <v>1000053851</v>
      </c>
      <c r="F81" s="628">
        <v>76169990</v>
      </c>
      <c r="G81" s="952"/>
      <c r="H81" s="1102">
        <v>18</v>
      </c>
      <c r="I81" s="953"/>
      <c r="J81" s="1020" t="s">
        <v>805</v>
      </c>
      <c r="K81" s="1043" t="s">
        <v>597</v>
      </c>
      <c r="L81" s="628">
        <v>1</v>
      </c>
      <c r="M81" s="954"/>
      <c r="N81" s="1103" t="str">
        <f t="shared" si="1"/>
        <v>Included</v>
      </c>
      <c r="O81" s="955">
        <f t="shared" si="2"/>
        <v>0</v>
      </c>
      <c r="P81" s="603"/>
      <c r="Q81" s="606">
        <f t="shared" si="3"/>
        <v>0</v>
      </c>
      <c r="R81" s="724">
        <f t="shared" si="4"/>
        <v>0</v>
      </c>
      <c r="S81" s="603"/>
      <c r="T81" s="810"/>
      <c r="V81" s="716"/>
      <c r="AB81" s="606"/>
      <c r="AL81" s="606"/>
      <c r="AM81" s="606"/>
      <c r="AN81" s="606"/>
      <c r="AO81" s="606"/>
      <c r="AP81" s="606"/>
      <c r="AQ81" s="606"/>
      <c r="AR81" s="606"/>
      <c r="AS81" s="606"/>
      <c r="AT81" s="606"/>
      <c r="AU81" s="606"/>
      <c r="AV81" s="606"/>
      <c r="AW81" s="606"/>
      <c r="AX81" s="606"/>
      <c r="AY81" s="606"/>
    </row>
    <row r="82" spans="1:51" ht="33">
      <c r="A82" s="801">
        <v>60</v>
      </c>
      <c r="B82" s="946"/>
      <c r="C82" s="946"/>
      <c r="D82" s="1020" t="s">
        <v>694</v>
      </c>
      <c r="E82" s="1043">
        <v>1000058300</v>
      </c>
      <c r="F82" s="628">
        <v>85359030</v>
      </c>
      <c r="G82" s="952"/>
      <c r="H82" s="1102">
        <v>18</v>
      </c>
      <c r="I82" s="953"/>
      <c r="J82" s="1020" t="s">
        <v>806</v>
      </c>
      <c r="K82" s="1043" t="s">
        <v>590</v>
      </c>
      <c r="L82" s="628">
        <v>1</v>
      </c>
      <c r="M82" s="954"/>
      <c r="N82" s="1103" t="str">
        <f t="shared" si="1"/>
        <v>Included</v>
      </c>
      <c r="O82" s="955">
        <f t="shared" si="2"/>
        <v>0</v>
      </c>
      <c r="P82" s="603"/>
      <c r="Q82" s="606">
        <f t="shared" si="3"/>
        <v>0</v>
      </c>
      <c r="R82" s="724">
        <f t="shared" si="4"/>
        <v>0</v>
      </c>
      <c r="S82" s="603"/>
      <c r="T82" s="810"/>
      <c r="V82" s="716"/>
      <c r="AB82" s="606"/>
      <c r="AL82" s="606"/>
      <c r="AM82" s="606"/>
      <c r="AN82" s="606"/>
      <c r="AO82" s="606"/>
      <c r="AP82" s="606"/>
      <c r="AQ82" s="606"/>
      <c r="AR82" s="606"/>
      <c r="AS82" s="606"/>
      <c r="AT82" s="606"/>
      <c r="AU82" s="606"/>
      <c r="AV82" s="606"/>
      <c r="AW82" s="606"/>
      <c r="AX82" s="606"/>
      <c r="AY82" s="606"/>
    </row>
    <row r="83" spans="1:51" ht="49.5">
      <c r="A83" s="801">
        <v>61</v>
      </c>
      <c r="B83" s="946"/>
      <c r="C83" s="946"/>
      <c r="D83" s="1020" t="s">
        <v>695</v>
      </c>
      <c r="E83" s="1043">
        <v>1000049816</v>
      </c>
      <c r="F83" s="628">
        <v>85359030</v>
      </c>
      <c r="G83" s="952"/>
      <c r="H83" s="1102">
        <v>18</v>
      </c>
      <c r="I83" s="953"/>
      <c r="J83" s="1020" t="s">
        <v>807</v>
      </c>
      <c r="K83" s="1043" t="s">
        <v>570</v>
      </c>
      <c r="L83" s="628">
        <v>2</v>
      </c>
      <c r="M83" s="954"/>
      <c r="N83" s="1103" t="str">
        <f t="shared" si="1"/>
        <v>Included</v>
      </c>
      <c r="O83" s="955">
        <f t="shared" si="2"/>
        <v>0</v>
      </c>
      <c r="P83" s="603"/>
      <c r="Q83" s="606">
        <f t="shared" si="3"/>
        <v>0</v>
      </c>
      <c r="R83" s="724">
        <f t="shared" si="4"/>
        <v>0</v>
      </c>
      <c r="S83" s="603"/>
      <c r="T83" s="810"/>
      <c r="V83" s="716"/>
      <c r="AB83" s="606"/>
      <c r="AL83" s="606"/>
      <c r="AM83" s="606"/>
      <c r="AN83" s="606"/>
      <c r="AO83" s="606"/>
      <c r="AP83" s="606"/>
      <c r="AQ83" s="606"/>
      <c r="AR83" s="606"/>
      <c r="AS83" s="606"/>
      <c r="AT83" s="606"/>
      <c r="AU83" s="606"/>
      <c r="AV83" s="606"/>
      <c r="AW83" s="606"/>
      <c r="AX83" s="606"/>
      <c r="AY83" s="606"/>
    </row>
    <row r="84" spans="1:51" ht="49.5">
      <c r="A84" s="801">
        <v>62</v>
      </c>
      <c r="B84" s="946"/>
      <c r="C84" s="946"/>
      <c r="D84" s="1020" t="s">
        <v>696</v>
      </c>
      <c r="E84" s="1043">
        <v>1000049752</v>
      </c>
      <c r="F84" s="628">
        <v>85359030</v>
      </c>
      <c r="G84" s="952"/>
      <c r="H84" s="1102">
        <v>18</v>
      </c>
      <c r="I84" s="953"/>
      <c r="J84" s="1020" t="s">
        <v>808</v>
      </c>
      <c r="K84" s="1043" t="s">
        <v>570</v>
      </c>
      <c r="L84" s="628">
        <v>2</v>
      </c>
      <c r="M84" s="954"/>
      <c r="N84" s="1103" t="str">
        <f t="shared" si="1"/>
        <v>Included</v>
      </c>
      <c r="O84" s="955">
        <f t="shared" si="2"/>
        <v>0</v>
      </c>
      <c r="P84" s="603"/>
      <c r="Q84" s="606">
        <f t="shared" si="3"/>
        <v>0</v>
      </c>
      <c r="R84" s="724">
        <f t="shared" si="4"/>
        <v>0</v>
      </c>
      <c r="S84" s="603"/>
      <c r="T84" s="810"/>
      <c r="V84" s="716"/>
      <c r="AB84" s="606"/>
      <c r="AL84" s="606"/>
      <c r="AM84" s="606"/>
      <c r="AN84" s="606"/>
      <c r="AO84" s="606"/>
      <c r="AP84" s="606"/>
      <c r="AQ84" s="606"/>
      <c r="AR84" s="606"/>
      <c r="AS84" s="606"/>
      <c r="AT84" s="606"/>
      <c r="AU84" s="606"/>
      <c r="AV84" s="606"/>
      <c r="AW84" s="606"/>
      <c r="AX84" s="606"/>
      <c r="AY84" s="606"/>
    </row>
    <row r="85" spans="1:51" ht="33">
      <c r="A85" s="801">
        <v>63</v>
      </c>
      <c r="B85" s="946"/>
      <c r="C85" s="946"/>
      <c r="D85" s="1020" t="s">
        <v>697</v>
      </c>
      <c r="E85" s="1043">
        <v>1000049761</v>
      </c>
      <c r="F85" s="628">
        <v>85359030</v>
      </c>
      <c r="G85" s="952"/>
      <c r="H85" s="1102">
        <v>18</v>
      </c>
      <c r="I85" s="953"/>
      <c r="J85" s="1020" t="s">
        <v>809</v>
      </c>
      <c r="K85" s="1043" t="s">
        <v>570</v>
      </c>
      <c r="L85" s="628">
        <v>2</v>
      </c>
      <c r="M85" s="954"/>
      <c r="N85" s="1103" t="str">
        <f t="shared" si="1"/>
        <v>Included</v>
      </c>
      <c r="O85" s="955">
        <f t="shared" si="2"/>
        <v>0</v>
      </c>
      <c r="P85" s="603"/>
      <c r="Q85" s="606">
        <f t="shared" si="3"/>
        <v>0</v>
      </c>
      <c r="R85" s="724">
        <f t="shared" si="4"/>
        <v>0</v>
      </c>
      <c r="S85" s="603"/>
      <c r="T85" s="810"/>
      <c r="V85" s="716"/>
      <c r="AB85" s="606"/>
      <c r="AL85" s="606"/>
      <c r="AM85" s="606"/>
      <c r="AN85" s="606"/>
      <c r="AO85" s="606"/>
      <c r="AP85" s="606"/>
      <c r="AQ85" s="606"/>
      <c r="AR85" s="606"/>
      <c r="AS85" s="606"/>
      <c r="AT85" s="606"/>
      <c r="AU85" s="606"/>
      <c r="AV85" s="606"/>
      <c r="AW85" s="606"/>
      <c r="AX85" s="606"/>
      <c r="AY85" s="606"/>
    </row>
    <row r="86" spans="1:51" ht="33">
      <c r="A86" s="801">
        <v>64</v>
      </c>
      <c r="B86" s="946"/>
      <c r="C86" s="946"/>
      <c r="D86" s="1020" t="s">
        <v>698</v>
      </c>
      <c r="E86" s="1043">
        <v>1000058298</v>
      </c>
      <c r="F86" s="628">
        <v>85359030</v>
      </c>
      <c r="G86" s="952"/>
      <c r="H86" s="1102">
        <v>18</v>
      </c>
      <c r="I86" s="953"/>
      <c r="J86" s="1020" t="s">
        <v>810</v>
      </c>
      <c r="K86" s="1043" t="s">
        <v>570</v>
      </c>
      <c r="L86" s="628">
        <v>1</v>
      </c>
      <c r="M86" s="954"/>
      <c r="N86" s="1103" t="str">
        <f t="shared" si="1"/>
        <v>Included</v>
      </c>
      <c r="O86" s="955">
        <f t="shared" si="2"/>
        <v>0</v>
      </c>
      <c r="P86" s="603"/>
      <c r="Q86" s="606">
        <f t="shared" si="3"/>
        <v>0</v>
      </c>
      <c r="R86" s="724">
        <f t="shared" si="4"/>
        <v>0</v>
      </c>
      <c r="S86" s="603"/>
      <c r="T86" s="810"/>
      <c r="V86" s="716"/>
      <c r="AB86" s="606"/>
      <c r="AL86" s="606"/>
      <c r="AM86" s="606"/>
      <c r="AN86" s="606"/>
      <c r="AO86" s="606"/>
      <c r="AP86" s="606"/>
      <c r="AQ86" s="606"/>
      <c r="AR86" s="606"/>
      <c r="AS86" s="606"/>
      <c r="AT86" s="606"/>
      <c r="AU86" s="606"/>
      <c r="AV86" s="606"/>
      <c r="AW86" s="606"/>
      <c r="AX86" s="606"/>
      <c r="AY86" s="606"/>
    </row>
    <row r="87" spans="1:51" ht="33">
      <c r="A87" s="801">
        <v>65</v>
      </c>
      <c r="B87" s="946"/>
      <c r="C87" s="946"/>
      <c r="D87" s="1020" t="s">
        <v>699</v>
      </c>
      <c r="E87" s="1043">
        <v>1000049749</v>
      </c>
      <c r="F87" s="628">
        <v>85359030</v>
      </c>
      <c r="G87" s="952"/>
      <c r="H87" s="1102">
        <v>18</v>
      </c>
      <c r="I87" s="953"/>
      <c r="J87" s="1020" t="s">
        <v>811</v>
      </c>
      <c r="K87" s="1043" t="s">
        <v>570</v>
      </c>
      <c r="L87" s="628">
        <v>2</v>
      </c>
      <c r="M87" s="954"/>
      <c r="N87" s="1103" t="str">
        <f t="shared" si="1"/>
        <v>Included</v>
      </c>
      <c r="O87" s="955">
        <f t="shared" si="2"/>
        <v>0</v>
      </c>
      <c r="P87" s="603"/>
      <c r="Q87" s="606">
        <f t="shared" si="3"/>
        <v>0</v>
      </c>
      <c r="R87" s="724">
        <f t="shared" si="4"/>
        <v>0</v>
      </c>
      <c r="S87" s="603"/>
      <c r="T87" s="810"/>
      <c r="V87" s="716"/>
      <c r="AB87" s="606"/>
      <c r="AL87" s="606"/>
      <c r="AM87" s="606"/>
      <c r="AN87" s="606"/>
      <c r="AO87" s="606"/>
      <c r="AP87" s="606"/>
      <c r="AQ87" s="606"/>
      <c r="AR87" s="606"/>
      <c r="AS87" s="606"/>
      <c r="AT87" s="606"/>
      <c r="AU87" s="606"/>
      <c r="AV87" s="606"/>
      <c r="AW87" s="606"/>
      <c r="AX87" s="606"/>
      <c r="AY87" s="606"/>
    </row>
    <row r="88" spans="1:51">
      <c r="A88" s="801">
        <v>66</v>
      </c>
      <c r="B88" s="946"/>
      <c r="C88" s="946"/>
      <c r="D88" s="1020" t="s">
        <v>700</v>
      </c>
      <c r="E88" s="1043">
        <v>1000058299</v>
      </c>
      <c r="F88" s="628">
        <v>85359030</v>
      </c>
      <c r="G88" s="952"/>
      <c r="H88" s="1102">
        <v>18</v>
      </c>
      <c r="I88" s="953"/>
      <c r="J88" s="1020" t="s">
        <v>812</v>
      </c>
      <c r="K88" s="1043" t="s">
        <v>597</v>
      </c>
      <c r="L88" s="628">
        <v>1</v>
      </c>
      <c r="M88" s="954"/>
      <c r="N88" s="1103" t="str">
        <f t="shared" ref="N88:N116" si="5">IF(M88=0, "Included",IF(ISERROR(L88*M88), M88, L88*M88))</f>
        <v>Included</v>
      </c>
      <c r="O88" s="955">
        <f t="shared" ref="O88:O116" si="6">R88</f>
        <v>0</v>
      </c>
      <c r="P88" s="603"/>
      <c r="Q88" s="606">
        <f t="shared" ref="Q88:Q116" si="7">IF(N88="Included",0,N88)</f>
        <v>0</v>
      </c>
      <c r="R88" s="724">
        <f t="shared" ref="R88:R116" si="8">IF(I88="", H88*Q88/100,I88*Q88)</f>
        <v>0</v>
      </c>
      <c r="S88" s="603"/>
      <c r="T88" s="810"/>
      <c r="V88" s="716"/>
      <c r="AB88" s="606"/>
      <c r="AL88" s="606"/>
      <c r="AM88" s="606"/>
      <c r="AN88" s="606"/>
      <c r="AO88" s="606"/>
      <c r="AP88" s="606"/>
      <c r="AQ88" s="606"/>
      <c r="AR88" s="606"/>
      <c r="AS88" s="606"/>
      <c r="AT88" s="606"/>
      <c r="AU88" s="606"/>
      <c r="AV88" s="606"/>
      <c r="AW88" s="606"/>
      <c r="AX88" s="606"/>
      <c r="AY88" s="606"/>
    </row>
    <row r="89" spans="1:51" ht="82.5">
      <c r="A89" s="801">
        <v>67</v>
      </c>
      <c r="B89" s="946"/>
      <c r="C89" s="946"/>
      <c r="D89" s="1020" t="s">
        <v>701</v>
      </c>
      <c r="E89" s="1043">
        <v>1000049782</v>
      </c>
      <c r="F89" s="628">
        <v>85359030</v>
      </c>
      <c r="G89" s="952"/>
      <c r="H89" s="1102">
        <v>18</v>
      </c>
      <c r="I89" s="953"/>
      <c r="J89" s="1020" t="s">
        <v>813</v>
      </c>
      <c r="K89" s="1043" t="s">
        <v>570</v>
      </c>
      <c r="L89" s="628">
        <v>1</v>
      </c>
      <c r="M89" s="954"/>
      <c r="N89" s="1103" t="str">
        <f t="shared" si="5"/>
        <v>Included</v>
      </c>
      <c r="O89" s="955">
        <f t="shared" si="6"/>
        <v>0</v>
      </c>
      <c r="P89" s="603"/>
      <c r="Q89" s="606">
        <f t="shared" si="7"/>
        <v>0</v>
      </c>
      <c r="R89" s="724">
        <f t="shared" si="8"/>
        <v>0</v>
      </c>
      <c r="S89" s="603"/>
      <c r="T89" s="810"/>
      <c r="V89" s="716"/>
      <c r="AB89" s="606"/>
      <c r="AL89" s="606"/>
      <c r="AM89" s="606"/>
      <c r="AN89" s="606"/>
      <c r="AO89" s="606"/>
      <c r="AP89" s="606"/>
      <c r="AQ89" s="606"/>
      <c r="AR89" s="606"/>
      <c r="AS89" s="606"/>
      <c r="AT89" s="606"/>
      <c r="AU89" s="606"/>
      <c r="AV89" s="606"/>
      <c r="AW89" s="606"/>
      <c r="AX89" s="606"/>
      <c r="AY89" s="606"/>
    </row>
    <row r="90" spans="1:51" ht="49.5">
      <c r="A90" s="801">
        <v>68</v>
      </c>
      <c r="B90" s="946"/>
      <c r="C90" s="946"/>
      <c r="D90" s="1020" t="s">
        <v>702</v>
      </c>
      <c r="E90" s="1043">
        <v>1000058302</v>
      </c>
      <c r="F90" s="628">
        <v>85359030</v>
      </c>
      <c r="G90" s="952"/>
      <c r="H90" s="1102">
        <v>18</v>
      </c>
      <c r="I90" s="953"/>
      <c r="J90" s="1020" t="s">
        <v>814</v>
      </c>
      <c r="K90" s="1043" t="s">
        <v>590</v>
      </c>
      <c r="L90" s="628">
        <v>2</v>
      </c>
      <c r="M90" s="954"/>
      <c r="N90" s="1103" t="str">
        <f t="shared" si="5"/>
        <v>Included</v>
      </c>
      <c r="O90" s="955">
        <f t="shared" si="6"/>
        <v>0</v>
      </c>
      <c r="P90" s="603"/>
      <c r="Q90" s="606">
        <f t="shared" si="7"/>
        <v>0</v>
      </c>
      <c r="R90" s="724">
        <f t="shared" si="8"/>
        <v>0</v>
      </c>
      <c r="S90" s="603"/>
      <c r="T90" s="810"/>
      <c r="V90" s="716"/>
      <c r="AB90" s="606"/>
      <c r="AL90" s="606"/>
      <c r="AM90" s="606"/>
      <c r="AN90" s="606"/>
      <c r="AO90" s="606"/>
      <c r="AP90" s="606"/>
      <c r="AQ90" s="606"/>
      <c r="AR90" s="606"/>
      <c r="AS90" s="606"/>
      <c r="AT90" s="606"/>
      <c r="AU90" s="606"/>
      <c r="AV90" s="606"/>
      <c r="AW90" s="606"/>
      <c r="AX90" s="606"/>
      <c r="AY90" s="606"/>
    </row>
    <row r="91" spans="1:51" ht="49.5">
      <c r="A91" s="801">
        <v>69</v>
      </c>
      <c r="B91" s="946"/>
      <c r="C91" s="946"/>
      <c r="D91" s="1020" t="s">
        <v>703</v>
      </c>
      <c r="E91" s="1043">
        <v>1000058297</v>
      </c>
      <c r="F91" s="628">
        <v>85359030</v>
      </c>
      <c r="G91" s="952"/>
      <c r="H91" s="1102">
        <v>18</v>
      </c>
      <c r="I91" s="953"/>
      <c r="J91" s="1020" t="s">
        <v>815</v>
      </c>
      <c r="K91" s="1043" t="s">
        <v>590</v>
      </c>
      <c r="L91" s="628">
        <v>2</v>
      </c>
      <c r="M91" s="954"/>
      <c r="N91" s="1103" t="str">
        <f t="shared" si="5"/>
        <v>Included</v>
      </c>
      <c r="O91" s="955">
        <f t="shared" si="6"/>
        <v>0</v>
      </c>
      <c r="P91" s="603"/>
      <c r="Q91" s="606">
        <f t="shared" si="7"/>
        <v>0</v>
      </c>
      <c r="R91" s="724">
        <f t="shared" si="8"/>
        <v>0</v>
      </c>
      <c r="S91" s="603"/>
      <c r="T91" s="810"/>
      <c r="V91" s="716"/>
      <c r="AB91" s="606"/>
      <c r="AL91" s="606"/>
      <c r="AM91" s="606"/>
      <c r="AN91" s="606"/>
      <c r="AO91" s="606"/>
      <c r="AP91" s="606"/>
      <c r="AQ91" s="606"/>
      <c r="AR91" s="606"/>
      <c r="AS91" s="606"/>
      <c r="AT91" s="606"/>
      <c r="AU91" s="606"/>
      <c r="AV91" s="606"/>
      <c r="AW91" s="606"/>
      <c r="AX91" s="606"/>
      <c r="AY91" s="606"/>
    </row>
    <row r="92" spans="1:51" ht="33">
      <c r="A92" s="801">
        <v>70</v>
      </c>
      <c r="B92" s="946"/>
      <c r="C92" s="946"/>
      <c r="D92" s="1020" t="s">
        <v>704</v>
      </c>
      <c r="E92" s="1043">
        <v>1000058301</v>
      </c>
      <c r="F92" s="628">
        <v>85359030</v>
      </c>
      <c r="G92" s="952"/>
      <c r="H92" s="1102">
        <v>18</v>
      </c>
      <c r="I92" s="953"/>
      <c r="J92" s="1020" t="s">
        <v>816</v>
      </c>
      <c r="K92" s="1043" t="s">
        <v>590</v>
      </c>
      <c r="L92" s="628">
        <v>1</v>
      </c>
      <c r="M92" s="954"/>
      <c r="N92" s="1103" t="str">
        <f t="shared" si="5"/>
        <v>Included</v>
      </c>
      <c r="O92" s="955">
        <f t="shared" si="6"/>
        <v>0</v>
      </c>
      <c r="P92" s="603"/>
      <c r="Q92" s="606">
        <f t="shared" si="7"/>
        <v>0</v>
      </c>
      <c r="R92" s="724">
        <f t="shared" si="8"/>
        <v>0</v>
      </c>
      <c r="S92" s="603"/>
      <c r="T92" s="810"/>
      <c r="V92" s="716"/>
      <c r="AB92" s="606"/>
      <c r="AL92" s="606"/>
      <c r="AM92" s="606"/>
      <c r="AN92" s="606"/>
      <c r="AO92" s="606"/>
      <c r="AP92" s="606"/>
      <c r="AQ92" s="606"/>
      <c r="AR92" s="606"/>
      <c r="AS92" s="606"/>
      <c r="AT92" s="606"/>
      <c r="AU92" s="606"/>
      <c r="AV92" s="606"/>
      <c r="AW92" s="606"/>
      <c r="AX92" s="606"/>
      <c r="AY92" s="606"/>
    </row>
    <row r="93" spans="1:51" ht="49.5">
      <c r="A93" s="801">
        <v>71</v>
      </c>
      <c r="B93" s="946"/>
      <c r="C93" s="946"/>
      <c r="D93" s="1020" t="s">
        <v>705</v>
      </c>
      <c r="E93" s="1043">
        <v>1000058284</v>
      </c>
      <c r="F93" s="628">
        <v>85359030</v>
      </c>
      <c r="G93" s="952"/>
      <c r="H93" s="1102">
        <v>18</v>
      </c>
      <c r="I93" s="953"/>
      <c r="J93" s="1020" t="s">
        <v>817</v>
      </c>
      <c r="K93" s="1043" t="s">
        <v>570</v>
      </c>
      <c r="L93" s="628">
        <v>1</v>
      </c>
      <c r="M93" s="954"/>
      <c r="N93" s="1103" t="str">
        <f t="shared" si="5"/>
        <v>Included</v>
      </c>
      <c r="O93" s="955">
        <f t="shared" si="6"/>
        <v>0</v>
      </c>
      <c r="P93" s="603"/>
      <c r="Q93" s="606">
        <f t="shared" si="7"/>
        <v>0</v>
      </c>
      <c r="R93" s="724">
        <f t="shared" si="8"/>
        <v>0</v>
      </c>
      <c r="S93" s="603"/>
      <c r="T93" s="810"/>
      <c r="V93" s="716"/>
      <c r="AB93" s="606"/>
      <c r="AL93" s="606"/>
      <c r="AM93" s="606"/>
      <c r="AN93" s="606"/>
      <c r="AO93" s="606"/>
      <c r="AP93" s="606"/>
      <c r="AQ93" s="606"/>
      <c r="AR93" s="606"/>
      <c r="AS93" s="606"/>
      <c r="AT93" s="606"/>
      <c r="AU93" s="606"/>
      <c r="AV93" s="606"/>
      <c r="AW93" s="606"/>
      <c r="AX93" s="606"/>
      <c r="AY93" s="606"/>
    </row>
    <row r="94" spans="1:51" ht="33">
      <c r="A94" s="801">
        <v>72</v>
      </c>
      <c r="B94" s="946"/>
      <c r="C94" s="946"/>
      <c r="D94" s="1020" t="s">
        <v>706</v>
      </c>
      <c r="E94" s="1043">
        <v>1000021871</v>
      </c>
      <c r="F94" s="628">
        <v>85389000</v>
      </c>
      <c r="G94" s="952"/>
      <c r="H94" s="1102">
        <v>18</v>
      </c>
      <c r="I94" s="953"/>
      <c r="J94" s="1020" t="s">
        <v>818</v>
      </c>
      <c r="K94" s="1043" t="s">
        <v>570</v>
      </c>
      <c r="L94" s="628">
        <v>3</v>
      </c>
      <c r="M94" s="954"/>
      <c r="N94" s="1103" t="str">
        <f t="shared" si="5"/>
        <v>Included</v>
      </c>
      <c r="O94" s="955">
        <f t="shared" si="6"/>
        <v>0</v>
      </c>
      <c r="P94" s="603"/>
      <c r="Q94" s="606">
        <f t="shared" si="7"/>
        <v>0</v>
      </c>
      <c r="R94" s="724">
        <f t="shared" si="8"/>
        <v>0</v>
      </c>
      <c r="S94" s="603"/>
      <c r="T94" s="810"/>
      <c r="V94" s="716"/>
      <c r="AB94" s="606"/>
      <c r="AL94" s="606"/>
      <c r="AM94" s="606"/>
      <c r="AN94" s="606"/>
      <c r="AO94" s="606"/>
      <c r="AP94" s="606"/>
      <c r="AQ94" s="606"/>
      <c r="AR94" s="606"/>
      <c r="AS94" s="606"/>
      <c r="AT94" s="606"/>
      <c r="AU94" s="606"/>
      <c r="AV94" s="606"/>
      <c r="AW94" s="606"/>
      <c r="AX94" s="606"/>
      <c r="AY94" s="606"/>
    </row>
    <row r="95" spans="1:51" ht="33">
      <c r="A95" s="801">
        <v>73</v>
      </c>
      <c r="B95" s="946"/>
      <c r="C95" s="946"/>
      <c r="D95" s="1020" t="s">
        <v>707</v>
      </c>
      <c r="E95" s="1043">
        <v>1000009185</v>
      </c>
      <c r="F95" s="628">
        <v>85389000</v>
      </c>
      <c r="G95" s="952"/>
      <c r="H95" s="1102">
        <v>18</v>
      </c>
      <c r="I95" s="953"/>
      <c r="J95" s="1020" t="s">
        <v>819</v>
      </c>
      <c r="K95" s="1043" t="s">
        <v>570</v>
      </c>
      <c r="L95" s="628">
        <v>3</v>
      </c>
      <c r="M95" s="954"/>
      <c r="N95" s="1103" t="str">
        <f t="shared" si="5"/>
        <v>Included</v>
      </c>
      <c r="O95" s="955">
        <f t="shared" si="6"/>
        <v>0</v>
      </c>
      <c r="P95" s="603"/>
      <c r="Q95" s="606">
        <f t="shared" si="7"/>
        <v>0</v>
      </c>
      <c r="R95" s="724">
        <f t="shared" si="8"/>
        <v>0</v>
      </c>
      <c r="S95" s="603"/>
      <c r="T95" s="810"/>
      <c r="V95" s="716"/>
      <c r="AB95" s="606"/>
      <c r="AL95" s="606"/>
      <c r="AM95" s="606"/>
      <c r="AN95" s="606"/>
      <c r="AO95" s="606"/>
      <c r="AP95" s="606"/>
      <c r="AQ95" s="606"/>
      <c r="AR95" s="606"/>
      <c r="AS95" s="606"/>
      <c r="AT95" s="606"/>
      <c r="AU95" s="606"/>
      <c r="AV95" s="606"/>
      <c r="AW95" s="606"/>
      <c r="AX95" s="606"/>
      <c r="AY95" s="606"/>
    </row>
    <row r="96" spans="1:51" ht="49.5">
      <c r="A96" s="801">
        <v>74</v>
      </c>
      <c r="B96" s="946"/>
      <c r="C96" s="946"/>
      <c r="D96" s="1020" t="s">
        <v>708</v>
      </c>
      <c r="E96" s="1043">
        <v>1000058292</v>
      </c>
      <c r="F96" s="628">
        <v>85359030</v>
      </c>
      <c r="G96" s="952"/>
      <c r="H96" s="1102">
        <v>18</v>
      </c>
      <c r="I96" s="953"/>
      <c r="J96" s="1020" t="s">
        <v>820</v>
      </c>
      <c r="K96" s="1043" t="s">
        <v>570</v>
      </c>
      <c r="L96" s="628">
        <v>1</v>
      </c>
      <c r="M96" s="954"/>
      <c r="N96" s="1103" t="str">
        <f t="shared" si="5"/>
        <v>Included</v>
      </c>
      <c r="O96" s="955">
        <f t="shared" si="6"/>
        <v>0</v>
      </c>
      <c r="P96" s="603"/>
      <c r="Q96" s="606">
        <f t="shared" si="7"/>
        <v>0</v>
      </c>
      <c r="R96" s="724">
        <f t="shared" si="8"/>
        <v>0</v>
      </c>
      <c r="S96" s="603"/>
      <c r="T96" s="810"/>
      <c r="V96" s="716"/>
      <c r="AB96" s="606"/>
      <c r="AL96" s="606"/>
      <c r="AM96" s="606"/>
      <c r="AN96" s="606"/>
      <c r="AO96" s="606"/>
      <c r="AP96" s="606"/>
      <c r="AQ96" s="606"/>
      <c r="AR96" s="606"/>
      <c r="AS96" s="606"/>
      <c r="AT96" s="606"/>
      <c r="AU96" s="606"/>
      <c r="AV96" s="606"/>
      <c r="AW96" s="606"/>
      <c r="AX96" s="606"/>
      <c r="AY96" s="606"/>
    </row>
    <row r="97" spans="1:51" ht="33">
      <c r="A97" s="801">
        <v>75</v>
      </c>
      <c r="B97" s="946"/>
      <c r="C97" s="946"/>
      <c r="D97" s="1020" t="s">
        <v>709</v>
      </c>
      <c r="E97" s="1043">
        <v>1000007066</v>
      </c>
      <c r="F97" s="628">
        <v>85389000</v>
      </c>
      <c r="G97" s="952"/>
      <c r="H97" s="1102">
        <v>18</v>
      </c>
      <c r="I97" s="953"/>
      <c r="J97" s="1020" t="s">
        <v>821</v>
      </c>
      <c r="K97" s="1043" t="s">
        <v>570</v>
      </c>
      <c r="L97" s="628">
        <v>1</v>
      </c>
      <c r="M97" s="954"/>
      <c r="N97" s="1103" t="str">
        <f t="shared" si="5"/>
        <v>Included</v>
      </c>
      <c r="O97" s="955">
        <f t="shared" si="6"/>
        <v>0</v>
      </c>
      <c r="P97" s="603"/>
      <c r="Q97" s="606">
        <f t="shared" si="7"/>
        <v>0</v>
      </c>
      <c r="R97" s="724">
        <f t="shared" si="8"/>
        <v>0</v>
      </c>
      <c r="S97" s="603"/>
      <c r="T97" s="810"/>
      <c r="V97" s="716"/>
      <c r="AB97" s="606"/>
      <c r="AL97" s="606"/>
      <c r="AM97" s="606"/>
      <c r="AN97" s="606"/>
      <c r="AO97" s="606"/>
      <c r="AP97" s="606"/>
      <c r="AQ97" s="606"/>
      <c r="AR97" s="606"/>
      <c r="AS97" s="606"/>
      <c r="AT97" s="606"/>
      <c r="AU97" s="606"/>
      <c r="AV97" s="606"/>
      <c r="AW97" s="606"/>
      <c r="AX97" s="606"/>
      <c r="AY97" s="606"/>
    </row>
    <row r="98" spans="1:51">
      <c r="A98" s="801">
        <v>76</v>
      </c>
      <c r="B98" s="946"/>
      <c r="C98" s="946"/>
      <c r="D98" s="1020" t="s">
        <v>710</v>
      </c>
      <c r="E98" s="1043">
        <v>1000058291</v>
      </c>
      <c r="F98" s="628">
        <v>85359030</v>
      </c>
      <c r="G98" s="952"/>
      <c r="H98" s="1102">
        <v>18</v>
      </c>
      <c r="I98" s="953"/>
      <c r="J98" s="1020" t="s">
        <v>822</v>
      </c>
      <c r="K98" s="1043" t="s">
        <v>590</v>
      </c>
      <c r="L98" s="628">
        <v>3</v>
      </c>
      <c r="M98" s="954"/>
      <c r="N98" s="1103" t="str">
        <f t="shared" si="5"/>
        <v>Included</v>
      </c>
      <c r="O98" s="955">
        <f t="shared" si="6"/>
        <v>0</v>
      </c>
      <c r="P98" s="603"/>
      <c r="Q98" s="606">
        <f t="shared" si="7"/>
        <v>0</v>
      </c>
      <c r="R98" s="724">
        <f t="shared" si="8"/>
        <v>0</v>
      </c>
      <c r="S98" s="603"/>
      <c r="T98" s="810"/>
      <c r="V98" s="716"/>
      <c r="AB98" s="606"/>
      <c r="AL98" s="606"/>
      <c r="AM98" s="606"/>
      <c r="AN98" s="606"/>
      <c r="AO98" s="606"/>
      <c r="AP98" s="606"/>
      <c r="AQ98" s="606"/>
      <c r="AR98" s="606"/>
      <c r="AS98" s="606"/>
      <c r="AT98" s="606"/>
      <c r="AU98" s="606"/>
      <c r="AV98" s="606"/>
      <c r="AW98" s="606"/>
      <c r="AX98" s="606"/>
      <c r="AY98" s="606"/>
    </row>
    <row r="99" spans="1:51" ht="66">
      <c r="A99" s="801">
        <v>77</v>
      </c>
      <c r="B99" s="946"/>
      <c r="C99" s="946"/>
      <c r="D99" s="1020" t="s">
        <v>711</v>
      </c>
      <c r="E99" s="1043">
        <v>1000058293</v>
      </c>
      <c r="F99" s="628">
        <v>85359030</v>
      </c>
      <c r="G99" s="952"/>
      <c r="H99" s="1102">
        <v>18</v>
      </c>
      <c r="I99" s="953"/>
      <c r="J99" s="1020" t="s">
        <v>823</v>
      </c>
      <c r="K99" s="1043" t="s">
        <v>570</v>
      </c>
      <c r="L99" s="628">
        <v>1</v>
      </c>
      <c r="M99" s="954"/>
      <c r="N99" s="1103" t="str">
        <f t="shared" si="5"/>
        <v>Included</v>
      </c>
      <c r="O99" s="955">
        <f t="shared" si="6"/>
        <v>0</v>
      </c>
      <c r="P99" s="603"/>
      <c r="Q99" s="606">
        <f t="shared" si="7"/>
        <v>0</v>
      </c>
      <c r="R99" s="724">
        <f t="shared" si="8"/>
        <v>0</v>
      </c>
      <c r="S99" s="603"/>
      <c r="T99" s="810"/>
      <c r="V99" s="716"/>
      <c r="AB99" s="606"/>
      <c r="AL99" s="606"/>
      <c r="AM99" s="606"/>
      <c r="AN99" s="606"/>
      <c r="AO99" s="606"/>
      <c r="AP99" s="606"/>
      <c r="AQ99" s="606"/>
      <c r="AR99" s="606"/>
      <c r="AS99" s="606"/>
      <c r="AT99" s="606"/>
      <c r="AU99" s="606"/>
      <c r="AV99" s="606"/>
      <c r="AW99" s="606"/>
      <c r="AX99" s="606"/>
      <c r="AY99" s="606"/>
    </row>
    <row r="100" spans="1:51" ht="66">
      <c r="A100" s="801">
        <v>78</v>
      </c>
      <c r="B100" s="946"/>
      <c r="C100" s="946"/>
      <c r="D100" s="1020" t="s">
        <v>712</v>
      </c>
      <c r="E100" s="1043">
        <v>1000058287</v>
      </c>
      <c r="F100" s="628">
        <v>85359030</v>
      </c>
      <c r="G100" s="952"/>
      <c r="H100" s="1102">
        <v>18</v>
      </c>
      <c r="I100" s="953"/>
      <c r="J100" s="1020" t="s">
        <v>824</v>
      </c>
      <c r="K100" s="1043" t="s">
        <v>570</v>
      </c>
      <c r="L100" s="628">
        <v>1</v>
      </c>
      <c r="M100" s="954"/>
      <c r="N100" s="1103" t="str">
        <f t="shared" si="5"/>
        <v>Included</v>
      </c>
      <c r="O100" s="955">
        <f t="shared" si="6"/>
        <v>0</v>
      </c>
      <c r="P100" s="603"/>
      <c r="Q100" s="606">
        <f t="shared" si="7"/>
        <v>0</v>
      </c>
      <c r="R100" s="724">
        <f t="shared" si="8"/>
        <v>0</v>
      </c>
      <c r="S100" s="603"/>
      <c r="T100" s="810"/>
      <c r="V100" s="716"/>
      <c r="AB100" s="606"/>
      <c r="AL100" s="606"/>
      <c r="AM100" s="606"/>
      <c r="AN100" s="606"/>
      <c r="AO100" s="606"/>
      <c r="AP100" s="606"/>
      <c r="AQ100" s="606"/>
      <c r="AR100" s="606"/>
      <c r="AS100" s="606"/>
      <c r="AT100" s="606"/>
      <c r="AU100" s="606"/>
      <c r="AV100" s="606"/>
      <c r="AW100" s="606"/>
      <c r="AX100" s="606"/>
      <c r="AY100" s="606"/>
    </row>
    <row r="101" spans="1:51" ht="49.5">
      <c r="A101" s="801">
        <v>79</v>
      </c>
      <c r="B101" s="946"/>
      <c r="C101" s="946"/>
      <c r="D101" s="1020" t="s">
        <v>713</v>
      </c>
      <c r="E101" s="1043">
        <v>1000049797</v>
      </c>
      <c r="F101" s="628">
        <v>85359030</v>
      </c>
      <c r="G101" s="952"/>
      <c r="H101" s="1102">
        <v>18</v>
      </c>
      <c r="I101" s="953"/>
      <c r="J101" s="1020" t="s">
        <v>825</v>
      </c>
      <c r="K101" s="1043" t="s">
        <v>570</v>
      </c>
      <c r="L101" s="628">
        <v>1</v>
      </c>
      <c r="M101" s="954"/>
      <c r="N101" s="1103" t="str">
        <f t="shared" si="5"/>
        <v>Included</v>
      </c>
      <c r="O101" s="955">
        <f t="shared" si="6"/>
        <v>0</v>
      </c>
      <c r="P101" s="603"/>
      <c r="Q101" s="606">
        <f t="shared" si="7"/>
        <v>0</v>
      </c>
      <c r="R101" s="724">
        <f t="shared" si="8"/>
        <v>0</v>
      </c>
      <c r="S101" s="603"/>
      <c r="T101" s="810"/>
      <c r="V101" s="716"/>
      <c r="AB101" s="606"/>
      <c r="AL101" s="606"/>
      <c r="AM101" s="606"/>
      <c r="AN101" s="606"/>
      <c r="AO101" s="606"/>
      <c r="AP101" s="606"/>
      <c r="AQ101" s="606"/>
      <c r="AR101" s="606"/>
      <c r="AS101" s="606"/>
      <c r="AT101" s="606"/>
      <c r="AU101" s="606"/>
      <c r="AV101" s="606"/>
      <c r="AW101" s="606"/>
      <c r="AX101" s="606"/>
      <c r="AY101" s="606"/>
    </row>
    <row r="102" spans="1:51" ht="49.5">
      <c r="A102" s="801">
        <v>80</v>
      </c>
      <c r="B102" s="946"/>
      <c r="C102" s="946"/>
      <c r="D102" s="1020" t="s">
        <v>714</v>
      </c>
      <c r="E102" s="1043">
        <v>1000049801</v>
      </c>
      <c r="F102" s="628">
        <v>85359030</v>
      </c>
      <c r="G102" s="952"/>
      <c r="H102" s="1102">
        <v>18</v>
      </c>
      <c r="I102" s="953"/>
      <c r="J102" s="1020" t="s">
        <v>826</v>
      </c>
      <c r="K102" s="1043" t="s">
        <v>570</v>
      </c>
      <c r="L102" s="628">
        <v>1</v>
      </c>
      <c r="M102" s="954"/>
      <c r="N102" s="1103" t="str">
        <f t="shared" si="5"/>
        <v>Included</v>
      </c>
      <c r="O102" s="955">
        <f t="shared" si="6"/>
        <v>0</v>
      </c>
      <c r="P102" s="603"/>
      <c r="Q102" s="606">
        <f t="shared" si="7"/>
        <v>0</v>
      </c>
      <c r="R102" s="724">
        <f t="shared" si="8"/>
        <v>0</v>
      </c>
      <c r="S102" s="603"/>
      <c r="T102" s="810"/>
      <c r="V102" s="716"/>
      <c r="AB102" s="606"/>
      <c r="AL102" s="606"/>
      <c r="AM102" s="606"/>
      <c r="AN102" s="606"/>
      <c r="AO102" s="606"/>
      <c r="AP102" s="606"/>
      <c r="AQ102" s="606"/>
      <c r="AR102" s="606"/>
      <c r="AS102" s="606"/>
      <c r="AT102" s="606"/>
      <c r="AU102" s="606"/>
      <c r="AV102" s="606"/>
      <c r="AW102" s="606"/>
      <c r="AX102" s="606"/>
      <c r="AY102" s="606"/>
    </row>
    <row r="103" spans="1:51" ht="115.5">
      <c r="A103" s="801">
        <v>81</v>
      </c>
      <c r="B103" s="946"/>
      <c r="C103" s="946"/>
      <c r="D103" s="1020" t="s">
        <v>715</v>
      </c>
      <c r="E103" s="1043">
        <v>1000058273</v>
      </c>
      <c r="F103" s="628">
        <v>85359030</v>
      </c>
      <c r="G103" s="952"/>
      <c r="H103" s="1102">
        <v>18</v>
      </c>
      <c r="I103" s="953"/>
      <c r="J103" s="1020" t="s">
        <v>827</v>
      </c>
      <c r="K103" s="1043" t="s">
        <v>570</v>
      </c>
      <c r="L103" s="628">
        <v>1</v>
      </c>
      <c r="M103" s="954"/>
      <c r="N103" s="1103" t="str">
        <f t="shared" si="5"/>
        <v>Included</v>
      </c>
      <c r="O103" s="955">
        <f t="shared" si="6"/>
        <v>0</v>
      </c>
      <c r="P103" s="603"/>
      <c r="Q103" s="606">
        <f t="shared" si="7"/>
        <v>0</v>
      </c>
      <c r="R103" s="724">
        <f t="shared" si="8"/>
        <v>0</v>
      </c>
      <c r="S103" s="603"/>
      <c r="T103" s="810"/>
      <c r="V103" s="716"/>
      <c r="AB103" s="606"/>
      <c r="AL103" s="606"/>
      <c r="AM103" s="606"/>
      <c r="AN103" s="606"/>
      <c r="AO103" s="606"/>
      <c r="AP103" s="606"/>
      <c r="AQ103" s="606"/>
      <c r="AR103" s="606"/>
      <c r="AS103" s="606"/>
      <c r="AT103" s="606"/>
      <c r="AU103" s="606"/>
      <c r="AV103" s="606"/>
      <c r="AW103" s="606"/>
      <c r="AX103" s="606"/>
      <c r="AY103" s="606"/>
    </row>
    <row r="104" spans="1:51" ht="115.5">
      <c r="A104" s="801">
        <v>82</v>
      </c>
      <c r="B104" s="946"/>
      <c r="C104" s="946"/>
      <c r="D104" s="1020" t="s">
        <v>716</v>
      </c>
      <c r="E104" s="1043">
        <v>1000058280</v>
      </c>
      <c r="F104" s="628">
        <v>85359030</v>
      </c>
      <c r="G104" s="952"/>
      <c r="H104" s="1102">
        <v>18</v>
      </c>
      <c r="I104" s="953"/>
      <c r="J104" s="1020" t="s">
        <v>828</v>
      </c>
      <c r="K104" s="1043" t="s">
        <v>570</v>
      </c>
      <c r="L104" s="628">
        <v>1</v>
      </c>
      <c r="M104" s="954"/>
      <c r="N104" s="1103" t="str">
        <f t="shared" si="5"/>
        <v>Included</v>
      </c>
      <c r="O104" s="955">
        <f t="shared" si="6"/>
        <v>0</v>
      </c>
      <c r="P104" s="603"/>
      <c r="Q104" s="606">
        <f t="shared" si="7"/>
        <v>0</v>
      </c>
      <c r="R104" s="724">
        <f t="shared" si="8"/>
        <v>0</v>
      </c>
      <c r="S104" s="603"/>
      <c r="T104" s="810"/>
      <c r="V104" s="716"/>
      <c r="AB104" s="606"/>
      <c r="AL104" s="606"/>
      <c r="AM104" s="606"/>
      <c r="AN104" s="606"/>
      <c r="AO104" s="606"/>
      <c r="AP104" s="606"/>
      <c r="AQ104" s="606"/>
      <c r="AR104" s="606"/>
      <c r="AS104" s="606"/>
      <c r="AT104" s="606"/>
      <c r="AU104" s="606"/>
      <c r="AV104" s="606"/>
      <c r="AW104" s="606"/>
      <c r="AX104" s="606"/>
      <c r="AY104" s="606"/>
    </row>
    <row r="105" spans="1:51" ht="115.5">
      <c r="A105" s="801">
        <v>83</v>
      </c>
      <c r="B105" s="946"/>
      <c r="C105" s="946"/>
      <c r="D105" s="1020" t="s">
        <v>717</v>
      </c>
      <c r="E105" s="1043">
        <v>1000058276</v>
      </c>
      <c r="F105" s="628">
        <v>85359030</v>
      </c>
      <c r="G105" s="952"/>
      <c r="H105" s="1102">
        <v>18</v>
      </c>
      <c r="I105" s="953"/>
      <c r="J105" s="1020" t="s">
        <v>829</v>
      </c>
      <c r="K105" s="1043" t="s">
        <v>570</v>
      </c>
      <c r="L105" s="628">
        <v>1</v>
      </c>
      <c r="M105" s="954"/>
      <c r="N105" s="1103" t="str">
        <f t="shared" si="5"/>
        <v>Included</v>
      </c>
      <c r="O105" s="955">
        <f t="shared" si="6"/>
        <v>0</v>
      </c>
      <c r="P105" s="603"/>
      <c r="Q105" s="606">
        <f t="shared" si="7"/>
        <v>0</v>
      </c>
      <c r="R105" s="724">
        <f t="shared" si="8"/>
        <v>0</v>
      </c>
      <c r="S105" s="603"/>
      <c r="T105" s="810"/>
      <c r="V105" s="716"/>
      <c r="AB105" s="606"/>
      <c r="AL105" s="606"/>
      <c r="AM105" s="606"/>
      <c r="AN105" s="606"/>
      <c r="AO105" s="606"/>
      <c r="AP105" s="606"/>
      <c r="AQ105" s="606"/>
      <c r="AR105" s="606"/>
      <c r="AS105" s="606"/>
      <c r="AT105" s="606"/>
      <c r="AU105" s="606"/>
      <c r="AV105" s="606"/>
      <c r="AW105" s="606"/>
      <c r="AX105" s="606"/>
      <c r="AY105" s="606"/>
    </row>
    <row r="106" spans="1:51" ht="33">
      <c r="A106" s="801">
        <v>84</v>
      </c>
      <c r="B106" s="946"/>
      <c r="C106" s="946"/>
      <c r="D106" s="1020" t="s">
        <v>718</v>
      </c>
      <c r="E106" s="1043">
        <v>1000049773</v>
      </c>
      <c r="F106" s="628">
        <v>85359030</v>
      </c>
      <c r="G106" s="952"/>
      <c r="H106" s="1102">
        <v>18</v>
      </c>
      <c r="I106" s="953"/>
      <c r="J106" s="1020" t="s">
        <v>830</v>
      </c>
      <c r="K106" s="1043" t="s">
        <v>570</v>
      </c>
      <c r="L106" s="628">
        <v>1</v>
      </c>
      <c r="M106" s="954"/>
      <c r="N106" s="1103" t="str">
        <f t="shared" si="5"/>
        <v>Included</v>
      </c>
      <c r="O106" s="955">
        <f t="shared" si="6"/>
        <v>0</v>
      </c>
      <c r="P106" s="603"/>
      <c r="Q106" s="606">
        <f t="shared" si="7"/>
        <v>0</v>
      </c>
      <c r="R106" s="724">
        <f t="shared" si="8"/>
        <v>0</v>
      </c>
      <c r="S106" s="603"/>
      <c r="T106" s="810"/>
      <c r="V106" s="716"/>
      <c r="AB106" s="606"/>
      <c r="AL106" s="606"/>
      <c r="AM106" s="606"/>
      <c r="AN106" s="606"/>
      <c r="AO106" s="606"/>
      <c r="AP106" s="606"/>
      <c r="AQ106" s="606"/>
      <c r="AR106" s="606"/>
      <c r="AS106" s="606"/>
      <c r="AT106" s="606"/>
      <c r="AU106" s="606"/>
      <c r="AV106" s="606"/>
      <c r="AW106" s="606"/>
      <c r="AX106" s="606"/>
      <c r="AY106" s="606"/>
    </row>
    <row r="107" spans="1:51" ht="49.5">
      <c r="A107" s="801">
        <v>85</v>
      </c>
      <c r="B107" s="946"/>
      <c r="C107" s="946"/>
      <c r="D107" s="1020" t="s">
        <v>719</v>
      </c>
      <c r="E107" s="1043">
        <v>1000049775</v>
      </c>
      <c r="F107" s="628">
        <v>85359030</v>
      </c>
      <c r="G107" s="952"/>
      <c r="H107" s="1102">
        <v>18</v>
      </c>
      <c r="I107" s="953"/>
      <c r="J107" s="1020" t="s">
        <v>831</v>
      </c>
      <c r="K107" s="1043" t="s">
        <v>570</v>
      </c>
      <c r="L107" s="628">
        <v>1</v>
      </c>
      <c r="M107" s="954"/>
      <c r="N107" s="1103" t="str">
        <f t="shared" si="5"/>
        <v>Included</v>
      </c>
      <c r="O107" s="955">
        <f t="shared" si="6"/>
        <v>0</v>
      </c>
      <c r="P107" s="603"/>
      <c r="Q107" s="606">
        <f t="shared" si="7"/>
        <v>0</v>
      </c>
      <c r="R107" s="724">
        <f t="shared" si="8"/>
        <v>0</v>
      </c>
      <c r="S107" s="603"/>
      <c r="T107" s="810"/>
      <c r="V107" s="716"/>
      <c r="AB107" s="606"/>
      <c r="AL107" s="606"/>
      <c r="AM107" s="606"/>
      <c r="AN107" s="606"/>
      <c r="AO107" s="606"/>
      <c r="AP107" s="606"/>
      <c r="AQ107" s="606"/>
      <c r="AR107" s="606"/>
      <c r="AS107" s="606"/>
      <c r="AT107" s="606"/>
      <c r="AU107" s="606"/>
      <c r="AV107" s="606"/>
      <c r="AW107" s="606"/>
      <c r="AX107" s="606"/>
      <c r="AY107" s="606"/>
    </row>
    <row r="108" spans="1:51" ht="49.5">
      <c r="A108" s="801">
        <v>86</v>
      </c>
      <c r="B108" s="946"/>
      <c r="C108" s="946"/>
      <c r="D108" s="1020" t="s">
        <v>720</v>
      </c>
      <c r="E108" s="1043">
        <v>1000049774</v>
      </c>
      <c r="F108" s="628">
        <v>85359030</v>
      </c>
      <c r="G108" s="952"/>
      <c r="H108" s="1102">
        <v>18</v>
      </c>
      <c r="I108" s="953"/>
      <c r="J108" s="1020" t="s">
        <v>832</v>
      </c>
      <c r="K108" s="1043" t="s">
        <v>570</v>
      </c>
      <c r="L108" s="628">
        <v>1</v>
      </c>
      <c r="M108" s="954"/>
      <c r="N108" s="1103" t="str">
        <f t="shared" si="5"/>
        <v>Included</v>
      </c>
      <c r="O108" s="955">
        <f t="shared" si="6"/>
        <v>0</v>
      </c>
      <c r="P108" s="603"/>
      <c r="Q108" s="606">
        <f t="shared" si="7"/>
        <v>0</v>
      </c>
      <c r="R108" s="724">
        <f t="shared" si="8"/>
        <v>0</v>
      </c>
      <c r="S108" s="603"/>
      <c r="T108" s="810"/>
      <c r="V108" s="716"/>
      <c r="AB108" s="606"/>
      <c r="AL108" s="606"/>
      <c r="AM108" s="606"/>
      <c r="AN108" s="606"/>
      <c r="AO108" s="606"/>
      <c r="AP108" s="606"/>
      <c r="AQ108" s="606"/>
      <c r="AR108" s="606"/>
      <c r="AS108" s="606"/>
      <c r="AT108" s="606"/>
      <c r="AU108" s="606"/>
      <c r="AV108" s="606"/>
      <c r="AW108" s="606"/>
      <c r="AX108" s="606"/>
      <c r="AY108" s="606"/>
    </row>
    <row r="109" spans="1:51" ht="49.5">
      <c r="A109" s="801">
        <v>87</v>
      </c>
      <c r="B109" s="946"/>
      <c r="C109" s="946"/>
      <c r="D109" s="1020" t="s">
        <v>721</v>
      </c>
      <c r="E109" s="1043">
        <v>1000075085</v>
      </c>
      <c r="F109" s="628">
        <v>85359030</v>
      </c>
      <c r="G109" s="952"/>
      <c r="H109" s="1102">
        <v>18</v>
      </c>
      <c r="I109" s="953"/>
      <c r="J109" s="1020" t="s">
        <v>833</v>
      </c>
      <c r="K109" s="1043" t="s">
        <v>590</v>
      </c>
      <c r="L109" s="628">
        <v>1</v>
      </c>
      <c r="M109" s="954"/>
      <c r="N109" s="1103" t="str">
        <f t="shared" si="5"/>
        <v>Included</v>
      </c>
      <c r="O109" s="955">
        <f t="shared" si="6"/>
        <v>0</v>
      </c>
      <c r="P109" s="603"/>
      <c r="Q109" s="606">
        <f t="shared" si="7"/>
        <v>0</v>
      </c>
      <c r="R109" s="724">
        <f t="shared" si="8"/>
        <v>0</v>
      </c>
      <c r="S109" s="603"/>
      <c r="T109" s="810"/>
      <c r="V109" s="716"/>
      <c r="AB109" s="606"/>
      <c r="AL109" s="606"/>
      <c r="AM109" s="606"/>
      <c r="AN109" s="606"/>
      <c r="AO109" s="606"/>
      <c r="AP109" s="606"/>
      <c r="AQ109" s="606"/>
      <c r="AR109" s="606"/>
      <c r="AS109" s="606"/>
      <c r="AT109" s="606"/>
      <c r="AU109" s="606"/>
      <c r="AV109" s="606"/>
      <c r="AW109" s="606"/>
      <c r="AX109" s="606"/>
      <c r="AY109" s="606"/>
    </row>
    <row r="110" spans="1:51" ht="66">
      <c r="A110" s="801">
        <v>88</v>
      </c>
      <c r="B110" s="946"/>
      <c r="C110" s="946"/>
      <c r="D110" s="1020" t="s">
        <v>722</v>
      </c>
      <c r="E110" s="1043">
        <v>1000049497</v>
      </c>
      <c r="F110" s="628">
        <v>85359030</v>
      </c>
      <c r="G110" s="952"/>
      <c r="H110" s="1102">
        <v>18</v>
      </c>
      <c r="I110" s="953"/>
      <c r="J110" s="1020" t="s">
        <v>834</v>
      </c>
      <c r="K110" s="1043" t="s">
        <v>570</v>
      </c>
      <c r="L110" s="628">
        <v>2</v>
      </c>
      <c r="M110" s="954"/>
      <c r="N110" s="1103" t="str">
        <f t="shared" si="5"/>
        <v>Included</v>
      </c>
      <c r="O110" s="955">
        <f t="shared" si="6"/>
        <v>0</v>
      </c>
      <c r="P110" s="603"/>
      <c r="Q110" s="606">
        <f t="shared" si="7"/>
        <v>0</v>
      </c>
      <c r="R110" s="724">
        <f t="shared" si="8"/>
        <v>0</v>
      </c>
      <c r="S110" s="603"/>
      <c r="T110" s="810"/>
      <c r="V110" s="716"/>
      <c r="AB110" s="606"/>
      <c r="AL110" s="606"/>
      <c r="AM110" s="606"/>
      <c r="AN110" s="606"/>
      <c r="AO110" s="606"/>
      <c r="AP110" s="606"/>
      <c r="AQ110" s="606"/>
      <c r="AR110" s="606"/>
      <c r="AS110" s="606"/>
      <c r="AT110" s="606"/>
      <c r="AU110" s="606"/>
      <c r="AV110" s="606"/>
      <c r="AW110" s="606"/>
      <c r="AX110" s="606"/>
      <c r="AY110" s="606"/>
    </row>
    <row r="111" spans="1:51" ht="409.5">
      <c r="A111" s="801">
        <v>89</v>
      </c>
      <c r="B111" s="946"/>
      <c r="C111" s="946"/>
      <c r="D111" s="1020" t="s">
        <v>723</v>
      </c>
      <c r="E111" s="1043">
        <v>1000077054</v>
      </c>
      <c r="F111" s="628">
        <v>85359030</v>
      </c>
      <c r="G111" s="952"/>
      <c r="H111" s="1102">
        <v>18</v>
      </c>
      <c r="I111" s="953"/>
      <c r="J111" s="1020" t="s">
        <v>835</v>
      </c>
      <c r="K111" s="1043" t="s">
        <v>590</v>
      </c>
      <c r="L111" s="628">
        <v>1</v>
      </c>
      <c r="M111" s="954"/>
      <c r="N111" s="1103" t="str">
        <f t="shared" si="5"/>
        <v>Included</v>
      </c>
      <c r="O111" s="955">
        <f t="shared" si="6"/>
        <v>0</v>
      </c>
      <c r="P111" s="603"/>
      <c r="Q111" s="606">
        <f t="shared" si="7"/>
        <v>0</v>
      </c>
      <c r="R111" s="724">
        <f t="shared" si="8"/>
        <v>0</v>
      </c>
      <c r="S111" s="603"/>
      <c r="T111" s="810"/>
      <c r="V111" s="716"/>
      <c r="AB111" s="606"/>
      <c r="AL111" s="606"/>
      <c r="AM111" s="606"/>
      <c r="AN111" s="606"/>
      <c r="AO111" s="606"/>
      <c r="AP111" s="606"/>
      <c r="AQ111" s="606"/>
      <c r="AR111" s="606"/>
      <c r="AS111" s="606"/>
      <c r="AT111" s="606"/>
      <c r="AU111" s="606"/>
      <c r="AV111" s="606"/>
      <c r="AW111" s="606"/>
      <c r="AX111" s="606"/>
      <c r="AY111" s="606"/>
    </row>
    <row r="112" spans="1:51" ht="297">
      <c r="A112" s="801">
        <v>90</v>
      </c>
      <c r="B112" s="946"/>
      <c r="C112" s="946"/>
      <c r="D112" s="1020" t="s">
        <v>724</v>
      </c>
      <c r="E112" s="1043">
        <v>1000077057</v>
      </c>
      <c r="F112" s="628">
        <v>85359030</v>
      </c>
      <c r="G112" s="952"/>
      <c r="H112" s="1102">
        <v>18</v>
      </c>
      <c r="I112" s="953"/>
      <c r="J112" s="1020" t="s">
        <v>836</v>
      </c>
      <c r="K112" s="1043" t="s">
        <v>590</v>
      </c>
      <c r="L112" s="628">
        <v>1</v>
      </c>
      <c r="M112" s="954"/>
      <c r="N112" s="1103" t="str">
        <f t="shared" si="5"/>
        <v>Included</v>
      </c>
      <c r="O112" s="955">
        <f t="shared" si="6"/>
        <v>0</v>
      </c>
      <c r="P112" s="603"/>
      <c r="Q112" s="606">
        <f t="shared" si="7"/>
        <v>0</v>
      </c>
      <c r="R112" s="724">
        <f t="shared" si="8"/>
        <v>0</v>
      </c>
      <c r="S112" s="603"/>
      <c r="T112" s="810"/>
      <c r="V112" s="716"/>
      <c r="AB112" s="606"/>
      <c r="AL112" s="606"/>
      <c r="AM112" s="606"/>
      <c r="AN112" s="606"/>
      <c r="AO112" s="606"/>
      <c r="AP112" s="606"/>
      <c r="AQ112" s="606"/>
      <c r="AR112" s="606"/>
      <c r="AS112" s="606"/>
      <c r="AT112" s="606"/>
      <c r="AU112" s="606"/>
      <c r="AV112" s="606"/>
      <c r="AW112" s="606"/>
      <c r="AX112" s="606"/>
      <c r="AY112" s="606"/>
    </row>
    <row r="113" spans="1:51" ht="297">
      <c r="A113" s="801">
        <v>91</v>
      </c>
      <c r="B113" s="946"/>
      <c r="C113" s="946"/>
      <c r="D113" s="1020" t="s">
        <v>725</v>
      </c>
      <c r="E113" s="1043">
        <v>1000077056</v>
      </c>
      <c r="F113" s="628">
        <v>85359030</v>
      </c>
      <c r="G113" s="952"/>
      <c r="H113" s="1102">
        <v>18</v>
      </c>
      <c r="I113" s="953"/>
      <c r="J113" s="1020" t="s">
        <v>837</v>
      </c>
      <c r="K113" s="1043" t="s">
        <v>590</v>
      </c>
      <c r="L113" s="628">
        <v>1</v>
      </c>
      <c r="M113" s="954"/>
      <c r="N113" s="1103" t="str">
        <f t="shared" si="5"/>
        <v>Included</v>
      </c>
      <c r="O113" s="955">
        <f t="shared" si="6"/>
        <v>0</v>
      </c>
      <c r="P113" s="603"/>
      <c r="Q113" s="606">
        <f t="shared" si="7"/>
        <v>0</v>
      </c>
      <c r="R113" s="724">
        <f t="shared" si="8"/>
        <v>0</v>
      </c>
      <c r="S113" s="603"/>
      <c r="T113" s="810"/>
      <c r="V113" s="716"/>
      <c r="AB113" s="606"/>
      <c r="AL113" s="606"/>
      <c r="AM113" s="606"/>
      <c r="AN113" s="606"/>
      <c r="AO113" s="606"/>
      <c r="AP113" s="606"/>
      <c r="AQ113" s="606"/>
      <c r="AR113" s="606"/>
      <c r="AS113" s="606"/>
      <c r="AT113" s="606"/>
      <c r="AU113" s="606"/>
      <c r="AV113" s="606"/>
      <c r="AW113" s="606"/>
      <c r="AX113" s="606"/>
      <c r="AY113" s="606"/>
    </row>
    <row r="114" spans="1:51" ht="82.5">
      <c r="A114" s="801">
        <v>92</v>
      </c>
      <c r="B114" s="946"/>
      <c r="C114" s="946"/>
      <c r="D114" s="1020" t="s">
        <v>623</v>
      </c>
      <c r="E114" s="1043">
        <v>1000015954</v>
      </c>
      <c r="F114" s="628">
        <v>73082011</v>
      </c>
      <c r="G114" s="952"/>
      <c r="H114" s="1102">
        <v>18</v>
      </c>
      <c r="I114" s="953"/>
      <c r="J114" s="1020" t="s">
        <v>838</v>
      </c>
      <c r="K114" s="1043" t="s">
        <v>592</v>
      </c>
      <c r="L114" s="628">
        <v>35</v>
      </c>
      <c r="M114" s="954"/>
      <c r="N114" s="1103" t="str">
        <f t="shared" si="5"/>
        <v>Included</v>
      </c>
      <c r="O114" s="955">
        <f t="shared" si="6"/>
        <v>0</v>
      </c>
      <c r="P114" s="603"/>
      <c r="Q114" s="606">
        <f t="shared" si="7"/>
        <v>0</v>
      </c>
      <c r="R114" s="724">
        <f t="shared" si="8"/>
        <v>0</v>
      </c>
      <c r="S114" s="603"/>
      <c r="T114" s="810"/>
      <c r="V114" s="716"/>
      <c r="AB114" s="606"/>
      <c r="AL114" s="606"/>
      <c r="AM114" s="606"/>
      <c r="AN114" s="606"/>
      <c r="AO114" s="606"/>
      <c r="AP114" s="606"/>
      <c r="AQ114" s="606"/>
      <c r="AR114" s="606"/>
      <c r="AS114" s="606"/>
      <c r="AT114" s="606"/>
      <c r="AU114" s="606"/>
      <c r="AV114" s="606"/>
      <c r="AW114" s="606"/>
      <c r="AX114" s="606"/>
      <c r="AY114" s="606"/>
    </row>
    <row r="115" spans="1:51" ht="49.5">
      <c r="A115" s="801">
        <v>93</v>
      </c>
      <c r="B115" s="946"/>
      <c r="C115" s="946"/>
      <c r="D115" s="1020" t="s">
        <v>624</v>
      </c>
      <c r="E115" s="1043">
        <v>1000011713</v>
      </c>
      <c r="F115" s="628">
        <v>73082011</v>
      </c>
      <c r="G115" s="952"/>
      <c r="H115" s="1102">
        <v>18</v>
      </c>
      <c r="I115" s="953"/>
      <c r="J115" s="1020" t="s">
        <v>839</v>
      </c>
      <c r="K115" s="1043" t="s">
        <v>592</v>
      </c>
      <c r="L115" s="628">
        <v>2</v>
      </c>
      <c r="M115" s="954"/>
      <c r="N115" s="1103" t="str">
        <f t="shared" si="5"/>
        <v>Included</v>
      </c>
      <c r="O115" s="955">
        <f t="shared" si="6"/>
        <v>0</v>
      </c>
      <c r="P115" s="603"/>
      <c r="Q115" s="606">
        <f t="shared" si="7"/>
        <v>0</v>
      </c>
      <c r="R115" s="724">
        <f t="shared" si="8"/>
        <v>0</v>
      </c>
      <c r="S115" s="603"/>
      <c r="T115" s="810"/>
      <c r="V115" s="716"/>
      <c r="AB115" s="606"/>
      <c r="AL115" s="606"/>
      <c r="AM115" s="606"/>
      <c r="AN115" s="606"/>
      <c r="AO115" s="606"/>
      <c r="AP115" s="606"/>
      <c r="AQ115" s="606"/>
      <c r="AR115" s="606"/>
      <c r="AS115" s="606"/>
      <c r="AT115" s="606"/>
      <c r="AU115" s="606"/>
      <c r="AV115" s="606"/>
      <c r="AW115" s="606"/>
      <c r="AX115" s="606"/>
      <c r="AY115" s="606"/>
    </row>
    <row r="116" spans="1:51" ht="49.5">
      <c r="A116" s="801">
        <v>94</v>
      </c>
      <c r="B116" s="946"/>
      <c r="C116" s="946"/>
      <c r="D116" s="1020" t="s">
        <v>625</v>
      </c>
      <c r="E116" s="1043">
        <v>1000012373</v>
      </c>
      <c r="F116" s="628">
        <v>73082011</v>
      </c>
      <c r="G116" s="952"/>
      <c r="H116" s="1102">
        <v>18</v>
      </c>
      <c r="I116" s="953"/>
      <c r="J116" s="1020" t="s">
        <v>840</v>
      </c>
      <c r="K116" s="1043" t="s">
        <v>592</v>
      </c>
      <c r="L116" s="628">
        <v>6</v>
      </c>
      <c r="M116" s="954"/>
      <c r="N116" s="1103" t="str">
        <f t="shared" si="5"/>
        <v>Included</v>
      </c>
      <c r="O116" s="955">
        <f t="shared" si="6"/>
        <v>0</v>
      </c>
      <c r="P116" s="603"/>
      <c r="Q116" s="606">
        <f t="shared" si="7"/>
        <v>0</v>
      </c>
      <c r="R116" s="724">
        <f t="shared" si="8"/>
        <v>0</v>
      </c>
      <c r="S116" s="603"/>
      <c r="T116" s="810"/>
      <c r="V116" s="716"/>
      <c r="AB116" s="606"/>
      <c r="AL116" s="606"/>
      <c r="AM116" s="606"/>
      <c r="AN116" s="606"/>
      <c r="AO116" s="606"/>
      <c r="AP116" s="606"/>
      <c r="AQ116" s="606"/>
      <c r="AR116" s="606"/>
      <c r="AS116" s="606"/>
      <c r="AT116" s="606"/>
      <c r="AU116" s="606"/>
      <c r="AV116" s="606"/>
      <c r="AW116" s="606"/>
      <c r="AX116" s="606"/>
      <c r="AY116" s="606"/>
    </row>
    <row r="117" spans="1:51" ht="25.5" customHeight="1">
      <c r="A117" s="956"/>
      <c r="B117" s="957"/>
      <c r="C117" s="957"/>
      <c r="D117" s="957"/>
      <c r="E117" s="957"/>
      <c r="F117" s="957"/>
      <c r="G117" s="957"/>
      <c r="H117" s="1189" t="s">
        <v>571</v>
      </c>
      <c r="I117" s="1189"/>
      <c r="J117" s="1189"/>
      <c r="K117" s="1189"/>
      <c r="L117" s="1189"/>
      <c r="M117" s="1190"/>
      <c r="N117" s="958">
        <f>SUM(N23:N116)</f>
        <v>0</v>
      </c>
      <c r="O117" s="959">
        <f>SUM(O23:O116)</f>
        <v>0</v>
      </c>
      <c r="S117" s="918"/>
      <c r="U117" s="960"/>
      <c r="Z117" s="724"/>
      <c r="AA117" s="724"/>
      <c r="AC117" s="724"/>
      <c r="AD117" s="724"/>
      <c r="AF117" s="827"/>
      <c r="AL117" s="606"/>
      <c r="AM117" s="606"/>
      <c r="AN117" s="606"/>
      <c r="AO117" s="606"/>
      <c r="AP117" s="606"/>
      <c r="AQ117" s="606"/>
      <c r="AR117" s="606"/>
      <c r="AS117" s="606"/>
      <c r="AT117" s="606"/>
      <c r="AU117" s="606"/>
      <c r="AV117" s="606"/>
      <c r="AW117" s="606"/>
      <c r="AX117" s="606"/>
      <c r="AY117" s="606"/>
    </row>
    <row r="118" spans="1:51">
      <c r="A118" s="961"/>
      <c r="B118" s="962"/>
      <c r="C118" s="962"/>
      <c r="D118" s="962"/>
      <c r="E118" s="962"/>
      <c r="F118" s="962"/>
      <c r="G118" s="962"/>
      <c r="H118" s="1184" t="s">
        <v>503</v>
      </c>
      <c r="I118" s="1184"/>
      <c r="J118" s="1184"/>
      <c r="K118" s="1184"/>
      <c r="L118" s="1184"/>
      <c r="M118" s="1185"/>
      <c r="N118" s="963">
        <f>'Sch-7'!M20</f>
        <v>0</v>
      </c>
      <c r="O118" s="964"/>
      <c r="Z118" s="827"/>
      <c r="AA118" s="724"/>
      <c r="AC118" s="827"/>
      <c r="AD118" s="724"/>
      <c r="AL118" s="606"/>
      <c r="AM118" s="606"/>
      <c r="AN118" s="606"/>
      <c r="AO118" s="606"/>
      <c r="AP118" s="606"/>
      <c r="AQ118" s="606"/>
      <c r="AR118" s="606"/>
      <c r="AS118" s="606"/>
      <c r="AT118" s="606"/>
      <c r="AU118" s="606"/>
      <c r="AV118" s="606"/>
      <c r="AW118" s="606"/>
      <c r="AX118" s="606"/>
      <c r="AY118" s="606"/>
    </row>
    <row r="119" spans="1:51" ht="17.25" thickBot="1">
      <c r="A119" s="965"/>
      <c r="B119" s="966"/>
      <c r="C119" s="966"/>
      <c r="D119" s="966"/>
      <c r="E119" s="966"/>
      <c r="F119" s="966"/>
      <c r="G119" s="966"/>
      <c r="H119" s="1186" t="s">
        <v>421</v>
      </c>
      <c r="I119" s="1186"/>
      <c r="J119" s="1186"/>
      <c r="K119" s="1186"/>
      <c r="L119" s="1186"/>
      <c r="M119" s="1186"/>
      <c r="N119" s="967">
        <f>N118+N117</f>
        <v>0</v>
      </c>
      <c r="O119" s="968"/>
      <c r="Z119" s="827"/>
      <c r="AA119" s="969"/>
      <c r="AB119" s="851"/>
      <c r="AC119" s="851"/>
      <c r="AD119" s="969"/>
      <c r="AF119" s="970"/>
      <c r="AL119" s="606"/>
      <c r="AM119" s="606"/>
      <c r="AN119" s="606"/>
      <c r="AO119" s="606"/>
      <c r="AP119" s="606"/>
      <c r="AQ119" s="606"/>
      <c r="AR119" s="606"/>
      <c r="AS119" s="606"/>
      <c r="AT119" s="606"/>
      <c r="AU119" s="606"/>
      <c r="AV119" s="606"/>
      <c r="AW119" s="606"/>
      <c r="AX119" s="606"/>
      <c r="AY119" s="606"/>
    </row>
    <row r="120" spans="1:51" ht="17.25" thickBot="1">
      <c r="A120" s="971"/>
      <c r="B120" s="971"/>
      <c r="C120" s="971"/>
      <c r="D120" s="971"/>
      <c r="E120" s="971"/>
      <c r="F120" s="971"/>
      <c r="G120" s="971"/>
      <c r="H120" s="1193" t="s">
        <v>508</v>
      </c>
      <c r="I120" s="1194"/>
      <c r="J120" s="1194"/>
      <c r="K120" s="1194"/>
      <c r="L120" s="1194"/>
      <c r="M120" s="1195"/>
      <c r="N120" s="972">
        <f>O117</f>
        <v>0</v>
      </c>
      <c r="O120" s="968"/>
      <c r="Z120" s="827"/>
      <c r="AA120" s="969"/>
      <c r="AB120" s="851"/>
      <c r="AC120" s="851"/>
      <c r="AD120" s="969"/>
      <c r="AF120" s="970"/>
      <c r="AL120" s="606"/>
      <c r="AM120" s="606"/>
      <c r="AN120" s="606"/>
      <c r="AO120" s="606"/>
      <c r="AP120" s="606"/>
      <c r="AQ120" s="606"/>
      <c r="AR120" s="606"/>
      <c r="AS120" s="606"/>
      <c r="AT120" s="606"/>
      <c r="AU120" s="606"/>
      <c r="AV120" s="606"/>
      <c r="AW120" s="606"/>
      <c r="AX120" s="606"/>
      <c r="AY120" s="606"/>
    </row>
    <row r="121" spans="1:51">
      <c r="A121" s="1191"/>
      <c r="B121" s="1191"/>
      <c r="C121" s="1191"/>
      <c r="D121" s="1191"/>
      <c r="E121" s="1191"/>
      <c r="F121" s="1191"/>
      <c r="G121" s="1191"/>
      <c r="H121" s="1192"/>
      <c r="I121" s="1192"/>
      <c r="J121" s="1192"/>
      <c r="K121" s="1192"/>
      <c r="L121" s="1192"/>
      <c r="M121" s="1192"/>
      <c r="N121" s="1192"/>
      <c r="O121" s="1192"/>
      <c r="Z121" s="970"/>
      <c r="AA121" s="724"/>
      <c r="AC121" s="970"/>
      <c r="AD121" s="724"/>
      <c r="AL121" s="606"/>
      <c r="AM121" s="606"/>
      <c r="AN121" s="606"/>
      <c r="AO121" s="606"/>
      <c r="AP121" s="606"/>
      <c r="AQ121" s="606"/>
      <c r="AR121" s="606"/>
      <c r="AS121" s="606"/>
      <c r="AT121" s="606"/>
      <c r="AU121" s="606"/>
      <c r="AV121" s="606"/>
      <c r="AW121" s="606"/>
      <c r="AX121" s="606"/>
      <c r="AY121" s="606"/>
    </row>
    <row r="122" spans="1:51">
      <c r="A122" s="973" t="s">
        <v>408</v>
      </c>
      <c r="B122" s="1175" t="s">
        <v>484</v>
      </c>
      <c r="C122" s="1175"/>
      <c r="D122" s="1175"/>
      <c r="E122" s="1175"/>
      <c r="F122" s="1175"/>
      <c r="G122" s="1175"/>
      <c r="H122" s="1175"/>
      <c r="I122" s="1175"/>
      <c r="J122" s="1175"/>
      <c r="K122" s="1175"/>
      <c r="L122" s="1175"/>
      <c r="M122" s="1175"/>
      <c r="N122" s="1175"/>
      <c r="O122" s="1175"/>
      <c r="AL122" s="606"/>
      <c r="AM122" s="606"/>
      <c r="AN122" s="606"/>
      <c r="AO122" s="606"/>
      <c r="AP122" s="606"/>
      <c r="AQ122" s="606"/>
      <c r="AR122" s="606"/>
      <c r="AS122" s="606"/>
      <c r="AT122" s="606"/>
      <c r="AU122" s="606"/>
      <c r="AV122" s="606"/>
      <c r="AW122" s="606"/>
      <c r="AX122" s="606"/>
      <c r="AY122" s="606"/>
    </row>
    <row r="123" spans="1:51">
      <c r="A123" s="970" t="s">
        <v>486</v>
      </c>
      <c r="B123" s="1175" t="s">
        <v>485</v>
      </c>
      <c r="C123" s="1175"/>
      <c r="D123" s="1175"/>
      <c r="E123" s="1175"/>
      <c r="F123" s="1175"/>
      <c r="G123" s="1175"/>
      <c r="H123" s="1175"/>
      <c r="I123" s="1175"/>
      <c r="J123" s="1175"/>
      <c r="K123" s="1175"/>
      <c r="L123" s="1175"/>
      <c r="M123" s="1175"/>
      <c r="N123" s="1175"/>
      <c r="O123" s="1175"/>
      <c r="AL123" s="606"/>
      <c r="AM123" s="606"/>
      <c r="AN123" s="606"/>
      <c r="AO123" s="606"/>
      <c r="AP123" s="606"/>
      <c r="AQ123" s="606"/>
      <c r="AR123" s="606"/>
      <c r="AS123" s="606"/>
      <c r="AT123" s="606"/>
      <c r="AU123" s="606"/>
      <c r="AV123" s="606"/>
      <c r="AW123" s="606"/>
      <c r="AX123" s="606"/>
      <c r="AY123" s="606"/>
    </row>
    <row r="124" spans="1:51">
      <c r="A124" s="970"/>
      <c r="B124" s="970"/>
      <c r="C124" s="970"/>
      <c r="D124" s="970"/>
      <c r="E124" s="970"/>
      <c r="F124" s="1175"/>
      <c r="G124" s="1175"/>
      <c r="H124" s="1175"/>
      <c r="I124" s="1175"/>
      <c r="J124" s="1175"/>
      <c r="K124" s="1175"/>
      <c r="L124" s="1175"/>
      <c r="M124" s="1175"/>
      <c r="N124" s="1175"/>
      <c r="O124" s="1175"/>
      <c r="AL124" s="606"/>
      <c r="AM124" s="606"/>
      <c r="AN124" s="606"/>
      <c r="AO124" s="606"/>
      <c r="AP124" s="606"/>
      <c r="AQ124" s="606"/>
      <c r="AR124" s="606"/>
      <c r="AS124" s="606"/>
      <c r="AT124" s="606"/>
      <c r="AU124" s="606"/>
      <c r="AV124" s="606"/>
      <c r="AW124" s="606"/>
      <c r="AX124" s="606"/>
      <c r="AY124" s="606"/>
    </row>
    <row r="125" spans="1:51" ht="33">
      <c r="A125" s="974" t="s">
        <v>404</v>
      </c>
      <c r="B125" s="975" t="str">
        <f>'Names of Bidder'!D31&amp;"-"&amp; 'Names of Bidder'!E31&amp;"-" &amp;'Names of Bidder'!F31</f>
        <v>--</v>
      </c>
      <c r="C125" s="974"/>
      <c r="D125" s="974"/>
      <c r="E125" s="974"/>
      <c r="G125" s="974"/>
      <c r="H125" s="974"/>
      <c r="I125" s="926"/>
      <c r="K125" s="855"/>
      <c r="L125" s="851"/>
      <c r="AL125" s="606"/>
      <c r="AM125" s="606"/>
      <c r="AN125" s="606"/>
      <c r="AO125" s="606"/>
      <c r="AP125" s="606"/>
      <c r="AQ125" s="606"/>
      <c r="AR125" s="606"/>
      <c r="AS125" s="606"/>
      <c r="AT125" s="606"/>
      <c r="AU125" s="606"/>
      <c r="AV125" s="606"/>
      <c r="AW125" s="606"/>
      <c r="AX125" s="606"/>
      <c r="AY125" s="606"/>
    </row>
    <row r="126" spans="1:51" ht="33">
      <c r="A126" s="974" t="s">
        <v>405</v>
      </c>
      <c r="B126" s="975" t="str">
        <f>IF('Names of Bidder'!D32=0, "", 'Names of Bidder'!D32)</f>
        <v/>
      </c>
      <c r="C126" s="974"/>
      <c r="D126" s="974"/>
      <c r="E126" s="974"/>
      <c r="G126" s="974"/>
      <c r="H126" s="974"/>
      <c r="I126" s="926"/>
      <c r="L126" s="851" t="s">
        <v>406</v>
      </c>
      <c r="M126" s="853" t="str">
        <f>IF('Names of Bidder'!D24=0, "", 'Names of Bidder'!D24)</f>
        <v/>
      </c>
      <c r="AL126" s="606"/>
      <c r="AM126" s="606"/>
      <c r="AN126" s="606"/>
      <c r="AO126" s="606"/>
      <c r="AP126" s="606"/>
      <c r="AQ126" s="606"/>
      <c r="AR126" s="606"/>
      <c r="AS126" s="606"/>
      <c r="AT126" s="606"/>
      <c r="AU126" s="606"/>
      <c r="AV126" s="606"/>
      <c r="AW126" s="606"/>
      <c r="AX126" s="606"/>
      <c r="AY126" s="606"/>
    </row>
    <row r="127" spans="1:51">
      <c r="A127" s="605"/>
      <c r="B127" s="605"/>
      <c r="C127" s="605"/>
      <c r="D127" s="605"/>
      <c r="E127" s="605"/>
      <c r="F127" s="605"/>
      <c r="G127" s="605"/>
      <c r="H127" s="605"/>
      <c r="I127" s="829"/>
      <c r="J127" s="603"/>
      <c r="K127" s="605"/>
      <c r="L127" s="851" t="s">
        <v>407</v>
      </c>
      <c r="M127" s="853" t="str">
        <f>IF('Names of Bidder'!D25=0, "", 'Names of Bidder'!D25)</f>
        <v/>
      </c>
      <c r="N127" s="605"/>
      <c r="AL127" s="606"/>
      <c r="AM127" s="606"/>
      <c r="AN127" s="606"/>
      <c r="AO127" s="606"/>
      <c r="AP127" s="606"/>
      <c r="AQ127" s="606"/>
      <c r="AR127" s="606"/>
      <c r="AS127" s="606"/>
      <c r="AT127" s="606"/>
      <c r="AU127" s="606"/>
      <c r="AV127" s="606"/>
      <c r="AW127" s="606"/>
      <c r="AX127" s="606"/>
      <c r="AY127" s="606"/>
    </row>
    <row r="128" spans="1:51">
      <c r="A128" s="686"/>
      <c r="B128" s="686"/>
      <c r="C128" s="686"/>
      <c r="D128" s="686"/>
      <c r="E128" s="686"/>
      <c r="F128" s="686"/>
      <c r="G128" s="686"/>
      <c r="H128" s="686"/>
      <c r="I128" s="673"/>
      <c r="J128" s="716"/>
      <c r="K128" s="686"/>
      <c r="L128" s="851"/>
      <c r="M128" s="976"/>
      <c r="N128" s="686"/>
      <c r="O128" s="671"/>
      <c r="AL128" s="606"/>
      <c r="AM128" s="606"/>
      <c r="AN128" s="606"/>
      <c r="AO128" s="606"/>
      <c r="AP128" s="606"/>
      <c r="AQ128" s="606"/>
      <c r="AR128" s="606"/>
      <c r="AS128" s="606"/>
      <c r="AT128" s="606"/>
      <c r="AU128" s="606"/>
      <c r="AV128" s="606"/>
      <c r="AW128" s="606"/>
      <c r="AX128" s="606"/>
      <c r="AY128" s="606"/>
    </row>
    <row r="129" spans="1:51">
      <c r="A129" s="686"/>
      <c r="B129" s="686"/>
      <c r="C129" s="686"/>
      <c r="D129" s="686"/>
      <c r="E129" s="686"/>
      <c r="F129" s="686"/>
      <c r="G129" s="686"/>
      <c r="H129" s="686"/>
      <c r="I129" s="673"/>
      <c r="J129" s="716"/>
      <c r="K129" s="686"/>
      <c r="L129" s="686"/>
      <c r="M129" s="716"/>
      <c r="N129" s="686"/>
      <c r="O129" s="671"/>
      <c r="AL129" s="606"/>
      <c r="AM129" s="606"/>
      <c r="AN129" s="606"/>
      <c r="AO129" s="606"/>
      <c r="AP129" s="606"/>
      <c r="AQ129" s="606"/>
      <c r="AR129" s="606"/>
      <c r="AS129" s="606"/>
      <c r="AT129" s="606"/>
      <c r="AU129" s="606"/>
      <c r="AV129" s="606"/>
      <c r="AW129" s="606"/>
      <c r="AX129" s="606"/>
      <c r="AY129" s="606"/>
    </row>
    <row r="130" spans="1:51">
      <c r="A130" s="686"/>
      <c r="B130" s="686"/>
      <c r="C130" s="686"/>
      <c r="D130" s="686"/>
      <c r="E130" s="686"/>
      <c r="F130" s="686"/>
      <c r="G130" s="686"/>
      <c r="H130" s="686"/>
      <c r="I130" s="673"/>
      <c r="J130" s="716"/>
      <c r="K130" s="686"/>
      <c r="L130" s="686"/>
      <c r="M130" s="716"/>
      <c r="N130" s="686"/>
      <c r="O130" s="671"/>
      <c r="AL130" s="606"/>
      <c r="AM130" s="606"/>
      <c r="AN130" s="606"/>
      <c r="AO130" s="606"/>
      <c r="AP130" s="606"/>
      <c r="AQ130" s="606"/>
      <c r="AR130" s="606"/>
      <c r="AS130" s="606"/>
      <c r="AT130" s="606"/>
      <c r="AU130" s="606"/>
      <c r="AV130" s="606"/>
      <c r="AW130" s="606"/>
      <c r="AX130" s="606"/>
      <c r="AY130" s="606"/>
    </row>
    <row r="131" spans="1:51">
      <c r="A131" s="686"/>
      <c r="B131" s="686"/>
      <c r="C131" s="686"/>
      <c r="D131" s="686"/>
      <c r="E131" s="686"/>
      <c r="F131" s="686"/>
      <c r="G131" s="686"/>
      <c r="H131" s="686"/>
      <c r="I131" s="673"/>
      <c r="J131" s="716"/>
      <c r="K131" s="686"/>
      <c r="L131" s="686"/>
      <c r="M131" s="716"/>
      <c r="N131" s="686"/>
      <c r="O131" s="671"/>
      <c r="AL131" s="606"/>
      <c r="AM131" s="606"/>
      <c r="AN131" s="606"/>
      <c r="AO131" s="606"/>
      <c r="AP131" s="606"/>
      <c r="AQ131" s="606"/>
      <c r="AR131" s="606"/>
      <c r="AS131" s="606"/>
      <c r="AT131" s="606"/>
      <c r="AU131" s="606"/>
      <c r="AV131" s="606"/>
      <c r="AW131" s="606"/>
      <c r="AX131" s="606"/>
      <c r="AY131" s="606"/>
    </row>
    <row r="132" spans="1:51">
      <c r="A132" s="686"/>
      <c r="B132" s="686"/>
      <c r="C132" s="686"/>
      <c r="D132" s="686"/>
      <c r="E132" s="686"/>
      <c r="F132" s="686"/>
      <c r="G132" s="686"/>
      <c r="H132" s="686"/>
      <c r="I132" s="673"/>
      <c r="J132" s="716"/>
      <c r="K132" s="686"/>
      <c r="L132" s="686"/>
      <c r="M132" s="716"/>
      <c r="N132" s="686"/>
      <c r="O132" s="671"/>
      <c r="AL132" s="606"/>
      <c r="AM132" s="606"/>
      <c r="AN132" s="606"/>
      <c r="AO132" s="606"/>
      <c r="AP132" s="606"/>
      <c r="AQ132" s="606"/>
      <c r="AR132" s="606"/>
      <c r="AS132" s="606"/>
      <c r="AT132" s="606"/>
      <c r="AU132" s="606"/>
      <c r="AV132" s="606"/>
      <c r="AW132" s="606"/>
      <c r="AX132" s="606"/>
      <c r="AY132" s="606"/>
    </row>
    <row r="133" spans="1:51">
      <c r="A133" s="686"/>
      <c r="B133" s="686"/>
      <c r="C133" s="686"/>
      <c r="D133" s="686"/>
      <c r="E133" s="686"/>
      <c r="F133" s="686"/>
      <c r="G133" s="686"/>
      <c r="H133" s="686"/>
      <c r="I133" s="673"/>
      <c r="J133" s="716"/>
      <c r="K133" s="686"/>
      <c r="L133" s="686"/>
      <c r="M133" s="716"/>
      <c r="N133" s="686"/>
      <c r="O133" s="671"/>
      <c r="AL133" s="606"/>
      <c r="AM133" s="606"/>
      <c r="AN133" s="606"/>
      <c r="AO133" s="606"/>
      <c r="AP133" s="606"/>
      <c r="AQ133" s="606"/>
      <c r="AR133" s="606"/>
      <c r="AS133" s="606"/>
      <c r="AT133" s="606"/>
      <c r="AU133" s="606"/>
      <c r="AV133" s="606"/>
      <c r="AW133" s="606"/>
      <c r="AX133" s="606"/>
      <c r="AY133" s="606"/>
    </row>
    <row r="134" spans="1:51">
      <c r="A134" s="686"/>
      <c r="B134" s="686"/>
      <c r="C134" s="686"/>
      <c r="D134" s="686"/>
      <c r="E134" s="686"/>
      <c r="F134" s="686"/>
      <c r="G134" s="686"/>
      <c r="H134" s="686"/>
      <c r="I134" s="673"/>
      <c r="J134" s="716"/>
      <c r="K134" s="686"/>
      <c r="L134" s="686"/>
      <c r="M134" s="716"/>
      <c r="N134" s="686"/>
      <c r="O134" s="671"/>
      <c r="AL134" s="606"/>
      <c r="AM134" s="606"/>
      <c r="AN134" s="606"/>
      <c r="AO134" s="606"/>
      <c r="AP134" s="606"/>
      <c r="AQ134" s="606"/>
      <c r="AR134" s="606"/>
      <c r="AS134" s="606"/>
      <c r="AT134" s="606"/>
      <c r="AU134" s="606"/>
      <c r="AV134" s="606"/>
      <c r="AW134" s="606"/>
      <c r="AX134" s="606"/>
      <c r="AY134" s="606"/>
    </row>
    <row r="135" spans="1:51" ht="15.75">
      <c r="A135" s="686"/>
      <c r="B135" s="686"/>
      <c r="C135" s="686"/>
      <c r="D135" s="686"/>
      <c r="E135" s="686"/>
      <c r="F135" s="686"/>
      <c r="G135" s="686"/>
      <c r="H135" s="686"/>
      <c r="I135" s="673"/>
      <c r="J135" s="716"/>
      <c r="K135" s="686"/>
      <c r="L135" s="686"/>
      <c r="M135" s="716"/>
      <c r="N135" s="686"/>
      <c r="O135" s="671"/>
      <c r="P135" s="606"/>
      <c r="Q135" s="606"/>
      <c r="R135" s="606"/>
      <c r="S135" s="606"/>
      <c r="T135" s="606"/>
      <c r="U135" s="606"/>
      <c r="V135" s="606"/>
      <c r="W135" s="606"/>
      <c r="X135" s="606"/>
      <c r="Y135" s="606"/>
      <c r="AB135" s="606"/>
      <c r="AL135" s="606"/>
      <c r="AM135" s="606"/>
      <c r="AN135" s="606"/>
      <c r="AO135" s="606"/>
      <c r="AP135" s="606"/>
      <c r="AQ135" s="606"/>
      <c r="AR135" s="606"/>
      <c r="AS135" s="606"/>
      <c r="AT135" s="606"/>
      <c r="AU135" s="606"/>
      <c r="AV135" s="606"/>
      <c r="AW135" s="606"/>
      <c r="AX135" s="606"/>
      <c r="AY135" s="606"/>
    </row>
    <row r="136" spans="1:51" ht="15.75">
      <c r="A136" s="686"/>
      <c r="B136" s="686"/>
      <c r="C136" s="686"/>
      <c r="D136" s="686"/>
      <c r="E136" s="686"/>
      <c r="F136" s="686"/>
      <c r="G136" s="686"/>
      <c r="H136" s="686"/>
      <c r="I136" s="673"/>
      <c r="J136" s="716"/>
      <c r="K136" s="686"/>
      <c r="L136" s="686"/>
      <c r="M136" s="716"/>
      <c r="N136" s="686"/>
      <c r="O136" s="671"/>
      <c r="P136" s="606"/>
      <c r="Q136" s="606"/>
      <c r="R136" s="606"/>
      <c r="S136" s="606"/>
      <c r="T136" s="606"/>
      <c r="U136" s="606"/>
      <c r="V136" s="606"/>
      <c r="W136" s="606"/>
      <c r="X136" s="606"/>
      <c r="Y136" s="606"/>
      <c r="AB136" s="606"/>
      <c r="AL136" s="606"/>
      <c r="AM136" s="606"/>
      <c r="AN136" s="606"/>
      <c r="AO136" s="606"/>
      <c r="AP136" s="606"/>
      <c r="AQ136" s="606"/>
      <c r="AR136" s="606"/>
      <c r="AS136" s="606"/>
      <c r="AT136" s="606"/>
      <c r="AU136" s="606"/>
      <c r="AV136" s="606"/>
      <c r="AW136" s="606"/>
      <c r="AX136" s="606"/>
      <c r="AY136" s="606"/>
    </row>
    <row r="137" spans="1:51" ht="15.75">
      <c r="A137" s="686"/>
      <c r="B137" s="686"/>
      <c r="C137" s="686"/>
      <c r="D137" s="686"/>
      <c r="E137" s="686"/>
      <c r="F137" s="686"/>
      <c r="G137" s="686"/>
      <c r="H137" s="686"/>
      <c r="I137" s="673"/>
      <c r="J137" s="716"/>
      <c r="K137" s="686"/>
      <c r="L137" s="686"/>
      <c r="M137" s="716"/>
      <c r="N137" s="686"/>
      <c r="O137" s="671"/>
      <c r="P137" s="606"/>
      <c r="Q137" s="606"/>
      <c r="R137" s="606"/>
      <c r="S137" s="606"/>
      <c r="T137" s="606"/>
      <c r="U137" s="606"/>
      <c r="V137" s="606"/>
      <c r="W137" s="606"/>
      <c r="X137" s="606"/>
      <c r="Y137" s="606"/>
      <c r="AB137" s="606"/>
      <c r="AL137" s="606"/>
      <c r="AM137" s="606"/>
      <c r="AN137" s="606"/>
      <c r="AO137" s="606"/>
      <c r="AP137" s="606"/>
      <c r="AQ137" s="606"/>
      <c r="AR137" s="606"/>
      <c r="AS137" s="606"/>
      <c r="AT137" s="606"/>
      <c r="AU137" s="606"/>
      <c r="AV137" s="606"/>
      <c r="AW137" s="606"/>
      <c r="AX137" s="606"/>
      <c r="AY137" s="606"/>
    </row>
    <row r="138" spans="1:51" ht="15.75">
      <c r="A138" s="686"/>
      <c r="B138" s="686"/>
      <c r="C138" s="686"/>
      <c r="D138" s="686"/>
      <c r="E138" s="686"/>
      <c r="F138" s="686"/>
      <c r="G138" s="686"/>
      <c r="H138" s="686"/>
      <c r="I138" s="673"/>
      <c r="J138" s="716"/>
      <c r="K138" s="686"/>
      <c r="L138" s="686"/>
      <c r="M138" s="716"/>
      <c r="N138" s="686"/>
      <c r="O138" s="671"/>
      <c r="P138" s="606"/>
      <c r="Q138" s="606"/>
      <c r="R138" s="606"/>
      <c r="S138" s="606"/>
      <c r="T138" s="606"/>
      <c r="U138" s="606"/>
      <c r="V138" s="606"/>
      <c r="W138" s="606"/>
      <c r="X138" s="606"/>
      <c r="Y138" s="606"/>
      <c r="AB138" s="606"/>
      <c r="AL138" s="606"/>
      <c r="AM138" s="606"/>
      <c r="AN138" s="606"/>
      <c r="AO138" s="606"/>
      <c r="AP138" s="606"/>
      <c r="AQ138" s="606"/>
      <c r="AR138" s="606"/>
      <c r="AS138" s="606"/>
      <c r="AT138" s="606"/>
      <c r="AU138" s="606"/>
      <c r="AV138" s="606"/>
      <c r="AW138" s="606"/>
      <c r="AX138" s="606"/>
      <c r="AY138" s="606"/>
    </row>
    <row r="139" spans="1:51" ht="15.75">
      <c r="A139" s="686"/>
      <c r="B139" s="686"/>
      <c r="C139" s="686"/>
      <c r="D139" s="686"/>
      <c r="E139" s="686"/>
      <c r="F139" s="686"/>
      <c r="G139" s="686"/>
      <c r="H139" s="686"/>
      <c r="I139" s="673"/>
      <c r="J139" s="716"/>
      <c r="K139" s="686"/>
      <c r="L139" s="686"/>
      <c r="M139" s="716"/>
      <c r="N139" s="686"/>
      <c r="O139" s="671"/>
      <c r="P139" s="606"/>
      <c r="Q139" s="606"/>
      <c r="R139" s="606"/>
      <c r="S139" s="606"/>
      <c r="T139" s="606"/>
      <c r="U139" s="606"/>
      <c r="V139" s="606"/>
      <c r="W139" s="606"/>
      <c r="X139" s="606"/>
      <c r="Y139" s="606"/>
      <c r="AB139" s="606"/>
      <c r="AL139" s="606"/>
      <c r="AM139" s="606"/>
      <c r="AN139" s="606"/>
      <c r="AO139" s="606"/>
      <c r="AP139" s="606"/>
      <c r="AQ139" s="606"/>
      <c r="AR139" s="606"/>
      <c r="AS139" s="606"/>
      <c r="AT139" s="606"/>
      <c r="AU139" s="606"/>
      <c r="AV139" s="606"/>
      <c r="AW139" s="606"/>
      <c r="AX139" s="606"/>
      <c r="AY139" s="606"/>
    </row>
    <row r="140" spans="1:51" ht="15.75">
      <c r="A140" s="686"/>
      <c r="B140" s="686"/>
      <c r="C140" s="686"/>
      <c r="D140" s="686"/>
      <c r="E140" s="686"/>
      <c r="F140" s="686"/>
      <c r="G140" s="686"/>
      <c r="H140" s="686"/>
      <c r="I140" s="673"/>
      <c r="J140" s="716"/>
      <c r="K140" s="686"/>
      <c r="L140" s="686"/>
      <c r="M140" s="716"/>
      <c r="N140" s="686"/>
      <c r="O140" s="671"/>
      <c r="P140" s="606"/>
      <c r="Q140" s="606"/>
      <c r="R140" s="606"/>
      <c r="S140" s="606"/>
      <c r="T140" s="606"/>
      <c r="U140" s="606"/>
      <c r="V140" s="606"/>
      <c r="W140" s="606"/>
      <c r="X140" s="606"/>
      <c r="Y140" s="606"/>
      <c r="AB140" s="606"/>
      <c r="AL140" s="606"/>
      <c r="AM140" s="606"/>
      <c r="AN140" s="606"/>
      <c r="AO140" s="606"/>
      <c r="AP140" s="606"/>
      <c r="AQ140" s="606"/>
      <c r="AR140" s="606"/>
      <c r="AS140" s="606"/>
      <c r="AT140" s="606"/>
      <c r="AU140" s="606"/>
      <c r="AV140" s="606"/>
      <c r="AW140" s="606"/>
      <c r="AX140" s="606"/>
      <c r="AY140" s="606"/>
    </row>
    <row r="141" spans="1:51" ht="15.75">
      <c r="A141" s="686"/>
      <c r="B141" s="686"/>
      <c r="C141" s="686"/>
      <c r="D141" s="686"/>
      <c r="E141" s="686"/>
      <c r="F141" s="686"/>
      <c r="G141" s="686"/>
      <c r="H141" s="686"/>
      <c r="I141" s="673"/>
      <c r="J141" s="716"/>
      <c r="K141" s="686"/>
      <c r="L141" s="686"/>
      <c r="M141" s="716"/>
      <c r="N141" s="686"/>
      <c r="O141" s="671"/>
      <c r="P141" s="606"/>
      <c r="Q141" s="606"/>
      <c r="R141" s="606"/>
      <c r="S141" s="606"/>
      <c r="T141" s="606"/>
      <c r="U141" s="606"/>
      <c r="V141" s="606"/>
      <c r="W141" s="606"/>
      <c r="X141" s="606"/>
      <c r="Y141" s="606"/>
      <c r="AB141" s="606"/>
      <c r="AL141" s="606"/>
      <c r="AM141" s="606"/>
      <c r="AN141" s="606"/>
      <c r="AO141" s="606"/>
      <c r="AP141" s="606"/>
      <c r="AQ141" s="606"/>
      <c r="AR141" s="606"/>
      <c r="AS141" s="606"/>
      <c r="AT141" s="606"/>
      <c r="AU141" s="606"/>
      <c r="AV141" s="606"/>
      <c r="AW141" s="606"/>
      <c r="AX141" s="606"/>
      <c r="AY141" s="606"/>
    </row>
    <row r="142" spans="1:51" ht="15.75">
      <c r="A142" s="686"/>
      <c r="B142" s="686"/>
      <c r="C142" s="686"/>
      <c r="D142" s="686"/>
      <c r="E142" s="686"/>
      <c r="F142" s="686"/>
      <c r="G142" s="686"/>
      <c r="H142" s="686"/>
      <c r="I142" s="673"/>
      <c r="J142" s="716"/>
      <c r="K142" s="686"/>
      <c r="L142" s="686"/>
      <c r="M142" s="716"/>
      <c r="N142" s="686"/>
      <c r="O142" s="671"/>
      <c r="P142" s="606"/>
      <c r="Q142" s="606"/>
      <c r="R142" s="606"/>
      <c r="S142" s="606"/>
      <c r="T142" s="606"/>
      <c r="U142" s="606"/>
      <c r="V142" s="606"/>
      <c r="W142" s="606"/>
      <c r="X142" s="606"/>
      <c r="Y142" s="606"/>
      <c r="AB142" s="606"/>
      <c r="AL142" s="606"/>
      <c r="AM142" s="606"/>
      <c r="AN142" s="606"/>
      <c r="AO142" s="606"/>
      <c r="AP142" s="606"/>
      <c r="AQ142" s="606"/>
      <c r="AR142" s="606"/>
      <c r="AS142" s="606"/>
      <c r="AT142" s="606"/>
      <c r="AU142" s="606"/>
      <c r="AV142" s="606"/>
      <c r="AW142" s="606"/>
      <c r="AX142" s="606"/>
      <c r="AY142" s="606"/>
    </row>
    <row r="143" spans="1:51" ht="15.75">
      <c r="A143" s="686"/>
      <c r="B143" s="686"/>
      <c r="C143" s="686"/>
      <c r="D143" s="686"/>
      <c r="E143" s="686"/>
      <c r="F143" s="686"/>
      <c r="G143" s="686"/>
      <c r="H143" s="686"/>
      <c r="I143" s="673"/>
      <c r="J143" s="716"/>
      <c r="K143" s="686"/>
      <c r="L143" s="686"/>
      <c r="M143" s="716"/>
      <c r="N143" s="686"/>
      <c r="O143" s="671"/>
      <c r="P143" s="606"/>
      <c r="Q143" s="606"/>
      <c r="R143" s="606"/>
      <c r="S143" s="606"/>
      <c r="T143" s="606"/>
      <c r="U143" s="606"/>
      <c r="V143" s="606"/>
      <c r="W143" s="606"/>
      <c r="X143" s="606"/>
      <c r="Y143" s="606"/>
      <c r="AB143" s="606"/>
      <c r="AL143" s="606"/>
      <c r="AM143" s="606"/>
      <c r="AN143" s="606"/>
      <c r="AO143" s="606"/>
      <c r="AP143" s="606"/>
      <c r="AQ143" s="606"/>
      <c r="AR143" s="606"/>
      <c r="AS143" s="606"/>
      <c r="AT143" s="606"/>
      <c r="AU143" s="606"/>
      <c r="AV143" s="606"/>
      <c r="AW143" s="606"/>
      <c r="AX143" s="606"/>
      <c r="AY143" s="606"/>
    </row>
    <row r="144" spans="1:51" ht="15.75">
      <c r="A144" s="686"/>
      <c r="B144" s="686"/>
      <c r="C144" s="686"/>
      <c r="D144" s="686"/>
      <c r="E144" s="686"/>
      <c r="F144" s="686"/>
      <c r="G144" s="686"/>
      <c r="H144" s="686"/>
      <c r="I144" s="673"/>
      <c r="J144" s="716"/>
      <c r="K144" s="686"/>
      <c r="L144" s="686"/>
      <c r="M144" s="716"/>
      <c r="N144" s="686"/>
      <c r="O144" s="671"/>
      <c r="P144" s="606"/>
      <c r="Q144" s="606"/>
      <c r="R144" s="606"/>
      <c r="S144" s="606"/>
      <c r="T144" s="606"/>
      <c r="U144" s="606"/>
      <c r="V144" s="606"/>
      <c r="W144" s="606"/>
      <c r="X144" s="606"/>
      <c r="Y144" s="606"/>
      <c r="AB144" s="606"/>
      <c r="AL144" s="606"/>
      <c r="AM144" s="606"/>
      <c r="AN144" s="606"/>
      <c r="AO144" s="606"/>
      <c r="AP144" s="606"/>
      <c r="AQ144" s="606"/>
      <c r="AR144" s="606"/>
      <c r="AS144" s="606"/>
      <c r="AT144" s="606"/>
      <c r="AU144" s="606"/>
      <c r="AV144" s="606"/>
      <c r="AW144" s="606"/>
      <c r="AX144" s="606"/>
      <c r="AY144" s="606"/>
    </row>
    <row r="145" spans="1:51" ht="15.75">
      <c r="A145" s="686"/>
      <c r="B145" s="686"/>
      <c r="C145" s="686"/>
      <c r="D145" s="686"/>
      <c r="E145" s="686"/>
      <c r="F145" s="686"/>
      <c r="G145" s="686"/>
      <c r="H145" s="686"/>
      <c r="I145" s="673"/>
      <c r="J145" s="716"/>
      <c r="K145" s="686"/>
      <c r="L145" s="686"/>
      <c r="M145" s="716"/>
      <c r="N145" s="686"/>
      <c r="O145" s="671"/>
      <c r="P145" s="606"/>
      <c r="Q145" s="606"/>
      <c r="R145" s="606"/>
      <c r="S145" s="606"/>
      <c r="T145" s="606"/>
      <c r="U145" s="606"/>
      <c r="V145" s="606"/>
      <c r="W145" s="606"/>
      <c r="X145" s="606"/>
      <c r="Y145" s="606"/>
      <c r="AB145" s="606"/>
      <c r="AL145" s="606"/>
      <c r="AM145" s="606"/>
      <c r="AN145" s="606"/>
      <c r="AO145" s="606"/>
      <c r="AP145" s="606"/>
      <c r="AQ145" s="606"/>
      <c r="AR145" s="606"/>
      <c r="AS145" s="606"/>
      <c r="AT145" s="606"/>
      <c r="AU145" s="606"/>
      <c r="AV145" s="606"/>
      <c r="AW145" s="606"/>
      <c r="AX145" s="606"/>
      <c r="AY145" s="606"/>
    </row>
    <row r="146" spans="1:51" ht="15.75">
      <c r="A146" s="686"/>
      <c r="B146" s="686"/>
      <c r="C146" s="686"/>
      <c r="D146" s="686"/>
      <c r="E146" s="686"/>
      <c r="F146" s="686"/>
      <c r="G146" s="686"/>
      <c r="H146" s="686"/>
      <c r="I146" s="673"/>
      <c r="J146" s="716"/>
      <c r="K146" s="686"/>
      <c r="L146" s="686"/>
      <c r="M146" s="716"/>
      <c r="N146" s="686"/>
      <c r="O146" s="671"/>
      <c r="P146" s="606"/>
      <c r="Q146" s="606"/>
      <c r="R146" s="606"/>
      <c r="S146" s="606"/>
      <c r="T146" s="606"/>
      <c r="U146" s="606"/>
      <c r="V146" s="606"/>
      <c r="W146" s="606"/>
      <c r="X146" s="606"/>
      <c r="Y146" s="606"/>
      <c r="AB146" s="606"/>
      <c r="AL146" s="606"/>
      <c r="AM146" s="606"/>
      <c r="AN146" s="606"/>
      <c r="AO146" s="606"/>
      <c r="AP146" s="606"/>
      <c r="AQ146" s="606"/>
      <c r="AR146" s="606"/>
      <c r="AS146" s="606"/>
      <c r="AT146" s="606"/>
      <c r="AU146" s="606"/>
      <c r="AV146" s="606"/>
      <c r="AW146" s="606"/>
      <c r="AX146" s="606"/>
      <c r="AY146" s="606"/>
    </row>
    <row r="147" spans="1:51" ht="15.75">
      <c r="A147" s="686"/>
      <c r="B147" s="686"/>
      <c r="C147" s="686"/>
      <c r="D147" s="686"/>
      <c r="E147" s="686"/>
      <c r="F147" s="686"/>
      <c r="G147" s="686"/>
      <c r="H147" s="686"/>
      <c r="I147" s="673"/>
      <c r="J147" s="716"/>
      <c r="K147" s="686"/>
      <c r="L147" s="686"/>
      <c r="M147" s="716"/>
      <c r="N147" s="686"/>
      <c r="O147" s="671"/>
      <c r="P147" s="606"/>
      <c r="Q147" s="606"/>
      <c r="R147" s="606"/>
      <c r="S147" s="606"/>
      <c r="T147" s="606"/>
      <c r="U147" s="606"/>
      <c r="V147" s="606"/>
      <c r="W147" s="606"/>
      <c r="X147" s="606"/>
      <c r="Y147" s="606"/>
      <c r="AB147" s="606"/>
      <c r="AL147" s="606"/>
      <c r="AM147" s="606"/>
      <c r="AN147" s="606"/>
      <c r="AO147" s="606"/>
      <c r="AP147" s="606"/>
      <c r="AQ147" s="606"/>
      <c r="AR147" s="606"/>
      <c r="AS147" s="606"/>
      <c r="AT147" s="606"/>
      <c r="AU147" s="606"/>
      <c r="AV147" s="606"/>
      <c r="AW147" s="606"/>
      <c r="AX147" s="606"/>
      <c r="AY147" s="606"/>
    </row>
    <row r="148" spans="1:51" ht="15.75">
      <c r="A148" s="686"/>
      <c r="B148" s="686"/>
      <c r="C148" s="686"/>
      <c r="D148" s="686"/>
      <c r="E148" s="686"/>
      <c r="F148" s="686"/>
      <c r="G148" s="686"/>
      <c r="H148" s="686"/>
      <c r="I148" s="673"/>
      <c r="J148" s="716"/>
      <c r="K148" s="686"/>
      <c r="L148" s="686"/>
      <c r="M148" s="716"/>
      <c r="N148" s="686"/>
      <c r="O148" s="671"/>
      <c r="P148" s="606"/>
      <c r="Q148" s="606"/>
      <c r="R148" s="606"/>
      <c r="S148" s="606"/>
      <c r="T148" s="606"/>
      <c r="U148" s="606"/>
      <c r="V148" s="606"/>
      <c r="W148" s="606"/>
      <c r="X148" s="606"/>
      <c r="Y148" s="606"/>
      <c r="AB148" s="606"/>
      <c r="AL148" s="606"/>
      <c r="AM148" s="606"/>
      <c r="AN148" s="606"/>
      <c r="AO148" s="606"/>
      <c r="AP148" s="606"/>
      <c r="AQ148" s="606"/>
      <c r="AR148" s="606"/>
      <c r="AS148" s="606"/>
      <c r="AT148" s="606"/>
      <c r="AU148" s="606"/>
      <c r="AV148" s="606"/>
      <c r="AW148" s="606"/>
      <c r="AX148" s="606"/>
      <c r="AY148" s="606"/>
    </row>
    <row r="149" spans="1:51" ht="15.75">
      <c r="A149" s="686"/>
      <c r="B149" s="686"/>
      <c r="C149" s="686"/>
      <c r="D149" s="686"/>
      <c r="E149" s="686"/>
      <c r="F149" s="686"/>
      <c r="G149" s="686"/>
      <c r="H149" s="686"/>
      <c r="I149" s="673"/>
      <c r="J149" s="716"/>
      <c r="K149" s="686"/>
      <c r="L149" s="686"/>
      <c r="M149" s="716"/>
      <c r="N149" s="686"/>
      <c r="O149" s="671"/>
      <c r="P149" s="606"/>
      <c r="Q149" s="606"/>
      <c r="R149" s="606"/>
      <c r="S149" s="606"/>
      <c r="T149" s="606"/>
      <c r="U149" s="606"/>
      <c r="V149" s="606"/>
      <c r="W149" s="606"/>
      <c r="X149" s="606"/>
      <c r="Y149" s="606"/>
      <c r="AB149" s="606"/>
      <c r="AL149" s="606"/>
      <c r="AM149" s="606"/>
      <c r="AN149" s="606"/>
      <c r="AO149" s="606"/>
      <c r="AP149" s="606"/>
      <c r="AQ149" s="606"/>
      <c r="AR149" s="606"/>
      <c r="AS149" s="606"/>
      <c r="AT149" s="606"/>
      <c r="AU149" s="606"/>
      <c r="AV149" s="606"/>
      <c r="AW149" s="606"/>
      <c r="AX149" s="606"/>
      <c r="AY149" s="606"/>
    </row>
    <row r="150" spans="1:51" ht="15.75">
      <c r="A150" s="686"/>
      <c r="B150" s="686"/>
      <c r="C150" s="686"/>
      <c r="D150" s="686"/>
      <c r="E150" s="686"/>
      <c r="F150" s="686"/>
      <c r="G150" s="686"/>
      <c r="H150" s="686"/>
      <c r="I150" s="673"/>
      <c r="J150" s="716"/>
      <c r="K150" s="686"/>
      <c r="L150" s="686"/>
      <c r="M150" s="716"/>
      <c r="N150" s="686"/>
      <c r="O150" s="671"/>
      <c r="P150" s="606"/>
      <c r="Q150" s="606"/>
      <c r="R150" s="606"/>
      <c r="S150" s="606"/>
      <c r="T150" s="606"/>
      <c r="U150" s="606"/>
      <c r="V150" s="606"/>
      <c r="W150" s="606"/>
      <c r="X150" s="606"/>
      <c r="Y150" s="606"/>
      <c r="AB150" s="606"/>
      <c r="AL150" s="606"/>
      <c r="AM150" s="606"/>
      <c r="AN150" s="606"/>
      <c r="AO150" s="606"/>
      <c r="AP150" s="606"/>
      <c r="AQ150" s="606"/>
      <c r="AR150" s="606"/>
      <c r="AS150" s="606"/>
      <c r="AT150" s="606"/>
      <c r="AU150" s="606"/>
      <c r="AV150" s="606"/>
      <c r="AW150" s="606"/>
      <c r="AX150" s="606"/>
      <c r="AY150" s="606"/>
    </row>
    <row r="151" spans="1:51">
      <c r="A151" s="686"/>
      <c r="B151" s="686"/>
      <c r="C151" s="686"/>
      <c r="D151" s="686"/>
      <c r="E151" s="686"/>
      <c r="F151" s="686"/>
      <c r="G151" s="686"/>
      <c r="H151" s="686"/>
      <c r="I151" s="673"/>
      <c r="J151" s="716"/>
      <c r="K151" s="686"/>
      <c r="L151" s="686"/>
      <c r="M151" s="716"/>
      <c r="N151" s="686"/>
      <c r="O151" s="671"/>
      <c r="AL151" s="606"/>
      <c r="AM151" s="606"/>
      <c r="AN151" s="606"/>
      <c r="AO151" s="606"/>
      <c r="AP151" s="606"/>
      <c r="AQ151" s="606"/>
      <c r="AR151" s="606"/>
      <c r="AS151" s="606"/>
      <c r="AT151" s="606"/>
      <c r="AU151" s="606"/>
      <c r="AV151" s="606"/>
      <c r="AW151" s="606"/>
      <c r="AX151" s="606"/>
      <c r="AY151" s="606"/>
    </row>
    <row r="152" spans="1:51">
      <c r="A152" s="686"/>
      <c r="B152" s="686"/>
      <c r="C152" s="686"/>
      <c r="D152" s="686"/>
      <c r="E152" s="686"/>
      <c r="F152" s="686"/>
      <c r="G152" s="686"/>
      <c r="H152" s="686"/>
      <c r="I152" s="673"/>
      <c r="J152" s="716"/>
      <c r="K152" s="686"/>
      <c r="L152" s="686"/>
      <c r="M152" s="716"/>
      <c r="N152" s="686"/>
      <c r="O152" s="671"/>
      <c r="AL152" s="606"/>
      <c r="AM152" s="606"/>
      <c r="AN152" s="606"/>
      <c r="AO152" s="606"/>
      <c r="AP152" s="606"/>
      <c r="AQ152" s="606"/>
      <c r="AR152" s="606"/>
      <c r="AS152" s="606"/>
      <c r="AT152" s="606"/>
      <c r="AU152" s="606"/>
      <c r="AV152" s="606"/>
      <c r="AW152" s="606"/>
      <c r="AX152" s="606"/>
      <c r="AY152" s="606"/>
    </row>
    <row r="153" spans="1:51">
      <c r="A153" s="977"/>
      <c r="B153" s="977"/>
      <c r="C153" s="977"/>
      <c r="D153" s="977"/>
      <c r="E153" s="977"/>
      <c r="F153" s="604"/>
      <c r="G153" s="977"/>
      <c r="H153" s="977"/>
      <c r="I153" s="978"/>
      <c r="J153" s="716"/>
      <c r="K153" s="604"/>
      <c r="L153" s="604"/>
      <c r="M153" s="681"/>
      <c r="N153" s="604"/>
      <c r="O153" s="671"/>
      <c r="AD153" s="921"/>
      <c r="AL153" s="606"/>
      <c r="AM153" s="606"/>
      <c r="AN153" s="606"/>
      <c r="AO153" s="606"/>
      <c r="AP153" s="606"/>
      <c r="AQ153" s="606"/>
      <c r="AR153" s="606"/>
      <c r="AS153" s="606"/>
      <c r="AT153" s="606"/>
      <c r="AU153" s="606"/>
      <c r="AV153" s="606"/>
      <c r="AW153" s="606"/>
      <c r="AX153" s="606"/>
      <c r="AY153" s="606"/>
    </row>
    <row r="154" spans="1:51">
      <c r="A154" s="672"/>
      <c r="B154" s="672"/>
      <c r="C154" s="672"/>
      <c r="D154" s="672"/>
      <c r="E154" s="672"/>
      <c r="F154" s="686"/>
      <c r="G154" s="672"/>
      <c r="H154" s="672"/>
      <c r="I154" s="673"/>
      <c r="J154" s="716"/>
      <c r="K154" s="686"/>
      <c r="L154" s="686"/>
      <c r="M154" s="716"/>
      <c r="N154" s="686"/>
      <c r="O154" s="671"/>
      <c r="AA154" s="827"/>
      <c r="AD154" s="921"/>
      <c r="AL154" s="606"/>
      <c r="AM154" s="606"/>
      <c r="AN154" s="606"/>
      <c r="AO154" s="606"/>
      <c r="AP154" s="606"/>
      <c r="AQ154" s="606"/>
      <c r="AR154" s="606"/>
      <c r="AS154" s="606"/>
      <c r="AT154" s="606"/>
      <c r="AU154" s="606"/>
      <c r="AV154" s="606"/>
      <c r="AW154" s="606"/>
      <c r="AX154" s="606"/>
      <c r="AY154" s="606"/>
    </row>
    <row r="155" spans="1:51">
      <c r="A155" s="1188"/>
      <c r="B155" s="1188"/>
      <c r="C155" s="1188"/>
      <c r="D155" s="1188"/>
      <c r="E155" s="1188"/>
      <c r="F155" s="1188"/>
      <c r="G155" s="1188"/>
      <c r="H155" s="1188"/>
      <c r="I155" s="1188"/>
      <c r="J155" s="1188"/>
      <c r="K155" s="1188"/>
      <c r="L155" s="1188"/>
      <c r="M155" s="1188"/>
      <c r="N155" s="1188"/>
      <c r="O155" s="1188"/>
      <c r="Y155" s="828"/>
      <c r="Z155" s="922"/>
      <c r="AA155" s="922"/>
      <c r="AB155" s="922"/>
      <c r="AD155" s="921"/>
      <c r="AG155" s="1167"/>
      <c r="AH155" s="1167"/>
      <c r="AL155" s="606"/>
      <c r="AM155" s="606"/>
      <c r="AN155" s="606"/>
      <c r="AO155" s="606"/>
      <c r="AP155" s="606"/>
      <c r="AQ155" s="606"/>
      <c r="AR155" s="606"/>
      <c r="AS155" s="606"/>
      <c r="AT155" s="606"/>
      <c r="AU155" s="606"/>
      <c r="AV155" s="606"/>
      <c r="AW155" s="606"/>
      <c r="AX155" s="606"/>
      <c r="AY155" s="606"/>
    </row>
    <row r="156" spans="1:51">
      <c r="A156" s="1176"/>
      <c r="B156" s="1176"/>
      <c r="C156" s="1176"/>
      <c r="D156" s="1176"/>
      <c r="E156" s="1176"/>
      <c r="F156" s="1176"/>
      <c r="G156" s="1176"/>
      <c r="H156" s="1176"/>
      <c r="I156" s="1176"/>
      <c r="J156" s="1176"/>
      <c r="K156" s="1176"/>
      <c r="L156" s="1176"/>
      <c r="M156" s="1176"/>
      <c r="N156" s="1176"/>
      <c r="O156" s="1176"/>
      <c r="Y156" s="828"/>
      <c r="Z156" s="922"/>
      <c r="AA156" s="922"/>
      <c r="AB156" s="922"/>
      <c r="AD156" s="921"/>
      <c r="AL156" s="606"/>
      <c r="AM156" s="606"/>
      <c r="AN156" s="606"/>
      <c r="AO156" s="606"/>
      <c r="AP156" s="606"/>
      <c r="AQ156" s="606"/>
      <c r="AR156" s="606"/>
      <c r="AS156" s="606"/>
      <c r="AT156" s="606"/>
      <c r="AU156" s="606"/>
      <c r="AV156" s="606"/>
      <c r="AW156" s="606"/>
      <c r="AX156" s="606"/>
      <c r="AY156" s="606"/>
    </row>
    <row r="157" spans="1:51">
      <c r="A157" s="686"/>
      <c r="B157" s="686"/>
      <c r="C157" s="686"/>
      <c r="D157" s="686"/>
      <c r="E157" s="686"/>
      <c r="F157" s="686"/>
      <c r="G157" s="686"/>
      <c r="H157" s="686"/>
      <c r="I157" s="673"/>
      <c r="J157" s="716"/>
      <c r="K157" s="686"/>
      <c r="L157" s="686"/>
      <c r="M157" s="716"/>
      <c r="N157" s="686"/>
      <c r="O157" s="671"/>
      <c r="Y157" s="828"/>
      <c r="Z157" s="922"/>
      <c r="AA157" s="922"/>
      <c r="AB157" s="922"/>
      <c r="AL157" s="606"/>
      <c r="AM157" s="606"/>
      <c r="AN157" s="606"/>
      <c r="AO157" s="606"/>
      <c r="AP157" s="606"/>
      <c r="AQ157" s="606"/>
      <c r="AR157" s="606"/>
      <c r="AS157" s="606"/>
      <c r="AT157" s="606"/>
      <c r="AU157" s="606"/>
      <c r="AV157" s="606"/>
      <c r="AW157" s="606"/>
      <c r="AX157" s="606"/>
      <c r="AY157" s="606"/>
    </row>
    <row r="158" spans="1:51">
      <c r="A158" s="979"/>
      <c r="B158" s="979"/>
      <c r="C158" s="979"/>
      <c r="D158" s="979"/>
      <c r="E158" s="979"/>
      <c r="F158" s="981"/>
      <c r="G158" s="979"/>
      <c r="H158" s="979"/>
      <c r="I158" s="980"/>
      <c r="J158" s="698"/>
      <c r="K158" s="981"/>
      <c r="L158" s="981"/>
      <c r="M158" s="672"/>
      <c r="N158" s="686"/>
      <c r="O158" s="837"/>
      <c r="Y158" s="828"/>
      <c r="Z158" s="922"/>
      <c r="AA158" s="922"/>
      <c r="AB158" s="922"/>
      <c r="AL158" s="606"/>
      <c r="AM158" s="606"/>
      <c r="AN158" s="606"/>
      <c r="AO158" s="606"/>
      <c r="AP158" s="606"/>
      <c r="AQ158" s="606"/>
      <c r="AR158" s="606"/>
      <c r="AS158" s="606"/>
      <c r="AT158" s="606"/>
      <c r="AU158" s="606"/>
      <c r="AV158" s="606"/>
      <c r="AW158" s="606"/>
      <c r="AX158" s="606"/>
      <c r="AY158" s="606"/>
    </row>
    <row r="159" spans="1:51">
      <c r="A159" s="1187"/>
      <c r="B159" s="1187"/>
      <c r="C159" s="1187"/>
      <c r="D159" s="1187"/>
      <c r="E159" s="1187"/>
      <c r="F159" s="1187"/>
      <c r="G159" s="1187"/>
      <c r="H159" s="1187"/>
      <c r="I159" s="1187"/>
      <c r="J159" s="1187"/>
      <c r="K159" s="1187"/>
      <c r="L159" s="1187"/>
      <c r="M159" s="697"/>
      <c r="N159" s="686"/>
      <c r="O159" s="837"/>
      <c r="Y159" s="918"/>
      <c r="Z159" s="926"/>
      <c r="AA159" s="926"/>
      <c r="AB159" s="926"/>
      <c r="AG159" s="1167"/>
      <c r="AH159" s="1167"/>
      <c r="AL159" s="606"/>
      <c r="AM159" s="606"/>
      <c r="AN159" s="606"/>
      <c r="AO159" s="606"/>
      <c r="AP159" s="606"/>
      <c r="AQ159" s="606"/>
      <c r="AR159" s="606"/>
      <c r="AS159" s="606"/>
      <c r="AT159" s="606"/>
      <c r="AU159" s="606"/>
      <c r="AV159" s="606"/>
      <c r="AW159" s="606"/>
      <c r="AX159" s="606"/>
      <c r="AY159" s="606"/>
    </row>
    <row r="160" spans="1:51">
      <c r="A160" s="979"/>
      <c r="B160" s="979"/>
      <c r="C160" s="979"/>
      <c r="D160" s="979"/>
      <c r="E160" s="979"/>
      <c r="F160" s="981"/>
      <c r="G160" s="979"/>
      <c r="H160" s="979"/>
      <c r="I160" s="980"/>
      <c r="J160" s="1178"/>
      <c r="K160" s="1178"/>
      <c r="L160" s="1178"/>
      <c r="M160" s="697"/>
      <c r="N160" s="686"/>
      <c r="O160" s="837"/>
      <c r="Y160" s="828"/>
      <c r="Z160" s="927"/>
      <c r="AA160" s="927"/>
      <c r="AB160" s="927"/>
      <c r="AL160" s="606"/>
      <c r="AM160" s="606"/>
      <c r="AN160" s="606"/>
      <c r="AO160" s="606"/>
      <c r="AP160" s="606"/>
      <c r="AQ160" s="606"/>
      <c r="AR160" s="606"/>
      <c r="AS160" s="606"/>
      <c r="AT160" s="606"/>
      <c r="AU160" s="606"/>
      <c r="AV160" s="606"/>
      <c r="AW160" s="606"/>
      <c r="AX160" s="606"/>
      <c r="AY160" s="606"/>
    </row>
    <row r="161" spans="1:51">
      <c r="A161" s="979"/>
      <c r="B161" s="979"/>
      <c r="C161" s="979"/>
      <c r="D161" s="979"/>
      <c r="E161" s="979"/>
      <c r="F161" s="981"/>
      <c r="G161" s="979"/>
      <c r="H161" s="979"/>
      <c r="I161" s="980"/>
      <c r="J161" s="1178"/>
      <c r="K161" s="1178"/>
      <c r="L161" s="1178"/>
      <c r="M161" s="697"/>
      <c r="N161" s="686"/>
      <c r="O161" s="837"/>
      <c r="Y161" s="828"/>
      <c r="Z161" s="927"/>
      <c r="AA161" s="927"/>
      <c r="AB161" s="927"/>
      <c r="AL161" s="606"/>
      <c r="AM161" s="606"/>
      <c r="AN161" s="606"/>
      <c r="AO161" s="606"/>
      <c r="AP161" s="606"/>
      <c r="AQ161" s="606"/>
      <c r="AR161" s="606"/>
      <c r="AS161" s="606"/>
      <c r="AT161" s="606"/>
      <c r="AU161" s="606"/>
      <c r="AV161" s="606"/>
      <c r="AW161" s="606"/>
      <c r="AX161" s="606"/>
      <c r="AY161" s="606"/>
    </row>
    <row r="162" spans="1:51">
      <c r="A162" s="698"/>
      <c r="B162" s="698"/>
      <c r="C162" s="698"/>
      <c r="D162" s="698"/>
      <c r="E162" s="698"/>
      <c r="F162" s="984"/>
      <c r="G162" s="698"/>
      <c r="H162" s="698"/>
      <c r="I162" s="982"/>
      <c r="J162" s="1178"/>
      <c r="K162" s="1178"/>
      <c r="L162" s="1178"/>
      <c r="M162" s="697"/>
      <c r="N162" s="686"/>
      <c r="O162" s="837"/>
      <c r="Y162" s="918"/>
      <c r="Z162" s="969"/>
      <c r="AA162" s="983"/>
      <c r="AB162" s="930"/>
      <c r="AL162" s="606"/>
      <c r="AM162" s="606"/>
      <c r="AN162" s="606"/>
      <c r="AO162" s="606"/>
      <c r="AP162" s="606"/>
      <c r="AQ162" s="606"/>
      <c r="AR162" s="606"/>
      <c r="AS162" s="606"/>
      <c r="AT162" s="606"/>
      <c r="AU162" s="606"/>
      <c r="AV162" s="606"/>
      <c r="AW162" s="606"/>
      <c r="AX162" s="606"/>
      <c r="AY162" s="606"/>
    </row>
    <row r="163" spans="1:51">
      <c r="A163" s="698"/>
      <c r="B163" s="698"/>
      <c r="C163" s="698"/>
      <c r="D163" s="698"/>
      <c r="E163" s="698"/>
      <c r="F163" s="984"/>
      <c r="G163" s="698"/>
      <c r="H163" s="698"/>
      <c r="I163" s="982"/>
      <c r="J163" s="1178"/>
      <c r="K163" s="1178"/>
      <c r="L163" s="1178"/>
      <c r="M163" s="697"/>
      <c r="N163" s="686"/>
      <c r="O163" s="837"/>
      <c r="AG163" s="1167"/>
      <c r="AH163" s="1167"/>
      <c r="AL163" s="606"/>
      <c r="AM163" s="606"/>
      <c r="AN163" s="606"/>
      <c r="AO163" s="606"/>
      <c r="AP163" s="606"/>
      <c r="AQ163" s="606"/>
      <c r="AR163" s="606"/>
      <c r="AS163" s="606"/>
      <c r="AT163" s="606"/>
      <c r="AU163" s="606"/>
      <c r="AV163" s="606"/>
      <c r="AW163" s="606"/>
      <c r="AX163" s="606"/>
      <c r="AY163" s="606"/>
    </row>
    <row r="164" spans="1:51">
      <c r="A164" s="698"/>
      <c r="B164" s="698"/>
      <c r="C164" s="698"/>
      <c r="D164" s="698"/>
      <c r="E164" s="698"/>
      <c r="F164" s="984"/>
      <c r="G164" s="698"/>
      <c r="H164" s="698"/>
      <c r="I164" s="982"/>
      <c r="J164" s="698"/>
      <c r="K164" s="984"/>
      <c r="L164" s="984"/>
      <c r="M164" s="979"/>
      <c r="N164" s="686"/>
      <c r="O164" s="671"/>
      <c r="AI164" s="931"/>
      <c r="AL164" s="606"/>
      <c r="AM164" s="606"/>
      <c r="AN164" s="606"/>
      <c r="AO164" s="606"/>
      <c r="AP164" s="606"/>
      <c r="AQ164" s="606"/>
      <c r="AR164" s="606"/>
      <c r="AS164" s="606"/>
      <c r="AT164" s="606"/>
      <c r="AU164" s="606"/>
      <c r="AV164" s="606"/>
      <c r="AW164" s="606"/>
      <c r="AX164" s="606"/>
      <c r="AY164" s="606"/>
    </row>
    <row r="165" spans="1:51">
      <c r="A165" s="1180"/>
      <c r="B165" s="1180"/>
      <c r="C165" s="1180"/>
      <c r="D165" s="1180"/>
      <c r="E165" s="1180"/>
      <c r="F165" s="1180"/>
      <c r="G165" s="1180"/>
      <c r="H165" s="1180"/>
      <c r="I165" s="1180"/>
      <c r="J165" s="1180"/>
      <c r="K165" s="1180"/>
      <c r="L165" s="1180"/>
      <c r="M165" s="1180"/>
      <c r="N165" s="1180"/>
      <c r="O165" s="1180"/>
      <c r="P165" s="932"/>
      <c r="Q165" s="932"/>
      <c r="R165" s="932"/>
      <c r="S165" s="933"/>
      <c r="T165" s="934"/>
      <c r="U165" s="934"/>
      <c r="V165" s="934"/>
      <c r="W165" s="934"/>
      <c r="AA165" s="827"/>
      <c r="AI165" s="931"/>
      <c r="AL165" s="606"/>
      <c r="AM165" s="606"/>
      <c r="AN165" s="606"/>
      <c r="AO165" s="606"/>
      <c r="AP165" s="606"/>
      <c r="AQ165" s="606"/>
      <c r="AR165" s="606"/>
      <c r="AS165" s="606"/>
      <c r="AT165" s="606"/>
      <c r="AU165" s="606"/>
      <c r="AV165" s="606"/>
      <c r="AW165" s="606"/>
      <c r="AX165" s="606"/>
      <c r="AY165" s="606"/>
    </row>
    <row r="166" spans="1:51">
      <c r="A166" s="686"/>
      <c r="B166" s="686"/>
      <c r="C166" s="686"/>
      <c r="D166" s="686"/>
      <c r="E166" s="686"/>
      <c r="F166" s="686"/>
      <c r="G166" s="686"/>
      <c r="H166" s="686"/>
      <c r="I166" s="673"/>
      <c r="J166" s="716"/>
      <c r="K166" s="686"/>
      <c r="L166" s="686"/>
      <c r="M166" s="681"/>
      <c r="N166" s="604"/>
      <c r="O166" s="671"/>
      <c r="Z166" s="1196"/>
      <c r="AA166" s="1196"/>
      <c r="AC166" s="1197"/>
      <c r="AD166" s="1197"/>
      <c r="AG166" s="1167"/>
      <c r="AH166" s="1167"/>
      <c r="AL166" s="606"/>
      <c r="AM166" s="606"/>
      <c r="AN166" s="606"/>
      <c r="AO166" s="606"/>
      <c r="AP166" s="606"/>
      <c r="AQ166" s="606"/>
      <c r="AR166" s="606"/>
      <c r="AS166" s="606"/>
      <c r="AT166" s="606"/>
      <c r="AU166" s="606"/>
      <c r="AV166" s="606"/>
      <c r="AW166" s="606"/>
      <c r="AX166" s="606"/>
      <c r="AY166" s="606"/>
    </row>
    <row r="167" spans="1:51">
      <c r="A167" s="715"/>
      <c r="B167" s="715"/>
      <c r="C167" s="715"/>
      <c r="D167" s="715"/>
      <c r="E167" s="715"/>
      <c r="F167" s="715"/>
      <c r="G167" s="715"/>
      <c r="H167" s="715"/>
      <c r="I167" s="986"/>
      <c r="J167" s="987"/>
      <c r="K167" s="604"/>
      <c r="L167" s="604"/>
      <c r="M167" s="715"/>
      <c r="N167" s="715"/>
      <c r="O167" s="988"/>
      <c r="Z167" s="702"/>
      <c r="AA167" s="702"/>
      <c r="AC167" s="702"/>
      <c r="AD167" s="702"/>
      <c r="AL167" s="606"/>
      <c r="AM167" s="606"/>
      <c r="AN167" s="606"/>
      <c r="AO167" s="606"/>
      <c r="AP167" s="606"/>
      <c r="AQ167" s="606"/>
      <c r="AR167" s="606"/>
      <c r="AS167" s="606"/>
      <c r="AT167" s="606"/>
      <c r="AU167" s="606"/>
      <c r="AV167" s="606"/>
      <c r="AW167" s="606"/>
      <c r="AX167" s="606"/>
      <c r="AY167" s="606"/>
    </row>
    <row r="168" spans="1:51">
      <c r="A168" s="604"/>
      <c r="B168" s="604"/>
      <c r="C168" s="604"/>
      <c r="D168" s="604"/>
      <c r="E168" s="604"/>
      <c r="F168" s="604"/>
      <c r="G168" s="604"/>
      <c r="H168" s="604"/>
      <c r="I168" s="978"/>
      <c r="J168" s="681"/>
      <c r="K168" s="604"/>
      <c r="L168" s="604"/>
      <c r="M168" s="604"/>
      <c r="N168" s="604"/>
      <c r="O168" s="671"/>
      <c r="Z168" s="700"/>
      <c r="AA168" s="700"/>
      <c r="AC168" s="700"/>
      <c r="AD168" s="700"/>
      <c r="AL168" s="606"/>
      <c r="AM168" s="606"/>
      <c r="AN168" s="606"/>
      <c r="AO168" s="606"/>
      <c r="AP168" s="606"/>
      <c r="AQ168" s="606"/>
      <c r="AR168" s="606"/>
      <c r="AS168" s="606"/>
      <c r="AT168" s="606"/>
      <c r="AU168" s="606"/>
      <c r="AV168" s="606"/>
      <c r="AW168" s="606"/>
      <c r="AX168" s="606"/>
      <c r="AY168" s="606"/>
    </row>
    <row r="169" spans="1:51">
      <c r="A169" s="989"/>
      <c r="B169" s="989"/>
      <c r="C169" s="989"/>
      <c r="D169" s="989"/>
      <c r="E169" s="989"/>
      <c r="F169" s="989"/>
      <c r="G169" s="989"/>
      <c r="H169" s="989"/>
      <c r="I169" s="990"/>
      <c r="J169" s="991"/>
      <c r="K169" s="992"/>
      <c r="L169" s="992"/>
      <c r="M169" s="993"/>
      <c r="N169" s="994"/>
      <c r="O169" s="671"/>
      <c r="Z169" s="700"/>
      <c r="AA169" s="995"/>
      <c r="AC169" s="700"/>
      <c r="AD169" s="995"/>
      <c r="AL169" s="606"/>
      <c r="AM169" s="606"/>
      <c r="AN169" s="606"/>
      <c r="AO169" s="606"/>
      <c r="AP169" s="606"/>
      <c r="AQ169" s="606"/>
      <c r="AR169" s="606"/>
      <c r="AS169" s="606"/>
      <c r="AT169" s="606"/>
      <c r="AU169" s="606"/>
      <c r="AV169" s="606"/>
      <c r="AW169" s="606"/>
      <c r="AX169" s="606"/>
      <c r="AY169" s="606"/>
    </row>
    <row r="170" spans="1:51">
      <c r="A170" s="996"/>
      <c r="B170" s="996"/>
      <c r="C170" s="996"/>
      <c r="D170" s="996"/>
      <c r="E170" s="996"/>
      <c r="F170" s="996"/>
      <c r="G170" s="996"/>
      <c r="H170" s="996"/>
      <c r="I170" s="997"/>
      <c r="J170" s="998"/>
      <c r="K170" s="992"/>
      <c r="L170" s="992"/>
      <c r="M170" s="999"/>
      <c r="N170" s="1000"/>
      <c r="O170" s="988"/>
      <c r="Z170" s="1001"/>
      <c r="AA170" s="1002"/>
      <c r="AC170" s="1001"/>
      <c r="AD170" s="1002"/>
      <c r="AG170" s="1167"/>
      <c r="AH170" s="1167"/>
      <c r="AL170" s="606"/>
      <c r="AM170" s="606"/>
      <c r="AN170" s="606"/>
      <c r="AO170" s="606"/>
      <c r="AP170" s="606"/>
      <c r="AQ170" s="606"/>
      <c r="AR170" s="606"/>
      <c r="AS170" s="606"/>
      <c r="AT170" s="606"/>
      <c r="AU170" s="606"/>
      <c r="AV170" s="606"/>
      <c r="AW170" s="606"/>
      <c r="AX170" s="606"/>
      <c r="AY170" s="606"/>
    </row>
    <row r="171" spans="1:51">
      <c r="A171" s="996"/>
      <c r="B171" s="996"/>
      <c r="C171" s="996"/>
      <c r="D171" s="996"/>
      <c r="E171" s="996"/>
      <c r="F171" s="996"/>
      <c r="G171" s="996"/>
      <c r="H171" s="996"/>
      <c r="I171" s="997"/>
      <c r="J171" s="1003"/>
      <c r="K171" s="992"/>
      <c r="L171" s="992"/>
      <c r="M171" s="1004"/>
      <c r="N171" s="994"/>
      <c r="O171" s="671"/>
      <c r="Z171" s="724"/>
      <c r="AA171" s="1005"/>
      <c r="AC171" s="724"/>
      <c r="AD171" s="1005"/>
      <c r="AL171" s="606"/>
      <c r="AM171" s="606"/>
      <c r="AN171" s="606"/>
      <c r="AO171" s="606"/>
      <c r="AP171" s="606"/>
      <c r="AQ171" s="606"/>
      <c r="AR171" s="606"/>
      <c r="AS171" s="606"/>
      <c r="AT171" s="606"/>
      <c r="AU171" s="606"/>
      <c r="AV171" s="606"/>
      <c r="AW171" s="606"/>
      <c r="AX171" s="606"/>
      <c r="AY171" s="606"/>
    </row>
    <row r="172" spans="1:51">
      <c r="A172" s="1006"/>
      <c r="B172" s="1006"/>
      <c r="C172" s="1006"/>
      <c r="D172" s="1006"/>
      <c r="E172" s="1006"/>
      <c r="F172" s="1006"/>
      <c r="G172" s="1006"/>
      <c r="H172" s="1006"/>
      <c r="I172" s="997"/>
      <c r="J172" s="998"/>
      <c r="K172" s="992"/>
      <c r="L172" s="992"/>
      <c r="M172" s="993"/>
      <c r="N172" s="994"/>
      <c r="O172" s="671"/>
      <c r="Z172" s="724"/>
      <c r="AA172" s="1005"/>
      <c r="AC172" s="724"/>
      <c r="AD172" s="1005"/>
      <c r="AF172" s="827"/>
      <c r="AL172" s="606"/>
      <c r="AM172" s="606"/>
      <c r="AN172" s="606"/>
      <c r="AO172" s="606"/>
      <c r="AP172" s="606"/>
      <c r="AQ172" s="606"/>
      <c r="AR172" s="606"/>
      <c r="AS172" s="606"/>
      <c r="AT172" s="606"/>
      <c r="AU172" s="606"/>
      <c r="AV172" s="606"/>
      <c r="AW172" s="606"/>
      <c r="AX172" s="606"/>
      <c r="AY172" s="606"/>
    </row>
    <row r="173" spans="1:51">
      <c r="A173" s="1006"/>
      <c r="B173" s="1006"/>
      <c r="C173" s="1006"/>
      <c r="D173" s="1006"/>
      <c r="E173" s="1006"/>
      <c r="F173" s="1006"/>
      <c r="G173" s="1006"/>
      <c r="H173" s="1006"/>
      <c r="I173" s="997"/>
      <c r="J173" s="998"/>
      <c r="K173" s="992"/>
      <c r="L173" s="992"/>
      <c r="M173" s="993"/>
      <c r="N173" s="994"/>
      <c r="O173" s="671"/>
      <c r="Z173" s="724"/>
      <c r="AA173" s="1005"/>
      <c r="AC173" s="724"/>
      <c r="AD173" s="1005"/>
      <c r="AF173" s="827"/>
      <c r="AL173" s="606"/>
      <c r="AM173" s="606"/>
      <c r="AN173" s="606"/>
      <c r="AO173" s="606"/>
      <c r="AP173" s="606"/>
      <c r="AQ173" s="606"/>
      <c r="AR173" s="606"/>
      <c r="AS173" s="606"/>
      <c r="AT173" s="606"/>
      <c r="AU173" s="606"/>
      <c r="AV173" s="606"/>
      <c r="AW173" s="606"/>
      <c r="AX173" s="606"/>
      <c r="AY173" s="606"/>
    </row>
    <row r="174" spans="1:51">
      <c r="A174" s="996"/>
      <c r="B174" s="996"/>
      <c r="C174" s="996"/>
      <c r="D174" s="996"/>
      <c r="E174" s="996"/>
      <c r="F174" s="996"/>
      <c r="G174" s="996"/>
      <c r="H174" s="996"/>
      <c r="I174" s="997"/>
      <c r="J174" s="998"/>
      <c r="K174" s="992"/>
      <c r="L174" s="992"/>
      <c r="M174" s="993"/>
      <c r="N174" s="994"/>
      <c r="O174" s="671"/>
      <c r="Z174" s="724"/>
      <c r="AA174" s="1005"/>
      <c r="AC174" s="724"/>
      <c r="AD174" s="1005"/>
      <c r="AF174" s="827"/>
      <c r="AG174" s="1167"/>
      <c r="AH174" s="1167"/>
      <c r="AL174" s="606"/>
      <c r="AM174" s="606"/>
      <c r="AN174" s="606"/>
      <c r="AO174" s="606"/>
      <c r="AP174" s="606"/>
      <c r="AQ174" s="606"/>
      <c r="AR174" s="606"/>
      <c r="AS174" s="606"/>
      <c r="AT174" s="606"/>
      <c r="AU174" s="606"/>
      <c r="AV174" s="606"/>
      <c r="AW174" s="606"/>
      <c r="AX174" s="606"/>
      <c r="AY174" s="606"/>
    </row>
    <row r="175" spans="1:51">
      <c r="A175" s="996"/>
      <c r="B175" s="996"/>
      <c r="C175" s="996"/>
      <c r="D175" s="996"/>
      <c r="E175" s="996"/>
      <c r="F175" s="996"/>
      <c r="G175" s="996"/>
      <c r="H175" s="996"/>
      <c r="I175" s="997"/>
      <c r="J175" s="1003"/>
      <c r="K175" s="992"/>
      <c r="L175" s="992"/>
      <c r="M175" s="993"/>
      <c r="N175" s="994"/>
      <c r="O175" s="988"/>
      <c r="Z175" s="724"/>
      <c r="AA175" s="1005"/>
      <c r="AC175" s="724"/>
      <c r="AD175" s="1005"/>
      <c r="AF175" s="827"/>
      <c r="AL175" s="606"/>
      <c r="AM175" s="606"/>
      <c r="AN175" s="606"/>
      <c r="AO175" s="606"/>
      <c r="AP175" s="606"/>
      <c r="AQ175" s="606"/>
      <c r="AR175" s="606"/>
      <c r="AS175" s="606"/>
      <c r="AT175" s="606"/>
      <c r="AU175" s="606"/>
      <c r="AV175" s="606"/>
      <c r="AW175" s="606"/>
      <c r="AX175" s="606"/>
      <c r="AY175" s="606"/>
    </row>
    <row r="176" spans="1:51">
      <c r="A176" s="996"/>
      <c r="B176" s="996"/>
      <c r="C176" s="996"/>
      <c r="D176" s="996"/>
      <c r="E176" s="996"/>
      <c r="F176" s="996"/>
      <c r="G176" s="996"/>
      <c r="H176" s="996"/>
      <c r="I176" s="997"/>
      <c r="J176" s="998"/>
      <c r="K176" s="992"/>
      <c r="L176" s="992"/>
      <c r="M176" s="993"/>
      <c r="N176" s="994"/>
      <c r="O176" s="671"/>
      <c r="Z176" s="724"/>
      <c r="AA176" s="1005"/>
      <c r="AC176" s="724"/>
      <c r="AD176" s="1005"/>
      <c r="AF176" s="827"/>
      <c r="AL176" s="606"/>
      <c r="AM176" s="606"/>
      <c r="AN176" s="606"/>
      <c r="AO176" s="606"/>
      <c r="AP176" s="606"/>
      <c r="AQ176" s="606"/>
      <c r="AR176" s="606"/>
      <c r="AS176" s="606"/>
      <c r="AT176" s="606"/>
      <c r="AU176" s="606"/>
      <c r="AV176" s="606"/>
      <c r="AW176" s="606"/>
      <c r="AX176" s="606"/>
      <c r="AY176" s="606"/>
    </row>
    <row r="177" spans="1:51">
      <c r="A177" s="996"/>
      <c r="B177" s="996"/>
      <c r="C177" s="996"/>
      <c r="D177" s="996"/>
      <c r="E177" s="996"/>
      <c r="F177" s="996"/>
      <c r="G177" s="996"/>
      <c r="H177" s="996"/>
      <c r="I177" s="997"/>
      <c r="J177" s="998"/>
      <c r="K177" s="992"/>
      <c r="L177" s="992"/>
      <c r="M177" s="993"/>
      <c r="N177" s="994"/>
      <c r="O177" s="671"/>
      <c r="Z177" s="724"/>
      <c r="AA177" s="1005"/>
      <c r="AC177" s="724"/>
      <c r="AD177" s="1005"/>
      <c r="AF177" s="827"/>
      <c r="AL177" s="606"/>
      <c r="AM177" s="606"/>
      <c r="AN177" s="606"/>
      <c r="AO177" s="606"/>
      <c r="AP177" s="606"/>
      <c r="AQ177" s="606"/>
      <c r="AR177" s="606"/>
      <c r="AS177" s="606"/>
      <c r="AT177" s="606"/>
      <c r="AU177" s="606"/>
      <c r="AV177" s="606"/>
      <c r="AW177" s="606"/>
      <c r="AX177" s="606"/>
      <c r="AY177" s="606"/>
    </row>
    <row r="178" spans="1:51">
      <c r="A178" s="996"/>
      <c r="B178" s="996"/>
      <c r="C178" s="996"/>
      <c r="D178" s="996"/>
      <c r="E178" s="996"/>
      <c r="F178" s="996"/>
      <c r="G178" s="996"/>
      <c r="H178" s="996"/>
      <c r="I178" s="997"/>
      <c r="J178" s="998"/>
      <c r="K178" s="992"/>
      <c r="L178" s="992"/>
      <c r="M178" s="993"/>
      <c r="N178" s="994"/>
      <c r="O178" s="988"/>
      <c r="Z178" s="724"/>
      <c r="AA178" s="1005"/>
      <c r="AC178" s="724"/>
      <c r="AD178" s="1005"/>
      <c r="AF178" s="827"/>
      <c r="AL178" s="606"/>
      <c r="AM178" s="606"/>
      <c r="AN178" s="606"/>
      <c r="AO178" s="606"/>
      <c r="AP178" s="606"/>
      <c r="AQ178" s="606"/>
      <c r="AR178" s="606"/>
      <c r="AS178" s="606"/>
      <c r="AT178" s="606"/>
      <c r="AU178" s="606"/>
      <c r="AV178" s="606"/>
      <c r="AW178" s="606"/>
      <c r="AX178" s="606"/>
      <c r="AY178" s="606"/>
    </row>
    <row r="179" spans="1:51">
      <c r="A179" s="996"/>
      <c r="B179" s="996"/>
      <c r="C179" s="996"/>
      <c r="D179" s="996"/>
      <c r="E179" s="996"/>
      <c r="F179" s="996"/>
      <c r="G179" s="996"/>
      <c r="H179" s="996"/>
      <c r="I179" s="997"/>
      <c r="J179" s="1003"/>
      <c r="K179" s="992"/>
      <c r="L179" s="992"/>
      <c r="M179" s="1007"/>
      <c r="N179" s="994"/>
      <c r="O179" s="1008"/>
      <c r="Z179" s="724"/>
      <c r="AA179" s="1005"/>
      <c r="AC179" s="724"/>
      <c r="AD179" s="1005"/>
      <c r="AF179" s="827"/>
      <c r="AL179" s="606"/>
      <c r="AM179" s="606"/>
      <c r="AN179" s="606"/>
      <c r="AO179" s="606"/>
      <c r="AP179" s="606"/>
      <c r="AQ179" s="606"/>
      <c r="AR179" s="606"/>
      <c r="AS179" s="606"/>
      <c r="AT179" s="606"/>
      <c r="AU179" s="606"/>
      <c r="AV179" s="606"/>
      <c r="AW179" s="606"/>
      <c r="AX179" s="606"/>
      <c r="AY179" s="606"/>
    </row>
    <row r="180" spans="1:51">
      <c r="A180" s="1006"/>
      <c r="B180" s="1006"/>
      <c r="C180" s="1006"/>
      <c r="D180" s="1006"/>
      <c r="E180" s="1006"/>
      <c r="F180" s="1006"/>
      <c r="G180" s="1006"/>
      <c r="H180" s="1006"/>
      <c r="I180" s="997"/>
      <c r="J180" s="1009"/>
      <c r="K180" s="992"/>
      <c r="L180" s="992"/>
      <c r="M180" s="993"/>
      <c r="N180" s="994"/>
      <c r="O180" s="671"/>
      <c r="X180" s="828"/>
      <c r="Z180" s="724"/>
      <c r="AA180" s="1005"/>
      <c r="AC180" s="724"/>
      <c r="AD180" s="1005"/>
      <c r="AF180" s="827"/>
      <c r="AL180" s="606"/>
      <c r="AM180" s="606"/>
      <c r="AN180" s="606"/>
      <c r="AO180" s="606"/>
      <c r="AP180" s="606"/>
      <c r="AQ180" s="606"/>
      <c r="AR180" s="606"/>
      <c r="AS180" s="606"/>
      <c r="AT180" s="606"/>
      <c r="AU180" s="606"/>
      <c r="AV180" s="606"/>
      <c r="AW180" s="606"/>
      <c r="AX180" s="606"/>
      <c r="AY180" s="606"/>
    </row>
    <row r="181" spans="1:51">
      <c r="A181" s="1006"/>
      <c r="B181" s="1006"/>
      <c r="C181" s="1006"/>
      <c r="D181" s="1006"/>
      <c r="E181" s="1006"/>
      <c r="F181" s="1006"/>
      <c r="G181" s="1006"/>
      <c r="H181" s="1006"/>
      <c r="I181" s="997"/>
      <c r="J181" s="1010"/>
      <c r="K181" s="992"/>
      <c r="L181" s="992"/>
      <c r="M181" s="1007"/>
      <c r="N181" s="994"/>
      <c r="O181" s="671"/>
      <c r="X181" s="828"/>
      <c r="Z181" s="724"/>
      <c r="AA181" s="1005"/>
      <c r="AC181" s="724"/>
      <c r="AD181" s="1005"/>
      <c r="AF181" s="827"/>
      <c r="AL181" s="606"/>
      <c r="AM181" s="606"/>
      <c r="AN181" s="606"/>
      <c r="AO181" s="606"/>
      <c r="AP181" s="606"/>
      <c r="AQ181" s="606"/>
      <c r="AR181" s="606"/>
      <c r="AS181" s="606"/>
      <c r="AT181" s="606"/>
      <c r="AU181" s="606"/>
      <c r="AV181" s="606"/>
      <c r="AW181" s="606"/>
      <c r="AX181" s="606"/>
      <c r="AY181" s="606"/>
    </row>
    <row r="182" spans="1:51">
      <c r="A182" s="1006"/>
      <c r="B182" s="1006"/>
      <c r="C182" s="1006"/>
      <c r="D182" s="1006"/>
      <c r="E182" s="1006"/>
      <c r="F182" s="1006"/>
      <c r="G182" s="1006"/>
      <c r="H182" s="1006"/>
      <c r="I182" s="997"/>
      <c r="J182" s="1010"/>
      <c r="K182" s="992"/>
      <c r="L182" s="992"/>
      <c r="M182" s="1007"/>
      <c r="N182" s="994"/>
      <c r="O182" s="671"/>
      <c r="X182" s="828"/>
      <c r="Z182" s="724"/>
      <c r="AA182" s="1005"/>
      <c r="AC182" s="724"/>
      <c r="AD182" s="1005"/>
      <c r="AF182" s="827"/>
      <c r="AL182" s="606"/>
      <c r="AM182" s="606"/>
      <c r="AN182" s="606"/>
      <c r="AO182" s="606"/>
      <c r="AP182" s="606"/>
      <c r="AQ182" s="606"/>
      <c r="AR182" s="606"/>
      <c r="AS182" s="606"/>
      <c r="AT182" s="606"/>
      <c r="AU182" s="606"/>
      <c r="AV182" s="606"/>
      <c r="AW182" s="606"/>
      <c r="AX182" s="606"/>
      <c r="AY182" s="606"/>
    </row>
    <row r="183" spans="1:51">
      <c r="A183" s="989"/>
      <c r="B183" s="989"/>
      <c r="C183" s="989"/>
      <c r="D183" s="989"/>
      <c r="E183" s="989"/>
      <c r="F183" s="989"/>
      <c r="G183" s="989"/>
      <c r="H183" s="989"/>
      <c r="I183" s="990"/>
      <c r="J183" s="1011"/>
      <c r="K183" s="992"/>
      <c r="L183" s="992"/>
      <c r="M183" s="993"/>
      <c r="N183" s="994"/>
      <c r="O183" s="671"/>
      <c r="Z183" s="724"/>
      <c r="AA183" s="1005"/>
      <c r="AC183" s="724"/>
      <c r="AD183" s="1005"/>
      <c r="AF183" s="827"/>
      <c r="AL183" s="606"/>
      <c r="AM183" s="606"/>
      <c r="AN183" s="606"/>
      <c r="AO183" s="606"/>
      <c r="AP183" s="606"/>
      <c r="AQ183" s="606"/>
      <c r="AR183" s="606"/>
      <c r="AS183" s="606"/>
      <c r="AT183" s="606"/>
      <c r="AU183" s="606"/>
      <c r="AV183" s="606"/>
      <c r="AW183" s="606"/>
      <c r="AX183" s="606"/>
      <c r="AY183" s="606"/>
    </row>
    <row r="184" spans="1:51">
      <c r="A184" s="1006"/>
      <c r="B184" s="1006"/>
      <c r="C184" s="1006"/>
      <c r="D184" s="1006"/>
      <c r="E184" s="1006"/>
      <c r="F184" s="1006"/>
      <c r="G184" s="1006"/>
      <c r="H184" s="1006"/>
      <c r="I184" s="997"/>
      <c r="J184" s="1012"/>
      <c r="K184" s="992"/>
      <c r="L184" s="992"/>
      <c r="M184" s="993"/>
      <c r="N184" s="994"/>
      <c r="O184" s="671"/>
      <c r="Z184" s="724"/>
      <c r="AA184" s="1005"/>
      <c r="AC184" s="724"/>
      <c r="AD184" s="1005"/>
      <c r="AF184" s="827"/>
      <c r="AL184" s="606"/>
      <c r="AM184" s="606"/>
      <c r="AN184" s="606"/>
      <c r="AO184" s="606"/>
      <c r="AP184" s="606"/>
      <c r="AQ184" s="606"/>
      <c r="AR184" s="606"/>
      <c r="AS184" s="606"/>
      <c r="AT184" s="606"/>
      <c r="AU184" s="606"/>
      <c r="AV184" s="606"/>
      <c r="AW184" s="606"/>
      <c r="AX184" s="606"/>
      <c r="AY184" s="606"/>
    </row>
    <row r="185" spans="1:51">
      <c r="A185" s="996"/>
      <c r="B185" s="996"/>
      <c r="C185" s="996"/>
      <c r="D185" s="996"/>
      <c r="E185" s="996"/>
      <c r="F185" s="996"/>
      <c r="G185" s="996"/>
      <c r="H185" s="996"/>
      <c r="I185" s="997"/>
      <c r="J185" s="998"/>
      <c r="K185" s="992"/>
      <c r="L185" s="992"/>
      <c r="M185" s="993"/>
      <c r="N185" s="994"/>
      <c r="O185" s="671"/>
      <c r="Z185" s="724"/>
      <c r="AA185" s="1005"/>
      <c r="AC185" s="724"/>
      <c r="AD185" s="1005"/>
      <c r="AF185" s="827"/>
      <c r="AL185" s="606"/>
      <c r="AM185" s="606"/>
      <c r="AN185" s="606"/>
      <c r="AO185" s="606"/>
      <c r="AP185" s="606"/>
      <c r="AQ185" s="606"/>
      <c r="AR185" s="606"/>
      <c r="AS185" s="606"/>
      <c r="AT185" s="606"/>
      <c r="AU185" s="606"/>
      <c r="AV185" s="606"/>
      <c r="AW185" s="606"/>
      <c r="AX185" s="606"/>
      <c r="AY185" s="606"/>
    </row>
    <row r="186" spans="1:51">
      <c r="A186" s="1006"/>
      <c r="B186" s="1006"/>
      <c r="C186" s="1006"/>
      <c r="D186" s="1006"/>
      <c r="E186" s="1006"/>
      <c r="F186" s="1006"/>
      <c r="G186" s="1006"/>
      <c r="H186" s="1006"/>
      <c r="I186" s="997"/>
      <c r="J186" s="1010"/>
      <c r="K186" s="992"/>
      <c r="L186" s="992"/>
      <c r="M186" s="1007"/>
      <c r="N186" s="994"/>
      <c r="O186" s="671"/>
      <c r="Z186" s="724"/>
      <c r="AA186" s="1005"/>
      <c r="AC186" s="724"/>
      <c r="AD186" s="1005"/>
      <c r="AF186" s="827"/>
      <c r="AL186" s="606"/>
      <c r="AM186" s="606"/>
      <c r="AN186" s="606"/>
      <c r="AO186" s="606"/>
      <c r="AP186" s="606"/>
      <c r="AQ186" s="606"/>
      <c r="AR186" s="606"/>
      <c r="AS186" s="606"/>
      <c r="AT186" s="606"/>
      <c r="AU186" s="606"/>
      <c r="AV186" s="606"/>
      <c r="AW186" s="606"/>
      <c r="AX186" s="606"/>
      <c r="AY186" s="606"/>
    </row>
    <row r="187" spans="1:51">
      <c r="A187" s="989"/>
      <c r="B187" s="989"/>
      <c r="C187" s="989"/>
      <c r="D187" s="989"/>
      <c r="E187" s="989"/>
      <c r="F187" s="989"/>
      <c r="G187" s="989"/>
      <c r="H187" s="989"/>
      <c r="I187" s="990"/>
      <c r="J187" s="991"/>
      <c r="K187" s="992"/>
      <c r="L187" s="992"/>
      <c r="M187" s="993"/>
      <c r="N187" s="994"/>
      <c r="O187" s="671"/>
      <c r="Z187" s="724"/>
      <c r="AA187" s="1013"/>
      <c r="AC187" s="724"/>
      <c r="AD187" s="1013"/>
      <c r="AF187" s="827"/>
      <c r="AL187" s="606"/>
      <c r="AM187" s="606"/>
      <c r="AN187" s="606"/>
      <c r="AO187" s="606"/>
      <c r="AP187" s="606"/>
      <c r="AQ187" s="606"/>
      <c r="AR187" s="606"/>
      <c r="AS187" s="606"/>
      <c r="AT187" s="606"/>
      <c r="AU187" s="606"/>
      <c r="AV187" s="606"/>
      <c r="AW187" s="606"/>
      <c r="AX187" s="606"/>
      <c r="AY187" s="606"/>
    </row>
    <row r="188" spans="1:51">
      <c r="A188" s="996"/>
      <c r="B188" s="996"/>
      <c r="C188" s="996"/>
      <c r="D188" s="996"/>
      <c r="E188" s="996"/>
      <c r="F188" s="996"/>
      <c r="G188" s="996"/>
      <c r="H188" s="996"/>
      <c r="I188" s="997"/>
      <c r="J188" s="998"/>
      <c r="K188" s="992"/>
      <c r="L188" s="992"/>
      <c r="M188" s="1007"/>
      <c r="N188" s="994"/>
      <c r="O188" s="1008"/>
      <c r="Z188" s="724"/>
      <c r="AA188" s="1013"/>
      <c r="AC188" s="724"/>
      <c r="AD188" s="1013"/>
      <c r="AF188" s="827"/>
      <c r="AL188" s="606"/>
      <c r="AM188" s="606"/>
      <c r="AN188" s="606"/>
      <c r="AO188" s="606"/>
      <c r="AP188" s="606"/>
      <c r="AQ188" s="606"/>
      <c r="AR188" s="606"/>
      <c r="AS188" s="606"/>
      <c r="AT188" s="606"/>
      <c r="AU188" s="606"/>
      <c r="AV188" s="606"/>
      <c r="AW188" s="606"/>
      <c r="AX188" s="606"/>
      <c r="AY188" s="606"/>
    </row>
    <row r="189" spans="1:51">
      <c r="A189" s="996"/>
      <c r="B189" s="996"/>
      <c r="C189" s="996"/>
      <c r="D189" s="996"/>
      <c r="E189" s="996"/>
      <c r="F189" s="996"/>
      <c r="G189" s="996"/>
      <c r="H189" s="996"/>
      <c r="I189" s="997"/>
      <c r="J189" s="998"/>
      <c r="K189" s="1006"/>
      <c r="L189" s="992"/>
      <c r="M189" s="1007"/>
      <c r="N189" s="994"/>
      <c r="O189" s="671"/>
      <c r="Z189" s="724"/>
      <c r="AA189" s="1005"/>
      <c r="AC189" s="724"/>
      <c r="AD189" s="1005"/>
      <c r="AF189" s="827"/>
      <c r="AL189" s="606"/>
      <c r="AM189" s="606"/>
      <c r="AN189" s="606"/>
      <c r="AO189" s="606"/>
      <c r="AP189" s="606"/>
      <c r="AQ189" s="606"/>
      <c r="AR189" s="606"/>
      <c r="AS189" s="606"/>
      <c r="AT189" s="606"/>
      <c r="AU189" s="606"/>
      <c r="AV189" s="606"/>
      <c r="AW189" s="606"/>
      <c r="AX189" s="606"/>
      <c r="AY189" s="606"/>
    </row>
    <row r="190" spans="1:51">
      <c r="A190" s="1006"/>
      <c r="B190" s="1006"/>
      <c r="C190" s="1006"/>
      <c r="D190" s="1006"/>
      <c r="E190" s="1006"/>
      <c r="F190" s="1006"/>
      <c r="G190" s="1006"/>
      <c r="H190" s="1006"/>
      <c r="I190" s="997"/>
      <c r="J190" s="998"/>
      <c r="K190" s="1006"/>
      <c r="L190" s="992"/>
      <c r="M190" s="1007"/>
      <c r="N190" s="994"/>
      <c r="O190" s="671"/>
      <c r="Z190" s="724"/>
      <c r="AA190" s="1005"/>
      <c r="AC190" s="724"/>
      <c r="AD190" s="1005"/>
      <c r="AF190" s="827"/>
      <c r="AL190" s="606"/>
      <c r="AM190" s="606"/>
      <c r="AN190" s="606"/>
      <c r="AO190" s="606"/>
      <c r="AP190" s="606"/>
      <c r="AQ190" s="606"/>
      <c r="AR190" s="606"/>
      <c r="AS190" s="606"/>
      <c r="AT190" s="606"/>
      <c r="AU190" s="606"/>
      <c r="AV190" s="606"/>
      <c r="AW190" s="606"/>
      <c r="AX190" s="606"/>
      <c r="AY190" s="606"/>
    </row>
    <row r="191" spans="1:51">
      <c r="A191" s="1006"/>
      <c r="B191" s="1006"/>
      <c r="C191" s="1006"/>
      <c r="D191" s="1006"/>
      <c r="E191" s="1006"/>
      <c r="F191" s="1006"/>
      <c r="G191" s="1006"/>
      <c r="H191" s="1006"/>
      <c r="I191" s="997"/>
      <c r="J191" s="998"/>
      <c r="K191" s="1006"/>
      <c r="L191" s="992"/>
      <c r="M191" s="1007"/>
      <c r="N191" s="994"/>
      <c r="O191" s="671"/>
      <c r="Z191" s="724"/>
      <c r="AA191" s="1005"/>
      <c r="AC191" s="724"/>
      <c r="AD191" s="1005"/>
      <c r="AF191" s="827"/>
      <c r="AL191" s="606"/>
      <c r="AM191" s="606"/>
      <c r="AN191" s="606"/>
      <c r="AO191" s="606"/>
      <c r="AP191" s="606"/>
      <c r="AQ191" s="606"/>
      <c r="AR191" s="606"/>
      <c r="AS191" s="606"/>
      <c r="AT191" s="606"/>
      <c r="AU191" s="606"/>
      <c r="AV191" s="606"/>
      <c r="AW191" s="606"/>
      <c r="AX191" s="606"/>
      <c r="AY191" s="606"/>
    </row>
    <row r="192" spans="1:51">
      <c r="A192" s="1006"/>
      <c r="B192" s="1006"/>
      <c r="C192" s="1006"/>
      <c r="D192" s="1006"/>
      <c r="E192" s="1006"/>
      <c r="F192" s="1006"/>
      <c r="G192" s="1006"/>
      <c r="H192" s="1006"/>
      <c r="I192" s="997"/>
      <c r="J192" s="998"/>
      <c r="K192" s="1006"/>
      <c r="L192" s="992"/>
      <c r="M192" s="1007"/>
      <c r="N192" s="994"/>
      <c r="O192" s="671"/>
      <c r="Z192" s="724"/>
      <c r="AA192" s="1005"/>
      <c r="AC192" s="724"/>
      <c r="AD192" s="1005"/>
      <c r="AF192" s="827"/>
      <c r="AL192" s="606"/>
      <c r="AM192" s="606"/>
      <c r="AN192" s="606"/>
      <c r="AO192" s="606"/>
      <c r="AP192" s="606"/>
      <c r="AQ192" s="606"/>
      <c r="AR192" s="606"/>
      <c r="AS192" s="606"/>
      <c r="AT192" s="606"/>
      <c r="AU192" s="606"/>
      <c r="AV192" s="606"/>
      <c r="AW192" s="606"/>
      <c r="AX192" s="606"/>
      <c r="AY192" s="606"/>
    </row>
    <row r="193" spans="1:51">
      <c r="A193" s="1006"/>
      <c r="B193" s="1006"/>
      <c r="C193" s="1006"/>
      <c r="D193" s="1006"/>
      <c r="E193" s="1006"/>
      <c r="F193" s="1006"/>
      <c r="G193" s="1006"/>
      <c r="H193" s="1006"/>
      <c r="I193" s="997"/>
      <c r="J193" s="998"/>
      <c r="K193" s="1006"/>
      <c r="L193" s="992"/>
      <c r="M193" s="1007"/>
      <c r="N193" s="994"/>
      <c r="O193" s="671"/>
      <c r="Z193" s="724"/>
      <c r="AA193" s="1005"/>
      <c r="AC193" s="724"/>
      <c r="AD193" s="1005"/>
      <c r="AF193" s="827"/>
      <c r="AL193" s="606"/>
      <c r="AM193" s="606"/>
      <c r="AN193" s="606"/>
      <c r="AO193" s="606"/>
      <c r="AP193" s="606"/>
      <c r="AQ193" s="606"/>
      <c r="AR193" s="606"/>
      <c r="AS193" s="606"/>
      <c r="AT193" s="606"/>
      <c r="AU193" s="606"/>
      <c r="AV193" s="606"/>
      <c r="AW193" s="606"/>
      <c r="AX193" s="606"/>
      <c r="AY193" s="606"/>
    </row>
    <row r="194" spans="1:51">
      <c r="A194" s="1006"/>
      <c r="B194" s="1006"/>
      <c r="C194" s="1006"/>
      <c r="D194" s="1006"/>
      <c r="E194" s="1006"/>
      <c r="F194" s="1006"/>
      <c r="G194" s="1006"/>
      <c r="H194" s="1006"/>
      <c r="I194" s="997"/>
      <c r="J194" s="998"/>
      <c r="K194" s="1006"/>
      <c r="L194" s="992"/>
      <c r="M194" s="1007"/>
      <c r="N194" s="994"/>
      <c r="O194" s="671"/>
      <c r="Z194" s="724"/>
      <c r="AA194" s="1005"/>
      <c r="AC194" s="724"/>
      <c r="AD194" s="1005"/>
      <c r="AF194" s="827"/>
      <c r="AL194" s="606"/>
      <c r="AM194" s="606"/>
      <c r="AN194" s="606"/>
      <c r="AO194" s="606"/>
      <c r="AP194" s="606"/>
      <c r="AQ194" s="606"/>
      <c r="AR194" s="606"/>
      <c r="AS194" s="606"/>
      <c r="AT194" s="606"/>
      <c r="AU194" s="606"/>
      <c r="AV194" s="606"/>
      <c r="AW194" s="606"/>
      <c r="AX194" s="606"/>
      <c r="AY194" s="606"/>
    </row>
    <row r="195" spans="1:51">
      <c r="A195" s="1006"/>
      <c r="B195" s="1006"/>
      <c r="C195" s="1006"/>
      <c r="D195" s="1006"/>
      <c r="E195" s="1006"/>
      <c r="F195" s="1006"/>
      <c r="G195" s="1006"/>
      <c r="H195" s="1006"/>
      <c r="I195" s="997"/>
      <c r="J195" s="998"/>
      <c r="K195" s="1006"/>
      <c r="L195" s="992"/>
      <c r="M195" s="1007"/>
      <c r="N195" s="994"/>
      <c r="O195" s="671"/>
      <c r="Z195" s="724"/>
      <c r="AA195" s="1005"/>
      <c r="AC195" s="724"/>
      <c r="AD195" s="1005"/>
      <c r="AF195" s="827"/>
      <c r="AL195" s="606"/>
      <c r="AM195" s="606"/>
      <c r="AN195" s="606"/>
      <c r="AO195" s="606"/>
      <c r="AP195" s="606"/>
      <c r="AQ195" s="606"/>
      <c r="AR195" s="606"/>
      <c r="AS195" s="606"/>
      <c r="AT195" s="606"/>
      <c r="AU195" s="606"/>
      <c r="AV195" s="606"/>
      <c r="AW195" s="606"/>
      <c r="AX195" s="606"/>
      <c r="AY195" s="606"/>
    </row>
    <row r="196" spans="1:51">
      <c r="A196" s="989"/>
      <c r="B196" s="989"/>
      <c r="C196" s="989"/>
      <c r="D196" s="989"/>
      <c r="E196" s="989"/>
      <c r="F196" s="989"/>
      <c r="G196" s="989"/>
      <c r="H196" s="989"/>
      <c r="I196" s="990"/>
      <c r="J196" s="991"/>
      <c r="K196" s="992"/>
      <c r="L196" s="992"/>
      <c r="M196" s="993"/>
      <c r="N196" s="994"/>
      <c r="O196" s="671"/>
      <c r="Z196" s="724"/>
      <c r="AA196" s="1013"/>
      <c r="AC196" s="724"/>
      <c r="AD196" s="1013"/>
      <c r="AF196" s="827"/>
      <c r="AL196" s="606"/>
      <c r="AM196" s="606"/>
      <c r="AN196" s="606"/>
      <c r="AO196" s="606"/>
      <c r="AP196" s="606"/>
      <c r="AQ196" s="606"/>
      <c r="AR196" s="606"/>
      <c r="AS196" s="606"/>
      <c r="AT196" s="606"/>
      <c r="AU196" s="606"/>
      <c r="AV196" s="606"/>
      <c r="AW196" s="606"/>
      <c r="AX196" s="606"/>
      <c r="AY196" s="606"/>
    </row>
    <row r="197" spans="1:51">
      <c r="A197" s="996"/>
      <c r="B197" s="996"/>
      <c r="C197" s="996"/>
      <c r="D197" s="996"/>
      <c r="E197" s="996"/>
      <c r="F197" s="996"/>
      <c r="G197" s="996"/>
      <c r="H197" s="996"/>
      <c r="I197" s="997"/>
      <c r="J197" s="1014"/>
      <c r="K197" s="992"/>
      <c r="L197" s="992"/>
      <c r="M197" s="1007"/>
      <c r="N197" s="994"/>
      <c r="O197" s="1008"/>
      <c r="Z197" s="724"/>
      <c r="AA197" s="1013"/>
      <c r="AC197" s="724"/>
      <c r="AD197" s="1013"/>
      <c r="AF197" s="827"/>
      <c r="AL197" s="606"/>
      <c r="AM197" s="606"/>
      <c r="AN197" s="606"/>
      <c r="AO197" s="606"/>
      <c r="AP197" s="606"/>
      <c r="AQ197" s="606"/>
      <c r="AR197" s="606"/>
      <c r="AS197" s="606"/>
      <c r="AT197" s="606"/>
      <c r="AU197" s="606"/>
      <c r="AV197" s="606"/>
      <c r="AW197" s="606"/>
      <c r="AX197" s="606"/>
      <c r="AY197" s="606"/>
    </row>
    <row r="198" spans="1:51">
      <c r="A198" s="996"/>
      <c r="B198" s="996"/>
      <c r="C198" s="996"/>
      <c r="D198" s="996"/>
      <c r="E198" s="996"/>
      <c r="F198" s="996"/>
      <c r="G198" s="996"/>
      <c r="H198" s="996"/>
      <c r="I198" s="997"/>
      <c r="J198" s="998"/>
      <c r="K198" s="1006"/>
      <c r="L198" s="992"/>
      <c r="M198" s="1007"/>
      <c r="N198" s="994"/>
      <c r="O198" s="671"/>
      <c r="Z198" s="724"/>
      <c r="AA198" s="1005"/>
      <c r="AC198" s="724"/>
      <c r="AD198" s="1005"/>
      <c r="AF198" s="827"/>
      <c r="AL198" s="606"/>
      <c r="AM198" s="606"/>
      <c r="AN198" s="606"/>
      <c r="AO198" s="606"/>
      <c r="AP198" s="606"/>
      <c r="AQ198" s="606"/>
      <c r="AR198" s="606"/>
      <c r="AS198" s="606"/>
      <c r="AT198" s="606"/>
      <c r="AU198" s="606"/>
      <c r="AV198" s="606"/>
      <c r="AW198" s="606"/>
      <c r="AX198" s="606"/>
      <c r="AY198" s="606"/>
    </row>
    <row r="199" spans="1:51">
      <c r="A199" s="996"/>
      <c r="B199" s="996"/>
      <c r="C199" s="996"/>
      <c r="D199" s="996"/>
      <c r="E199" s="996"/>
      <c r="F199" s="996"/>
      <c r="G199" s="996"/>
      <c r="H199" s="996"/>
      <c r="I199" s="997"/>
      <c r="J199" s="991"/>
      <c r="K199" s="992"/>
      <c r="L199" s="992"/>
      <c r="M199" s="993"/>
      <c r="N199" s="994"/>
      <c r="O199" s="671"/>
      <c r="Z199" s="724"/>
      <c r="AA199" s="1005"/>
      <c r="AC199" s="724"/>
      <c r="AD199" s="1005"/>
      <c r="AF199" s="827"/>
      <c r="AL199" s="606"/>
      <c r="AM199" s="606"/>
      <c r="AN199" s="606"/>
      <c r="AO199" s="606"/>
      <c r="AP199" s="606"/>
      <c r="AQ199" s="606"/>
      <c r="AR199" s="606"/>
      <c r="AS199" s="606"/>
      <c r="AT199" s="606"/>
      <c r="AU199" s="606"/>
      <c r="AV199" s="606"/>
      <c r="AW199" s="606"/>
      <c r="AX199" s="606"/>
      <c r="AY199" s="606"/>
    </row>
    <row r="200" spans="1:51">
      <c r="A200" s="989"/>
      <c r="B200" s="989"/>
      <c r="C200" s="989"/>
      <c r="D200" s="989"/>
      <c r="E200" s="989"/>
      <c r="F200" s="989"/>
      <c r="G200" s="989"/>
      <c r="H200" s="989"/>
      <c r="I200" s="990"/>
      <c r="J200" s="1015"/>
      <c r="K200" s="1006"/>
      <c r="L200" s="992"/>
      <c r="M200" s="1016"/>
      <c r="N200" s="994"/>
      <c r="O200" s="671"/>
      <c r="Z200" s="724"/>
      <c r="AA200" s="1005"/>
      <c r="AC200" s="724"/>
      <c r="AD200" s="1005"/>
      <c r="AF200" s="827"/>
      <c r="AL200" s="606"/>
      <c r="AM200" s="606"/>
      <c r="AN200" s="606"/>
      <c r="AO200" s="606"/>
      <c r="AP200" s="606"/>
      <c r="AQ200" s="606"/>
      <c r="AR200" s="606"/>
      <c r="AS200" s="606"/>
      <c r="AT200" s="606"/>
      <c r="AU200" s="606"/>
      <c r="AV200" s="606"/>
      <c r="AW200" s="606"/>
      <c r="AX200" s="606"/>
      <c r="AY200" s="606"/>
    </row>
    <row r="201" spans="1:51">
      <c r="A201" s="989"/>
      <c r="B201" s="989"/>
      <c r="C201" s="989"/>
      <c r="D201" s="989"/>
      <c r="E201" s="989"/>
      <c r="F201" s="989"/>
      <c r="G201" s="989"/>
      <c r="H201" s="989"/>
      <c r="I201" s="990"/>
      <c r="J201" s="1015"/>
      <c r="K201" s="1006"/>
      <c r="L201" s="992"/>
      <c r="M201" s="993"/>
      <c r="N201" s="994"/>
      <c r="O201" s="671"/>
      <c r="Z201" s="724"/>
      <c r="AA201" s="1005"/>
      <c r="AC201" s="724"/>
      <c r="AD201" s="1005"/>
      <c r="AF201" s="827"/>
      <c r="AL201" s="606"/>
      <c r="AM201" s="606"/>
      <c r="AN201" s="606"/>
      <c r="AO201" s="606"/>
      <c r="AP201" s="606"/>
      <c r="AQ201" s="606"/>
      <c r="AR201" s="606"/>
      <c r="AS201" s="606"/>
      <c r="AT201" s="606"/>
      <c r="AU201" s="606"/>
      <c r="AV201" s="606"/>
      <c r="AW201" s="606"/>
      <c r="AX201" s="606"/>
      <c r="AY201" s="606"/>
    </row>
    <row r="202" spans="1:51">
      <c r="A202" s="989"/>
      <c r="B202" s="989"/>
      <c r="C202" s="989"/>
      <c r="D202" s="989"/>
      <c r="E202" s="989"/>
      <c r="F202" s="989"/>
      <c r="G202" s="989"/>
      <c r="H202" s="989"/>
      <c r="I202" s="990"/>
      <c r="J202" s="1015"/>
      <c r="K202" s="1006"/>
      <c r="L202" s="992"/>
      <c r="M202" s="1016"/>
      <c r="N202" s="994"/>
      <c r="O202" s="671"/>
      <c r="Z202" s="724"/>
      <c r="AA202" s="1005"/>
      <c r="AC202" s="724"/>
      <c r="AD202" s="1005"/>
      <c r="AF202" s="827"/>
      <c r="AL202" s="606"/>
      <c r="AM202" s="606"/>
      <c r="AN202" s="606"/>
      <c r="AO202" s="606"/>
      <c r="AP202" s="606"/>
      <c r="AQ202" s="606"/>
      <c r="AR202" s="606"/>
      <c r="AS202" s="606"/>
      <c r="AT202" s="606"/>
      <c r="AU202" s="606"/>
      <c r="AV202" s="606"/>
      <c r="AW202" s="606"/>
      <c r="AX202" s="606"/>
      <c r="AY202" s="606"/>
    </row>
    <row r="203" spans="1:51">
      <c r="A203" s="989"/>
      <c r="B203" s="989"/>
      <c r="C203" s="989"/>
      <c r="D203" s="989"/>
      <c r="E203" s="989"/>
      <c r="F203" s="989"/>
      <c r="G203" s="989"/>
      <c r="H203" s="989"/>
      <c r="I203" s="990"/>
      <c r="J203" s="1015"/>
      <c r="K203" s="1006"/>
      <c r="L203" s="992"/>
      <c r="M203" s="1016"/>
      <c r="N203" s="994"/>
      <c r="O203" s="671"/>
      <c r="Z203" s="724"/>
      <c r="AA203" s="1005"/>
      <c r="AC203" s="724"/>
      <c r="AD203" s="1005"/>
      <c r="AF203" s="827"/>
      <c r="AL203" s="606"/>
      <c r="AM203" s="606"/>
      <c r="AN203" s="606"/>
      <c r="AO203" s="606"/>
      <c r="AP203" s="606"/>
      <c r="AQ203" s="606"/>
      <c r="AR203" s="606"/>
      <c r="AS203" s="606"/>
      <c r="AT203" s="606"/>
      <c r="AU203" s="606"/>
      <c r="AV203" s="606"/>
      <c r="AW203" s="606"/>
      <c r="AX203" s="606"/>
      <c r="AY203" s="606"/>
    </row>
    <row r="204" spans="1:51">
      <c r="A204" s="989"/>
      <c r="B204" s="989"/>
      <c r="C204" s="989"/>
      <c r="D204" s="989"/>
      <c r="E204" s="989"/>
      <c r="F204" s="989"/>
      <c r="G204" s="989"/>
      <c r="H204" s="989"/>
      <c r="I204" s="990"/>
      <c r="J204" s="998"/>
      <c r="K204" s="1006"/>
      <c r="L204" s="992"/>
      <c r="M204" s="1016"/>
      <c r="N204" s="994"/>
      <c r="O204" s="671"/>
      <c r="Z204" s="724"/>
      <c r="AA204" s="1005"/>
      <c r="AC204" s="724"/>
      <c r="AD204" s="1005"/>
      <c r="AF204" s="827"/>
      <c r="AL204" s="606"/>
      <c r="AM204" s="606"/>
      <c r="AN204" s="606"/>
      <c r="AO204" s="606"/>
      <c r="AP204" s="606"/>
      <c r="AQ204" s="606"/>
      <c r="AR204" s="606"/>
      <c r="AS204" s="606"/>
      <c r="AT204" s="606"/>
      <c r="AU204" s="606"/>
      <c r="AV204" s="606"/>
      <c r="AW204" s="606"/>
      <c r="AX204" s="606"/>
      <c r="AY204" s="606"/>
    </row>
    <row r="205" spans="1:51">
      <c r="A205" s="989"/>
      <c r="B205" s="989"/>
      <c r="C205" s="989"/>
      <c r="D205" s="989"/>
      <c r="E205" s="989"/>
      <c r="F205" s="989"/>
      <c r="G205" s="989"/>
      <c r="H205" s="989"/>
      <c r="I205" s="990"/>
      <c r="J205" s="998"/>
      <c r="K205" s="1006"/>
      <c r="L205" s="992"/>
      <c r="M205" s="1016"/>
      <c r="N205" s="994"/>
      <c r="O205" s="671"/>
      <c r="Z205" s="724"/>
      <c r="AA205" s="1005"/>
      <c r="AC205" s="724"/>
      <c r="AD205" s="1005"/>
      <c r="AF205" s="827"/>
      <c r="AL205" s="606"/>
      <c r="AM205" s="606"/>
      <c r="AN205" s="606"/>
      <c r="AO205" s="606"/>
      <c r="AP205" s="606"/>
      <c r="AQ205" s="606"/>
      <c r="AR205" s="606"/>
      <c r="AS205" s="606"/>
      <c r="AT205" s="606"/>
      <c r="AU205" s="606"/>
      <c r="AV205" s="606"/>
      <c r="AW205" s="606"/>
      <c r="AX205" s="606"/>
      <c r="AY205" s="606"/>
    </row>
    <row r="206" spans="1:51">
      <c r="A206" s="989"/>
      <c r="B206" s="989"/>
      <c r="C206" s="989"/>
      <c r="D206" s="989"/>
      <c r="E206" s="989"/>
      <c r="F206" s="989"/>
      <c r="G206" s="989"/>
      <c r="H206" s="989"/>
      <c r="I206" s="990"/>
      <c r="J206" s="991"/>
      <c r="K206" s="992"/>
      <c r="L206" s="992"/>
      <c r="M206" s="993"/>
      <c r="N206" s="994"/>
      <c r="O206" s="671"/>
      <c r="Z206" s="724"/>
      <c r="AA206" s="1005"/>
      <c r="AC206" s="724"/>
      <c r="AD206" s="1005"/>
      <c r="AF206" s="827"/>
      <c r="AL206" s="606"/>
      <c r="AM206" s="606"/>
      <c r="AN206" s="606"/>
      <c r="AO206" s="606"/>
      <c r="AP206" s="606"/>
      <c r="AQ206" s="606"/>
      <c r="AR206" s="606"/>
      <c r="AS206" s="606"/>
      <c r="AT206" s="606"/>
      <c r="AU206" s="606"/>
      <c r="AV206" s="606"/>
      <c r="AW206" s="606"/>
      <c r="AX206" s="606"/>
      <c r="AY206" s="606"/>
    </row>
    <row r="207" spans="1:51">
      <c r="A207" s="996"/>
      <c r="B207" s="996"/>
      <c r="C207" s="996"/>
      <c r="D207" s="996"/>
      <c r="E207" s="996"/>
      <c r="F207" s="996"/>
      <c r="G207" s="996"/>
      <c r="H207" s="996"/>
      <c r="I207" s="997"/>
      <c r="J207" s="1015"/>
      <c r="K207" s="1006"/>
      <c r="L207" s="1006"/>
      <c r="M207" s="1016"/>
      <c r="N207" s="994"/>
      <c r="O207" s="671"/>
      <c r="Z207" s="724"/>
      <c r="AA207" s="1005"/>
      <c r="AC207" s="724"/>
      <c r="AD207" s="1005"/>
      <c r="AF207" s="827"/>
      <c r="AL207" s="606"/>
      <c r="AM207" s="606"/>
      <c r="AN207" s="606"/>
      <c r="AO207" s="606"/>
      <c r="AP207" s="606"/>
      <c r="AQ207" s="606"/>
      <c r="AR207" s="606"/>
      <c r="AS207" s="606"/>
      <c r="AT207" s="606"/>
      <c r="AU207" s="606"/>
      <c r="AV207" s="606"/>
      <c r="AW207" s="606"/>
      <c r="AX207" s="606"/>
      <c r="AY207" s="606"/>
    </row>
    <row r="208" spans="1:51">
      <c r="A208" s="996"/>
      <c r="B208" s="996"/>
      <c r="C208" s="996"/>
      <c r="D208" s="996"/>
      <c r="E208" s="996"/>
      <c r="F208" s="996"/>
      <c r="G208" s="996"/>
      <c r="H208" s="996"/>
      <c r="I208" s="997"/>
      <c r="J208" s="1015"/>
      <c r="K208" s="1006"/>
      <c r="L208" s="1006"/>
      <c r="M208" s="1016"/>
      <c r="N208" s="994"/>
      <c r="O208" s="671"/>
      <c r="Z208" s="724"/>
      <c r="AA208" s="1005"/>
      <c r="AC208" s="724"/>
      <c r="AD208" s="1005"/>
      <c r="AF208" s="827"/>
      <c r="AL208" s="606"/>
      <c r="AM208" s="606"/>
      <c r="AN208" s="606"/>
      <c r="AO208" s="606"/>
      <c r="AP208" s="606"/>
      <c r="AQ208" s="606"/>
      <c r="AR208" s="606"/>
      <c r="AS208" s="606"/>
      <c r="AT208" s="606"/>
      <c r="AU208" s="606"/>
      <c r="AV208" s="606"/>
      <c r="AW208" s="606"/>
      <c r="AX208" s="606"/>
      <c r="AY208" s="606"/>
    </row>
    <row r="209" spans="1:51">
      <c r="A209" s="996"/>
      <c r="B209" s="996"/>
      <c r="C209" s="996"/>
      <c r="D209" s="996"/>
      <c r="E209" s="996"/>
      <c r="F209" s="996"/>
      <c r="G209" s="996"/>
      <c r="H209" s="996"/>
      <c r="I209" s="997"/>
      <c r="J209" s="1015"/>
      <c r="K209" s="1006"/>
      <c r="L209" s="1006"/>
      <c r="M209" s="1016"/>
      <c r="N209" s="994"/>
      <c r="O209" s="671"/>
      <c r="Z209" s="724"/>
      <c r="AA209" s="1005"/>
      <c r="AC209" s="724"/>
      <c r="AD209" s="1005"/>
      <c r="AF209" s="827"/>
      <c r="AL209" s="606"/>
      <c r="AM209" s="606"/>
      <c r="AN209" s="606"/>
      <c r="AO209" s="606"/>
      <c r="AP209" s="606"/>
      <c r="AQ209" s="606"/>
      <c r="AR209" s="606"/>
      <c r="AS209" s="606"/>
      <c r="AT209" s="606"/>
      <c r="AU209" s="606"/>
      <c r="AV209" s="606"/>
      <c r="AW209" s="606"/>
      <c r="AX209" s="606"/>
      <c r="AY209" s="606"/>
    </row>
    <row r="210" spans="1:51">
      <c r="A210" s="996"/>
      <c r="B210" s="996"/>
      <c r="C210" s="996"/>
      <c r="D210" s="996"/>
      <c r="E210" s="996"/>
      <c r="F210" s="996"/>
      <c r="G210" s="996"/>
      <c r="H210" s="996"/>
      <c r="I210" s="997"/>
      <c r="J210" s="1015"/>
      <c r="K210" s="1006"/>
      <c r="L210" s="1006"/>
      <c r="M210" s="1016"/>
      <c r="N210" s="994"/>
      <c r="O210" s="671"/>
      <c r="Z210" s="724"/>
      <c r="AA210" s="1005"/>
      <c r="AC210" s="724"/>
      <c r="AD210" s="1005"/>
      <c r="AF210" s="827"/>
      <c r="AL210" s="606"/>
      <c r="AM210" s="606"/>
      <c r="AN210" s="606"/>
      <c r="AO210" s="606"/>
      <c r="AP210" s="606"/>
      <c r="AQ210" s="606"/>
      <c r="AR210" s="606"/>
      <c r="AS210" s="606"/>
      <c r="AT210" s="606"/>
      <c r="AU210" s="606"/>
      <c r="AV210" s="606"/>
      <c r="AW210" s="606"/>
      <c r="AX210" s="606"/>
      <c r="AY210" s="606"/>
    </row>
    <row r="211" spans="1:51">
      <c r="A211" s="1017"/>
      <c r="B211" s="1017"/>
      <c r="C211" s="1017"/>
      <c r="D211" s="1017"/>
      <c r="E211" s="1017"/>
      <c r="F211" s="1017"/>
      <c r="G211" s="1017"/>
      <c r="H211" s="1017"/>
      <c r="I211" s="990"/>
      <c r="J211" s="991"/>
      <c r="K211" s="992"/>
      <c r="L211" s="992"/>
      <c r="M211" s="993"/>
      <c r="N211" s="994"/>
      <c r="O211" s="671"/>
      <c r="Z211" s="724"/>
      <c r="AA211" s="1005"/>
      <c r="AC211" s="724"/>
      <c r="AD211" s="1005"/>
      <c r="AF211" s="827"/>
      <c r="AL211" s="606"/>
      <c r="AM211" s="606"/>
      <c r="AN211" s="606"/>
      <c r="AO211" s="606"/>
      <c r="AP211" s="606"/>
      <c r="AQ211" s="606"/>
      <c r="AR211" s="606"/>
      <c r="AS211" s="606"/>
      <c r="AT211" s="606"/>
      <c r="AU211" s="606"/>
      <c r="AV211" s="606"/>
      <c r="AW211" s="606"/>
      <c r="AX211" s="606"/>
      <c r="AY211" s="606"/>
    </row>
    <row r="212" spans="1:51">
      <c r="A212" s="1018"/>
      <c r="B212" s="1018"/>
      <c r="C212" s="1018"/>
      <c r="D212" s="1018"/>
      <c r="E212" s="1018"/>
      <c r="F212" s="1018"/>
      <c r="G212" s="1018"/>
      <c r="H212" s="1018"/>
      <c r="I212" s="1019"/>
      <c r="J212" s="1015"/>
      <c r="K212" s="1018"/>
      <c r="L212" s="1018"/>
      <c r="M212" s="1016"/>
      <c r="N212" s="994"/>
      <c r="O212" s="671"/>
      <c r="Z212" s="724"/>
      <c r="AA212" s="1005"/>
      <c r="AC212" s="724"/>
      <c r="AD212" s="1005"/>
      <c r="AF212" s="827"/>
      <c r="AL212" s="606"/>
      <c r="AM212" s="606"/>
      <c r="AN212" s="606"/>
      <c r="AO212" s="606"/>
      <c r="AP212" s="606"/>
      <c r="AQ212" s="606"/>
      <c r="AR212" s="606"/>
      <c r="AS212" s="606"/>
      <c r="AT212" s="606"/>
      <c r="AU212" s="606"/>
      <c r="AV212" s="606"/>
      <c r="AW212" s="606"/>
      <c r="AX212" s="606"/>
      <c r="AY212" s="606"/>
    </row>
    <row r="213" spans="1:51">
      <c r="A213" s="1018"/>
      <c r="B213" s="1018"/>
      <c r="C213" s="1018"/>
      <c r="D213" s="1018"/>
      <c r="E213" s="1018"/>
      <c r="F213" s="1018"/>
      <c r="G213" s="1018"/>
      <c r="H213" s="1018"/>
      <c r="I213" s="1019"/>
      <c r="J213" s="1015"/>
      <c r="K213" s="1018"/>
      <c r="L213" s="1018"/>
      <c r="M213" s="1016"/>
      <c r="N213" s="994"/>
      <c r="O213" s="671"/>
      <c r="Z213" s="724"/>
      <c r="AA213" s="1005"/>
      <c r="AC213" s="724"/>
      <c r="AD213" s="1005"/>
      <c r="AF213" s="827"/>
      <c r="AL213" s="606"/>
      <c r="AM213" s="606"/>
      <c r="AN213" s="606"/>
      <c r="AO213" s="606"/>
      <c r="AP213" s="606"/>
      <c r="AQ213" s="606"/>
      <c r="AR213" s="606"/>
      <c r="AS213" s="606"/>
      <c r="AT213" s="606"/>
      <c r="AU213" s="606"/>
      <c r="AV213" s="606"/>
      <c r="AW213" s="606"/>
      <c r="AX213" s="606"/>
      <c r="AY213" s="606"/>
    </row>
    <row r="214" spans="1:51">
      <c r="A214" s="1018"/>
      <c r="B214" s="1018"/>
      <c r="C214" s="1018"/>
      <c r="D214" s="1018"/>
      <c r="E214" s="1018"/>
      <c r="F214" s="1018"/>
      <c r="G214" s="1018"/>
      <c r="H214" s="1018"/>
      <c r="I214" s="1019"/>
      <c r="J214" s="1015"/>
      <c r="K214" s="1018"/>
      <c r="L214" s="1018"/>
      <c r="M214" s="1016"/>
      <c r="N214" s="994"/>
      <c r="O214" s="671"/>
      <c r="Z214" s="724"/>
      <c r="AA214" s="1005"/>
      <c r="AC214" s="724"/>
      <c r="AD214" s="1005"/>
      <c r="AF214" s="827"/>
      <c r="AL214" s="606"/>
      <c r="AM214" s="606"/>
      <c r="AN214" s="606"/>
      <c r="AO214" s="606"/>
      <c r="AP214" s="606"/>
      <c r="AQ214" s="606"/>
      <c r="AR214" s="606"/>
      <c r="AS214" s="606"/>
      <c r="AT214" s="606"/>
      <c r="AU214" s="606"/>
      <c r="AV214" s="606"/>
      <c r="AW214" s="606"/>
      <c r="AX214" s="606"/>
      <c r="AY214" s="606"/>
    </row>
    <row r="215" spans="1:51">
      <c r="A215" s="1018"/>
      <c r="B215" s="1018"/>
      <c r="C215" s="1018"/>
      <c r="D215" s="1018"/>
      <c r="E215" s="1018"/>
      <c r="F215" s="1018"/>
      <c r="G215" s="1018"/>
      <c r="H215" s="1018"/>
      <c r="I215" s="1019"/>
      <c r="J215" s="1015"/>
      <c r="K215" s="1018"/>
      <c r="L215" s="1018"/>
      <c r="M215" s="1016"/>
      <c r="N215" s="994"/>
      <c r="O215" s="671"/>
      <c r="Z215" s="724"/>
      <c r="AA215" s="1005"/>
      <c r="AC215" s="724"/>
      <c r="AD215" s="1005"/>
      <c r="AF215" s="827"/>
      <c r="AL215" s="606"/>
      <c r="AM215" s="606"/>
      <c r="AN215" s="606"/>
      <c r="AO215" s="606"/>
      <c r="AP215" s="606"/>
      <c r="AQ215" s="606"/>
      <c r="AR215" s="606"/>
      <c r="AS215" s="606"/>
      <c r="AT215" s="606"/>
      <c r="AU215" s="606"/>
      <c r="AV215" s="606"/>
      <c r="AW215" s="606"/>
      <c r="AX215" s="606"/>
      <c r="AY215" s="606"/>
    </row>
    <row r="216" spans="1:51">
      <c r="A216" s="1018"/>
      <c r="B216" s="1018"/>
      <c r="C216" s="1018"/>
      <c r="D216" s="1018"/>
      <c r="E216" s="1018"/>
      <c r="F216" s="1018"/>
      <c r="G216" s="1018"/>
      <c r="H216" s="1018"/>
      <c r="I216" s="1019"/>
      <c r="J216" s="1015"/>
      <c r="K216" s="1018"/>
      <c r="L216" s="1018"/>
      <c r="M216" s="1016"/>
      <c r="N216" s="994"/>
      <c r="O216" s="671"/>
      <c r="Z216" s="724"/>
      <c r="AA216" s="1005"/>
      <c r="AC216" s="724"/>
      <c r="AD216" s="1005"/>
      <c r="AF216" s="827"/>
      <c r="AL216" s="606"/>
      <c r="AM216" s="606"/>
      <c r="AN216" s="606"/>
      <c r="AO216" s="606"/>
      <c r="AP216" s="606"/>
      <c r="AQ216" s="606"/>
      <c r="AR216" s="606"/>
      <c r="AS216" s="606"/>
      <c r="AT216" s="606"/>
      <c r="AU216" s="606"/>
      <c r="AV216" s="606"/>
      <c r="AW216" s="606"/>
      <c r="AX216" s="606"/>
      <c r="AY216" s="606"/>
    </row>
    <row r="217" spans="1:51">
      <c r="A217" s="1006"/>
      <c r="B217" s="1006"/>
      <c r="C217" s="1006"/>
      <c r="D217" s="1006"/>
      <c r="E217" s="1006"/>
      <c r="F217" s="1006"/>
      <c r="G217" s="1006"/>
      <c r="H217" s="1006"/>
      <c r="I217" s="997"/>
      <c r="J217" s="1179"/>
      <c r="K217" s="1179"/>
      <c r="L217" s="1179"/>
      <c r="M217" s="1016"/>
      <c r="N217" s="994"/>
      <c r="O217" s="671"/>
      <c r="Z217" s="671"/>
      <c r="AA217" s="1005"/>
      <c r="AC217" s="671"/>
      <c r="AD217" s="1005"/>
      <c r="AF217" s="827"/>
      <c r="AL217" s="606"/>
      <c r="AM217" s="606"/>
      <c r="AN217" s="606"/>
      <c r="AO217" s="606"/>
      <c r="AP217" s="606"/>
      <c r="AQ217" s="606"/>
      <c r="AR217" s="606"/>
      <c r="AS217" s="606"/>
      <c r="AT217" s="606"/>
      <c r="AU217" s="606"/>
      <c r="AV217" s="606"/>
      <c r="AW217" s="606"/>
      <c r="AX217" s="606"/>
      <c r="AY217" s="606"/>
    </row>
    <row r="218" spans="1:51">
      <c r="A218" s="1018"/>
      <c r="B218" s="1018"/>
      <c r="C218" s="1018"/>
      <c r="D218" s="1018"/>
      <c r="E218" s="1018"/>
      <c r="F218" s="1018"/>
      <c r="G218" s="1018"/>
      <c r="H218" s="1018"/>
      <c r="I218" s="1019"/>
      <c r="J218" s="1174"/>
      <c r="K218" s="1174"/>
      <c r="L218" s="1174"/>
      <c r="M218" s="1016"/>
      <c r="N218" s="994"/>
      <c r="O218" s="671"/>
      <c r="Z218" s="671"/>
      <c r="AA218" s="1005"/>
      <c r="AC218" s="671"/>
      <c r="AD218" s="1005"/>
      <c r="AL218" s="606"/>
      <c r="AM218" s="606"/>
      <c r="AN218" s="606"/>
      <c r="AO218" s="606"/>
      <c r="AP218" s="606"/>
      <c r="AQ218" s="606"/>
      <c r="AR218" s="606"/>
      <c r="AS218" s="606"/>
      <c r="AT218" s="606"/>
      <c r="AU218" s="606"/>
      <c r="AV218" s="606"/>
      <c r="AW218" s="606"/>
      <c r="AX218" s="606"/>
      <c r="AY218" s="606"/>
    </row>
    <row r="219" spans="1:51">
      <c r="A219" s="1018"/>
      <c r="B219" s="1018"/>
      <c r="C219" s="1018"/>
      <c r="D219" s="1018"/>
      <c r="E219" s="1018"/>
      <c r="F219" s="1018"/>
      <c r="G219" s="1018"/>
      <c r="H219" s="1018"/>
      <c r="I219" s="1019"/>
      <c r="J219" s="1177"/>
      <c r="K219" s="1177"/>
      <c r="L219" s="1177"/>
      <c r="M219" s="1016"/>
      <c r="N219" s="994"/>
      <c r="O219" s="671"/>
      <c r="Z219" s="671"/>
      <c r="AA219" s="1005"/>
      <c r="AC219" s="671"/>
      <c r="AD219" s="1005"/>
      <c r="AF219" s="970"/>
      <c r="AL219" s="606"/>
      <c r="AM219" s="606"/>
      <c r="AN219" s="606"/>
      <c r="AO219" s="606"/>
      <c r="AP219" s="606"/>
      <c r="AQ219" s="606"/>
      <c r="AR219" s="606"/>
      <c r="AS219" s="606"/>
      <c r="AT219" s="606"/>
      <c r="AU219" s="606"/>
      <c r="AV219" s="606"/>
      <c r="AW219" s="606"/>
      <c r="AX219" s="606"/>
      <c r="AY219" s="606"/>
    </row>
    <row r="220" spans="1:51">
      <c r="A220" s="686"/>
      <c r="B220" s="686"/>
      <c r="C220" s="686"/>
      <c r="D220" s="686"/>
      <c r="E220" s="686"/>
      <c r="F220" s="686"/>
      <c r="G220" s="686"/>
      <c r="H220" s="686"/>
      <c r="I220" s="673"/>
      <c r="J220" s="716"/>
      <c r="K220" s="686"/>
      <c r="L220" s="686"/>
      <c r="M220" s="716"/>
      <c r="N220" s="686"/>
      <c r="O220" s="671"/>
      <c r="AL220" s="606"/>
      <c r="AM220" s="606"/>
      <c r="AN220" s="606"/>
      <c r="AO220" s="606"/>
      <c r="AP220" s="606"/>
      <c r="AQ220" s="606"/>
      <c r="AR220" s="606"/>
      <c r="AS220" s="606"/>
      <c r="AT220" s="606"/>
      <c r="AU220" s="606"/>
      <c r="AV220" s="606"/>
      <c r="AW220" s="606"/>
      <c r="AX220" s="606"/>
      <c r="AY220" s="606"/>
    </row>
    <row r="221" spans="1:51">
      <c r="A221" s="686"/>
      <c r="B221" s="686"/>
      <c r="C221" s="686"/>
      <c r="D221" s="686"/>
      <c r="E221" s="686"/>
      <c r="F221" s="686"/>
      <c r="G221" s="686"/>
      <c r="H221" s="686"/>
      <c r="I221" s="673"/>
      <c r="J221" s="716"/>
      <c r="K221" s="686"/>
      <c r="L221" s="686"/>
      <c r="M221" s="716"/>
      <c r="N221" s="686"/>
      <c r="O221" s="671"/>
      <c r="AL221" s="606"/>
      <c r="AM221" s="606"/>
      <c r="AN221" s="606"/>
      <c r="AO221" s="606"/>
      <c r="AP221" s="606"/>
      <c r="AQ221" s="606"/>
      <c r="AR221" s="606"/>
      <c r="AS221" s="606"/>
      <c r="AT221" s="606"/>
      <c r="AU221" s="606"/>
      <c r="AV221" s="606"/>
      <c r="AW221" s="606"/>
      <c r="AX221" s="606"/>
      <c r="AY221" s="606"/>
    </row>
    <row r="222" spans="1:51">
      <c r="A222" s="686"/>
      <c r="B222" s="686"/>
      <c r="C222" s="686"/>
      <c r="D222" s="686"/>
      <c r="E222" s="686"/>
      <c r="F222" s="686"/>
      <c r="G222" s="686"/>
      <c r="H222" s="686"/>
      <c r="I222" s="673"/>
      <c r="J222" s="716"/>
      <c r="K222" s="686"/>
      <c r="L222" s="686"/>
      <c r="M222" s="716"/>
      <c r="N222" s="686"/>
      <c r="O222" s="671"/>
      <c r="AL222" s="606"/>
      <c r="AM222" s="606"/>
      <c r="AN222" s="606"/>
      <c r="AO222" s="606"/>
      <c r="AP222" s="606"/>
      <c r="AQ222" s="606"/>
      <c r="AR222" s="606"/>
      <c r="AS222" s="606"/>
      <c r="AT222" s="606"/>
      <c r="AU222" s="606"/>
      <c r="AV222" s="606"/>
      <c r="AW222" s="606"/>
      <c r="AX222" s="606"/>
      <c r="AY222" s="606"/>
    </row>
    <row r="223" spans="1:51">
      <c r="A223" s="686"/>
      <c r="B223" s="686"/>
      <c r="C223" s="686"/>
      <c r="D223" s="686"/>
      <c r="E223" s="686"/>
      <c r="F223" s="686"/>
      <c r="G223" s="686"/>
      <c r="H223" s="686"/>
      <c r="I223" s="673"/>
      <c r="J223" s="716"/>
      <c r="K223" s="686"/>
      <c r="L223" s="686"/>
      <c r="M223" s="716"/>
      <c r="N223" s="686"/>
      <c r="O223" s="671"/>
      <c r="AL223" s="606"/>
      <c r="AM223" s="606"/>
      <c r="AN223" s="606"/>
      <c r="AO223" s="606"/>
      <c r="AP223" s="606"/>
      <c r="AQ223" s="606"/>
      <c r="AR223" s="606"/>
      <c r="AS223" s="606"/>
      <c r="AT223" s="606"/>
      <c r="AU223" s="606"/>
      <c r="AV223" s="606"/>
      <c r="AW223" s="606"/>
      <c r="AX223" s="606"/>
      <c r="AY223" s="606"/>
    </row>
    <row r="224" spans="1:51">
      <c r="A224" s="686"/>
      <c r="B224" s="686"/>
      <c r="C224" s="686"/>
      <c r="D224" s="686"/>
      <c r="E224" s="686"/>
      <c r="F224" s="686"/>
      <c r="G224" s="686"/>
      <c r="H224" s="686"/>
      <c r="I224" s="673"/>
      <c r="J224" s="716"/>
      <c r="K224" s="686"/>
      <c r="L224" s="686"/>
      <c r="M224" s="716"/>
      <c r="N224" s="686"/>
      <c r="O224" s="671"/>
      <c r="AL224" s="606"/>
      <c r="AM224" s="606"/>
      <c r="AN224" s="606"/>
      <c r="AO224" s="606"/>
      <c r="AP224" s="606"/>
      <c r="AQ224" s="606"/>
      <c r="AR224" s="606"/>
      <c r="AS224" s="606"/>
      <c r="AT224" s="606"/>
      <c r="AU224" s="606"/>
      <c r="AV224" s="606"/>
      <c r="AW224" s="606"/>
      <c r="AX224" s="606"/>
      <c r="AY224" s="606"/>
    </row>
    <row r="225" spans="1:51">
      <c r="A225" s="686"/>
      <c r="B225" s="686"/>
      <c r="C225" s="686"/>
      <c r="D225" s="686"/>
      <c r="E225" s="686"/>
      <c r="F225" s="686"/>
      <c r="G225" s="686"/>
      <c r="H225" s="686"/>
      <c r="I225" s="673"/>
      <c r="J225" s="716"/>
      <c r="K225" s="686"/>
      <c r="L225" s="686"/>
      <c r="M225" s="716"/>
      <c r="N225" s="686"/>
      <c r="O225" s="671"/>
      <c r="AL225" s="606"/>
      <c r="AM225" s="606"/>
      <c r="AN225" s="606"/>
      <c r="AO225" s="606"/>
      <c r="AP225" s="606"/>
      <c r="AQ225" s="606"/>
      <c r="AR225" s="606"/>
      <c r="AS225" s="606"/>
      <c r="AT225" s="606"/>
      <c r="AU225" s="606"/>
      <c r="AV225" s="606"/>
      <c r="AW225" s="606"/>
      <c r="AX225" s="606"/>
      <c r="AY225" s="606"/>
    </row>
    <row r="226" spans="1:51">
      <c r="A226" s="686"/>
      <c r="B226" s="686"/>
      <c r="C226" s="686"/>
      <c r="D226" s="686"/>
      <c r="E226" s="686"/>
      <c r="F226" s="686"/>
      <c r="G226" s="686"/>
      <c r="H226" s="686"/>
      <c r="I226" s="673"/>
      <c r="J226" s="716"/>
      <c r="K226" s="686"/>
      <c r="L226" s="686"/>
      <c r="M226" s="716"/>
      <c r="N226" s="686"/>
      <c r="O226" s="671"/>
      <c r="AL226" s="606"/>
      <c r="AM226" s="606"/>
      <c r="AN226" s="606"/>
      <c r="AO226" s="606"/>
      <c r="AP226" s="606"/>
      <c r="AQ226" s="606"/>
      <c r="AR226" s="606"/>
      <c r="AS226" s="606"/>
      <c r="AT226" s="606"/>
      <c r="AU226" s="606"/>
      <c r="AV226" s="606"/>
      <c r="AW226" s="606"/>
      <c r="AX226" s="606"/>
      <c r="AY226" s="606"/>
    </row>
    <row r="227" spans="1:51">
      <c r="A227" s="686"/>
      <c r="B227" s="686"/>
      <c r="C227" s="686"/>
      <c r="D227" s="686"/>
      <c r="E227" s="686"/>
      <c r="F227" s="686"/>
      <c r="G227" s="686"/>
      <c r="H227" s="686"/>
      <c r="I227" s="673"/>
      <c r="J227" s="716"/>
      <c r="K227" s="686"/>
      <c r="L227" s="686"/>
      <c r="M227" s="716"/>
      <c r="N227" s="686"/>
      <c r="O227" s="671"/>
      <c r="AL227" s="606"/>
      <c r="AM227" s="606"/>
      <c r="AN227" s="606"/>
      <c r="AO227" s="606"/>
      <c r="AP227" s="606"/>
      <c r="AQ227" s="606"/>
      <c r="AR227" s="606"/>
      <c r="AS227" s="606"/>
      <c r="AT227" s="606"/>
      <c r="AU227" s="606"/>
      <c r="AV227" s="606"/>
      <c r="AW227" s="606"/>
      <c r="AX227" s="606"/>
      <c r="AY227" s="606"/>
    </row>
  </sheetData>
  <sheetProtection algorithmName="SHA-512" hashValue="dKo6j2gFwgTADTcTmYBF7r4KFYnpPAGoJ0EaBIsOebBvs0uL3ChjxcjvEm3Ks6Cexkoruo9mA0vPEnVFCQOX0Q==" saltValue="p5aXevAKo6t5uxmV17HNvQ==" spinCount="100000" sheet="1" formatColumns="0" formatRows="0" selectLockedCells="1"/>
  <customSheetViews>
    <customSheetView guid="{D5F8AD2D-F014-4A7B-9CE7-589273BD9F11}" scale="70" printArea="1" hiddenRows="1" hiddenColumns="1" view="pageBreakPreview" topLeftCell="A405">
      <selection activeCell="G488" sqref="G488"/>
      <pageMargins left="0.25" right="0.25" top="0.5" bottom="0.5" header="0.05" footer="0.05"/>
      <printOptions horizontalCentered="1"/>
      <pageSetup paperSize="9" scale="57" fitToHeight="0" orientation="landscape" r:id="rId1"/>
      <headerFooter alignWithMargins="0">
        <oddFooter>&amp;R&amp;"Book Antiqua,Bold"&amp;10Schedule-1/ Page &amp;P of &amp;N</oddFooter>
      </headerFooter>
    </customSheetView>
    <customSheetView guid="{8909CFDD-4F29-4C72-886E-908773EE94A2}" scale="90" printArea="1" hiddenRows="1" hiddenColumns="1" view="pageBreakPreview" topLeftCell="A5">
      <selection activeCell="G22" sqref="G22"/>
      <pageMargins left="0.25" right="0.25" top="0.5" bottom="0.5" header="0.05" footer="0.05"/>
      <printOptions horizontalCentered="1"/>
      <pageSetup paperSize="9" scale="57" fitToHeight="0" orientation="landscape" r:id="rId2"/>
      <headerFooter alignWithMargins="0">
        <oddFooter>&amp;R&amp;"Book Antiqua,Bold"&amp;10Schedule-1/ Page &amp;P of &amp;N</oddFooter>
      </headerFooter>
    </customSheetView>
    <customSheetView guid="{A34CC49F-E309-4C23-B4F6-1E3B307C10D1}" scale="115" fitToPage="1" printArea="1" hiddenColumns="1" view="pageBreakPreview" topLeftCell="A22">
      <selection activeCell="I758" sqref="I758"/>
      <pageMargins left="0.25" right="0.25" top="0.5" bottom="0.5" header="0.05" footer="0.05"/>
      <printOptions horizontalCentered="1"/>
      <pageSetup paperSize="9" scale="61" fitToHeight="0" orientation="landscape" r:id="rId3"/>
      <headerFooter alignWithMargins="0">
        <oddFooter>&amp;R&amp;"Book Antiqua,Bold"&amp;10Schedule-1/ Page &amp;P of &amp;N</oddFooter>
      </headerFooter>
    </customSheetView>
    <customSheetView guid="{B835C05C-B615-4DCB-982D-4519616B3CD8}" printArea="1" hiddenRows="1" hiddenColumns="1" view="pageBreakPreview" topLeftCell="A149">
      <selection activeCell="E160" sqref="E160"/>
      <pageMargins left="0.511811023622047" right="0.26" top="0.96" bottom="0.54" header="0.69" footer="0.27"/>
      <printOptions horizontalCentered="1"/>
      <pageSetup paperSize="9" scale="93" orientation="portrait" r:id="rId4"/>
      <headerFooter alignWithMargins="0">
        <oddFooter>&amp;R&amp;"Book Antiqua,Bold"&amp;10Schedule-1/ Page &amp;P of &amp;N</oddFooter>
      </headerFooter>
    </customSheetView>
    <customSheetView guid="{223BC0FC-814D-40F0-9795-CE82A16FF3A5}" printArea="1" hiddenRows="1" view="pageBreakPreview" topLeftCell="A445">
      <selection activeCell="E28" sqref="E28"/>
      <pageMargins left="0.511811023622047" right="0.26" top="0.96" bottom="0.54" header="0.69" footer="0.27"/>
      <printOptions horizontalCentered="1"/>
      <pageSetup paperSize="9" orientation="landscape" r:id="rId5"/>
      <headerFooter alignWithMargins="0">
        <oddFooter>&amp;R&amp;"Book Antiqua,Bold"&amp;10Schedule-1/ Page &amp;P of &amp;N</oddFooter>
      </headerFooter>
    </customSheetView>
    <customSheetView guid="{D53177B2-31EC-4222-B97A-A37DCFD9E45B}" printArea="1" hiddenRows="1" hiddenColumns="1" view="pageBreakPreview" topLeftCell="A127">
      <selection activeCell="E149" sqref="E149"/>
      <pageMargins left="0.511811023622047" right="0.26" top="0.96" bottom="0.54" header="0.69" footer="0.27"/>
      <printOptions horizontalCentered="1"/>
      <pageSetup paperSize="9" orientation="landscape" r:id="rId6"/>
      <headerFooter alignWithMargins="0">
        <oddFooter>&amp;R&amp;"Book Antiqua,Bold"&amp;10Schedule-1/ Page &amp;P of &amp;N</oddFooter>
      </headerFooter>
    </customSheetView>
    <customSheetView guid="{B3CE7B10-A914-4559-A6DA-AED8C22AFD6D}" scale="95" printArea="1" hiddenColumns="1" view="pageBreakPreview" topLeftCell="A16">
      <selection activeCell="E26" sqref="E26"/>
      <pageMargins left="0.511811023622047" right="0.26" top="0.96" bottom="0.54" header="0.69" footer="0.27"/>
      <printOptions horizontalCentered="1"/>
      <pageSetup paperSize="9" orientation="landscape" r:id="rId7"/>
      <headerFooter alignWithMargins="0">
        <oddFooter>&amp;R&amp;"Book Antiqua,Bold"&amp;10Schedule-1/ Page &amp;P of &amp;N</oddFooter>
      </headerFooter>
    </customSheetView>
    <customSheetView guid="{7487ED9F-BBED-4B2A-9631-22F1A430946B}" scale="95" printArea="1" view="pageBreakPreview" topLeftCell="A10">
      <selection activeCell="E20" sqref="E20"/>
      <pageMargins left="0.511811023622047" right="0.26" top="0.96" bottom="0.54" header="0.69" footer="0.27"/>
      <printOptions horizontalCentered="1"/>
      <pageSetup paperSize="9" orientation="landscape" r:id="rId8"/>
      <headerFooter alignWithMargins="0">
        <oddFooter>&amp;R&amp;"Book Antiqua,Bold"&amp;10Schedule-1/ Page &amp;P of &amp;N</oddFooter>
      </headerFooter>
    </customSheetView>
    <customSheetView guid="{A7DBDDEF-9245-44C6-9EBF-032DB6E1C0A2}" scale="95" printArea="1" hiddenRows="1" hiddenColumns="1" view="pageBreakPreview" topLeftCell="A199">
      <selection activeCell="E208" sqref="E208:E209"/>
      <pageMargins left="0.511811023622047" right="0.26" top="0.96" bottom="0.54" header="0.69" footer="0.27"/>
      <printOptions horizontalCentered="1"/>
      <pageSetup paperSize="9" orientation="landscape" r:id="rId9"/>
      <headerFooter alignWithMargins="0">
        <oddFooter>&amp;R&amp;"Book Antiqua,Bold"&amp;10Schedule-1/ Page &amp;P of &amp;N</oddFooter>
      </headerFooter>
    </customSheetView>
    <customSheetView guid="{E9F4E142-7D26-464D-BECA-4F3806DB1FE1}"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10"/>
      <headerFooter alignWithMargins="0">
        <oddFooter>&amp;R&amp;"Book Antiqua,Bold"&amp;10Schedule-1/ Page &amp;P of &amp;N</oddFooter>
      </headerFooter>
    </customSheetView>
    <customSheetView guid="{27A45B7A-04F2-4516-B80B-5ED0825D4ED3}" showPageBreaks="1" printArea="1" hiddenColumns="1" view="pageBreakPreview" topLeftCell="A123">
      <selection activeCell="E127" sqref="E127"/>
      <rowBreaks count="5" manualBreakCount="5">
        <brk id="31" max="6" man="1"/>
        <brk id="66" max="6" man="1"/>
        <brk id="100" max="6" man="1"/>
        <brk id="113" max="6" man="1"/>
        <brk id="141" max="6" man="1"/>
      </rowBreaks>
      <colBreaks count="1" manualBreakCount="1">
        <brk id="7" max="1048575" man="1"/>
      </colBreaks>
      <pageMargins left="0.511811023622047" right="0.26" top="0.48" bottom="0.54" header="0.25" footer="0.27"/>
      <printOptions horizontalCentered="1"/>
      <pageSetup paperSize="9" scale="89" orientation="portrait" horizontalDpi="300" verticalDpi="300" r:id="rId11"/>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ECE9294F-C910-4036-88BC-B1F2176FB06B}" hiddenRows="1" hiddenColumns="1">
      <selection activeCell="E19" sqref="E19"/>
      <rowBreaks count="2" manualBreakCount="2">
        <brk id="42" max="6" man="1"/>
        <brk id="84" max="6" man="1"/>
      </rowBreaks>
      <colBreaks count="1" manualBreakCount="1">
        <brk id="7" max="1048575" man="1"/>
      </colBreaks>
      <pageMargins left="0.511811023622047" right="0.26" top="0.48" bottom="0.54" header="0.25" footer="0.27"/>
      <printOptions horizontalCentered="1"/>
      <pageSetup paperSize="9" scale="86" orientation="portrait" horizontalDpi="300" verticalDpi="300" r:id="rId15"/>
      <headerFooter alignWithMargins="0">
        <oddFooter>&amp;R&amp;"Book Antiqua,Bold"&amp;10Schedule-1/ Page &amp;P of &amp;N</oddFooter>
      </headerFooter>
    </customSheetView>
    <customSheetView guid="{B23AD343-29DA-4CE0-BD10-47BF44F3782F}"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16"/>
      <headerFooter alignWithMargins="0">
        <oddFooter>&amp;R&amp;"Book Antiqua,Bold"&amp;10Schedule-1/ Page &amp;P of &amp;N</oddFooter>
      </headerFooter>
    </customSheetView>
    <customSheetView guid="{4AA1107B-A795-4744-B566-827168772C7A}" scale="95" printArea="1" view="pageBreakPreview" topLeftCell="A20">
      <selection activeCell="E20" sqref="E20"/>
      <pageMargins left="0.511811023622047" right="0.26" top="0.96" bottom="0.54" header="0.69" footer="0.27"/>
      <printOptions horizontalCentered="1"/>
      <pageSetup paperSize="9" orientation="landscape" r:id="rId17"/>
      <headerFooter alignWithMargins="0">
        <oddFooter>&amp;R&amp;"Book Antiqua,Bold"&amp;10Schedule-1/ Page &amp;P of &amp;N</oddFooter>
      </headerFooter>
    </customSheetView>
    <customSheetView guid="{EE46BCD1-F715-4FA9-A5FC-1B125AD601E0}" scale="95" printArea="1" view="pageBreakPreview" topLeftCell="A20">
      <selection activeCell="E20" sqref="E20"/>
      <pageMargins left="0.511811023622047" right="0.26" top="0.96" bottom="0.54" header="0.69" footer="0.27"/>
      <printOptions horizontalCentered="1"/>
      <pageSetup paperSize="9" orientation="landscape" r:id="rId18"/>
      <headerFooter alignWithMargins="0">
        <oddFooter>&amp;R&amp;"Book Antiqua,Bold"&amp;10Schedule-1/ Page &amp;P of &amp;N</oddFooter>
      </headerFooter>
    </customSheetView>
    <customSheetView guid="{D0757F9E-DF41-4B40-A5E5-F4F8FDD8D61D}" printArea="1" view="pageBreakPreview" topLeftCell="A17">
      <selection activeCell="E20" sqref="E20"/>
      <pageMargins left="0.511811023622047" right="0.26" top="0.96" bottom="0.54" header="0.69" footer="0.27"/>
      <printOptions horizontalCentered="1"/>
      <pageSetup paperSize="9" orientation="landscape" r:id="rId19"/>
      <headerFooter alignWithMargins="0">
        <oddFooter>&amp;R&amp;"Book Antiqua,Bold"&amp;10Schedule-1/ Page &amp;P of &amp;N</oddFooter>
      </headerFooter>
    </customSheetView>
    <customSheetView guid="{E97134B6-5E8D-4951-8DA0-73D065532361}" printArea="1" hiddenRows="1" hiddenColumns="1" view="pageBreakPreview">
      <selection activeCell="E180" sqref="E180"/>
      <pageMargins left="0.511811023622047" right="0.26" top="0.96" bottom="0.54" header="0.69" footer="0.27"/>
      <printOptions horizontalCentered="1"/>
      <pageSetup paperSize="9" orientation="landscape" r:id="rId20"/>
      <headerFooter alignWithMargins="0">
        <oddFooter>&amp;R&amp;"Book Antiqua,Bold"&amp;10Schedule-1/ Page &amp;P of &amp;N</oddFooter>
      </headerFooter>
    </customSheetView>
    <customSheetView guid="{C431BC99-7569-44AB-83F6-AB73BDED3783}" printArea="1" hiddenRows="1" hiddenColumns="1" view="pageBreakPreview">
      <selection activeCell="E299" sqref="E299"/>
      <pageMargins left="0.511811023622047" right="0.26" top="0.96" bottom="0.54" header="0.69" footer="0.27"/>
      <printOptions horizontalCentered="1"/>
      <pageSetup paperSize="9" scale="93" orientation="portrait" r:id="rId21"/>
      <headerFooter alignWithMargins="0">
        <oddFooter>&amp;R&amp;"Book Antiqua,Bold"&amp;10Schedule-1/ Page &amp;P of &amp;N</oddFooter>
      </headerFooter>
    </customSheetView>
    <customSheetView guid="{498493C3-769C-4143-9114-C68CD1D40B11}" scale="85" fitToPage="1" printArea="1" hiddenColumns="1" view="pageBreakPreview" topLeftCell="E307">
      <selection activeCell="M349" sqref="M349"/>
      <pageMargins left="0.25" right="0.25" top="0.5" bottom="0.5" header="0.05" footer="0.05"/>
      <printOptions horizontalCentered="1"/>
      <pageSetup paperSize="9" scale="61" fitToHeight="0" orientation="landscape" r:id="rId22"/>
      <headerFooter alignWithMargins="0">
        <oddFooter>&amp;R&amp;"Book Antiqua,Bold"&amp;10Schedule-1/ Page &amp;P of &amp;N</oddFooter>
      </headerFooter>
    </customSheetView>
    <customSheetView guid="{1E0C44A1-9358-4FBD-8C2C-4DB661DA1476}" scale="85" fitToPage="1" printArea="1" hiddenRows="1" hiddenColumns="1" view="pageBreakPreview" topLeftCell="A34">
      <selection activeCell="G52" sqref="G52"/>
      <pageMargins left="0.25" right="0.25" top="0.5" bottom="0.5" header="0.05" footer="0.05"/>
      <printOptions horizontalCentered="1"/>
      <pageSetup paperSize="9" scale="57" fitToHeight="0" orientation="landscape" r:id="rId23"/>
      <headerFooter alignWithMargins="0">
        <oddFooter>&amp;R&amp;"Book Antiqua,Bold"&amp;10Schedule-1/ Page &amp;P of &amp;N</oddFooter>
      </headerFooter>
    </customSheetView>
    <customSheetView guid="{A41EE4DE-0D82-4A56-8210-F78316511D11}" scale="90" printArea="1" hiddenRows="1" hiddenColumns="1" view="pageBreakPreview" topLeftCell="A113">
      <selection activeCell="M124" sqref="M124"/>
      <pageMargins left="0.25" right="0.25" top="0.5" bottom="0.5" header="0.05" footer="0.05"/>
      <printOptions horizontalCentered="1"/>
      <pageSetup paperSize="9" scale="57" fitToHeight="0" orientation="landscape" r:id="rId24"/>
      <headerFooter alignWithMargins="0">
        <oddFooter>&amp;R&amp;"Book Antiqua,Bold"&amp;10Schedule-1/ Page &amp;P of &amp;N</oddFooter>
      </headerFooter>
    </customSheetView>
    <customSheetView guid="{BB6473B7-092C-417E-97E7-ED0705AE17A0}" scale="70" printArea="1" hiddenRows="1" hiddenColumns="1" view="pageBreakPreview" topLeftCell="A172">
      <selection activeCell="I50" sqref="I50"/>
      <pageMargins left="0.25" right="0.25" top="0.5" bottom="0.5" header="0.05" footer="0.05"/>
      <printOptions horizontalCentered="1"/>
      <pageSetup paperSize="9" scale="57" fitToHeight="0" orientation="landscape" r:id="rId25"/>
      <headerFooter alignWithMargins="0">
        <oddFooter>&amp;R&amp;"Book Antiqua,Bold"&amp;10Schedule-1/ Page &amp;P of &amp;N</oddFooter>
      </headerFooter>
    </customSheetView>
    <customSheetView guid="{023E95C7-CD0A-46A1-945E-64751E02EBFE}" scale="70" printArea="1" hiddenRows="1" hiddenColumns="1" view="pageBreakPreview" topLeftCell="A14">
      <selection activeCell="I22" sqref="I22"/>
      <pageMargins left="0.25" right="0.25" top="0.5" bottom="0.5" header="0.05" footer="0.05"/>
      <printOptions horizontalCentered="1"/>
      <pageSetup paperSize="9" scale="57" fitToHeight="0" orientation="landscape" r:id="rId26"/>
      <headerFooter alignWithMargins="0">
        <oddFooter>&amp;R&amp;"Book Antiqua,Bold"&amp;10Schedule-1/ Page &amp;P of &amp;N</oddFooter>
      </headerFooter>
    </customSheetView>
    <customSheetView guid="{CB55CDDD-15EC-4265-9148-3411BBB26D54}" scale="70" printArea="1" hiddenRows="1" hiddenColumns="1" view="pageBreakPreview" topLeftCell="A120">
      <selection activeCell="G125" sqref="G125"/>
      <pageMargins left="0.25" right="0.25" top="0.5" bottom="0.5" header="0.05" footer="0.05"/>
      <printOptions horizontalCentered="1"/>
      <pageSetup paperSize="9" scale="57" fitToHeight="0" orientation="landscape" r:id="rId27"/>
      <headerFooter alignWithMargins="0">
        <oddFooter>&amp;R&amp;"Book Antiqua,Bold"&amp;10Schedule-1/ Page &amp;P of &amp;N</oddFooter>
      </headerFooter>
    </customSheetView>
    <customSheetView guid="{987A3FAC-920D-4C0C-8129-D8F4AFD7E477}" scale="70" printArea="1" hiddenRows="1" hiddenColumns="1" view="pageBreakPreview" topLeftCell="A22">
      <selection activeCell="G27" sqref="G27"/>
      <pageMargins left="0.25" right="0.25" top="0.5" bottom="0.5" header="0.05" footer="0.05"/>
      <printOptions horizontalCentered="1"/>
      <pageSetup paperSize="9" scale="57" fitToHeight="0" orientation="landscape" r:id="rId28"/>
      <headerFooter alignWithMargins="0">
        <oddFooter>&amp;R&amp;"Book Antiqua,Bold"&amp;10Schedule-1/ Page &amp;P of &amp;N</oddFooter>
      </headerFooter>
    </customSheetView>
  </customSheetViews>
  <mergeCells count="40">
    <mergeCell ref="AG170:AH170"/>
    <mergeCell ref="AG11:AH11"/>
    <mergeCell ref="AG15:AH15"/>
    <mergeCell ref="Z15:AA15"/>
    <mergeCell ref="AC15:AD15"/>
    <mergeCell ref="AG174:AH174"/>
    <mergeCell ref="AG155:AH155"/>
    <mergeCell ref="AG159:AH159"/>
    <mergeCell ref="AG163:AH163"/>
    <mergeCell ref="B20:J20"/>
    <mergeCell ref="H118:M118"/>
    <mergeCell ref="H119:M119"/>
    <mergeCell ref="A159:L159"/>
    <mergeCell ref="A155:O155"/>
    <mergeCell ref="H117:M117"/>
    <mergeCell ref="A121:O121"/>
    <mergeCell ref="H120:M120"/>
    <mergeCell ref="F124:O124"/>
    <mergeCell ref="Z166:AA166"/>
    <mergeCell ref="AC166:AD166"/>
    <mergeCell ref="AG166:AH166"/>
    <mergeCell ref="J218:L218"/>
    <mergeCell ref="B122:O122"/>
    <mergeCell ref="B123:O123"/>
    <mergeCell ref="A156:O156"/>
    <mergeCell ref="J219:L219"/>
    <mergeCell ref="J160:L160"/>
    <mergeCell ref="J161:L161"/>
    <mergeCell ref="J162:L162"/>
    <mergeCell ref="J163:L163"/>
    <mergeCell ref="J217:L217"/>
    <mergeCell ref="A165:O165"/>
    <mergeCell ref="AG3:AH3"/>
    <mergeCell ref="AG7:AH7"/>
    <mergeCell ref="C11:E11"/>
    <mergeCell ref="A13:O13"/>
    <mergeCell ref="A3:O3"/>
    <mergeCell ref="A4:O4"/>
    <mergeCell ref="A7:L7"/>
    <mergeCell ref="M9:N9"/>
  </mergeCells>
  <phoneticPr fontId="2" type="noConversion"/>
  <conditionalFormatting sqref="I23:I116 M23:M116 G23:G116">
    <cfRule type="expression" dxfId="48" priority="2525" stopIfTrue="1">
      <formula>F23&gt;0</formula>
    </cfRule>
  </conditionalFormatting>
  <conditionalFormatting sqref="I23:I116 M23:M116">
    <cfRule type="cellIs" dxfId="47" priority="2523" stopIfTrue="1" operator="equal">
      <formula>"a"</formula>
    </cfRule>
  </conditionalFormatting>
  <conditionalFormatting sqref="I23:I116">
    <cfRule type="expression" dxfId="46" priority="4977" stopIfTrue="1">
      <formula>F23&gt;0</formula>
    </cfRule>
  </conditionalFormatting>
  <conditionalFormatting sqref="M18:M20">
    <cfRule type="expression" dxfId="45" priority="8424" stopIfTrue="1">
      <formula>L18&gt;0</formula>
    </cfRule>
    <cfRule type="cellIs" dxfId="44" priority="8425" stopIfTrue="1" operator="equal">
      <formula>"a"</formula>
    </cfRule>
  </conditionalFormatting>
  <conditionalFormatting sqref="M179 O179 M186 AA187:AA188 AD187:AD188 O188 M188:M195 AA196:AA197 AD196:AD197 O197 M197:M198">
    <cfRule type="cellIs" dxfId="43" priority="8427" stopIfTrue="1" operator="equal">
      <formula>"a"</formula>
    </cfRule>
  </conditionalFormatting>
  <conditionalFormatting sqref="O18:O19 O172:O173 O176:O177 O180:O182 O185:O186 O189:O195 O198 O200:O205 O207:O210 O212:O216">
    <cfRule type="expression" dxfId="42" priority="8426" stopIfTrue="1">
      <formula>M18=""</formula>
    </cfRule>
  </conditionalFormatting>
  <conditionalFormatting sqref="AA18:AA117 AD18:AD117">
    <cfRule type="cellIs" dxfId="41" priority="1" stopIfTrue="1" operator="equal">
      <formula>#REF!</formula>
    </cfRule>
  </conditionalFormatting>
  <conditionalFormatting sqref="AA171:AA182 AD171:AD182 AA185:AA186 AD185:AD186 AA189:AA195 AD189:AD195 AA198 AD198 AA200:AA210 AD200:AD210 AA212:AA216 AD212:AD216">
    <cfRule type="cellIs" dxfId="40" priority="8428" stopIfTrue="1" operator="equal">
      <formula>#REF!</formula>
    </cfRule>
  </conditionalFormatting>
  <dataValidations xWindow="884" yWindow="499" count="4">
    <dataValidation allowBlank="1" showInputMessage="1" showErrorMessage="1" error="Enter Direct or Bought-out only" sqref="O124:O65465 O118:O121 L15 O1:O14 O16:O116" xr:uid="{00000000-0002-0000-0400-000000000000}"/>
    <dataValidation type="decimal" operator="greaterThan" allowBlank="1" showInputMessage="1" showErrorMessage="1" sqref="M23:M116" xr:uid="{00000000-0002-0000-0400-000001000000}">
      <formula1>0</formula1>
    </dataValidation>
    <dataValidation type="whole" operator="greaterThan" allowBlank="1" showInputMessage="1" showErrorMessage="1" sqref="G23:G116" xr:uid="{00000000-0002-0000-0400-000002000000}">
      <formula1>1</formula1>
    </dataValidation>
    <dataValidation type="list" operator="greaterThan" allowBlank="1" showInputMessage="1" showErrorMessage="1" sqref="I23:I116" xr:uid="{00000000-0002-0000-0400-000003000000}">
      <formula1>"0%,5%,12%,18%,28%"</formula1>
    </dataValidation>
  </dataValidations>
  <printOptions horizontalCentered="1"/>
  <pageMargins left="0.25" right="0.25" top="0.5" bottom="0.5" header="0.05" footer="0.05"/>
  <pageSetup paperSize="9" scale="55" fitToHeight="0" orientation="landscape" r:id="rId29"/>
  <headerFooter alignWithMargins="0">
    <oddFooter>&amp;R&amp;"Book Antiqua,Bold"&amp;10Schedule-1/ Page &amp;P of &amp;N</oddFooter>
  </headerFooter>
  <drawing r:id="rId3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indexed="12"/>
  </sheetPr>
  <dimension ref="A1:AO183"/>
  <sheetViews>
    <sheetView topLeftCell="A52" zoomScaleNormal="100" zoomScaleSheetLayoutView="100" workbookViewId="0">
      <selection activeCell="G71" sqref="G71"/>
    </sheetView>
  </sheetViews>
  <sheetFormatPr defaultColWidth="9" defaultRowHeight="16.5"/>
  <cols>
    <col min="1" max="1" width="11.375" style="323" customWidth="1"/>
    <col min="2" max="2" width="32.75" style="323" customWidth="1"/>
    <col min="3" max="3" width="7.625" style="323" customWidth="1"/>
    <col min="4" max="4" width="9.625" style="323" customWidth="1"/>
    <col min="5" max="5" width="11.625" style="322" customWidth="1"/>
    <col min="6" max="6" width="20" style="322" customWidth="1"/>
    <col min="7" max="7" width="11.625" style="322" customWidth="1"/>
    <col min="8" max="8" width="19.75" style="357" customWidth="1"/>
    <col min="9" max="9" width="9" style="243"/>
    <col min="10" max="13" width="9" style="72"/>
    <col min="14" max="14" width="14.25" style="29" customWidth="1"/>
    <col min="15" max="15" width="24.125" style="29" customWidth="1"/>
    <col min="16" max="16" width="11.125" style="1" customWidth="1"/>
    <col min="17" max="17" width="12.75" style="1" customWidth="1"/>
    <col min="18" max="18" width="11.375" style="340" customWidth="1"/>
    <col min="19" max="19" width="10.375" style="29" customWidth="1"/>
    <col min="20" max="20" width="17.75" style="29" customWidth="1"/>
    <col min="21" max="21" width="10.5" style="29" customWidth="1"/>
    <col min="22" max="22" width="12.375" style="29" customWidth="1"/>
    <col min="23" max="24" width="9" style="1"/>
    <col min="25" max="25" width="10.875" style="29" customWidth="1"/>
    <col min="26" max="26" width="18.75" style="29" customWidth="1"/>
    <col min="27" max="27" width="9" style="29"/>
    <col min="28" max="41" width="9" style="72"/>
    <col min="42" max="16384" width="9" style="320"/>
  </cols>
  <sheetData>
    <row r="1" spans="1:27" ht="18" customHeight="1">
      <c r="A1" s="51" t="str">
        <f>Cover!B3</f>
        <v>Tender Enquiry No.:NR3/NT/W-AIS/DOM/K00/25/09228 (RFx No. 5002004616)</v>
      </c>
      <c r="B1" s="58"/>
      <c r="C1" s="51"/>
      <c r="D1" s="51"/>
      <c r="E1" s="7"/>
      <c r="F1" s="7"/>
      <c r="G1" s="8" t="s">
        <v>416</v>
      </c>
      <c r="T1" s="374" t="s">
        <v>252</v>
      </c>
      <c r="U1" s="360">
        <f>SUMIF(G17:G70, "Direct",F17:F70)</f>
        <v>0</v>
      </c>
      <c r="Z1" s="360" t="str">
        <f>'Names of Bidder'!D6</f>
        <v>JV (Joint Venture)</v>
      </c>
      <c r="AA1" s="29" t="s">
        <v>253</v>
      </c>
    </row>
    <row r="2" spans="1:27" ht="14.1" customHeight="1">
      <c r="A2" s="321"/>
      <c r="B2" s="321"/>
      <c r="C2" s="321"/>
      <c r="D2" s="321"/>
      <c r="Q2" s="6"/>
      <c r="T2" s="374" t="s">
        <v>254</v>
      </c>
      <c r="U2" s="375" t="e">
        <f>#REF!-U1</f>
        <v>#REF!</v>
      </c>
      <c r="V2" s="342"/>
      <c r="Z2" s="360" t="str">
        <f>'Names of Bidder'!L6</f>
        <v>2 or More</v>
      </c>
    </row>
    <row r="3" spans="1:27" ht="49.5" customHeight="1">
      <c r="A3" s="1201" t="str">
        <f>Cover!$B$2</f>
        <v>Package-C-Augmentation of transformation capacity at 765/400/220kV Agra (PG) S/S by 1x500 MVA, 400/220kV ICT at 400 KV Agra S/S</v>
      </c>
      <c r="B3" s="1201"/>
      <c r="C3" s="1201"/>
      <c r="D3" s="1201"/>
      <c r="E3" s="1201"/>
      <c r="F3" s="1201"/>
      <c r="G3" s="1201"/>
      <c r="O3" s="4"/>
      <c r="P3" s="303"/>
      <c r="Q3" s="303"/>
      <c r="R3" s="303"/>
      <c r="T3" s="4"/>
      <c r="U3" s="1"/>
      <c r="W3" s="1200"/>
      <c r="X3" s="1200"/>
    </row>
    <row r="4" spans="1:27" ht="22.15" customHeight="1">
      <c r="A4" s="1202" t="s">
        <v>418</v>
      </c>
      <c r="B4" s="1202"/>
      <c r="C4" s="1202"/>
      <c r="D4" s="1202"/>
      <c r="E4" s="1202"/>
      <c r="F4" s="1202"/>
      <c r="G4" s="1202"/>
      <c r="O4" s="4"/>
      <c r="P4" s="303"/>
      <c r="Q4" s="303"/>
      <c r="R4" s="303"/>
      <c r="T4" s="4"/>
      <c r="U4" s="343"/>
      <c r="V4" s="342"/>
    </row>
    <row r="5" spans="1:27" ht="14.1" customHeight="1">
      <c r="O5" s="4"/>
      <c r="P5" s="303"/>
      <c r="Q5" s="303"/>
      <c r="R5" s="303"/>
      <c r="T5" s="4"/>
    </row>
    <row r="6" spans="1:27" ht="18" customHeight="1">
      <c r="A6" s="23" t="str">
        <f>"Bidder’s Name and Address (" &amp; MID('Names of Bidder'!B9,9, 20) &amp; ") :"</f>
        <v>Bidder’s Name and Address (Lead Partner) :</v>
      </c>
      <c r="B6" s="24"/>
      <c r="C6" s="23"/>
      <c r="D6" s="23"/>
      <c r="E6" s="55" t="s">
        <v>394</v>
      </c>
      <c r="F6" s="1"/>
      <c r="G6" s="24"/>
      <c r="O6" s="4"/>
      <c r="P6" s="303"/>
      <c r="Q6" s="303"/>
      <c r="R6" s="303"/>
      <c r="T6" s="4"/>
      <c r="U6" s="341"/>
    </row>
    <row r="7" spans="1:27" ht="35.25" customHeight="1">
      <c r="A7" s="1203" t="str">
        <f>IF('Names of Bidder'!D9="", "", IF('Names of Bidder'!D6= "JV (Joint Venture)", "JV of " &amp; Z8, ""))</f>
        <v xml:space="preserve">JV of …….. …….. …….. …….. …….. ……..  ,  &amp; …….. …….. …….. …….. …….. …….. </v>
      </c>
      <c r="B7" s="1203"/>
      <c r="C7" s="1203"/>
      <c r="D7" s="1203"/>
      <c r="E7" s="54" t="s">
        <v>396</v>
      </c>
      <c r="F7" s="1"/>
      <c r="G7" s="24"/>
      <c r="O7" s="357"/>
      <c r="P7" s="344"/>
      <c r="Q7" s="344"/>
      <c r="R7" s="344"/>
      <c r="W7" s="1200"/>
      <c r="X7" s="1200"/>
    </row>
    <row r="8" spans="1:27" ht="18" customHeight="1">
      <c r="A8" s="23" t="s">
        <v>395</v>
      </c>
      <c r="B8" s="1204" t="str">
        <f>IF('Names of Bidder'!D9=0, "", 'Names of Bidder'!D9)</f>
        <v xml:space="preserve">…….. …….. …….. …….. …….. …….. </v>
      </c>
      <c r="C8" s="1204"/>
      <c r="D8" s="1204"/>
      <c r="E8" s="54" t="s">
        <v>398</v>
      </c>
      <c r="F8" s="1"/>
      <c r="G8" s="24"/>
      <c r="O8" s="4"/>
      <c r="P8" s="345"/>
      <c r="Q8" s="345"/>
      <c r="R8" s="345"/>
      <c r="Z8" s="360" t="str">
        <f>IF('Names of Bidder'!D7=1,'Names of Bidder'!D9&amp;" &amp; "&amp;'Names of Bidder'!D14,IF('Names of Bidder'!D7="2 or More",'Names of Bidder'!D9&amp;" , "&amp;'Names of Bidder'!D14&amp;" &amp; "&amp;'Names of Bidder'!D19,""))</f>
        <v xml:space="preserve">…….. …….. …….. …….. …….. ……..  ,  &amp; …….. …….. …….. …….. …….. …….. </v>
      </c>
    </row>
    <row r="9" spans="1:27" ht="18" customHeight="1">
      <c r="A9" s="23" t="s">
        <v>397</v>
      </c>
      <c r="B9" s="1204" t="str">
        <f>IF('Names of Bidder'!D10=0, "", 'Names of Bidder'!D10)</f>
        <v xml:space="preserve">…….. …….. …….. …….. …….. …….. </v>
      </c>
      <c r="C9" s="1204"/>
      <c r="D9" s="1204"/>
      <c r="E9" s="54" t="s">
        <v>399</v>
      </c>
      <c r="F9" s="1"/>
      <c r="G9" s="24"/>
      <c r="O9" s="4"/>
      <c r="P9" s="345"/>
      <c r="Q9" s="345"/>
      <c r="R9" s="345"/>
    </row>
    <row r="10" spans="1:27" ht="18" customHeight="1">
      <c r="A10" s="324"/>
      <c r="B10" s="1205" t="str">
        <f>IF('Names of Bidder'!D11=0, "", 'Names of Bidder'!D11)</f>
        <v xml:space="preserve">…….. …….. …….. …….. …….. …….. </v>
      </c>
      <c r="C10" s="1205"/>
      <c r="D10" s="1205"/>
      <c r="E10" s="325" t="s">
        <v>278</v>
      </c>
      <c r="G10" s="324"/>
      <c r="O10" s="357"/>
      <c r="P10" s="358"/>
      <c r="Q10" s="303"/>
      <c r="R10" s="346"/>
    </row>
    <row r="11" spans="1:27" ht="18" customHeight="1">
      <c r="A11" s="324"/>
      <c r="B11" s="1205" t="str">
        <f>IF('Names of Bidder'!D12=0, "", 'Names of Bidder'!D12)</f>
        <v xml:space="preserve">…….. …….. …….. …….. …….. …….. </v>
      </c>
      <c r="C11" s="1205"/>
      <c r="D11" s="1205"/>
      <c r="E11" s="325" t="s">
        <v>400</v>
      </c>
      <c r="G11" s="324"/>
      <c r="W11" s="1200"/>
      <c r="X11" s="1200"/>
    </row>
    <row r="12" spans="1:27" ht="14.1" customHeight="1">
      <c r="A12" s="324"/>
      <c r="B12" s="324"/>
      <c r="C12" s="324"/>
      <c r="D12" s="324"/>
      <c r="E12" s="23"/>
      <c r="F12" s="26"/>
      <c r="G12" s="26"/>
      <c r="Y12" s="347"/>
    </row>
    <row r="13" spans="1:27" ht="40.5" customHeight="1">
      <c r="A13" s="1206" t="s">
        <v>374</v>
      </c>
      <c r="B13" s="1206"/>
      <c r="C13" s="1206"/>
      <c r="D13" s="1206"/>
      <c r="E13" s="1206"/>
      <c r="F13" s="1206"/>
      <c r="G13" s="1206"/>
      <c r="H13" s="385"/>
      <c r="I13" s="245"/>
      <c r="J13" s="246"/>
      <c r="K13" s="246"/>
      <c r="L13" s="246"/>
      <c r="M13" s="246"/>
      <c r="Q13" s="6"/>
      <c r="U13" t="s">
        <v>422</v>
      </c>
      <c r="Y13" s="347"/>
    </row>
    <row r="14" spans="1:27" ht="14.1" customHeight="1">
      <c r="E14" s="7"/>
      <c r="F14" s="7"/>
      <c r="G14" s="8" t="s">
        <v>271</v>
      </c>
      <c r="P14" s="1198"/>
      <c r="Q14" s="1198"/>
      <c r="S14" s="1199"/>
      <c r="T14" s="1199"/>
      <c r="U14" t="s">
        <v>68</v>
      </c>
      <c r="W14" s="1200"/>
      <c r="X14" s="1200"/>
    </row>
    <row r="15" spans="1:27" ht="66" customHeight="1">
      <c r="A15" s="5" t="s">
        <v>359</v>
      </c>
      <c r="B15" s="5" t="s">
        <v>389</v>
      </c>
      <c r="C15" s="9" t="s">
        <v>351</v>
      </c>
      <c r="D15" s="9" t="s">
        <v>360</v>
      </c>
      <c r="E15" s="5" t="s">
        <v>361</v>
      </c>
      <c r="F15" s="5" t="s">
        <v>362</v>
      </c>
      <c r="G15" s="5" t="s">
        <v>401</v>
      </c>
      <c r="P15" s="304"/>
      <c r="Q15" s="304"/>
      <c r="S15" s="304"/>
      <c r="T15" s="304"/>
    </row>
    <row r="16" spans="1:27" ht="18" customHeight="1">
      <c r="A16" s="9">
        <v>1</v>
      </c>
      <c r="B16" s="9">
        <v>2</v>
      </c>
      <c r="C16" s="9">
        <v>3</v>
      </c>
      <c r="D16" s="9">
        <v>4</v>
      </c>
      <c r="E16" s="9">
        <v>5</v>
      </c>
      <c r="F16" s="9" t="s">
        <v>403</v>
      </c>
      <c r="G16" s="9">
        <v>7</v>
      </c>
      <c r="P16" s="181"/>
      <c r="Q16" s="181"/>
      <c r="S16" s="181"/>
      <c r="T16" s="181"/>
    </row>
    <row r="17" spans="1:10" s="450" customFormat="1" ht="66.75" customHeight="1">
      <c r="A17" s="449">
        <f>'Sch-1'!A18</f>
        <v>0</v>
      </c>
      <c r="B17" s="449">
        <f>'Sch-1'!J18</f>
        <v>0</v>
      </c>
      <c r="C17" s="449"/>
      <c r="D17" s="449"/>
      <c r="E17" s="502"/>
      <c r="F17" s="326"/>
      <c r="G17" s="503"/>
    </row>
    <row r="18" spans="1:10" s="450" customFormat="1" ht="18.75" customHeight="1">
      <c r="A18" s="449" t="e">
        <f>'Sch-1'!#REF!</f>
        <v>#REF!</v>
      </c>
      <c r="B18" s="449" t="e">
        <f>'Sch-1'!#REF!</f>
        <v>#REF!</v>
      </c>
      <c r="C18" s="449"/>
      <c r="D18" s="449"/>
      <c r="E18" s="502"/>
      <c r="F18" s="326"/>
      <c r="G18" s="503"/>
    </row>
    <row r="19" spans="1:10" s="450" customFormat="1" ht="15.75" customHeight="1">
      <c r="A19" s="449">
        <f>'Sch-1'!A18</f>
        <v>0</v>
      </c>
      <c r="B19" s="449">
        <f>'Sch-1'!J18</f>
        <v>0</v>
      </c>
      <c r="C19" s="449"/>
      <c r="D19" s="449"/>
      <c r="E19" s="502"/>
      <c r="F19" s="326"/>
      <c r="G19" s="503"/>
      <c r="J19" s="486"/>
    </row>
    <row r="20" spans="1:10" s="450" customFormat="1" ht="15.75" customHeight="1">
      <c r="A20" s="449" t="e">
        <f>'Sch-1'!#REF!</f>
        <v>#REF!</v>
      </c>
      <c r="B20" s="449" t="e">
        <f>'Sch-1'!#REF!</f>
        <v>#REF!</v>
      </c>
      <c r="C20" s="449" t="e">
        <f>'Sch-1'!#REF!</f>
        <v>#REF!</v>
      </c>
      <c r="D20" s="449" t="e">
        <f>'Sch-1'!#REF!</f>
        <v>#REF!</v>
      </c>
      <c r="E20" s="502" t="e">
        <f>'Sch-1'!#REF!</f>
        <v>#REF!</v>
      </c>
      <c r="F20" s="326" t="e">
        <f>IF(E20=0, "Included",IF(ISERROR(D20*E20), E20, D20*E20))</f>
        <v>#REF!</v>
      </c>
      <c r="G20" s="503" t="e">
        <f>'Sch-1'!#REF!</f>
        <v>#REF!</v>
      </c>
    </row>
    <row r="21" spans="1:10" s="450" customFormat="1" ht="15.75" customHeight="1">
      <c r="A21" s="449" t="e">
        <f>'Sch-1'!#REF!</f>
        <v>#REF!</v>
      </c>
      <c r="B21" s="449" t="e">
        <f>'Sch-1'!#REF!</f>
        <v>#REF!</v>
      </c>
      <c r="C21" s="449" t="e">
        <f>'Sch-1'!#REF!</f>
        <v>#REF!</v>
      </c>
      <c r="D21" s="449" t="e">
        <f>'Sch-1'!#REF!</f>
        <v>#REF!</v>
      </c>
      <c r="E21" s="502" t="e">
        <f>'Sch-1'!#REF!</f>
        <v>#REF!</v>
      </c>
      <c r="F21" s="326" t="e">
        <f>IF(E21=0, "Included",IF(ISERROR(D21*E21), E21, D21*E21))</f>
        <v>#REF!</v>
      </c>
      <c r="G21" s="503" t="e">
        <f>'Sch-1'!#REF!</f>
        <v>#REF!</v>
      </c>
    </row>
    <row r="22" spans="1:10" s="450" customFormat="1" ht="15.75" customHeight="1">
      <c r="A22" s="449"/>
      <c r="B22" s="449"/>
      <c r="C22" s="449"/>
      <c r="D22" s="449"/>
      <c r="E22" s="502"/>
      <c r="F22" s="326"/>
      <c r="G22" s="503"/>
    </row>
    <row r="23" spans="1:10" s="450" customFormat="1" ht="15.75" customHeight="1">
      <c r="A23" s="449" t="e">
        <f>'Sch-1'!#REF!</f>
        <v>#REF!</v>
      </c>
      <c r="B23" s="449" t="e">
        <f>'Sch-1'!#REF!</f>
        <v>#REF!</v>
      </c>
      <c r="C23" s="449"/>
      <c r="D23" s="449"/>
      <c r="E23" s="502"/>
      <c r="F23" s="326"/>
      <c r="G23" s="503"/>
    </row>
    <row r="24" spans="1:10" s="450" customFormat="1" ht="15.75" customHeight="1">
      <c r="A24" s="449" t="e">
        <f>'Sch-1'!#REF!</f>
        <v>#REF!</v>
      </c>
      <c r="B24" s="449" t="e">
        <f>'Sch-1'!#REF!</f>
        <v>#REF!</v>
      </c>
      <c r="C24" s="449" t="e">
        <f>'Sch-1'!#REF!</f>
        <v>#REF!</v>
      </c>
      <c r="D24" s="449" t="e">
        <f>'Sch-1'!#REF!</f>
        <v>#REF!</v>
      </c>
      <c r="E24" s="502" t="e">
        <f>'Sch-1'!#REF!</f>
        <v>#REF!</v>
      </c>
      <c r="F24" s="326" t="e">
        <f>IF(E24=0, "Included",IF(ISERROR(D24*E24), E24, D24*E24))</f>
        <v>#REF!</v>
      </c>
      <c r="G24" s="503" t="e">
        <f>'Sch-1'!#REF!</f>
        <v>#REF!</v>
      </c>
    </row>
    <row r="25" spans="1:10" s="450" customFormat="1" ht="15.75" customHeight="1">
      <c r="A25" s="449" t="e">
        <f>'Sch-1'!#REF!</f>
        <v>#REF!</v>
      </c>
      <c r="B25" s="449" t="e">
        <f>'Sch-1'!#REF!</f>
        <v>#REF!</v>
      </c>
      <c r="C25" s="449" t="e">
        <f>'Sch-1'!#REF!</f>
        <v>#REF!</v>
      </c>
      <c r="D25" s="449" t="e">
        <f>'Sch-1'!#REF!</f>
        <v>#REF!</v>
      </c>
      <c r="E25" s="502" t="e">
        <f>'Sch-1'!#REF!</f>
        <v>#REF!</v>
      </c>
      <c r="F25" s="326" t="e">
        <f>IF(E25=0, "Included",IF(ISERROR(D25*E25), E25, D25*E25))</f>
        <v>#REF!</v>
      </c>
      <c r="G25" s="503" t="e">
        <f>'Sch-1'!#REF!</f>
        <v>#REF!</v>
      </c>
    </row>
    <row r="26" spans="1:10" s="450" customFormat="1" ht="15.75" customHeight="1">
      <c r="A26" s="449"/>
      <c r="B26" s="449"/>
      <c r="C26" s="449"/>
      <c r="D26" s="449"/>
      <c r="E26" s="502"/>
      <c r="F26" s="326"/>
      <c r="G26" s="503"/>
    </row>
    <row r="27" spans="1:10" s="450" customFormat="1" ht="15.75" customHeight="1">
      <c r="A27" s="449" t="e">
        <f>'Sch-1'!#REF!</f>
        <v>#REF!</v>
      </c>
      <c r="B27" s="449" t="e">
        <f>'Sch-1'!#REF!</f>
        <v>#REF!</v>
      </c>
      <c r="C27" s="449"/>
      <c r="D27" s="449"/>
      <c r="E27" s="502"/>
      <c r="F27" s="326"/>
      <c r="G27" s="503"/>
    </row>
    <row r="28" spans="1:10" s="450" customFormat="1" ht="15.75" customHeight="1">
      <c r="A28" s="449" t="e">
        <f>'Sch-1'!#REF!</f>
        <v>#REF!</v>
      </c>
      <c r="B28" s="449" t="e">
        <f>'Sch-1'!#REF!</f>
        <v>#REF!</v>
      </c>
      <c r="C28" s="449" t="e">
        <f>'Sch-1'!#REF!</f>
        <v>#REF!</v>
      </c>
      <c r="D28" s="449" t="e">
        <f>'Sch-1'!#REF!</f>
        <v>#REF!</v>
      </c>
      <c r="E28" s="502" t="e">
        <f>'Sch-1'!#REF!</f>
        <v>#REF!</v>
      </c>
      <c r="F28" s="326" t="e">
        <f>IF(E28=0, "Included",IF(ISERROR(D28*E28), E28, D28*E28))</f>
        <v>#REF!</v>
      </c>
      <c r="G28" s="503" t="e">
        <f>'Sch-1'!#REF!</f>
        <v>#REF!</v>
      </c>
    </row>
    <row r="29" spans="1:10" s="450" customFormat="1" ht="15.75" customHeight="1">
      <c r="A29" s="449" t="e">
        <f>'Sch-1'!#REF!</f>
        <v>#REF!</v>
      </c>
      <c r="B29" s="449" t="e">
        <f>'Sch-1'!#REF!</f>
        <v>#REF!</v>
      </c>
      <c r="C29" s="449" t="e">
        <f>'Sch-1'!#REF!</f>
        <v>#REF!</v>
      </c>
      <c r="D29" s="449" t="e">
        <f>'Sch-1'!#REF!</f>
        <v>#REF!</v>
      </c>
      <c r="E29" s="502" t="e">
        <f>'Sch-1'!#REF!</f>
        <v>#REF!</v>
      </c>
      <c r="F29" s="326" t="e">
        <f>IF(E29=0, "Included",IF(ISERROR(D29*E29), E29, D29*E29))</f>
        <v>#REF!</v>
      </c>
      <c r="G29" s="503" t="e">
        <f>'Sch-1'!#REF!</f>
        <v>#REF!</v>
      </c>
    </row>
    <row r="30" spans="1:10" s="450" customFormat="1" ht="15.75" customHeight="1">
      <c r="A30" s="449"/>
      <c r="B30" s="449"/>
      <c r="C30" s="449"/>
      <c r="D30" s="449"/>
      <c r="E30" s="502"/>
      <c r="F30" s="326"/>
      <c r="G30" s="503"/>
    </row>
    <row r="31" spans="1:10" s="450" customFormat="1" ht="15.75" customHeight="1">
      <c r="A31" s="449" t="e">
        <f>'Sch-1'!#REF!</f>
        <v>#REF!</v>
      </c>
      <c r="B31" s="449" t="e">
        <f>'Sch-1'!#REF!</f>
        <v>#REF!</v>
      </c>
      <c r="C31" s="449"/>
      <c r="D31" s="449"/>
      <c r="E31" s="502"/>
      <c r="F31" s="326"/>
      <c r="G31" s="503"/>
    </row>
    <row r="32" spans="1:10" s="450" customFormat="1" ht="15.75" customHeight="1">
      <c r="A32" s="449" t="e">
        <f>'Sch-1'!#REF!</f>
        <v>#REF!</v>
      </c>
      <c r="B32" s="449" t="e">
        <f>'Sch-1'!#REF!</f>
        <v>#REF!</v>
      </c>
      <c r="C32" s="449"/>
      <c r="D32" s="449"/>
      <c r="E32" s="502"/>
      <c r="F32" s="326"/>
      <c r="G32" s="503"/>
    </row>
    <row r="33" spans="1:7" s="450" customFormat="1" ht="15.75" customHeight="1">
      <c r="A33" s="449" t="e">
        <f>'Sch-1'!#REF!</f>
        <v>#REF!</v>
      </c>
      <c r="B33" s="449" t="e">
        <f>'Sch-1'!#REF!</f>
        <v>#REF!</v>
      </c>
      <c r="C33" s="449" t="e">
        <f>'Sch-1'!#REF!</f>
        <v>#REF!</v>
      </c>
      <c r="D33" s="449" t="e">
        <f>'Sch-1'!#REF!</f>
        <v>#REF!</v>
      </c>
      <c r="E33" s="502" t="e">
        <f>'Sch-1'!#REF!</f>
        <v>#REF!</v>
      </c>
      <c r="F33" s="326" t="e">
        <f t="shared" ref="F33:F68" si="0">IF(E33=0, "Included",IF(ISERROR(D33*E33), E33, D33*E33))</f>
        <v>#REF!</v>
      </c>
      <c r="G33" s="503" t="e">
        <f>'Sch-1'!#REF!</f>
        <v>#REF!</v>
      </c>
    </row>
    <row r="34" spans="1:7" s="450" customFormat="1" ht="15.75" customHeight="1">
      <c r="A34" s="449" t="e">
        <f>'Sch-1'!#REF!</f>
        <v>#REF!</v>
      </c>
      <c r="B34" s="449" t="e">
        <f>'Sch-1'!#REF!</f>
        <v>#REF!</v>
      </c>
      <c r="C34" s="449" t="e">
        <f>'Sch-1'!#REF!</f>
        <v>#REF!</v>
      </c>
      <c r="D34" s="449" t="e">
        <f>'Sch-1'!#REF!</f>
        <v>#REF!</v>
      </c>
      <c r="E34" s="502" t="e">
        <f>'Sch-1'!#REF!</f>
        <v>#REF!</v>
      </c>
      <c r="F34" s="326" t="e">
        <f t="shared" si="0"/>
        <v>#REF!</v>
      </c>
      <c r="G34" s="503" t="e">
        <f>'Sch-1'!#REF!</f>
        <v>#REF!</v>
      </c>
    </row>
    <row r="35" spans="1:7" s="450" customFormat="1" ht="15.75" customHeight="1">
      <c r="A35" s="449"/>
      <c r="B35" s="449"/>
      <c r="C35" s="449"/>
      <c r="D35" s="449"/>
      <c r="E35" s="502"/>
      <c r="F35" s="326"/>
      <c r="G35" s="503"/>
    </row>
    <row r="36" spans="1:7" s="450" customFormat="1" ht="15.75" customHeight="1">
      <c r="A36" s="449" t="e">
        <f>'Sch-1'!#REF!</f>
        <v>#REF!</v>
      </c>
      <c r="B36" s="449" t="e">
        <f>'Sch-1'!#REF!</f>
        <v>#REF!</v>
      </c>
      <c r="C36" s="449"/>
      <c r="D36" s="449"/>
      <c r="E36" s="502"/>
      <c r="F36" s="326"/>
      <c r="G36" s="503"/>
    </row>
    <row r="37" spans="1:7" s="450" customFormat="1" ht="51" customHeight="1">
      <c r="A37" s="449" t="e">
        <f>'Sch-1'!#REF!</f>
        <v>#REF!</v>
      </c>
      <c r="B37" s="449" t="e">
        <f>'Sch-1'!#REF!</f>
        <v>#REF!</v>
      </c>
      <c r="C37" s="449" t="e">
        <f>'Sch-1'!#REF!</f>
        <v>#REF!</v>
      </c>
      <c r="D37" s="449" t="e">
        <f>'Sch-1'!#REF!</f>
        <v>#REF!</v>
      </c>
      <c r="E37" s="502" t="e">
        <f>'Sch-1'!#REF!</f>
        <v>#REF!</v>
      </c>
      <c r="F37" s="326" t="e">
        <f t="shared" si="0"/>
        <v>#REF!</v>
      </c>
      <c r="G37" s="503" t="e">
        <f>'Sch-1'!#REF!</f>
        <v>#REF!</v>
      </c>
    </row>
    <row r="38" spans="1:7" s="450" customFormat="1" ht="17.25" customHeight="1">
      <c r="A38" s="449" t="e">
        <f>'Sch-1'!#REF!</f>
        <v>#REF!</v>
      </c>
      <c r="B38" s="449" t="e">
        <f>'Sch-1'!#REF!</f>
        <v>#REF!</v>
      </c>
      <c r="C38" s="449" t="e">
        <f>'Sch-1'!#REF!</f>
        <v>#REF!</v>
      </c>
      <c r="D38" s="449" t="e">
        <f>'Sch-1'!#REF!</f>
        <v>#REF!</v>
      </c>
      <c r="E38" s="502" t="e">
        <f>'Sch-1'!#REF!</f>
        <v>#REF!</v>
      </c>
      <c r="F38" s="326" t="e">
        <f t="shared" si="0"/>
        <v>#REF!</v>
      </c>
      <c r="G38" s="503" t="e">
        <f>'Sch-1'!#REF!</f>
        <v>#REF!</v>
      </c>
    </row>
    <row r="39" spans="1:7" s="450" customFormat="1" ht="15.75" customHeight="1">
      <c r="A39" s="449" t="e">
        <f>'Sch-1'!#REF!</f>
        <v>#REF!</v>
      </c>
      <c r="B39" s="449" t="e">
        <f>'Sch-1'!#REF!</f>
        <v>#REF!</v>
      </c>
      <c r="C39" s="449" t="e">
        <f>'Sch-1'!#REF!</f>
        <v>#REF!</v>
      </c>
      <c r="D39" s="449" t="e">
        <f>'Sch-1'!#REF!</f>
        <v>#REF!</v>
      </c>
      <c r="E39" s="502" t="e">
        <f>'Sch-1'!#REF!</f>
        <v>#REF!</v>
      </c>
      <c r="F39" s="326" t="e">
        <f t="shared" si="0"/>
        <v>#REF!</v>
      </c>
      <c r="G39" s="503" t="e">
        <f>'Sch-1'!#REF!</f>
        <v>#REF!</v>
      </c>
    </row>
    <row r="40" spans="1:7" s="450" customFormat="1" ht="15.75" customHeight="1">
      <c r="A40" s="449" t="e">
        <f>'Sch-1'!#REF!</f>
        <v>#REF!</v>
      </c>
      <c r="B40" s="449" t="e">
        <f>'Sch-1'!#REF!</f>
        <v>#REF!</v>
      </c>
      <c r="C40" s="449" t="e">
        <f>'Sch-1'!#REF!</f>
        <v>#REF!</v>
      </c>
      <c r="D40" s="449" t="e">
        <f>'Sch-1'!#REF!</f>
        <v>#REF!</v>
      </c>
      <c r="E40" s="502" t="e">
        <f>'Sch-1'!#REF!</f>
        <v>#REF!</v>
      </c>
      <c r="F40" s="326" t="e">
        <f t="shared" si="0"/>
        <v>#REF!</v>
      </c>
      <c r="G40" s="503" t="e">
        <f>'Sch-1'!#REF!</f>
        <v>#REF!</v>
      </c>
    </row>
    <row r="41" spans="1:7" s="450" customFormat="1" ht="15.75" customHeight="1">
      <c r="A41" s="449" t="e">
        <f>'Sch-1'!#REF!</f>
        <v>#REF!</v>
      </c>
      <c r="B41" s="449" t="e">
        <f>'Sch-1'!#REF!</f>
        <v>#REF!</v>
      </c>
      <c r="C41" s="449" t="e">
        <f>'Sch-1'!#REF!</f>
        <v>#REF!</v>
      </c>
      <c r="D41" s="449" t="e">
        <f>'Sch-1'!#REF!</f>
        <v>#REF!</v>
      </c>
      <c r="E41" s="502" t="e">
        <f>'Sch-1'!#REF!</f>
        <v>#REF!</v>
      </c>
      <c r="F41" s="326" t="e">
        <f t="shared" si="0"/>
        <v>#REF!</v>
      </c>
      <c r="G41" s="503" t="e">
        <f>'Sch-1'!#REF!</f>
        <v>#REF!</v>
      </c>
    </row>
    <row r="42" spans="1:7" s="450" customFormat="1" ht="18.75" customHeight="1">
      <c r="A42" s="449" t="e">
        <f>'Sch-1'!#REF!</f>
        <v>#REF!</v>
      </c>
      <c r="B42" s="449" t="e">
        <f>'Sch-1'!#REF!</f>
        <v>#REF!</v>
      </c>
      <c r="C42" s="449" t="e">
        <f>'Sch-1'!#REF!</f>
        <v>#REF!</v>
      </c>
      <c r="D42" s="449" t="e">
        <f>'Sch-1'!#REF!</f>
        <v>#REF!</v>
      </c>
      <c r="E42" s="502" t="e">
        <f>'Sch-1'!#REF!</f>
        <v>#REF!</v>
      </c>
      <c r="F42" s="326" t="e">
        <f t="shared" si="0"/>
        <v>#REF!</v>
      </c>
      <c r="G42" s="503" t="e">
        <f>'Sch-1'!#REF!</f>
        <v>#REF!</v>
      </c>
    </row>
    <row r="43" spans="1:7" s="450" customFormat="1">
      <c r="A43" s="449"/>
      <c r="B43" s="449"/>
      <c r="C43" s="449"/>
      <c r="D43" s="449"/>
      <c r="E43" s="502"/>
      <c r="F43" s="326"/>
      <c r="G43" s="503"/>
    </row>
    <row r="44" spans="1:7" s="450" customFormat="1" ht="17.25" customHeight="1">
      <c r="A44" s="449" t="e">
        <f>'Sch-1'!#REF!</f>
        <v>#REF!</v>
      </c>
      <c r="B44" s="449" t="e">
        <f>'Sch-1'!#REF!</f>
        <v>#REF!</v>
      </c>
      <c r="C44" s="449"/>
      <c r="D44" s="449"/>
      <c r="E44" s="502"/>
      <c r="F44" s="326"/>
      <c r="G44" s="503"/>
    </row>
    <row r="45" spans="1:7" s="450" customFormat="1" ht="17.25" customHeight="1">
      <c r="A45" s="449" t="e">
        <f>'Sch-1'!#REF!</f>
        <v>#REF!</v>
      </c>
      <c r="B45" s="449" t="e">
        <f>'Sch-1'!#REF!</f>
        <v>#REF!</v>
      </c>
      <c r="C45" s="449" t="e">
        <f>'Sch-1'!#REF!</f>
        <v>#REF!</v>
      </c>
      <c r="D45" s="449" t="e">
        <f>'Sch-1'!#REF!</f>
        <v>#REF!</v>
      </c>
      <c r="E45" s="502" t="e">
        <f>'Sch-1'!#REF!</f>
        <v>#REF!</v>
      </c>
      <c r="F45" s="326" t="e">
        <f t="shared" si="0"/>
        <v>#REF!</v>
      </c>
      <c r="G45" s="503" t="e">
        <f>'Sch-1'!#REF!</f>
        <v>#REF!</v>
      </c>
    </row>
    <row r="46" spans="1:7" s="450" customFormat="1" ht="17.25" customHeight="1">
      <c r="A46" s="449"/>
      <c r="B46" s="449"/>
      <c r="C46" s="449"/>
      <c r="D46" s="449"/>
      <c r="E46" s="502"/>
      <c r="F46" s="326"/>
      <c r="G46" s="503"/>
    </row>
    <row r="47" spans="1:7" s="453" customFormat="1">
      <c r="A47" s="449" t="e">
        <f>'Sch-1'!#REF!</f>
        <v>#REF!</v>
      </c>
      <c r="B47" s="449" t="e">
        <f>'Sch-1'!#REF!</f>
        <v>#REF!</v>
      </c>
      <c r="C47" s="449"/>
      <c r="D47" s="449"/>
      <c r="E47" s="502"/>
      <c r="F47" s="326"/>
      <c r="G47" s="503"/>
    </row>
    <row r="48" spans="1:7" s="453" customFormat="1">
      <c r="A48" s="449" t="e">
        <f>'Sch-1'!#REF!</f>
        <v>#REF!</v>
      </c>
      <c r="B48" s="449" t="e">
        <f>'Sch-1'!#REF!</f>
        <v>#REF!</v>
      </c>
      <c r="C48" s="449" t="e">
        <f>'Sch-1'!#REF!</f>
        <v>#REF!</v>
      </c>
      <c r="D48" s="449" t="e">
        <f>'Sch-1'!#REF!</f>
        <v>#REF!</v>
      </c>
      <c r="E48" s="502" t="e">
        <f>'Sch-1'!#REF!</f>
        <v>#REF!</v>
      </c>
      <c r="F48" s="326" t="e">
        <f t="shared" si="0"/>
        <v>#REF!</v>
      </c>
      <c r="G48" s="503" t="e">
        <f>'Sch-1'!#REF!</f>
        <v>#REF!</v>
      </c>
    </row>
    <row r="49" spans="1:7" s="453" customFormat="1" ht="15" customHeight="1">
      <c r="A49" s="449" t="e">
        <f>'Sch-1'!#REF!</f>
        <v>#REF!</v>
      </c>
      <c r="B49" s="449" t="e">
        <f>'Sch-1'!#REF!</f>
        <v>#REF!</v>
      </c>
      <c r="C49" s="449" t="e">
        <f>'Sch-1'!#REF!</f>
        <v>#REF!</v>
      </c>
      <c r="D49" s="449" t="e">
        <f>'Sch-1'!#REF!</f>
        <v>#REF!</v>
      </c>
      <c r="E49" s="502" t="e">
        <f>'Sch-1'!#REF!</f>
        <v>#REF!</v>
      </c>
      <c r="F49" s="326" t="e">
        <f t="shared" si="0"/>
        <v>#REF!</v>
      </c>
      <c r="G49" s="503" t="e">
        <f>'Sch-1'!#REF!</f>
        <v>#REF!</v>
      </c>
    </row>
    <row r="50" spans="1:7" s="453" customFormat="1" ht="15" customHeight="1">
      <c r="A50" s="449" t="e">
        <f>'Sch-1'!#REF!</f>
        <v>#REF!</v>
      </c>
      <c r="B50" s="449" t="e">
        <f>'Sch-1'!#REF!</f>
        <v>#REF!</v>
      </c>
      <c r="C50" s="449" t="e">
        <f>'Sch-1'!#REF!</f>
        <v>#REF!</v>
      </c>
      <c r="D50" s="449" t="e">
        <f>'Sch-1'!#REF!</f>
        <v>#REF!</v>
      </c>
      <c r="E50" s="502" t="e">
        <f>'Sch-1'!#REF!</f>
        <v>#REF!</v>
      </c>
      <c r="F50" s="326" t="e">
        <f t="shared" si="0"/>
        <v>#REF!</v>
      </c>
      <c r="G50" s="503" t="e">
        <f>'Sch-1'!#REF!</f>
        <v>#REF!</v>
      </c>
    </row>
    <row r="51" spans="1:7" s="453" customFormat="1">
      <c r="A51" s="449" t="e">
        <f>'Sch-1'!#REF!</f>
        <v>#REF!</v>
      </c>
      <c r="B51" s="449" t="e">
        <f>'Sch-1'!#REF!</f>
        <v>#REF!</v>
      </c>
      <c r="C51" s="449" t="e">
        <f>'Sch-1'!#REF!</f>
        <v>#REF!</v>
      </c>
      <c r="D51" s="449" t="e">
        <f>'Sch-1'!#REF!</f>
        <v>#REF!</v>
      </c>
      <c r="E51" s="502" t="e">
        <f>'Sch-1'!#REF!</f>
        <v>#REF!</v>
      </c>
      <c r="F51" s="326" t="e">
        <f t="shared" si="0"/>
        <v>#REF!</v>
      </c>
      <c r="G51" s="503" t="e">
        <f>'Sch-1'!#REF!</f>
        <v>#REF!</v>
      </c>
    </row>
    <row r="52" spans="1:7" s="453" customFormat="1">
      <c r="A52" s="449"/>
      <c r="B52" s="449"/>
      <c r="C52" s="449"/>
      <c r="D52" s="449"/>
      <c r="E52" s="502"/>
      <c r="F52" s="326"/>
      <c r="G52" s="503"/>
    </row>
    <row r="53" spans="1:7" s="450" customFormat="1" ht="17.25" customHeight="1">
      <c r="A53" s="449" t="e">
        <f>'Sch-1'!#REF!</f>
        <v>#REF!</v>
      </c>
      <c r="B53" s="449" t="e">
        <f>'Sch-1'!#REF!</f>
        <v>#REF!</v>
      </c>
      <c r="C53" s="449"/>
      <c r="D53" s="449"/>
      <c r="E53" s="502"/>
      <c r="F53" s="326"/>
      <c r="G53" s="503"/>
    </row>
    <row r="54" spans="1:7" s="454" customFormat="1" ht="18">
      <c r="A54" s="449" t="e">
        <f>'Sch-1'!#REF!</f>
        <v>#REF!</v>
      </c>
      <c r="B54" s="449" t="e">
        <f>'Sch-1'!#REF!</f>
        <v>#REF!</v>
      </c>
      <c r="C54" s="449" t="e">
        <f>'Sch-1'!#REF!</f>
        <v>#REF!</v>
      </c>
      <c r="D54" s="449" t="e">
        <f>'Sch-1'!#REF!</f>
        <v>#REF!</v>
      </c>
      <c r="E54" s="502" t="e">
        <f>'Sch-1'!#REF!</f>
        <v>#REF!</v>
      </c>
      <c r="F54" s="326" t="e">
        <f t="shared" si="0"/>
        <v>#REF!</v>
      </c>
      <c r="G54" s="503" t="e">
        <f>'Sch-1'!#REF!</f>
        <v>#REF!</v>
      </c>
    </row>
    <row r="55" spans="1:7" s="450" customFormat="1">
      <c r="A55" s="449" t="e">
        <f>'Sch-1'!#REF!</f>
        <v>#REF!</v>
      </c>
      <c r="B55" s="449" t="e">
        <f>'Sch-1'!#REF!</f>
        <v>#REF!</v>
      </c>
      <c r="C55" s="449" t="e">
        <f>'Sch-1'!#REF!</f>
        <v>#REF!</v>
      </c>
      <c r="D55" s="449" t="e">
        <f>'Sch-1'!#REF!</f>
        <v>#REF!</v>
      </c>
      <c r="E55" s="502" t="e">
        <f>'Sch-1'!#REF!</f>
        <v>#REF!</v>
      </c>
      <c r="F55" s="326" t="e">
        <f t="shared" si="0"/>
        <v>#REF!</v>
      </c>
      <c r="G55" s="503" t="e">
        <f>'Sch-1'!#REF!</f>
        <v>#REF!</v>
      </c>
    </row>
    <row r="56" spans="1:7" s="450" customFormat="1" ht="18" customHeight="1">
      <c r="A56" s="449" t="e">
        <f>'Sch-1'!#REF!</f>
        <v>#REF!</v>
      </c>
      <c r="B56" s="449" t="e">
        <f>'Sch-1'!#REF!</f>
        <v>#REF!</v>
      </c>
      <c r="C56" s="449" t="e">
        <f>'Sch-1'!#REF!</f>
        <v>#REF!</v>
      </c>
      <c r="D56" s="449" t="e">
        <f>'Sch-1'!#REF!</f>
        <v>#REF!</v>
      </c>
      <c r="E56" s="502" t="e">
        <f>'Sch-1'!#REF!</f>
        <v>#REF!</v>
      </c>
      <c r="F56" s="326" t="e">
        <f t="shared" si="0"/>
        <v>#REF!</v>
      </c>
      <c r="G56" s="503" t="e">
        <f>'Sch-1'!#REF!</f>
        <v>#REF!</v>
      </c>
    </row>
    <row r="57" spans="1:7" s="450" customFormat="1" ht="18.75" customHeight="1">
      <c r="A57" s="449" t="e">
        <f>'Sch-1'!#REF!</f>
        <v>#REF!</v>
      </c>
      <c r="B57" s="449" t="e">
        <f>'Sch-1'!#REF!</f>
        <v>#REF!</v>
      </c>
      <c r="C57" s="449"/>
      <c r="D57" s="449"/>
      <c r="E57" s="502"/>
      <c r="F57" s="326"/>
      <c r="G57" s="503"/>
    </row>
    <row r="58" spans="1:7" s="450" customFormat="1" ht="18.75" customHeight="1">
      <c r="A58" s="449" t="e">
        <f>'Sch-1'!#REF!</f>
        <v>#REF!</v>
      </c>
      <c r="B58" s="449" t="e">
        <f>'Sch-1'!#REF!</f>
        <v>#REF!</v>
      </c>
      <c r="C58" s="449" t="e">
        <f>'Sch-1'!#REF!</f>
        <v>#REF!</v>
      </c>
      <c r="D58" s="449" t="e">
        <f>'Sch-1'!#REF!</f>
        <v>#REF!</v>
      </c>
      <c r="E58" s="502" t="e">
        <f>'Sch-1'!#REF!</f>
        <v>#REF!</v>
      </c>
      <c r="F58" s="326" t="e">
        <f t="shared" si="0"/>
        <v>#REF!</v>
      </c>
      <c r="G58" s="503" t="e">
        <f>'Sch-1'!#REF!</f>
        <v>#REF!</v>
      </c>
    </row>
    <row r="59" spans="1:7" s="454" customFormat="1" ht="18.75" customHeight="1">
      <c r="A59" s="449" t="e">
        <f>'Sch-1'!#REF!</f>
        <v>#REF!</v>
      </c>
      <c r="B59" s="449" t="e">
        <f>'Sch-1'!#REF!</f>
        <v>#REF!</v>
      </c>
      <c r="C59" s="449" t="e">
        <f>'Sch-1'!#REF!</f>
        <v>#REF!</v>
      </c>
      <c r="D59" s="449" t="e">
        <f>'Sch-1'!#REF!</f>
        <v>#REF!</v>
      </c>
      <c r="E59" s="502" t="e">
        <f>'Sch-1'!#REF!</f>
        <v>#REF!</v>
      </c>
      <c r="F59" s="326" t="e">
        <f t="shared" si="0"/>
        <v>#REF!</v>
      </c>
      <c r="G59" s="503" t="e">
        <f>'Sch-1'!#REF!</f>
        <v>#REF!</v>
      </c>
    </row>
    <row r="60" spans="1:7" s="450" customFormat="1" ht="18.75" customHeight="1">
      <c r="A60" s="449" t="e">
        <f>'Sch-1'!#REF!</f>
        <v>#REF!</v>
      </c>
      <c r="B60" s="449" t="e">
        <f>'Sch-1'!#REF!</f>
        <v>#REF!</v>
      </c>
      <c r="C60" s="449" t="e">
        <f>'Sch-1'!#REF!</f>
        <v>#REF!</v>
      </c>
      <c r="D60" s="449" t="e">
        <f>'Sch-1'!#REF!</f>
        <v>#REF!</v>
      </c>
      <c r="E60" s="502" t="e">
        <f>'Sch-1'!#REF!</f>
        <v>#REF!</v>
      </c>
      <c r="F60" s="326" t="e">
        <f t="shared" si="0"/>
        <v>#REF!</v>
      </c>
      <c r="G60" s="503" t="e">
        <f>'Sch-1'!#REF!</f>
        <v>#REF!</v>
      </c>
    </row>
    <row r="61" spans="1:7" s="450" customFormat="1" ht="17.25" customHeight="1">
      <c r="A61" s="449" t="e">
        <f>'Sch-1'!#REF!</f>
        <v>#REF!</v>
      </c>
      <c r="B61" s="449" t="e">
        <f>'Sch-1'!#REF!</f>
        <v>#REF!</v>
      </c>
      <c r="C61" s="449" t="e">
        <f>'Sch-1'!#REF!</f>
        <v>#REF!</v>
      </c>
      <c r="D61" s="449" t="e">
        <f>'Sch-1'!#REF!</f>
        <v>#REF!</v>
      </c>
      <c r="E61" s="502" t="e">
        <f>'Sch-1'!#REF!</f>
        <v>#REF!</v>
      </c>
      <c r="F61" s="326" t="e">
        <f t="shared" si="0"/>
        <v>#REF!</v>
      </c>
      <c r="G61" s="503" t="e">
        <f>'Sch-1'!#REF!</f>
        <v>#REF!</v>
      </c>
    </row>
    <row r="62" spans="1:7" s="450" customFormat="1" ht="17.25" customHeight="1">
      <c r="A62" s="449" t="e">
        <f>'Sch-1'!#REF!</f>
        <v>#REF!</v>
      </c>
      <c r="B62" s="449" t="e">
        <f>'Sch-1'!#REF!</f>
        <v>#REF!</v>
      </c>
      <c r="C62" s="449" t="e">
        <f>'Sch-1'!#REF!</f>
        <v>#REF!</v>
      </c>
      <c r="D62" s="449" t="e">
        <f>'Sch-1'!#REF!</f>
        <v>#REF!</v>
      </c>
      <c r="E62" s="502" t="e">
        <f>'Sch-1'!#REF!</f>
        <v>#REF!</v>
      </c>
      <c r="F62" s="326" t="e">
        <f t="shared" si="0"/>
        <v>#REF!</v>
      </c>
      <c r="G62" s="503" t="e">
        <f>'Sch-1'!#REF!</f>
        <v>#REF!</v>
      </c>
    </row>
    <row r="63" spans="1:7" s="450" customFormat="1" ht="17.25" customHeight="1">
      <c r="A63" s="449"/>
      <c r="B63" s="449"/>
      <c r="C63" s="449"/>
      <c r="D63" s="449"/>
      <c r="E63" s="502"/>
      <c r="F63" s="326"/>
      <c r="G63" s="503"/>
    </row>
    <row r="64" spans="1:7" s="450" customFormat="1" ht="17.25" customHeight="1">
      <c r="A64" s="449"/>
      <c r="B64" s="449"/>
      <c r="C64" s="449"/>
      <c r="D64" s="449"/>
      <c r="E64" s="502"/>
      <c r="F64" s="326"/>
      <c r="G64" s="503"/>
    </row>
    <row r="65" spans="1:22" s="450" customFormat="1" ht="17.25" customHeight="1">
      <c r="A65" s="449" t="e">
        <f>'Sch-1'!#REF!</f>
        <v>#REF!</v>
      </c>
      <c r="B65" s="449" t="e">
        <f>'Sch-1'!#REF!</f>
        <v>#REF!</v>
      </c>
      <c r="C65" s="449"/>
      <c r="D65" s="449"/>
      <c r="E65" s="502"/>
      <c r="F65" s="326"/>
      <c r="G65" s="503"/>
    </row>
    <row r="66" spans="1:22" s="450" customFormat="1" ht="17.25" customHeight="1">
      <c r="A66" s="449"/>
      <c r="B66" s="449" t="e">
        <f>'Sch-1'!#REF!</f>
        <v>#REF!</v>
      </c>
      <c r="C66" s="449" t="e">
        <f>'Sch-1'!#REF!</f>
        <v>#REF!</v>
      </c>
      <c r="D66" s="449" t="e">
        <f>'Sch-1'!#REF!</f>
        <v>#REF!</v>
      </c>
      <c r="E66" s="502" t="e">
        <f>'Sch-1'!#REF!</f>
        <v>#REF!</v>
      </c>
      <c r="F66" s="326" t="e">
        <f t="shared" si="0"/>
        <v>#REF!</v>
      </c>
      <c r="G66" s="503" t="e">
        <f>'Sch-1'!#REF!</f>
        <v>#REF!</v>
      </c>
    </row>
    <row r="67" spans="1:22" s="450" customFormat="1" ht="17.25" customHeight="1">
      <c r="A67" s="449"/>
      <c r="B67" s="449" t="e">
        <f>'Sch-1'!#REF!</f>
        <v>#REF!</v>
      </c>
      <c r="C67" s="449"/>
      <c r="D67" s="449"/>
      <c r="E67" s="502"/>
      <c r="F67" s="326"/>
      <c r="G67" s="503"/>
    </row>
    <row r="68" spans="1:22" s="450" customFormat="1" ht="17.25" customHeight="1">
      <c r="A68" s="449"/>
      <c r="B68" s="449" t="e">
        <f>'Sch-1'!#REF!</f>
        <v>#REF!</v>
      </c>
      <c r="C68" s="449" t="e">
        <f>'Sch-1'!#REF!</f>
        <v>#REF!</v>
      </c>
      <c r="D68" s="449" t="e">
        <f>'Sch-1'!#REF!</f>
        <v>#REF!</v>
      </c>
      <c r="E68" s="502" t="e">
        <f>'Sch-1'!#REF!</f>
        <v>#REF!</v>
      </c>
      <c r="F68" s="326" t="e">
        <f t="shared" si="0"/>
        <v>#REF!</v>
      </c>
      <c r="G68" s="503" t="e">
        <f>'Sch-1'!#REF!</f>
        <v>#REF!</v>
      </c>
    </row>
    <row r="69" spans="1:22" s="450" customFormat="1" ht="17.25" customHeight="1">
      <c r="A69" s="449"/>
      <c r="B69" s="449" t="e">
        <f>'Sch-1'!#REF!</f>
        <v>#REF!</v>
      </c>
      <c r="C69" s="449" t="e">
        <f>'Sch-1'!#REF!</f>
        <v>#REF!</v>
      </c>
      <c r="D69" s="449" t="e">
        <f>'Sch-1'!#REF!</f>
        <v>#REF!</v>
      </c>
      <c r="E69" s="502" t="e">
        <f>'Sch-1'!#REF!</f>
        <v>#REF!</v>
      </c>
      <c r="F69" s="326" t="e">
        <f>IF(E69=0, "Included",IF(ISERROR(D69*E69), E69, D69*E69))</f>
        <v>#REF!</v>
      </c>
      <c r="G69" s="503" t="e">
        <f>'Sch-1'!#REF!</f>
        <v>#REF!</v>
      </c>
    </row>
    <row r="70" spans="1:22" s="450" customFormat="1" ht="18" customHeight="1">
      <c r="A70" s="449"/>
      <c r="B70" s="449"/>
      <c r="C70" s="449"/>
      <c r="D70" s="449"/>
      <c r="E70" s="502"/>
      <c r="F70" s="326"/>
      <c r="G70" s="503"/>
    </row>
    <row r="71" spans="1:22" s="450" customFormat="1" ht="18" customHeight="1">
      <c r="A71" s="455"/>
      <c r="B71" s="399" t="s">
        <v>465</v>
      </c>
      <c r="C71" s="456"/>
      <c r="D71" s="457"/>
      <c r="E71" s="451"/>
      <c r="F71" s="326">
        <f>SUMIF(G18:G70,"Direct",F18:F70)</f>
        <v>0</v>
      </c>
      <c r="G71" s="458" t="s">
        <v>422</v>
      </c>
    </row>
    <row r="72" spans="1:22" s="450" customFormat="1" ht="18" customHeight="1">
      <c r="A72" s="455"/>
      <c r="B72" s="399" t="s">
        <v>466</v>
      </c>
      <c r="C72" s="456"/>
      <c r="D72" s="457"/>
      <c r="E72" s="451"/>
      <c r="F72" s="326">
        <f>SUMIF(G18:G70,"Bought-Out",F18:F70)</f>
        <v>0</v>
      </c>
      <c r="G72" s="458"/>
    </row>
    <row r="73" spans="1:22" ht="44.1" customHeight="1">
      <c r="A73" s="398"/>
      <c r="B73" s="399" t="s">
        <v>464</v>
      </c>
      <c r="C73" s="400"/>
      <c r="D73" s="401"/>
      <c r="E73" s="397"/>
      <c r="F73" s="397">
        <f>F71+F72</f>
        <v>0</v>
      </c>
      <c r="G73" s="402"/>
      <c r="I73" s="357"/>
      <c r="P73" s="352"/>
      <c r="Q73" s="351"/>
      <c r="S73" s="352"/>
      <c r="T73" s="351"/>
      <c r="V73" s="340"/>
    </row>
    <row r="74" spans="1:22" ht="26.1" customHeight="1">
      <c r="A74" s="327"/>
      <c r="B74" s="1208" t="s">
        <v>467</v>
      </c>
      <c r="C74" s="1208"/>
      <c r="D74" s="1208"/>
      <c r="E74" s="96"/>
      <c r="F74" s="96" t="e">
        <f>'Sch-7 Dis'!F19</f>
        <v>#REF!</v>
      </c>
      <c r="G74" s="10"/>
      <c r="I74" s="244"/>
      <c r="J74" s="177"/>
      <c r="K74" s="177"/>
      <c r="L74" s="177"/>
      <c r="M74" s="177"/>
      <c r="N74" s="1"/>
      <c r="O74" s="1"/>
      <c r="P74" s="81"/>
      <c r="Q74" s="351" t="e">
        <f>'Sch-7'!#REF!</f>
        <v>#REF!</v>
      </c>
      <c r="R74" s="6"/>
      <c r="S74" s="81"/>
      <c r="T74" s="351" t="e">
        <f>'Sch-7'!#REF!</f>
        <v>#REF!</v>
      </c>
      <c r="U74" s="1"/>
      <c r="V74" s="1"/>
    </row>
    <row r="75" spans="1:22" ht="26.1" customHeight="1">
      <c r="A75" s="403"/>
      <c r="B75" s="1209" t="s">
        <v>421</v>
      </c>
      <c r="C75" s="1209"/>
      <c r="D75" s="1209"/>
      <c r="E75" s="404"/>
      <c r="F75" s="404" t="e">
        <f>F73+F74</f>
        <v>#REF!</v>
      </c>
      <c r="G75" s="405"/>
      <c r="I75" s="244"/>
      <c r="J75" s="177"/>
      <c r="K75" s="177"/>
      <c r="L75" s="177"/>
      <c r="M75" s="177"/>
      <c r="N75" s="1"/>
      <c r="O75" s="1"/>
      <c r="P75" s="81"/>
      <c r="Q75" s="354" t="e">
        <f>SUM(#REF!,Q74)</f>
        <v>#REF!</v>
      </c>
      <c r="R75" s="11"/>
      <c r="S75" s="181"/>
      <c r="T75" s="354" t="e">
        <f>#REF!+T74</f>
        <v>#REF!</v>
      </c>
      <c r="U75" s="1"/>
      <c r="V75" s="355"/>
    </row>
    <row r="76" spans="1:22" ht="16.5" customHeight="1">
      <c r="A76" s="1210"/>
      <c r="B76" s="1210"/>
      <c r="C76" s="1210"/>
      <c r="D76" s="1210"/>
      <c r="E76" s="1210"/>
      <c r="F76" s="1210"/>
      <c r="G76" s="1210"/>
      <c r="P76" s="355" t="s">
        <v>257</v>
      </c>
      <c r="Q76" s="352" t="e">
        <f>F75-Q75</f>
        <v>#REF!</v>
      </c>
      <c r="S76" s="355" t="s">
        <v>273</v>
      </c>
      <c r="T76" s="352" t="e">
        <f>Q75-T75</f>
        <v>#REF!</v>
      </c>
    </row>
    <row r="77" spans="1:22" ht="16.5" customHeight="1">
      <c r="B77" s="1211" t="str">
        <f>IF((18-COUNTA(G17:G70))&gt;0,"Do not leave Mode of Transaction Blank for any item. "&amp;(18-COUNTA(G17:G70))&amp;" item(s) is(are) left blank, if you leave it blank, the same shall be deemed to be 'Bought-out'", " ")</f>
        <v xml:space="preserve"> </v>
      </c>
      <c r="C77" s="1211"/>
      <c r="D77" s="1211"/>
      <c r="E77" s="1211"/>
      <c r="F77" s="1211"/>
      <c r="G77" s="1211"/>
      <c r="P77" s="1" t="s">
        <v>283</v>
      </c>
      <c r="Q77" s="1" t="e">
        <f>IF(#REF!&gt;0,#REF! &amp; " item(s) in Sch-1", "")</f>
        <v>#REF!</v>
      </c>
    </row>
    <row r="78" spans="1:22" ht="24" customHeight="1">
      <c r="A78" s="66"/>
      <c r="B78" s="1211"/>
      <c r="C78" s="1211"/>
      <c r="D78" s="1211"/>
      <c r="E78" s="1211"/>
      <c r="F78" s="1211"/>
      <c r="G78" s="1211"/>
    </row>
    <row r="79" spans="1:22" ht="117.75" customHeight="1">
      <c r="A79" s="67" t="s">
        <v>408</v>
      </c>
      <c r="B79" s="1212" t="s">
        <v>66</v>
      </c>
      <c r="C79" s="1212"/>
      <c r="D79" s="1212"/>
      <c r="E79" s="1212"/>
      <c r="F79" s="1212"/>
      <c r="G79" s="1212"/>
    </row>
    <row r="80" spans="1:22" ht="33.6" customHeight="1">
      <c r="A80" s="11"/>
      <c r="B80" s="2"/>
      <c r="C80" s="2"/>
      <c r="D80" s="6"/>
      <c r="E80" s="1"/>
      <c r="F80" s="1"/>
      <c r="G80" s="1"/>
    </row>
    <row r="81" spans="1:7" ht="33.6" customHeight="1">
      <c r="A81" s="27" t="s">
        <v>404</v>
      </c>
      <c r="B81" s="105" t="str">
        <f>'Names of Bidder'!D31&amp;"-"&amp; 'Names of Bidder'!E31&amp;"-" &amp;'Names of Bidder'!F31</f>
        <v>--</v>
      </c>
      <c r="C81" s="12"/>
      <c r="D81" s="28"/>
      <c r="E81" s="1"/>
      <c r="F81" s="1"/>
      <c r="G81" s="180"/>
    </row>
    <row r="82" spans="1:7" ht="33.6" customHeight="1">
      <c r="A82" s="27" t="s">
        <v>405</v>
      </c>
      <c r="B82" s="105" t="str">
        <f>IF('Names of Bidder'!D32=0, "", 'Names of Bidder'!D32)</f>
        <v/>
      </c>
      <c r="C82" s="1"/>
      <c r="D82" s="28" t="s">
        <v>406</v>
      </c>
      <c r="E82" s="180" t="str">
        <f>IF('Names of Bidder'!D24=0, "", 'Names of Bidder'!D24)</f>
        <v/>
      </c>
      <c r="F82" s="1"/>
      <c r="G82" s="180"/>
    </row>
    <row r="83" spans="1:7" ht="33.6" customHeight="1">
      <c r="A83" s="193"/>
      <c r="B83" s="192"/>
      <c r="C83" s="186"/>
      <c r="D83" s="28" t="s">
        <v>407</v>
      </c>
      <c r="E83" s="180" t="str">
        <f>IF('Names of Bidder'!D25=0, "", 'Names of Bidder'!D25)</f>
        <v/>
      </c>
      <c r="F83" s="186"/>
      <c r="G83" s="186"/>
    </row>
    <row r="84" spans="1:7" ht="33.6" customHeight="1">
      <c r="A84" s="193"/>
      <c r="B84" s="192"/>
      <c r="C84" s="186"/>
      <c r="D84" s="28"/>
      <c r="E84" s="201"/>
      <c r="F84" s="186"/>
      <c r="G84" s="186"/>
    </row>
    <row r="85" spans="1:7">
      <c r="A85" s="193"/>
      <c r="B85" s="193"/>
      <c r="C85" s="193"/>
      <c r="D85" s="193"/>
      <c r="E85" s="186"/>
      <c r="F85" s="186"/>
      <c r="G85" s="186"/>
    </row>
    <row r="86" spans="1:7">
      <c r="A86" s="193"/>
      <c r="B86" s="193"/>
      <c r="C86" s="193"/>
      <c r="D86" s="193"/>
      <c r="E86" s="186"/>
      <c r="F86" s="186"/>
      <c r="G86" s="186"/>
    </row>
    <row r="87" spans="1:7">
      <c r="A87" s="193"/>
      <c r="B87" s="193"/>
      <c r="C87" s="193"/>
      <c r="D87" s="193"/>
      <c r="E87" s="186"/>
      <c r="F87" s="186"/>
      <c r="G87" s="186"/>
    </row>
    <row r="88" spans="1:7">
      <c r="A88" s="193"/>
      <c r="B88" s="193"/>
      <c r="C88" s="193"/>
      <c r="D88" s="193"/>
      <c r="E88" s="186"/>
      <c r="F88" s="186"/>
      <c r="G88" s="186"/>
    </row>
    <row r="89" spans="1:7">
      <c r="A89" s="193"/>
      <c r="B89" s="193"/>
      <c r="C89" s="193"/>
      <c r="D89" s="193"/>
      <c r="E89" s="186"/>
      <c r="F89" s="186"/>
      <c r="G89" s="186"/>
    </row>
    <row r="90" spans="1:7">
      <c r="A90" s="193"/>
      <c r="B90" s="193"/>
      <c r="C90" s="193"/>
      <c r="D90" s="193"/>
      <c r="E90" s="186"/>
      <c r="F90" s="186"/>
      <c r="G90" s="186"/>
    </row>
    <row r="91" spans="1:7">
      <c r="A91" s="193"/>
      <c r="B91" s="193"/>
      <c r="C91" s="193"/>
      <c r="D91" s="193"/>
      <c r="E91" s="186"/>
      <c r="F91" s="186"/>
      <c r="G91" s="186"/>
    </row>
    <row r="92" spans="1:7">
      <c r="A92" s="193"/>
      <c r="B92" s="193"/>
      <c r="C92" s="193"/>
      <c r="D92" s="193"/>
      <c r="E92" s="186"/>
      <c r="F92" s="186"/>
      <c r="G92" s="186"/>
    </row>
    <row r="93" spans="1:7">
      <c r="A93" s="193"/>
      <c r="B93" s="193"/>
      <c r="C93" s="193"/>
      <c r="D93" s="193"/>
      <c r="E93" s="186"/>
      <c r="F93" s="186"/>
      <c r="G93" s="186"/>
    </row>
    <row r="94" spans="1:7">
      <c r="A94" s="193"/>
      <c r="B94" s="193"/>
      <c r="C94" s="193"/>
      <c r="D94" s="193"/>
      <c r="E94" s="186"/>
      <c r="F94" s="186"/>
      <c r="G94" s="186"/>
    </row>
    <row r="95" spans="1:7">
      <c r="A95" s="193"/>
      <c r="B95" s="193"/>
      <c r="C95" s="193"/>
      <c r="D95" s="193"/>
      <c r="E95" s="186"/>
      <c r="F95" s="186"/>
      <c r="G95" s="186"/>
    </row>
    <row r="96" spans="1:7">
      <c r="A96" s="193"/>
      <c r="B96" s="193"/>
      <c r="C96" s="193"/>
      <c r="D96" s="193"/>
      <c r="E96" s="186"/>
      <c r="F96" s="186"/>
      <c r="G96" s="186"/>
    </row>
    <row r="97" spans="1:24">
      <c r="A97" s="193"/>
      <c r="B97" s="193"/>
      <c r="C97" s="193"/>
      <c r="D97" s="193"/>
      <c r="E97" s="186"/>
      <c r="F97" s="186"/>
      <c r="G97" s="186"/>
    </row>
    <row r="98" spans="1:24">
      <c r="A98" s="193"/>
      <c r="B98" s="193"/>
      <c r="C98" s="193"/>
      <c r="D98" s="193"/>
      <c r="E98" s="186"/>
      <c r="F98" s="186"/>
      <c r="G98" s="186"/>
    </row>
    <row r="99" spans="1:24">
      <c r="A99" s="193"/>
      <c r="B99" s="193"/>
      <c r="C99" s="193"/>
      <c r="D99" s="193"/>
      <c r="E99" s="186"/>
      <c r="F99" s="186"/>
      <c r="G99" s="186"/>
    </row>
    <row r="100" spans="1:24">
      <c r="A100" s="193"/>
      <c r="B100" s="193"/>
      <c r="C100" s="193"/>
      <c r="D100" s="193"/>
      <c r="E100" s="186"/>
      <c r="F100" s="186"/>
      <c r="G100" s="186"/>
    </row>
    <row r="101" spans="1:24">
      <c r="A101" s="193"/>
      <c r="B101" s="193"/>
      <c r="C101" s="193"/>
      <c r="D101" s="193"/>
      <c r="E101" s="186"/>
      <c r="F101" s="186"/>
      <c r="G101" s="186"/>
    </row>
    <row r="102" spans="1:24">
      <c r="A102" s="193"/>
      <c r="B102" s="193"/>
      <c r="C102" s="193"/>
      <c r="D102" s="193"/>
      <c r="E102" s="186"/>
      <c r="F102" s="186"/>
      <c r="G102" s="186"/>
    </row>
    <row r="103" spans="1:24">
      <c r="A103" s="193"/>
      <c r="B103" s="193"/>
      <c r="C103" s="193"/>
      <c r="D103" s="193"/>
      <c r="E103" s="186"/>
      <c r="F103" s="186"/>
      <c r="G103" s="186"/>
    </row>
    <row r="104" spans="1:24">
      <c r="A104" s="193"/>
      <c r="B104" s="193"/>
      <c r="C104" s="193"/>
      <c r="D104" s="193"/>
      <c r="E104" s="186"/>
      <c r="F104" s="186"/>
      <c r="G104" s="186"/>
    </row>
    <row r="105" spans="1:24">
      <c r="A105" s="193"/>
      <c r="B105" s="193"/>
      <c r="C105" s="193"/>
      <c r="D105" s="193"/>
      <c r="E105" s="186"/>
      <c r="F105" s="186"/>
      <c r="G105" s="186"/>
    </row>
    <row r="106" spans="1:24">
      <c r="A106" s="193"/>
      <c r="B106" s="193"/>
      <c r="C106" s="193"/>
      <c r="D106" s="193"/>
      <c r="E106" s="186"/>
      <c r="F106" s="186"/>
      <c r="G106" s="186"/>
    </row>
    <row r="107" spans="1:24">
      <c r="A107" s="193"/>
      <c r="B107" s="193"/>
      <c r="C107" s="193"/>
      <c r="D107" s="193"/>
      <c r="E107" s="186"/>
      <c r="F107" s="186"/>
      <c r="G107" s="186"/>
    </row>
    <row r="108" spans="1:24">
      <c r="A108" s="193"/>
      <c r="B108" s="193"/>
      <c r="C108" s="193"/>
      <c r="D108" s="193"/>
      <c r="E108" s="186"/>
      <c r="F108" s="186"/>
      <c r="G108" s="186"/>
    </row>
    <row r="109" spans="1:24" ht="18" customHeight="1">
      <c r="A109" s="199"/>
      <c r="B109" s="191"/>
      <c r="C109" s="199"/>
      <c r="D109" s="199"/>
      <c r="E109" s="200"/>
      <c r="F109" s="200"/>
      <c r="G109" s="201"/>
      <c r="T109" s="4"/>
    </row>
    <row r="110" spans="1:24" ht="18" customHeight="1">
      <c r="A110" s="191"/>
      <c r="B110" s="191"/>
      <c r="C110" s="191"/>
      <c r="D110" s="191"/>
      <c r="E110" s="186"/>
      <c r="F110" s="186"/>
      <c r="G110" s="186"/>
      <c r="Q110" s="6"/>
      <c r="T110" s="4"/>
    </row>
    <row r="111" spans="1:24" ht="40.15" customHeight="1">
      <c r="A111" s="1213"/>
      <c r="B111" s="1213"/>
      <c r="C111" s="1213"/>
      <c r="D111" s="1213"/>
      <c r="E111" s="1213"/>
      <c r="F111" s="1213"/>
      <c r="G111" s="1213"/>
      <c r="O111" s="4"/>
      <c r="P111" s="303"/>
      <c r="Q111" s="303"/>
      <c r="R111" s="303"/>
      <c r="T111" s="4"/>
      <c r="U111" s="1"/>
      <c r="W111" s="1200"/>
      <c r="X111" s="1200"/>
    </row>
    <row r="112" spans="1:24" ht="22.15" customHeight="1">
      <c r="A112" s="1214"/>
      <c r="B112" s="1214"/>
      <c r="C112" s="1214"/>
      <c r="D112" s="1214"/>
      <c r="E112" s="1214"/>
      <c r="F112" s="1214"/>
      <c r="G112" s="1214"/>
      <c r="O112" s="4"/>
      <c r="P112" s="303"/>
      <c r="Q112" s="303"/>
      <c r="R112" s="303"/>
      <c r="T112" s="4"/>
      <c r="U112" s="1"/>
    </row>
    <row r="113" spans="1:41" ht="18" customHeight="1">
      <c r="A113" s="193"/>
      <c r="B113" s="193"/>
      <c r="C113" s="193"/>
      <c r="D113" s="193"/>
      <c r="E113" s="186"/>
      <c r="F113" s="186"/>
      <c r="G113" s="186"/>
      <c r="O113" s="4"/>
      <c r="P113" s="303"/>
      <c r="Q113" s="303"/>
      <c r="R113" s="303"/>
    </row>
    <row r="114" spans="1:41" ht="18" customHeight="1">
      <c r="A114" s="198"/>
      <c r="B114" s="185"/>
      <c r="C114" s="198"/>
      <c r="D114" s="198"/>
      <c r="E114" s="195"/>
      <c r="F114" s="186"/>
      <c r="G114" s="185"/>
      <c r="O114" s="4"/>
      <c r="P114" s="303"/>
      <c r="Q114" s="303"/>
      <c r="R114" s="303"/>
    </row>
    <row r="115" spans="1:41" ht="35.25" customHeight="1">
      <c r="A115" s="1215"/>
      <c r="B115" s="1215"/>
      <c r="C115" s="1215"/>
      <c r="D115" s="1215"/>
      <c r="E115" s="196"/>
      <c r="F115" s="186"/>
      <c r="G115" s="185"/>
      <c r="O115" s="357"/>
      <c r="P115" s="344"/>
      <c r="Q115" s="344"/>
      <c r="R115" s="344"/>
      <c r="W115" s="1200"/>
      <c r="X115" s="1200"/>
    </row>
    <row r="116" spans="1:41" ht="18" customHeight="1">
      <c r="A116" s="198"/>
      <c r="B116" s="1207"/>
      <c r="C116" s="1207"/>
      <c r="D116" s="1207"/>
      <c r="E116" s="196"/>
      <c r="F116" s="186"/>
      <c r="G116" s="185"/>
      <c r="O116" s="4"/>
      <c r="P116" s="345"/>
      <c r="Q116" s="345"/>
      <c r="R116" s="345"/>
    </row>
    <row r="117" spans="1:41" ht="18" customHeight="1">
      <c r="A117" s="198"/>
      <c r="B117" s="1207"/>
      <c r="C117" s="1207"/>
      <c r="D117" s="1207"/>
      <c r="E117" s="196"/>
      <c r="F117" s="186"/>
      <c r="G117" s="185"/>
      <c r="O117" s="4"/>
      <c r="P117" s="345"/>
      <c r="Q117" s="345"/>
      <c r="R117" s="345"/>
    </row>
    <row r="118" spans="1:41" ht="18" customHeight="1">
      <c r="A118" s="185"/>
      <c r="B118" s="1207"/>
      <c r="C118" s="1207"/>
      <c r="D118" s="1207"/>
      <c r="E118" s="196"/>
      <c r="F118" s="186"/>
      <c r="G118" s="185"/>
      <c r="O118" s="357"/>
      <c r="P118" s="359"/>
      <c r="Q118" s="356"/>
      <c r="R118" s="346"/>
    </row>
    <row r="119" spans="1:41" ht="18" customHeight="1">
      <c r="A119" s="185"/>
      <c r="B119" s="1207"/>
      <c r="C119" s="1207"/>
      <c r="D119" s="1207"/>
      <c r="E119" s="196"/>
      <c r="F119" s="186"/>
      <c r="G119" s="185"/>
      <c r="W119" s="1200"/>
      <c r="X119" s="1200"/>
    </row>
    <row r="120" spans="1:41" ht="18" customHeight="1">
      <c r="A120" s="185"/>
      <c r="B120" s="185"/>
      <c r="C120" s="185"/>
      <c r="D120" s="185"/>
      <c r="E120" s="198"/>
      <c r="F120" s="186"/>
      <c r="G120" s="186"/>
      <c r="Y120" s="347"/>
    </row>
    <row r="121" spans="1:41" ht="40.5" customHeight="1">
      <c r="A121" s="1217"/>
      <c r="B121" s="1217"/>
      <c r="C121" s="1217"/>
      <c r="D121" s="1217"/>
      <c r="E121" s="1217"/>
      <c r="F121" s="1217"/>
      <c r="G121" s="1217"/>
      <c r="H121" s="385"/>
      <c r="I121" s="245"/>
      <c r="J121" s="246"/>
      <c r="K121" s="246"/>
      <c r="L121" s="246"/>
      <c r="M121" s="246"/>
      <c r="Q121" s="6"/>
      <c r="Y121" s="347"/>
    </row>
    <row r="122" spans="1:41" ht="18" customHeight="1">
      <c r="A122" s="193"/>
      <c r="B122" s="193"/>
      <c r="C122" s="193"/>
      <c r="D122" s="193"/>
      <c r="E122" s="200"/>
      <c r="F122" s="200"/>
      <c r="G122" s="201"/>
      <c r="P122" s="1198"/>
      <c r="Q122" s="1198"/>
      <c r="S122" s="1199"/>
      <c r="T122" s="1199"/>
      <c r="W122" s="1200"/>
      <c r="X122" s="1200"/>
    </row>
    <row r="123" spans="1:41" ht="66" customHeight="1">
      <c r="A123" s="215"/>
      <c r="B123" s="215"/>
      <c r="C123" s="189"/>
      <c r="D123" s="189"/>
      <c r="E123" s="215"/>
      <c r="F123" s="215"/>
      <c r="G123" s="215"/>
      <c r="P123" s="304"/>
      <c r="Q123" s="304"/>
      <c r="S123" s="304"/>
      <c r="T123" s="304"/>
    </row>
    <row r="124" spans="1:41" ht="18" customHeight="1">
      <c r="A124" s="189"/>
      <c r="B124" s="189"/>
      <c r="C124" s="189"/>
      <c r="D124" s="189"/>
      <c r="E124" s="189"/>
      <c r="F124" s="189"/>
      <c r="G124" s="189"/>
      <c r="P124" s="181"/>
      <c r="Q124" s="181"/>
      <c r="S124" s="181"/>
      <c r="T124" s="181"/>
    </row>
    <row r="125" spans="1:41" s="322" customFormat="1" ht="18" customHeight="1">
      <c r="A125" s="207"/>
      <c r="B125" s="223"/>
      <c r="C125" s="204"/>
      <c r="D125" s="224"/>
      <c r="E125" s="225"/>
      <c r="F125" s="226"/>
      <c r="G125" s="186"/>
      <c r="H125" s="357"/>
      <c r="I125" s="244"/>
      <c r="J125" s="177"/>
      <c r="K125" s="177"/>
      <c r="L125" s="177"/>
      <c r="M125" s="177"/>
      <c r="N125" s="1"/>
      <c r="O125" s="1"/>
      <c r="P125" s="181"/>
      <c r="Q125" s="348"/>
      <c r="R125" s="6"/>
      <c r="S125" s="181"/>
      <c r="T125" s="348"/>
      <c r="U125" s="1"/>
      <c r="V125" s="1"/>
      <c r="W125" s="1"/>
      <c r="X125" s="1"/>
      <c r="Y125" s="1"/>
      <c r="Z125" s="1"/>
      <c r="AA125" s="1"/>
      <c r="AB125" s="177"/>
      <c r="AC125" s="177"/>
      <c r="AD125" s="177"/>
      <c r="AE125" s="177"/>
      <c r="AF125" s="177"/>
      <c r="AG125" s="177"/>
      <c r="AH125" s="177"/>
      <c r="AI125" s="177"/>
      <c r="AJ125" s="177"/>
      <c r="AK125" s="177"/>
      <c r="AL125" s="177"/>
      <c r="AM125" s="177"/>
      <c r="AN125" s="177"/>
      <c r="AO125" s="177"/>
    </row>
    <row r="126" spans="1:41" ht="111" customHeight="1">
      <c r="A126" s="208"/>
      <c r="B126" s="227"/>
      <c r="C126" s="204"/>
      <c r="D126" s="204"/>
      <c r="E126" s="228"/>
      <c r="F126" s="229"/>
      <c r="G126" s="230"/>
      <c r="P126" s="350"/>
      <c r="Q126" s="349"/>
      <c r="S126" s="350"/>
      <c r="T126" s="349"/>
      <c r="W126" s="1200"/>
      <c r="X126" s="1200"/>
    </row>
    <row r="127" spans="1:41" ht="22.15" customHeight="1">
      <c r="A127" s="208"/>
      <c r="B127" s="231"/>
      <c r="C127" s="204"/>
      <c r="D127" s="204"/>
      <c r="E127" s="232"/>
      <c r="F127" s="233"/>
      <c r="G127" s="186"/>
      <c r="P127" s="352"/>
      <c r="Q127" s="351"/>
      <c r="S127" s="352"/>
      <c r="T127" s="351"/>
    </row>
    <row r="128" spans="1:41" ht="22.15" customHeight="1">
      <c r="A128" s="206"/>
      <c r="B128" s="210"/>
      <c r="C128" s="204"/>
      <c r="D128" s="224"/>
      <c r="E128" s="225"/>
      <c r="F128" s="226"/>
      <c r="G128" s="186"/>
      <c r="P128" s="352"/>
      <c r="Q128" s="351"/>
      <c r="S128" s="352"/>
      <c r="T128" s="351"/>
      <c r="V128" s="340"/>
    </row>
    <row r="129" spans="1:24" ht="22.15" customHeight="1">
      <c r="A129" s="206"/>
      <c r="B129" s="210"/>
      <c r="C129" s="204"/>
      <c r="D129" s="224"/>
      <c r="E129" s="225"/>
      <c r="F129" s="226"/>
      <c r="G129" s="186"/>
      <c r="P129" s="352"/>
      <c r="Q129" s="351"/>
      <c r="S129" s="352"/>
      <c r="T129" s="351"/>
      <c r="V129" s="340"/>
    </row>
    <row r="130" spans="1:24">
      <c r="A130" s="208"/>
      <c r="B130" s="227"/>
      <c r="C130" s="204"/>
      <c r="D130" s="224"/>
      <c r="E130" s="225"/>
      <c r="F130" s="226"/>
      <c r="G130" s="186"/>
      <c r="P130" s="352"/>
      <c r="Q130" s="351"/>
      <c r="S130" s="352"/>
      <c r="T130" s="351"/>
      <c r="V130" s="340"/>
      <c r="W130" s="1200"/>
      <c r="X130" s="1200"/>
    </row>
    <row r="131" spans="1:24" ht="22.15" customHeight="1">
      <c r="A131" s="208"/>
      <c r="B131" s="231"/>
      <c r="C131" s="204"/>
      <c r="D131" s="224"/>
      <c r="E131" s="225"/>
      <c r="F131" s="226"/>
      <c r="G131" s="230"/>
      <c r="P131" s="352"/>
      <c r="Q131" s="351"/>
      <c r="S131" s="352"/>
      <c r="T131" s="351"/>
      <c r="V131" s="340"/>
    </row>
    <row r="132" spans="1:24" ht="22.15" customHeight="1">
      <c r="A132" s="208"/>
      <c r="B132" s="210"/>
      <c r="C132" s="204"/>
      <c r="D132" s="224"/>
      <c r="E132" s="225"/>
      <c r="F132" s="226"/>
      <c r="G132" s="186"/>
      <c r="P132" s="352"/>
      <c r="Q132" s="351"/>
      <c r="S132" s="352"/>
      <c r="T132" s="351"/>
      <c r="V132" s="340"/>
    </row>
    <row r="133" spans="1:24" ht="22.15" customHeight="1">
      <c r="A133" s="208"/>
      <c r="B133" s="210"/>
      <c r="C133" s="204"/>
      <c r="D133" s="224"/>
      <c r="E133" s="225"/>
      <c r="F133" s="226"/>
      <c r="G133" s="186"/>
      <c r="P133" s="352"/>
      <c r="Q133" s="351"/>
      <c r="S133" s="352"/>
      <c r="T133" s="351"/>
      <c r="V133" s="340"/>
    </row>
    <row r="134" spans="1:24">
      <c r="A134" s="208"/>
      <c r="B134" s="227"/>
      <c r="C134" s="204"/>
      <c r="D134" s="204"/>
      <c r="E134" s="225"/>
      <c r="F134" s="226"/>
      <c r="G134" s="230"/>
      <c r="P134" s="352"/>
      <c r="Q134" s="351"/>
      <c r="S134" s="352"/>
      <c r="T134" s="351"/>
      <c r="V134" s="340"/>
    </row>
    <row r="135" spans="1:24" ht="22.15" customHeight="1">
      <c r="A135" s="208"/>
      <c r="B135" s="231"/>
      <c r="C135" s="204"/>
      <c r="D135" s="204"/>
      <c r="E135" s="234"/>
      <c r="F135" s="226"/>
      <c r="G135" s="235"/>
      <c r="P135" s="352"/>
      <c r="Q135" s="351"/>
      <c r="S135" s="352"/>
      <c r="T135" s="351"/>
      <c r="V135" s="340"/>
    </row>
    <row r="136" spans="1:24" ht="35.1" customHeight="1">
      <c r="A136" s="206"/>
      <c r="B136" s="236"/>
      <c r="C136" s="204"/>
      <c r="D136" s="224"/>
      <c r="E136" s="225"/>
      <c r="F136" s="226"/>
      <c r="G136" s="186"/>
      <c r="N136" s="4"/>
      <c r="P136" s="352"/>
      <c r="Q136" s="351"/>
      <c r="S136" s="352"/>
      <c r="T136" s="351"/>
      <c r="V136" s="340"/>
    </row>
    <row r="137" spans="1:24" ht="22.15" customHeight="1">
      <c r="A137" s="206"/>
      <c r="B137" s="237"/>
      <c r="C137" s="204"/>
      <c r="D137" s="224"/>
      <c r="E137" s="234"/>
      <c r="F137" s="226"/>
      <c r="G137" s="186"/>
      <c r="N137" s="4"/>
      <c r="P137" s="352"/>
      <c r="Q137" s="351"/>
      <c r="S137" s="352"/>
      <c r="T137" s="351"/>
      <c r="V137" s="340"/>
    </row>
    <row r="138" spans="1:24" ht="22.15" customHeight="1">
      <c r="A138" s="206"/>
      <c r="B138" s="237"/>
      <c r="C138" s="204"/>
      <c r="D138" s="224"/>
      <c r="E138" s="234"/>
      <c r="F138" s="226"/>
      <c r="G138" s="186"/>
      <c r="N138" s="4"/>
      <c r="P138" s="352"/>
      <c r="Q138" s="351"/>
      <c r="S138" s="352"/>
      <c r="T138" s="351"/>
      <c r="V138" s="340"/>
    </row>
    <row r="139" spans="1:24" ht="24" customHeight="1">
      <c r="A139" s="207"/>
      <c r="B139" s="211"/>
      <c r="C139" s="204"/>
      <c r="D139" s="224"/>
      <c r="E139" s="225"/>
      <c r="F139" s="226"/>
      <c r="G139" s="186"/>
      <c r="J139" s="177"/>
      <c r="K139" s="177"/>
      <c r="L139" s="177"/>
      <c r="M139" s="177"/>
      <c r="N139" s="1"/>
      <c r="O139" s="1"/>
      <c r="P139" s="352"/>
      <c r="Q139" s="351"/>
      <c r="R139" s="6"/>
      <c r="S139" s="352"/>
      <c r="T139" s="351"/>
      <c r="U139" s="1"/>
      <c r="V139" s="6"/>
    </row>
    <row r="140" spans="1:24" ht="24" customHeight="1">
      <c r="A140" s="206"/>
      <c r="B140" s="238"/>
      <c r="C140" s="204"/>
      <c r="D140" s="224"/>
      <c r="E140" s="225"/>
      <c r="F140" s="226"/>
      <c r="G140" s="186"/>
      <c r="P140" s="352"/>
      <c r="Q140" s="351"/>
      <c r="S140" s="352"/>
      <c r="T140" s="351"/>
      <c r="V140" s="340"/>
    </row>
    <row r="141" spans="1:24" ht="24" customHeight="1">
      <c r="A141" s="208"/>
      <c r="B141" s="203"/>
      <c r="C141" s="204"/>
      <c r="D141" s="224"/>
      <c r="E141" s="225"/>
      <c r="F141" s="226"/>
      <c r="G141" s="186"/>
      <c r="P141" s="352"/>
      <c r="Q141" s="351"/>
      <c r="S141" s="352"/>
      <c r="T141" s="351"/>
      <c r="V141" s="340"/>
    </row>
    <row r="142" spans="1:24" ht="24" customHeight="1">
      <c r="A142" s="206"/>
      <c r="B142" s="237"/>
      <c r="C142" s="204"/>
      <c r="D142" s="224"/>
      <c r="E142" s="234"/>
      <c r="F142" s="226"/>
      <c r="G142" s="186"/>
      <c r="P142" s="352"/>
      <c r="Q142" s="351"/>
      <c r="S142" s="352"/>
      <c r="T142" s="351"/>
      <c r="V142" s="340"/>
    </row>
    <row r="143" spans="1:24" ht="24" customHeight="1">
      <c r="A143" s="207"/>
      <c r="B143" s="223"/>
      <c r="C143" s="204"/>
      <c r="D143" s="224"/>
      <c r="E143" s="225"/>
      <c r="F143" s="226"/>
      <c r="G143" s="186"/>
      <c r="J143" s="177"/>
      <c r="K143" s="177"/>
      <c r="L143" s="177"/>
      <c r="M143" s="177"/>
      <c r="N143" s="1"/>
      <c r="O143" s="1"/>
      <c r="P143" s="352"/>
      <c r="Q143" s="353"/>
      <c r="R143" s="6"/>
      <c r="S143" s="352"/>
      <c r="T143" s="353"/>
      <c r="U143" s="1"/>
      <c r="V143" s="6"/>
    </row>
    <row r="144" spans="1:24" ht="35.1" customHeight="1">
      <c r="A144" s="208"/>
      <c r="B144" s="203"/>
      <c r="C144" s="204"/>
      <c r="D144" s="204"/>
      <c r="E144" s="234"/>
      <c r="F144" s="226"/>
      <c r="G144" s="235"/>
      <c r="P144" s="352"/>
      <c r="Q144" s="353"/>
      <c r="S144" s="352"/>
      <c r="T144" s="353"/>
      <c r="V144" s="340"/>
    </row>
    <row r="145" spans="1:22" ht="24" customHeight="1">
      <c r="A145" s="208"/>
      <c r="B145" s="203"/>
      <c r="C145" s="206"/>
      <c r="D145" s="224"/>
      <c r="E145" s="234"/>
      <c r="F145" s="226"/>
      <c r="G145" s="186"/>
      <c r="P145" s="352"/>
      <c r="Q145" s="351"/>
      <c r="S145" s="352"/>
      <c r="T145" s="351"/>
      <c r="V145" s="340"/>
    </row>
    <row r="146" spans="1:22" ht="24" customHeight="1">
      <c r="A146" s="206"/>
      <c r="B146" s="203"/>
      <c r="C146" s="206"/>
      <c r="D146" s="224"/>
      <c r="E146" s="234"/>
      <c r="F146" s="226"/>
      <c r="G146" s="186"/>
      <c r="P146" s="352"/>
      <c r="Q146" s="351"/>
      <c r="S146" s="352"/>
      <c r="T146" s="351"/>
      <c r="V146" s="340"/>
    </row>
    <row r="147" spans="1:22" ht="24" customHeight="1">
      <c r="A147" s="206"/>
      <c r="B147" s="203"/>
      <c r="C147" s="206"/>
      <c r="D147" s="224"/>
      <c r="E147" s="234"/>
      <c r="F147" s="226"/>
      <c r="G147" s="186"/>
      <c r="P147" s="352"/>
      <c r="Q147" s="351"/>
      <c r="S147" s="352"/>
      <c r="T147" s="351"/>
      <c r="V147" s="340"/>
    </row>
    <row r="148" spans="1:22" ht="24" customHeight="1">
      <c r="A148" s="206"/>
      <c r="B148" s="203"/>
      <c r="C148" s="206"/>
      <c r="D148" s="224"/>
      <c r="E148" s="234"/>
      <c r="F148" s="226"/>
      <c r="G148" s="186"/>
      <c r="P148" s="352"/>
      <c r="Q148" s="351"/>
      <c r="S148" s="352"/>
      <c r="T148" s="351"/>
      <c r="V148" s="340"/>
    </row>
    <row r="149" spans="1:22" ht="24" customHeight="1">
      <c r="A149" s="206"/>
      <c r="B149" s="203"/>
      <c r="C149" s="206"/>
      <c r="D149" s="224"/>
      <c r="E149" s="234"/>
      <c r="F149" s="226"/>
      <c r="G149" s="186"/>
      <c r="P149" s="352"/>
      <c r="Q149" s="351"/>
      <c r="S149" s="352"/>
      <c r="T149" s="351"/>
      <c r="V149" s="340"/>
    </row>
    <row r="150" spans="1:22" ht="24" customHeight="1">
      <c r="A150" s="206"/>
      <c r="B150" s="203"/>
      <c r="C150" s="206"/>
      <c r="D150" s="224"/>
      <c r="E150" s="234"/>
      <c r="F150" s="226"/>
      <c r="G150" s="186"/>
      <c r="P150" s="352"/>
      <c r="Q150" s="351"/>
      <c r="S150" s="352"/>
      <c r="T150" s="351"/>
      <c r="V150" s="340"/>
    </row>
    <row r="151" spans="1:22" ht="24" customHeight="1">
      <c r="A151" s="206"/>
      <c r="B151" s="203"/>
      <c r="C151" s="206"/>
      <c r="D151" s="224"/>
      <c r="E151" s="234"/>
      <c r="F151" s="226"/>
      <c r="G151" s="186"/>
      <c r="P151" s="352"/>
      <c r="Q151" s="351"/>
      <c r="S151" s="352"/>
      <c r="T151" s="351"/>
      <c r="V151" s="340"/>
    </row>
    <row r="152" spans="1:22" ht="35.1" customHeight="1">
      <c r="A152" s="207"/>
      <c r="B152" s="223"/>
      <c r="C152" s="204"/>
      <c r="D152" s="224"/>
      <c r="E152" s="225"/>
      <c r="F152" s="226"/>
      <c r="G152" s="186"/>
      <c r="P152" s="352"/>
      <c r="Q152" s="353"/>
      <c r="S152" s="352"/>
      <c r="T152" s="353"/>
      <c r="V152" s="340"/>
    </row>
    <row r="153" spans="1:22" ht="24" customHeight="1">
      <c r="A153" s="208"/>
      <c r="B153" s="209"/>
      <c r="C153" s="204"/>
      <c r="D153" s="224"/>
      <c r="E153" s="234"/>
      <c r="F153" s="226"/>
      <c r="G153" s="235"/>
      <c r="P153" s="352"/>
      <c r="Q153" s="353"/>
      <c r="S153" s="352"/>
      <c r="T153" s="353"/>
      <c r="V153" s="340"/>
    </row>
    <row r="154" spans="1:22" ht="24" customHeight="1">
      <c r="A154" s="208"/>
      <c r="B154" s="203"/>
      <c r="C154" s="206"/>
      <c r="D154" s="209"/>
      <c r="E154" s="234"/>
      <c r="F154" s="226"/>
      <c r="G154" s="186"/>
      <c r="P154" s="352"/>
      <c r="Q154" s="351"/>
      <c r="S154" s="352"/>
      <c r="T154" s="351"/>
      <c r="V154" s="340"/>
    </row>
    <row r="155" spans="1:22" ht="35.1" customHeight="1">
      <c r="A155" s="208"/>
      <c r="B155" s="223"/>
      <c r="C155" s="204"/>
      <c r="D155" s="224"/>
      <c r="E155" s="225"/>
      <c r="F155" s="226"/>
      <c r="G155" s="186"/>
      <c r="P155" s="352"/>
      <c r="Q155" s="351"/>
      <c r="S155" s="352"/>
      <c r="T155" s="351"/>
      <c r="V155" s="340"/>
    </row>
    <row r="156" spans="1:22" ht="24" customHeight="1">
      <c r="A156" s="207"/>
      <c r="B156" s="205"/>
      <c r="C156" s="206"/>
      <c r="D156" s="224"/>
      <c r="E156" s="226"/>
      <c r="F156" s="226"/>
      <c r="G156" s="186"/>
      <c r="P156" s="352"/>
      <c r="Q156" s="351"/>
      <c r="S156" s="352"/>
      <c r="T156" s="351"/>
      <c r="V156" s="340"/>
    </row>
    <row r="157" spans="1:22" ht="24" customHeight="1">
      <c r="A157" s="207"/>
      <c r="B157" s="205"/>
      <c r="C157" s="206"/>
      <c r="D157" s="224"/>
      <c r="E157" s="225"/>
      <c r="F157" s="226"/>
      <c r="G157" s="186"/>
      <c r="P157" s="352"/>
      <c r="Q157" s="351"/>
      <c r="S157" s="352"/>
      <c r="T157" s="351"/>
      <c r="V157" s="340"/>
    </row>
    <row r="158" spans="1:22" ht="24" customHeight="1">
      <c r="A158" s="207"/>
      <c r="B158" s="205"/>
      <c r="C158" s="206"/>
      <c r="D158" s="224"/>
      <c r="E158" s="226"/>
      <c r="F158" s="226"/>
      <c r="G158" s="186"/>
      <c r="P158" s="352"/>
      <c r="Q158" s="351"/>
      <c r="S158" s="352"/>
      <c r="T158" s="351"/>
      <c r="V158" s="340"/>
    </row>
    <row r="159" spans="1:22" ht="24" customHeight="1">
      <c r="A159" s="207"/>
      <c r="B159" s="205"/>
      <c r="C159" s="206"/>
      <c r="D159" s="224"/>
      <c r="E159" s="226"/>
      <c r="F159" s="226"/>
      <c r="G159" s="186"/>
      <c r="P159" s="352"/>
      <c r="Q159" s="351"/>
      <c r="S159" s="352"/>
      <c r="T159" s="351"/>
      <c r="V159" s="340"/>
    </row>
    <row r="160" spans="1:22" ht="35.1" customHeight="1">
      <c r="A160" s="207"/>
      <c r="B160" s="210"/>
      <c r="C160" s="206"/>
      <c r="D160" s="224"/>
      <c r="E160" s="226"/>
      <c r="F160" s="226"/>
      <c r="G160" s="186"/>
      <c r="P160" s="352"/>
      <c r="Q160" s="351"/>
      <c r="S160" s="352"/>
      <c r="T160" s="351"/>
      <c r="V160" s="340"/>
    </row>
    <row r="161" spans="1:22" ht="30" customHeight="1">
      <c r="A161" s="207"/>
      <c r="B161" s="203"/>
      <c r="C161" s="206"/>
      <c r="D161" s="224"/>
      <c r="E161" s="226"/>
      <c r="F161" s="226"/>
      <c r="G161" s="186"/>
      <c r="P161" s="352"/>
      <c r="Q161" s="351"/>
      <c r="S161" s="352"/>
      <c r="T161" s="351"/>
      <c r="V161" s="340"/>
    </row>
    <row r="162" spans="1:22" ht="26.1" customHeight="1">
      <c r="A162" s="207"/>
      <c r="B162" s="223"/>
      <c r="C162" s="204"/>
      <c r="D162" s="224"/>
      <c r="E162" s="225"/>
      <c r="F162" s="226"/>
      <c r="G162" s="186"/>
      <c r="J162" s="177"/>
      <c r="K162" s="177"/>
      <c r="L162" s="177"/>
      <c r="M162" s="177"/>
      <c r="N162" s="1"/>
      <c r="O162" s="1"/>
      <c r="P162" s="352"/>
      <c r="Q162" s="351"/>
      <c r="R162" s="6"/>
      <c r="S162" s="352"/>
      <c r="T162" s="351"/>
      <c r="U162" s="1"/>
      <c r="V162" s="6"/>
    </row>
    <row r="163" spans="1:22" ht="30" customHeight="1">
      <c r="A163" s="208"/>
      <c r="B163" s="205"/>
      <c r="C163" s="206"/>
      <c r="D163" s="239"/>
      <c r="E163" s="226"/>
      <c r="F163" s="226"/>
      <c r="G163" s="186"/>
      <c r="P163" s="352"/>
      <c r="Q163" s="351"/>
      <c r="S163" s="352"/>
      <c r="T163" s="351"/>
      <c r="V163" s="340"/>
    </row>
    <row r="164" spans="1:22" ht="30" customHeight="1">
      <c r="A164" s="208"/>
      <c r="B164" s="205"/>
      <c r="C164" s="206"/>
      <c r="D164" s="239"/>
      <c r="E164" s="226"/>
      <c r="F164" s="226"/>
      <c r="G164" s="186"/>
      <c r="P164" s="352"/>
      <c r="Q164" s="351"/>
      <c r="S164" s="352"/>
      <c r="T164" s="351"/>
      <c r="V164" s="340"/>
    </row>
    <row r="165" spans="1:22" ht="30" customHeight="1">
      <c r="A165" s="208"/>
      <c r="B165" s="205"/>
      <c r="C165" s="206"/>
      <c r="D165" s="239"/>
      <c r="E165" s="226"/>
      <c r="F165" s="226"/>
      <c r="G165" s="186"/>
      <c r="P165" s="352"/>
      <c r="Q165" s="351"/>
      <c r="S165" s="352"/>
      <c r="T165" s="351"/>
      <c r="V165" s="340"/>
    </row>
    <row r="166" spans="1:22" ht="30" customHeight="1">
      <c r="A166" s="208"/>
      <c r="B166" s="205"/>
      <c r="C166" s="206"/>
      <c r="D166" s="239"/>
      <c r="E166" s="226"/>
      <c r="F166" s="226"/>
      <c r="G166" s="186"/>
      <c r="P166" s="352"/>
      <c r="Q166" s="351"/>
      <c r="S166" s="352"/>
      <c r="T166" s="351"/>
      <c r="V166" s="340"/>
    </row>
    <row r="167" spans="1:22" ht="33" customHeight="1">
      <c r="A167" s="240"/>
      <c r="B167" s="223"/>
      <c r="C167" s="204"/>
      <c r="D167" s="224"/>
      <c r="E167" s="225"/>
      <c r="F167" s="226"/>
      <c r="G167" s="186"/>
      <c r="P167" s="352"/>
      <c r="Q167" s="351"/>
      <c r="S167" s="352"/>
      <c r="T167" s="351"/>
      <c r="V167" s="340"/>
    </row>
    <row r="168" spans="1:22" ht="24" customHeight="1">
      <c r="A168" s="241"/>
      <c r="B168" s="205"/>
      <c r="C168" s="241"/>
      <c r="D168" s="242"/>
      <c r="E168" s="226"/>
      <c r="F168" s="226"/>
      <c r="G168" s="186"/>
      <c r="P168" s="352"/>
      <c r="Q168" s="351"/>
      <c r="S168" s="352"/>
      <c r="T168" s="351"/>
      <c r="V168" s="340"/>
    </row>
    <row r="169" spans="1:22" ht="24" customHeight="1">
      <c r="A169" s="241"/>
      <c r="B169" s="205"/>
      <c r="C169" s="241"/>
      <c r="D169" s="242"/>
      <c r="E169" s="226"/>
      <c r="F169" s="226"/>
      <c r="G169" s="186"/>
      <c r="P169" s="352"/>
      <c r="Q169" s="351"/>
      <c r="S169" s="352"/>
      <c r="T169" s="351"/>
      <c r="V169" s="340"/>
    </row>
    <row r="170" spans="1:22" ht="24" customHeight="1">
      <c r="A170" s="241"/>
      <c r="B170" s="205"/>
      <c r="C170" s="241"/>
      <c r="D170" s="242"/>
      <c r="E170" s="226"/>
      <c r="F170" s="226"/>
      <c r="G170" s="186"/>
      <c r="P170" s="352"/>
      <c r="Q170" s="351"/>
      <c r="S170" s="352"/>
      <c r="T170" s="351"/>
      <c r="V170" s="340"/>
    </row>
    <row r="171" spans="1:22" ht="24" customHeight="1">
      <c r="A171" s="241"/>
      <c r="B171" s="205"/>
      <c r="C171" s="241"/>
      <c r="D171" s="242"/>
      <c r="E171" s="226"/>
      <c r="F171" s="226"/>
      <c r="G171" s="186"/>
      <c r="P171" s="352"/>
      <c r="Q171" s="351"/>
      <c r="S171" s="352"/>
      <c r="T171" s="351"/>
      <c r="V171" s="340"/>
    </row>
    <row r="172" spans="1:22" ht="24" customHeight="1">
      <c r="A172" s="241"/>
      <c r="B172" s="205"/>
      <c r="C172" s="241"/>
      <c r="D172" s="242"/>
      <c r="E172" s="226"/>
      <c r="F172" s="226"/>
      <c r="G172" s="186"/>
      <c r="P172" s="352"/>
      <c r="Q172" s="351"/>
      <c r="S172" s="352"/>
      <c r="T172" s="351"/>
      <c r="V172" s="340"/>
    </row>
    <row r="173" spans="1:22" ht="26.1" customHeight="1">
      <c r="A173" s="206"/>
      <c r="B173" s="1218"/>
      <c r="C173" s="1218"/>
      <c r="D173" s="1218"/>
      <c r="E173" s="226"/>
      <c r="F173" s="226"/>
      <c r="G173" s="186"/>
      <c r="I173" s="244"/>
      <c r="J173" s="177"/>
      <c r="K173" s="177"/>
      <c r="L173" s="177"/>
      <c r="M173" s="177"/>
      <c r="N173" s="1"/>
      <c r="O173" s="1"/>
      <c r="P173" s="81"/>
      <c r="Q173" s="351"/>
      <c r="R173" s="6"/>
      <c r="S173" s="81"/>
      <c r="T173" s="351"/>
      <c r="U173" s="1"/>
      <c r="V173" s="6"/>
    </row>
    <row r="174" spans="1:22" ht="26.1" customHeight="1">
      <c r="A174" s="241"/>
      <c r="B174" s="1219"/>
      <c r="C174" s="1219"/>
      <c r="D174" s="1219"/>
      <c r="E174" s="226"/>
      <c r="F174" s="226"/>
      <c r="G174" s="186"/>
      <c r="I174" s="244"/>
      <c r="J174" s="177"/>
      <c r="K174" s="177"/>
      <c r="L174" s="177"/>
      <c r="M174" s="177"/>
      <c r="N174" s="1"/>
      <c r="O174" s="1"/>
      <c r="P174" s="81"/>
      <c r="Q174" s="351"/>
      <c r="R174" s="6"/>
      <c r="S174" s="81"/>
      <c r="T174" s="351"/>
      <c r="U174" s="1"/>
      <c r="V174" s="1"/>
    </row>
    <row r="175" spans="1:22" ht="26.1" customHeight="1">
      <c r="A175" s="241"/>
      <c r="B175" s="1216"/>
      <c r="C175" s="1216"/>
      <c r="D175" s="1216"/>
      <c r="E175" s="226"/>
      <c r="F175" s="226"/>
      <c r="G175" s="186"/>
      <c r="I175" s="244"/>
      <c r="J175" s="177"/>
      <c r="K175" s="177"/>
      <c r="L175" s="177"/>
      <c r="M175" s="177"/>
      <c r="N175" s="1"/>
      <c r="O175" s="1"/>
      <c r="P175" s="81"/>
      <c r="Q175" s="351"/>
      <c r="R175" s="6"/>
      <c r="S175" s="81"/>
      <c r="T175" s="351"/>
      <c r="U175" s="1"/>
      <c r="V175" s="355"/>
    </row>
    <row r="176" spans="1:22">
      <c r="A176" s="193"/>
      <c r="B176" s="193"/>
      <c r="C176" s="193"/>
      <c r="D176" s="193"/>
      <c r="E176" s="186"/>
      <c r="F176" s="186"/>
      <c r="G176" s="186"/>
    </row>
    <row r="177" spans="1:7">
      <c r="A177" s="193"/>
      <c r="B177" s="193"/>
      <c r="C177" s="193"/>
      <c r="D177" s="193"/>
      <c r="E177" s="186"/>
      <c r="F177" s="186"/>
      <c r="G177" s="186"/>
    </row>
    <row r="178" spans="1:7">
      <c r="A178" s="193"/>
      <c r="B178" s="193"/>
      <c r="C178" s="193"/>
      <c r="D178" s="193"/>
      <c r="E178" s="186"/>
      <c r="F178" s="186"/>
      <c r="G178" s="186"/>
    </row>
    <row r="179" spans="1:7">
      <c r="A179" s="193"/>
      <c r="B179" s="193"/>
      <c r="C179" s="193"/>
      <c r="D179" s="193"/>
      <c r="E179" s="186"/>
      <c r="F179" s="186"/>
      <c r="G179" s="186"/>
    </row>
    <row r="180" spans="1:7">
      <c r="A180" s="193"/>
      <c r="B180" s="193"/>
      <c r="C180" s="193"/>
      <c r="D180" s="193"/>
      <c r="E180" s="186"/>
      <c r="F180" s="186"/>
      <c r="G180" s="186"/>
    </row>
    <row r="181" spans="1:7">
      <c r="A181" s="193"/>
      <c r="B181" s="193"/>
      <c r="C181" s="193"/>
      <c r="D181" s="193"/>
      <c r="E181" s="186"/>
      <c r="F181" s="186"/>
      <c r="G181" s="186"/>
    </row>
    <row r="182" spans="1:7">
      <c r="A182" s="193"/>
      <c r="B182" s="193"/>
      <c r="C182" s="193"/>
      <c r="D182" s="193"/>
      <c r="E182" s="186"/>
      <c r="F182" s="186"/>
      <c r="G182" s="186"/>
    </row>
    <row r="183" spans="1:7">
      <c r="A183" s="193"/>
      <c r="B183" s="193"/>
      <c r="C183" s="193"/>
      <c r="D183" s="193"/>
      <c r="E183" s="186"/>
      <c r="F183" s="186"/>
      <c r="G183" s="186"/>
    </row>
  </sheetData>
  <sheetProtection password="CFB5" sheet="1" objects="1" scenarios="1" formatColumns="0" formatRows="0" selectLockedCells="1"/>
  <customSheetViews>
    <customSheetView guid="{D5F8AD2D-F014-4A7B-9CE7-589273BD9F11}"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
      <headerFooter alignWithMargins="0">
        <oddFooter>&amp;R&amp;"Book Antiqua,Bold"&amp;10Schedule-1/ Page &amp;P of &amp;N</oddFooter>
      </headerFooter>
    </customSheetView>
    <customSheetView guid="{8909CFDD-4F29-4C72-886E-908773EE94A2}"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
      <headerFooter alignWithMargins="0">
        <oddFooter>&amp;R&amp;"Book Antiqua,Bold"&amp;10Schedule-1/ Page &amp;P of &amp;N</oddFooter>
      </headerFooter>
    </customSheetView>
    <customSheetView guid="{A34CC49F-E309-4C23-B4F6-1E3B307C10D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3"/>
      <headerFooter alignWithMargins="0">
        <oddFooter>&amp;R&amp;"Book Antiqua,Bold"&amp;10Schedule-1/ Page &amp;P of &amp;N</oddFooter>
      </headerFooter>
    </customSheetView>
    <customSheetView guid="{B835C05C-B615-4DCB-982D-4519616B3CD8}"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4"/>
      <headerFooter alignWithMargins="0">
        <oddFooter>&amp;R&amp;"Book Antiqua,Bold"&amp;10Schedule-1/ Page &amp;P of &amp;N</oddFooter>
      </headerFooter>
    </customSheetView>
    <customSheetView guid="{223BC0FC-814D-40F0-9795-CE82A16FF3A5}"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5"/>
      <headerFooter alignWithMargins="0">
        <oddFooter>&amp;R&amp;"Book Antiqua,Bold"&amp;10Schedule-1/ Page &amp;P of &amp;N</oddFooter>
      </headerFooter>
    </customSheetView>
    <customSheetView guid="{D53177B2-31EC-4222-B97A-A37DCFD9E45B}"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6"/>
      <headerFooter alignWithMargins="0">
        <oddFooter>&amp;R&amp;"Book Antiqua,Bold"&amp;10Schedule-1/ Page &amp;P of &amp;N</oddFooter>
      </headerFooter>
    </customSheetView>
    <customSheetView guid="{B3CE7B10-A914-4559-A6DA-AED8C22AFD6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7"/>
      <headerFooter alignWithMargins="0">
        <oddFooter>&amp;R&amp;"Book Antiqua,Bold"&amp;10Schedule-1/ Page &amp;P of &amp;N</oddFooter>
      </headerFooter>
    </customSheetView>
    <customSheetView guid="{7487ED9F-BBED-4B2A-9631-22F1A43094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8"/>
      <headerFooter alignWithMargins="0">
        <oddFooter>&amp;R&amp;"Book Antiqua,Bold"&amp;10Schedule-1/ Page &amp;P of &amp;N</oddFooter>
      </headerFooter>
    </customSheetView>
    <customSheetView guid="{A7DBDDEF-9245-44C6-9EBF-032DB6E1C0A2}"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9"/>
      <headerFooter alignWithMargins="0">
        <oddFooter>&amp;R&amp;"Book Antiqua,Bold"&amp;10Schedule-1/ Page &amp;P of &amp;N</oddFooter>
      </headerFooter>
    </customSheetView>
    <customSheetView guid="{E9F4E142-7D26-464D-BECA-4F3806DB1FE1}"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0"/>
      <headerFooter alignWithMargins="0">
        <oddFooter>&amp;R&amp;"Book Antiqua,Bold"&amp;10Schedule-1/ Page &amp;P of &amp;N</oddFooter>
      </headerFooter>
    </customSheetView>
    <customSheetView guid="{27A45B7A-04F2-4516-B80B-5ED0825D4ED3}" state="hidden" topLeftCell="A10">
      <selection activeCell="G129" sqref="G129"/>
      <colBreaks count="1" manualBreakCount="1">
        <brk id="7"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ECE9294F-C910-4036-88BC-B1F2176FB0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B23AD343-29DA-4CE0-BD10-47BF44F3782F}"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4AA1107B-A795-4744-B566-827168772C7A}"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EE46BCD1-F715-4FA9-A5FC-1B125AD601E0}"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D0757F9E-DF41-4B40-A5E5-F4F8FDD8D61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E97134B6-5E8D-4951-8DA0-73D06553236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7"/>
      <headerFooter alignWithMargins="0">
        <oddFooter>&amp;R&amp;"Book Antiqua,Bold"&amp;10Schedule-1/ Page &amp;P of &amp;N</oddFooter>
      </headerFooter>
    </customSheetView>
    <customSheetView guid="{C431BC99-7569-44AB-83F6-AB73BDED3783}"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8"/>
      <headerFooter alignWithMargins="0">
        <oddFooter>&amp;R&amp;"Book Antiqua,Bold"&amp;10Schedule-1/ Page &amp;P of &amp;N</oddFooter>
      </headerFooter>
    </customSheetView>
    <customSheetView guid="{498493C3-769C-4143-9114-C68CD1D40B1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9"/>
      <headerFooter alignWithMargins="0">
        <oddFooter>&amp;R&amp;"Book Antiqua,Bold"&amp;10Schedule-1/ Page &amp;P of &amp;N</oddFooter>
      </headerFooter>
    </customSheetView>
    <customSheetView guid="{1E0C44A1-9358-4FBD-8C2C-4DB661DA1476}"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0"/>
      <headerFooter alignWithMargins="0">
        <oddFooter>&amp;R&amp;"Book Antiqua,Bold"&amp;10Schedule-1/ Page &amp;P of &amp;N</oddFooter>
      </headerFooter>
    </customSheetView>
    <customSheetView guid="{A41EE4DE-0D82-4A56-8210-F78316511D11}"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1"/>
      <headerFooter alignWithMargins="0">
        <oddFooter>&amp;R&amp;"Book Antiqua,Bold"&amp;10Schedule-1/ Page &amp;P of &amp;N</oddFooter>
      </headerFooter>
    </customSheetView>
    <customSheetView guid="{BB6473B7-092C-417E-97E7-ED0705AE17A0}"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2"/>
      <headerFooter alignWithMargins="0">
        <oddFooter>&amp;R&amp;"Book Antiqua,Bold"&amp;10Schedule-1/ Page &amp;P of &amp;N</oddFooter>
      </headerFooter>
    </customSheetView>
    <customSheetView guid="{023E95C7-CD0A-46A1-945E-64751E02EBFE}"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3"/>
      <headerFooter alignWithMargins="0">
        <oddFooter>&amp;R&amp;"Book Antiqua,Bold"&amp;10Schedule-1/ Page &amp;P of &amp;N</oddFooter>
      </headerFooter>
    </customSheetView>
    <customSheetView guid="{CB55CDDD-15EC-4265-9148-3411BBB26D54}"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4"/>
      <headerFooter alignWithMargins="0">
        <oddFooter>&amp;R&amp;"Book Antiqua,Bold"&amp;10Schedule-1/ Page &amp;P of &amp;N</oddFooter>
      </headerFooter>
    </customSheetView>
    <customSheetView guid="{987A3FAC-920D-4C0C-8129-D8F4AFD7E477}"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5"/>
      <headerFooter alignWithMargins="0">
        <oddFooter>&amp;R&amp;"Book Antiqua,Bold"&amp;10Schedule-1/ Page &amp;P of &amp;N</oddFooter>
      </headerFooter>
    </customSheetView>
  </customSheetViews>
  <mergeCells count="38">
    <mergeCell ref="B175:D175"/>
    <mergeCell ref="B118:D118"/>
    <mergeCell ref="B119:D119"/>
    <mergeCell ref="W119:X119"/>
    <mergeCell ref="A121:G121"/>
    <mergeCell ref="P122:Q122"/>
    <mergeCell ref="W126:X126"/>
    <mergeCell ref="W130:X130"/>
    <mergeCell ref="B173:D173"/>
    <mergeCell ref="B174:D174"/>
    <mergeCell ref="S122:T122"/>
    <mergeCell ref="W122:X122"/>
    <mergeCell ref="W111:X111"/>
    <mergeCell ref="A112:G112"/>
    <mergeCell ref="A115:D115"/>
    <mergeCell ref="W115:X115"/>
    <mergeCell ref="B116:D116"/>
    <mergeCell ref="B117:D117"/>
    <mergeCell ref="B74:D74"/>
    <mergeCell ref="B75:D75"/>
    <mergeCell ref="A76:G76"/>
    <mergeCell ref="B77:G78"/>
    <mergeCell ref="B79:G79"/>
    <mergeCell ref="A111:G111"/>
    <mergeCell ref="P14:Q14"/>
    <mergeCell ref="S14:T14"/>
    <mergeCell ref="W14:X14"/>
    <mergeCell ref="A3:G3"/>
    <mergeCell ref="W3:X3"/>
    <mergeCell ref="A4:G4"/>
    <mergeCell ref="A7:D7"/>
    <mergeCell ref="W7:X7"/>
    <mergeCell ref="B8:D8"/>
    <mergeCell ref="B9:D9"/>
    <mergeCell ref="B10:D10"/>
    <mergeCell ref="B11:D11"/>
    <mergeCell ref="W11:X11"/>
    <mergeCell ref="A13:G13"/>
  </mergeCells>
  <phoneticPr fontId="27" type="noConversion"/>
  <conditionalFormatting sqref="E30:E72 G55 G59:G60">
    <cfRule type="cellIs" dxfId="39" priority="2" stopIfTrue="1" operator="equal">
      <formula>"a"</formula>
    </cfRule>
  </conditionalFormatting>
  <conditionalFormatting sqref="E30:E72">
    <cfRule type="expression" dxfId="38" priority="1" stopIfTrue="1">
      <formula>D30&gt;0</formula>
    </cfRule>
  </conditionalFormatting>
  <conditionalFormatting sqref="E135 G135 E142 Q143:Q144 T143:T144 G144 E144:E151 Q152:Q153 T152:T153 G153 E153:E154">
    <cfRule type="cellIs" dxfId="37" priority="4" stopIfTrue="1" operator="equal">
      <formula>"a"</formula>
    </cfRule>
  </conditionalFormatting>
  <conditionalFormatting sqref="G17:G72 G128:G129 G132:G133 G136:G138 G141:G142 G145:G151 G154 G156:G161 G163:G166 G168:G172">
    <cfRule type="expression" dxfId="36" priority="5" stopIfTrue="1">
      <formula>E17=""</formula>
    </cfRule>
  </conditionalFormatting>
  <conditionalFormatting sqref="Q17:Q73 T17:T73 Q127:Q138 T127:T138 Q141:Q142 T141:T142 Q145:Q151 T145:T151 Q154 T154 Q156:Q166 T156:T166 Q168:Q172 T168:T172">
    <cfRule type="cellIs" dxfId="35" priority="3" stopIfTrue="1" operator="equal">
      <formula>#REF!</formula>
    </cfRule>
  </conditionalFormatting>
  <printOptions horizontalCentered="1"/>
  <pageMargins left="0.511811023622047" right="0.26" top="0.48" bottom="0.54" header="0.25" footer="0.27"/>
  <pageSetup paperSize="9" orientation="portrait" horizontalDpi="300" verticalDpi="300" r:id="rId26"/>
  <headerFooter alignWithMargins="0">
    <oddFooter>&amp;R&amp;"Book Antiqua,Bold"&amp;10Schedule-1/ Page &amp;P of &amp;N</oddFooter>
  </headerFooter>
  <colBreaks count="1" manualBreakCount="1">
    <brk id="7" max="1048575" man="1"/>
  </colBreaks>
  <drawing r:id="rId2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53"/>
    <pageSetUpPr autoPageBreaks="0" fitToPage="1"/>
  </sheetPr>
  <dimension ref="A1:AJ204"/>
  <sheetViews>
    <sheetView view="pageBreakPreview" topLeftCell="A114" zoomScaleNormal="100" zoomScaleSheetLayoutView="100" workbookViewId="0">
      <selection activeCell="I116" sqref="I116"/>
    </sheetView>
  </sheetViews>
  <sheetFormatPr defaultColWidth="9" defaultRowHeight="15.75"/>
  <cols>
    <col min="1" max="1" width="5.625" style="831" customWidth="1"/>
    <col min="2" max="2" width="12.625" style="831" hidden="1" customWidth="1"/>
    <col min="3" max="3" width="8.75" style="831" hidden="1" customWidth="1"/>
    <col min="4" max="4" width="29.5" style="831" customWidth="1"/>
    <col min="5" max="5" width="13.875" style="831" hidden="1" customWidth="1"/>
    <col min="6" max="6" width="110.5" style="832" customWidth="1"/>
    <col min="7" max="7" width="6.75" style="831" customWidth="1"/>
    <col min="8" max="8" width="9.25" style="831" customWidth="1"/>
    <col min="9" max="9" width="21.25" style="833" customWidth="1"/>
    <col min="10" max="10" width="25.5" style="831" customWidth="1"/>
    <col min="11" max="11" width="9" style="603" customWidth="1"/>
    <col min="12" max="13" width="9" style="606" customWidth="1"/>
    <col min="14" max="20" width="9" style="603" customWidth="1"/>
    <col min="21" max="32" width="9" style="603"/>
    <col min="33" max="16384" width="9" style="606"/>
  </cols>
  <sheetData>
    <row r="1" spans="1:36" ht="18" customHeight="1">
      <c r="A1" s="824" t="str">
        <f>Cover!B3</f>
        <v>Tender Enquiry No.:NR3/NT/W-AIS/DOM/K00/25/09228 (RFx No. 5002004616)</v>
      </c>
      <c r="B1" s="824"/>
      <c r="C1" s="824"/>
      <c r="D1" s="824"/>
      <c r="E1" s="824"/>
      <c r="F1" s="1022"/>
      <c r="G1" s="825"/>
      <c r="H1" s="825"/>
      <c r="I1" s="826"/>
      <c r="J1" s="825" t="s">
        <v>578</v>
      </c>
    </row>
    <row r="2" spans="1:36" ht="6.75" customHeight="1">
      <c r="A2" s="827"/>
      <c r="B2" s="827"/>
      <c r="C2" s="827"/>
      <c r="D2" s="827"/>
      <c r="E2" s="827"/>
      <c r="F2" s="1023"/>
      <c r="G2" s="827"/>
      <c r="H2" s="827"/>
      <c r="I2" s="606"/>
      <c r="J2" s="827"/>
    </row>
    <row r="3" spans="1:36" ht="69.75" customHeight="1">
      <c r="A3" s="1227" t="str">
        <f>Cover!$B$2</f>
        <v>Package-C-Augmentation of transformation capacity at 765/400/220kV Agra (PG) S/S by 1x500 MVA, 400/220kV ICT at 400 KV Agra S/S</v>
      </c>
      <c r="B3" s="1227"/>
      <c r="C3" s="1227"/>
      <c r="D3" s="1227"/>
      <c r="E3" s="1227"/>
      <c r="F3" s="1227"/>
      <c r="G3" s="1227"/>
      <c r="H3" s="1227"/>
      <c r="I3" s="1227"/>
      <c r="J3" s="1227"/>
      <c r="K3" s="1024"/>
      <c r="L3" s="1025"/>
      <c r="M3" s="605"/>
      <c r="O3" s="828"/>
      <c r="R3" s="1228"/>
      <c r="S3" s="1228"/>
      <c r="AG3" s="603"/>
      <c r="AH3" s="603"/>
      <c r="AI3" s="603"/>
      <c r="AJ3" s="603"/>
    </row>
    <row r="4" spans="1:36" ht="22.15" customHeight="1">
      <c r="A4" s="1196" t="s">
        <v>23</v>
      </c>
      <c r="B4" s="1196"/>
      <c r="C4" s="1196"/>
      <c r="D4" s="1196"/>
      <c r="E4" s="1196"/>
      <c r="F4" s="1196"/>
      <c r="G4" s="1196"/>
      <c r="H4" s="1196"/>
      <c r="I4" s="1196"/>
      <c r="J4" s="1196"/>
      <c r="K4" s="1026"/>
    </row>
    <row r="5" spans="1:36" ht="9.75" customHeight="1">
      <c r="J5" s="827"/>
    </row>
    <row r="6" spans="1:36" ht="18" customHeight="1">
      <c r="A6" s="1226" t="str">
        <f>'Sch-1'!A6</f>
        <v>Bidder’s Name and Address (Lead Partner) :</v>
      </c>
      <c r="B6" s="1226"/>
      <c r="C6" s="1226"/>
      <c r="D6" s="1226"/>
      <c r="E6" s="675"/>
      <c r="F6" s="1027"/>
      <c r="G6" s="837"/>
      <c r="H6" s="837"/>
      <c r="I6" s="670" t="s">
        <v>394</v>
      </c>
      <c r="J6" s="827"/>
      <c r="K6" s="698"/>
    </row>
    <row r="7" spans="1:36" ht="16.5">
      <c r="A7" s="1229" t="str">
        <f>'Sch-1'!A7</f>
        <v xml:space="preserve">JV of …….. …….. …….. …….. …….. ……..  ,  &amp; …….. …….. …….. …….. …….. …….. </v>
      </c>
      <c r="B7" s="1229"/>
      <c r="C7" s="1229"/>
      <c r="D7" s="1229"/>
      <c r="E7" s="1229"/>
      <c r="F7" s="1229"/>
      <c r="G7" s="1229"/>
      <c r="H7" s="1229"/>
      <c r="I7" s="695" t="str">
        <f>'Sch-1'!M7</f>
        <v>Contracts Services, 3rd Floor</v>
      </c>
      <c r="J7" s="827"/>
      <c r="K7" s="698"/>
    </row>
    <row r="8" spans="1:36" ht="18" customHeight="1">
      <c r="A8" s="675" t="s">
        <v>395</v>
      </c>
      <c r="B8" s="675"/>
      <c r="C8" s="1221" t="str">
        <f>IF('Sch-1'!C8=0, "", 'Sch-1'!C8)</f>
        <v xml:space="preserve">…….. …….. …….. …….. …….. …….. </v>
      </c>
      <c r="D8" s="1221"/>
      <c r="E8" s="1221"/>
      <c r="I8" s="695" t="str">
        <f>'Sch-1'!M8</f>
        <v>Power Grid Corporation of India Ltd.,</v>
      </c>
      <c r="J8" s="827"/>
      <c r="K8" s="698"/>
    </row>
    <row r="9" spans="1:36" ht="18" customHeight="1">
      <c r="A9" s="675" t="s">
        <v>397</v>
      </c>
      <c r="B9" s="675"/>
      <c r="C9" s="1221" t="str">
        <f>IF('Sch-1'!C9=0, "", 'Sch-1'!C9)</f>
        <v xml:space="preserve">…….. …….. …….. …….. …….. …….. </v>
      </c>
      <c r="D9" s="1221"/>
      <c r="E9" s="1221"/>
      <c r="I9" s="695" t="str">
        <f>'Sch-1'!M9</f>
        <v>Northern Region-III Headquarter 2nd Floor, Plot No. – 2A/INS 02, Avadh Vihar Yojna</v>
      </c>
      <c r="J9" s="827"/>
      <c r="K9" s="698"/>
    </row>
    <row r="10" spans="1:36" ht="18" customHeight="1">
      <c r="A10" s="837"/>
      <c r="B10" s="837"/>
      <c r="C10" s="1221" t="str">
        <f>IF('Sch-1'!C10=0, "", 'Sch-1'!C10)</f>
        <v xml:space="preserve">…….. …….. …….. …….. …….. …….. </v>
      </c>
      <c r="D10" s="1221"/>
      <c r="E10" s="1221"/>
      <c r="I10" s="695" t="str">
        <f>'Sch-1'!M10</f>
        <v xml:space="preserve">Amar Shaheed Path, Lucknow- 226002 (UP) </v>
      </c>
      <c r="J10" s="827"/>
      <c r="K10" s="698"/>
    </row>
    <row r="11" spans="1:36" ht="18" customHeight="1">
      <c r="A11" s="837"/>
      <c r="B11" s="837"/>
      <c r="C11" s="1221" t="str">
        <f>IF('Sch-1'!C11=0, "", 'Sch-1'!C11)</f>
        <v xml:space="preserve">…….. …….. …….. …….. …….. …….. </v>
      </c>
      <c r="D11" s="1221"/>
      <c r="E11" s="1221"/>
      <c r="I11" s="695"/>
      <c r="J11" s="827"/>
      <c r="K11" s="698"/>
    </row>
    <row r="12" spans="1:36" ht="18" customHeight="1">
      <c r="A12" s="837"/>
      <c r="B12" s="837"/>
      <c r="C12" s="837"/>
      <c r="D12" s="837"/>
      <c r="E12" s="837"/>
      <c r="F12" s="914"/>
      <c r="G12" s="914"/>
      <c r="H12" s="1028"/>
      <c r="I12" s="695"/>
      <c r="J12" s="827"/>
      <c r="K12" s="698"/>
    </row>
    <row r="13" spans="1:36" ht="25.5" customHeight="1">
      <c r="A13" s="1226" t="s">
        <v>564</v>
      </c>
      <c r="B13" s="1226"/>
      <c r="C13" s="1226"/>
      <c r="D13" s="1226"/>
      <c r="E13" s="1226"/>
      <c r="F13" s="1226"/>
      <c r="G13" s="1226"/>
      <c r="H13" s="1226"/>
      <c r="I13" s="1226"/>
      <c r="J13" s="1226"/>
      <c r="K13" s="698"/>
    </row>
    <row r="14" spans="1:36" ht="9.75" customHeight="1">
      <c r="A14" s="695"/>
      <c r="B14" s="695"/>
      <c r="C14" s="695"/>
      <c r="D14" s="695"/>
      <c r="E14" s="695"/>
      <c r="F14" s="695"/>
      <c r="G14" s="695"/>
      <c r="H14" s="837"/>
      <c r="I14" s="695"/>
      <c r="J14" s="837"/>
      <c r="K14" s="698"/>
    </row>
    <row r="15" spans="1:36" ht="16.5">
      <c r="A15" s="837"/>
      <c r="B15" s="837"/>
      <c r="C15" s="837"/>
      <c r="D15" s="837"/>
      <c r="E15" s="837"/>
      <c r="F15" s="1029"/>
      <c r="G15" s="675"/>
      <c r="H15" s="675"/>
      <c r="I15" s="1222" t="s">
        <v>271</v>
      </c>
      <c r="J15" s="1222"/>
      <c r="K15" s="716"/>
    </row>
    <row r="16" spans="1:36" ht="93.75" customHeight="1">
      <c r="A16" s="1030" t="s">
        <v>359</v>
      </c>
      <c r="B16" s="1030" t="s">
        <v>511</v>
      </c>
      <c r="C16" s="1030" t="s">
        <v>512</v>
      </c>
      <c r="D16" s="1030" t="s">
        <v>513</v>
      </c>
      <c r="E16" s="1030" t="s">
        <v>514</v>
      </c>
      <c r="F16" s="1031" t="s">
        <v>366</v>
      </c>
      <c r="G16" s="1032" t="s">
        <v>351</v>
      </c>
      <c r="H16" s="1030" t="s">
        <v>352</v>
      </c>
      <c r="I16" s="1030" t="s">
        <v>516</v>
      </c>
      <c r="J16" s="1030" t="s">
        <v>517</v>
      </c>
    </row>
    <row r="17" spans="1:13" ht="16.5">
      <c r="A17" s="1033">
        <v>1</v>
      </c>
      <c r="B17" s="1033">
        <v>2</v>
      </c>
      <c r="C17" s="1033">
        <v>3</v>
      </c>
      <c r="D17" s="1033">
        <v>4</v>
      </c>
      <c r="E17" s="1033">
        <v>5</v>
      </c>
      <c r="F17" s="1033">
        <v>4</v>
      </c>
      <c r="G17" s="1033">
        <v>5</v>
      </c>
      <c r="H17" s="1033">
        <v>6</v>
      </c>
      <c r="I17" s="1033">
        <v>7</v>
      </c>
      <c r="J17" s="1033" t="s">
        <v>547</v>
      </c>
      <c r="K17" s="913"/>
    </row>
    <row r="18" spans="1:13" ht="16.5" hidden="1">
      <c r="A18" s="1034"/>
      <c r="B18" s="1034"/>
      <c r="C18" s="1034"/>
      <c r="D18" s="1034"/>
      <c r="E18" s="1034"/>
      <c r="F18" s="1033"/>
      <c r="G18" s="1033"/>
      <c r="H18" s="1033"/>
      <c r="I18" s="1033"/>
      <c r="J18" s="1035"/>
      <c r="K18" s="913"/>
    </row>
    <row r="19" spans="1:13" ht="16.5" hidden="1">
      <c r="A19" s="1034"/>
      <c r="B19" s="1034"/>
      <c r="C19" s="1034"/>
      <c r="D19" s="1034"/>
      <c r="E19" s="1034"/>
      <c r="F19" s="1033"/>
      <c r="G19" s="1033"/>
      <c r="H19" s="1033"/>
      <c r="I19" s="1033"/>
      <c r="J19" s="1035"/>
      <c r="K19" s="913"/>
    </row>
    <row r="20" spans="1:13" ht="26.25" hidden="1" customHeight="1">
      <c r="A20" s="1034"/>
      <c r="B20" s="1223" t="s">
        <v>569</v>
      </c>
      <c r="C20" s="1224"/>
      <c r="D20" s="1224"/>
      <c r="E20" s="1224"/>
      <c r="F20" s="1225"/>
      <c r="G20" s="1034"/>
      <c r="H20" s="1034"/>
      <c r="I20" s="1034"/>
      <c r="J20" s="1036"/>
      <c r="K20" s="913"/>
    </row>
    <row r="21" spans="1:13" s="833" customFormat="1" ht="20.25" customHeight="1">
      <c r="A21" s="1033" t="str">
        <f>'Sch-1'!A21</f>
        <v>I</v>
      </c>
      <c r="B21" s="1037" t="str">
        <f>'Sch-1'!B21</f>
        <v xml:space="preserve">SUPPLY  ITEMS   </v>
      </c>
      <c r="C21" s="1038"/>
      <c r="D21" s="1038"/>
      <c r="E21" s="1038"/>
      <c r="F21" s="1039"/>
      <c r="G21" s="1040"/>
      <c r="H21" s="1040"/>
      <c r="I21" s="1040"/>
      <c r="J21" s="1041"/>
      <c r="M21" s="606"/>
    </row>
    <row r="22" spans="1:13" s="833" customFormat="1" ht="20.25" customHeight="1">
      <c r="A22" s="1033"/>
      <c r="C22" s="1038"/>
      <c r="D22" s="1037" t="str">
        <f>Cover!$B$2</f>
        <v>Package-C-Augmentation of transformation capacity at 765/400/220kV Agra (PG) S/S by 1x500 MVA, 400/220kV ICT at 400 KV Agra S/S</v>
      </c>
      <c r="E22" s="1038"/>
      <c r="F22" s="1039"/>
      <c r="G22" s="1040"/>
      <c r="H22" s="1040"/>
      <c r="I22" s="1040"/>
      <c r="J22" s="1041"/>
      <c r="M22" s="606"/>
    </row>
    <row r="23" spans="1:13" s="833" customFormat="1" ht="57" customHeight="1">
      <c r="A23" s="801">
        <v>1</v>
      </c>
      <c r="B23" s="946"/>
      <c r="C23" s="946"/>
      <c r="D23" s="1020" t="s">
        <v>598</v>
      </c>
      <c r="E23" s="1020" t="s">
        <v>596</v>
      </c>
      <c r="F23" s="1020" t="s">
        <v>596</v>
      </c>
      <c r="G23" s="1043" t="s">
        <v>590</v>
      </c>
      <c r="H23" s="628">
        <v>1</v>
      </c>
      <c r="I23" s="954"/>
      <c r="J23" s="1103" t="str">
        <f>IF(I23=0, "Included",IF(ISERROR(H23*I23), I23, H23*I23))</f>
        <v>Included</v>
      </c>
      <c r="K23" s="1042"/>
      <c r="M23" s="606"/>
    </row>
    <row r="24" spans="1:13" s="833" customFormat="1" ht="57" customHeight="1">
      <c r="A24" s="801">
        <v>2</v>
      </c>
      <c r="B24" s="946"/>
      <c r="C24" s="946"/>
      <c r="D24" s="1020" t="s">
        <v>600</v>
      </c>
      <c r="E24" s="1020" t="s">
        <v>596</v>
      </c>
      <c r="F24" s="1020" t="s">
        <v>748</v>
      </c>
      <c r="G24" s="1043" t="s">
        <v>590</v>
      </c>
      <c r="H24" s="628">
        <v>3</v>
      </c>
      <c r="I24" s="954"/>
      <c r="J24" s="1103" t="str">
        <f t="shared" ref="J24:J87" si="0">IF(I24=0, "Included",IF(ISERROR(H24*I24), I24, H24*I24))</f>
        <v>Included</v>
      </c>
      <c r="K24" s="1042"/>
      <c r="M24" s="606"/>
    </row>
    <row r="25" spans="1:13" s="833" customFormat="1" ht="57" customHeight="1">
      <c r="A25" s="801">
        <v>3</v>
      </c>
      <c r="B25" s="946"/>
      <c r="C25" s="946"/>
      <c r="D25" s="1020" t="s">
        <v>599</v>
      </c>
      <c r="E25" s="1020" t="s">
        <v>596</v>
      </c>
      <c r="F25" s="1020" t="s">
        <v>749</v>
      </c>
      <c r="G25" s="1043" t="s">
        <v>590</v>
      </c>
      <c r="H25" s="628">
        <v>2</v>
      </c>
      <c r="I25" s="954"/>
      <c r="J25" s="1103" t="str">
        <f t="shared" si="0"/>
        <v>Included</v>
      </c>
      <c r="K25" s="1042"/>
      <c r="M25" s="606"/>
    </row>
    <row r="26" spans="1:13" s="833" customFormat="1" ht="57" customHeight="1">
      <c r="A26" s="801">
        <v>4</v>
      </c>
      <c r="B26" s="946"/>
      <c r="C26" s="946"/>
      <c r="D26" s="1020" t="s">
        <v>601</v>
      </c>
      <c r="E26" s="1020" t="s">
        <v>596</v>
      </c>
      <c r="F26" s="1020" t="s">
        <v>750</v>
      </c>
      <c r="G26" s="1043" t="s">
        <v>590</v>
      </c>
      <c r="H26" s="628">
        <v>3</v>
      </c>
      <c r="I26" s="954"/>
      <c r="J26" s="1103" t="str">
        <f t="shared" si="0"/>
        <v>Included</v>
      </c>
      <c r="K26" s="1042"/>
      <c r="M26" s="606"/>
    </row>
    <row r="27" spans="1:13" s="833" customFormat="1" ht="57" customHeight="1">
      <c r="A27" s="801">
        <v>5</v>
      </c>
      <c r="B27" s="946"/>
      <c r="C27" s="946"/>
      <c r="D27" s="1020" t="s">
        <v>602</v>
      </c>
      <c r="E27" s="1020" t="s">
        <v>596</v>
      </c>
      <c r="F27" s="1020" t="s">
        <v>751</v>
      </c>
      <c r="G27" s="1043" t="s">
        <v>590</v>
      </c>
      <c r="H27" s="628">
        <v>3</v>
      </c>
      <c r="I27" s="954"/>
      <c r="J27" s="1103" t="str">
        <f t="shared" si="0"/>
        <v>Included</v>
      </c>
      <c r="K27" s="1042"/>
      <c r="M27" s="606"/>
    </row>
    <row r="28" spans="1:13" s="833" customFormat="1" ht="57" customHeight="1">
      <c r="A28" s="801">
        <v>6</v>
      </c>
      <c r="B28" s="946"/>
      <c r="C28" s="946"/>
      <c r="D28" s="1020" t="s">
        <v>652</v>
      </c>
      <c r="E28" s="1020" t="s">
        <v>596</v>
      </c>
      <c r="F28" s="1020" t="s">
        <v>752</v>
      </c>
      <c r="G28" s="1043" t="s">
        <v>570</v>
      </c>
      <c r="H28" s="628">
        <v>2</v>
      </c>
      <c r="I28" s="954"/>
      <c r="J28" s="1103" t="str">
        <f t="shared" si="0"/>
        <v>Included</v>
      </c>
      <c r="K28" s="1042"/>
      <c r="M28" s="606"/>
    </row>
    <row r="29" spans="1:13" s="833" customFormat="1" ht="57" customHeight="1">
      <c r="A29" s="801">
        <v>7</v>
      </c>
      <c r="B29" s="946"/>
      <c r="C29" s="946"/>
      <c r="D29" s="1020" t="s">
        <v>664</v>
      </c>
      <c r="E29" s="1020" t="s">
        <v>596</v>
      </c>
      <c r="F29" s="1020" t="s">
        <v>753</v>
      </c>
      <c r="G29" s="1043" t="s">
        <v>590</v>
      </c>
      <c r="H29" s="628">
        <v>3</v>
      </c>
      <c r="I29" s="954"/>
      <c r="J29" s="1103" t="str">
        <f t="shared" si="0"/>
        <v>Included</v>
      </c>
      <c r="K29" s="1042"/>
      <c r="M29" s="606"/>
    </row>
    <row r="30" spans="1:13" s="833" customFormat="1" ht="57" customHeight="1">
      <c r="A30" s="801">
        <v>8</v>
      </c>
      <c r="B30" s="946"/>
      <c r="C30" s="946"/>
      <c r="D30" s="1020" t="s">
        <v>665</v>
      </c>
      <c r="E30" s="1020" t="s">
        <v>596</v>
      </c>
      <c r="F30" s="1020" t="s">
        <v>754</v>
      </c>
      <c r="G30" s="1043" t="s">
        <v>590</v>
      </c>
      <c r="H30" s="628">
        <v>3</v>
      </c>
      <c r="I30" s="954"/>
      <c r="J30" s="1103" t="str">
        <f t="shared" si="0"/>
        <v>Included</v>
      </c>
      <c r="K30" s="1042"/>
      <c r="M30" s="606"/>
    </row>
    <row r="31" spans="1:13" s="833" customFormat="1" ht="57" customHeight="1">
      <c r="A31" s="801">
        <v>9</v>
      </c>
      <c r="B31" s="946"/>
      <c r="C31" s="946"/>
      <c r="D31" s="1020" t="s">
        <v>666</v>
      </c>
      <c r="E31" s="1020" t="s">
        <v>596</v>
      </c>
      <c r="F31" s="1020" t="s">
        <v>755</v>
      </c>
      <c r="G31" s="1043" t="s">
        <v>570</v>
      </c>
      <c r="H31" s="628">
        <v>1</v>
      </c>
      <c r="I31" s="954"/>
      <c r="J31" s="1103" t="str">
        <f t="shared" si="0"/>
        <v>Included</v>
      </c>
      <c r="K31" s="1042"/>
      <c r="M31" s="606"/>
    </row>
    <row r="32" spans="1:13" s="833" customFormat="1" ht="57" customHeight="1">
      <c r="A32" s="801">
        <v>10</v>
      </c>
      <c r="B32" s="946"/>
      <c r="C32" s="946"/>
      <c r="D32" s="1020" t="s">
        <v>617</v>
      </c>
      <c r="E32" s="1020" t="s">
        <v>596</v>
      </c>
      <c r="F32" s="1020" t="s">
        <v>756</v>
      </c>
      <c r="G32" s="1043" t="s">
        <v>590</v>
      </c>
      <c r="H32" s="628">
        <v>3</v>
      </c>
      <c r="I32" s="954"/>
      <c r="J32" s="1103" t="str">
        <f t="shared" si="0"/>
        <v>Included</v>
      </c>
      <c r="K32" s="1042"/>
      <c r="M32" s="606"/>
    </row>
    <row r="33" spans="1:13" s="833" customFormat="1" ht="57" customHeight="1">
      <c r="A33" s="801">
        <v>11</v>
      </c>
      <c r="B33" s="946"/>
      <c r="C33" s="946"/>
      <c r="D33" s="1020" t="s">
        <v>667</v>
      </c>
      <c r="E33" s="1020" t="s">
        <v>596</v>
      </c>
      <c r="F33" s="1020" t="s">
        <v>757</v>
      </c>
      <c r="G33" s="1043" t="s">
        <v>590</v>
      </c>
      <c r="H33" s="628">
        <v>3</v>
      </c>
      <c r="I33" s="954"/>
      <c r="J33" s="1103" t="str">
        <f t="shared" si="0"/>
        <v>Included</v>
      </c>
      <c r="K33" s="1042"/>
      <c r="M33" s="606"/>
    </row>
    <row r="34" spans="1:13" s="833" customFormat="1" ht="57" customHeight="1">
      <c r="A34" s="801">
        <v>12</v>
      </c>
      <c r="B34" s="946"/>
      <c r="C34" s="946"/>
      <c r="D34" s="1020" t="s">
        <v>668</v>
      </c>
      <c r="E34" s="1020" t="s">
        <v>596</v>
      </c>
      <c r="F34" s="1020" t="s">
        <v>758</v>
      </c>
      <c r="G34" s="1043" t="s">
        <v>590</v>
      </c>
      <c r="H34" s="628">
        <v>3</v>
      </c>
      <c r="I34" s="954"/>
      <c r="J34" s="1103" t="str">
        <f t="shared" si="0"/>
        <v>Included</v>
      </c>
      <c r="K34" s="1042"/>
      <c r="M34" s="606"/>
    </row>
    <row r="35" spans="1:13" s="833" customFormat="1" ht="57" customHeight="1">
      <c r="A35" s="801">
        <v>13</v>
      </c>
      <c r="B35" s="946"/>
      <c r="C35" s="946"/>
      <c r="D35" s="1020" t="s">
        <v>669</v>
      </c>
      <c r="E35" s="1020" t="s">
        <v>596</v>
      </c>
      <c r="F35" s="1020" t="s">
        <v>759</v>
      </c>
      <c r="G35" s="1043" t="s">
        <v>590</v>
      </c>
      <c r="H35" s="628">
        <v>3</v>
      </c>
      <c r="I35" s="954"/>
      <c r="J35" s="1103" t="str">
        <f t="shared" si="0"/>
        <v>Included</v>
      </c>
      <c r="K35" s="1042"/>
      <c r="M35" s="606"/>
    </row>
    <row r="36" spans="1:13" s="833" customFormat="1" ht="57" customHeight="1">
      <c r="A36" s="801">
        <v>14</v>
      </c>
      <c r="B36" s="946"/>
      <c r="C36" s="946"/>
      <c r="D36" s="1020" t="s">
        <v>618</v>
      </c>
      <c r="E36" s="1020" t="s">
        <v>596</v>
      </c>
      <c r="F36" s="1020" t="s">
        <v>760</v>
      </c>
      <c r="G36" s="1043" t="s">
        <v>589</v>
      </c>
      <c r="H36" s="628">
        <v>0.1</v>
      </c>
      <c r="I36" s="954"/>
      <c r="J36" s="1103" t="str">
        <f t="shared" si="0"/>
        <v>Included</v>
      </c>
      <c r="K36" s="1042"/>
      <c r="M36" s="606"/>
    </row>
    <row r="37" spans="1:13" s="833" customFormat="1" ht="57" customHeight="1">
      <c r="A37" s="801">
        <v>15</v>
      </c>
      <c r="B37" s="946"/>
      <c r="C37" s="946"/>
      <c r="D37" s="1020" t="s">
        <v>670</v>
      </c>
      <c r="E37" s="1020" t="s">
        <v>596</v>
      </c>
      <c r="F37" s="1020" t="s">
        <v>761</v>
      </c>
      <c r="G37" s="1043" t="s">
        <v>590</v>
      </c>
      <c r="H37" s="628">
        <v>1</v>
      </c>
      <c r="I37" s="954"/>
      <c r="J37" s="1103" t="str">
        <f t="shared" si="0"/>
        <v>Included</v>
      </c>
      <c r="K37" s="1042"/>
      <c r="M37" s="606"/>
    </row>
    <row r="38" spans="1:13" s="833" customFormat="1" ht="57" customHeight="1">
      <c r="A38" s="801">
        <v>16</v>
      </c>
      <c r="B38" s="946"/>
      <c r="C38" s="946"/>
      <c r="D38" s="1020" t="s">
        <v>671</v>
      </c>
      <c r="E38" s="1020" t="s">
        <v>596</v>
      </c>
      <c r="F38" s="1020" t="s">
        <v>762</v>
      </c>
      <c r="G38" s="1043" t="s">
        <v>590</v>
      </c>
      <c r="H38" s="628">
        <v>1</v>
      </c>
      <c r="I38" s="954"/>
      <c r="J38" s="1103" t="str">
        <f t="shared" si="0"/>
        <v>Included</v>
      </c>
      <c r="K38" s="1042"/>
      <c r="M38" s="606"/>
    </row>
    <row r="39" spans="1:13" s="833" customFormat="1" ht="57" customHeight="1">
      <c r="A39" s="801">
        <v>17</v>
      </c>
      <c r="B39" s="946"/>
      <c r="C39" s="946"/>
      <c r="D39" s="1020" t="s">
        <v>672</v>
      </c>
      <c r="E39" s="1020" t="s">
        <v>596</v>
      </c>
      <c r="F39" s="1020" t="s">
        <v>763</v>
      </c>
      <c r="G39" s="1043" t="s">
        <v>590</v>
      </c>
      <c r="H39" s="628">
        <v>1</v>
      </c>
      <c r="I39" s="954"/>
      <c r="J39" s="1103" t="str">
        <f t="shared" si="0"/>
        <v>Included</v>
      </c>
      <c r="K39" s="1042"/>
      <c r="M39" s="606"/>
    </row>
    <row r="40" spans="1:13" s="833" customFormat="1" ht="57" customHeight="1">
      <c r="A40" s="801">
        <v>18</v>
      </c>
      <c r="B40" s="946"/>
      <c r="C40" s="946"/>
      <c r="D40" s="1020" t="s">
        <v>673</v>
      </c>
      <c r="E40" s="1020" t="s">
        <v>596</v>
      </c>
      <c r="F40" s="1020" t="s">
        <v>764</v>
      </c>
      <c r="G40" s="1043" t="s">
        <v>570</v>
      </c>
      <c r="H40" s="628">
        <v>1</v>
      </c>
      <c r="I40" s="954"/>
      <c r="J40" s="1103" t="str">
        <f t="shared" si="0"/>
        <v>Included</v>
      </c>
      <c r="K40" s="1042"/>
      <c r="M40" s="606"/>
    </row>
    <row r="41" spans="1:13" s="833" customFormat="1" ht="57" customHeight="1">
      <c r="A41" s="801">
        <v>19</v>
      </c>
      <c r="B41" s="946"/>
      <c r="C41" s="946"/>
      <c r="D41" s="1020" t="s">
        <v>674</v>
      </c>
      <c r="E41" s="1020" t="s">
        <v>596</v>
      </c>
      <c r="F41" s="1020" t="s">
        <v>765</v>
      </c>
      <c r="G41" s="1043" t="s">
        <v>570</v>
      </c>
      <c r="H41" s="628">
        <v>1</v>
      </c>
      <c r="I41" s="954"/>
      <c r="J41" s="1103" t="str">
        <f t="shared" si="0"/>
        <v>Included</v>
      </c>
      <c r="K41" s="1042"/>
      <c r="M41" s="606"/>
    </row>
    <row r="42" spans="1:13" s="833" customFormat="1" ht="57" customHeight="1">
      <c r="A42" s="801">
        <v>20</v>
      </c>
      <c r="B42" s="946"/>
      <c r="C42" s="946"/>
      <c r="D42" s="1020" t="s">
        <v>653</v>
      </c>
      <c r="E42" s="1020" t="s">
        <v>596</v>
      </c>
      <c r="F42" s="1020" t="s">
        <v>766</v>
      </c>
      <c r="G42" s="1043" t="s">
        <v>589</v>
      </c>
      <c r="H42" s="628">
        <v>1</v>
      </c>
      <c r="I42" s="954"/>
      <c r="J42" s="1103" t="str">
        <f t="shared" si="0"/>
        <v>Included</v>
      </c>
      <c r="K42" s="1042"/>
      <c r="M42" s="606"/>
    </row>
    <row r="43" spans="1:13" s="833" customFormat="1" ht="57" customHeight="1">
      <c r="A43" s="801">
        <v>21</v>
      </c>
      <c r="B43" s="946"/>
      <c r="C43" s="946"/>
      <c r="D43" s="1020" t="s">
        <v>612</v>
      </c>
      <c r="E43" s="1020" t="s">
        <v>596</v>
      </c>
      <c r="F43" s="1020" t="s">
        <v>767</v>
      </c>
      <c r="G43" s="1043" t="s">
        <v>589</v>
      </c>
      <c r="H43" s="628">
        <v>1</v>
      </c>
      <c r="I43" s="954"/>
      <c r="J43" s="1103" t="str">
        <f t="shared" si="0"/>
        <v>Included</v>
      </c>
      <c r="K43" s="1042"/>
      <c r="M43" s="606"/>
    </row>
    <row r="44" spans="1:13" s="833" customFormat="1" ht="57" customHeight="1">
      <c r="A44" s="801">
        <v>22</v>
      </c>
      <c r="B44" s="946"/>
      <c r="C44" s="946"/>
      <c r="D44" s="1020" t="s">
        <v>613</v>
      </c>
      <c r="E44" s="1020" t="s">
        <v>596</v>
      </c>
      <c r="F44" s="1020" t="s">
        <v>768</v>
      </c>
      <c r="G44" s="1043" t="s">
        <v>589</v>
      </c>
      <c r="H44" s="628">
        <v>2</v>
      </c>
      <c r="I44" s="954"/>
      <c r="J44" s="1103" t="str">
        <f t="shared" si="0"/>
        <v>Included</v>
      </c>
      <c r="K44" s="1042"/>
      <c r="M44" s="606"/>
    </row>
    <row r="45" spans="1:13" s="833" customFormat="1" ht="57" customHeight="1">
      <c r="A45" s="801">
        <v>23</v>
      </c>
      <c r="B45" s="946"/>
      <c r="C45" s="946"/>
      <c r="D45" s="1020" t="s">
        <v>675</v>
      </c>
      <c r="E45" s="1020" t="s">
        <v>596</v>
      </c>
      <c r="F45" s="1020" t="s">
        <v>769</v>
      </c>
      <c r="G45" s="1043" t="s">
        <v>589</v>
      </c>
      <c r="H45" s="628">
        <v>5</v>
      </c>
      <c r="I45" s="954"/>
      <c r="J45" s="1103" t="str">
        <f t="shared" si="0"/>
        <v>Included</v>
      </c>
      <c r="K45" s="1042"/>
      <c r="M45" s="606"/>
    </row>
    <row r="46" spans="1:13" s="833" customFormat="1" ht="57" customHeight="1">
      <c r="A46" s="801">
        <v>24</v>
      </c>
      <c r="B46" s="946"/>
      <c r="C46" s="946"/>
      <c r="D46" s="1020" t="s">
        <v>614</v>
      </c>
      <c r="E46" s="1020" t="s">
        <v>596</v>
      </c>
      <c r="F46" s="1020" t="s">
        <v>770</v>
      </c>
      <c r="G46" s="1043" t="s">
        <v>589</v>
      </c>
      <c r="H46" s="628">
        <v>3</v>
      </c>
      <c r="I46" s="954"/>
      <c r="J46" s="1103" t="str">
        <f t="shared" si="0"/>
        <v>Included</v>
      </c>
      <c r="K46" s="1042"/>
      <c r="M46" s="606"/>
    </row>
    <row r="47" spans="1:13" s="833" customFormat="1" ht="57" customHeight="1">
      <c r="A47" s="801">
        <v>25</v>
      </c>
      <c r="B47" s="946"/>
      <c r="C47" s="946"/>
      <c r="D47" s="1020" t="s">
        <v>676</v>
      </c>
      <c r="E47" s="1020" t="s">
        <v>596</v>
      </c>
      <c r="F47" s="1020" t="s">
        <v>771</v>
      </c>
      <c r="G47" s="1043" t="s">
        <v>589</v>
      </c>
      <c r="H47" s="628">
        <v>2</v>
      </c>
      <c r="I47" s="954"/>
      <c r="J47" s="1103" t="str">
        <f t="shared" si="0"/>
        <v>Included</v>
      </c>
      <c r="K47" s="1042"/>
      <c r="M47" s="606"/>
    </row>
    <row r="48" spans="1:13" s="833" customFormat="1" ht="57" customHeight="1">
      <c r="A48" s="801">
        <v>26</v>
      </c>
      <c r="B48" s="946"/>
      <c r="C48" s="946"/>
      <c r="D48" s="1020" t="s">
        <v>615</v>
      </c>
      <c r="E48" s="1020" t="s">
        <v>596</v>
      </c>
      <c r="F48" s="1020" t="s">
        <v>772</v>
      </c>
      <c r="G48" s="1043" t="s">
        <v>589</v>
      </c>
      <c r="H48" s="628">
        <v>7</v>
      </c>
      <c r="I48" s="954"/>
      <c r="J48" s="1103" t="str">
        <f t="shared" si="0"/>
        <v>Included</v>
      </c>
      <c r="K48" s="1042"/>
      <c r="M48" s="606"/>
    </row>
    <row r="49" spans="1:13" s="833" customFormat="1" ht="57" customHeight="1">
      <c r="A49" s="801">
        <v>27</v>
      </c>
      <c r="B49" s="946"/>
      <c r="C49" s="946"/>
      <c r="D49" s="1020" t="s">
        <v>616</v>
      </c>
      <c r="E49" s="1020" t="s">
        <v>596</v>
      </c>
      <c r="F49" s="1020" t="s">
        <v>773</v>
      </c>
      <c r="G49" s="1043" t="s">
        <v>589</v>
      </c>
      <c r="H49" s="628">
        <v>10</v>
      </c>
      <c r="I49" s="954"/>
      <c r="J49" s="1103" t="str">
        <f t="shared" si="0"/>
        <v>Included</v>
      </c>
      <c r="K49" s="1042"/>
      <c r="M49" s="606"/>
    </row>
    <row r="50" spans="1:13" s="833" customFormat="1" ht="57" customHeight="1">
      <c r="A50" s="801">
        <v>28</v>
      </c>
      <c r="B50" s="946"/>
      <c r="C50" s="946"/>
      <c r="D50" s="1020" t="s">
        <v>609</v>
      </c>
      <c r="E50" s="1020" t="s">
        <v>596</v>
      </c>
      <c r="F50" s="1020" t="s">
        <v>774</v>
      </c>
      <c r="G50" s="1043" t="s">
        <v>589</v>
      </c>
      <c r="H50" s="628">
        <v>2.5</v>
      </c>
      <c r="I50" s="954"/>
      <c r="J50" s="1103" t="str">
        <f t="shared" si="0"/>
        <v>Included</v>
      </c>
      <c r="K50" s="1042"/>
      <c r="M50" s="606"/>
    </row>
    <row r="51" spans="1:13" s="833" customFormat="1" ht="57" customHeight="1">
      <c r="A51" s="801">
        <v>29</v>
      </c>
      <c r="B51" s="946"/>
      <c r="C51" s="946"/>
      <c r="D51" s="1020" t="s">
        <v>608</v>
      </c>
      <c r="E51" s="1020" t="s">
        <v>596</v>
      </c>
      <c r="F51" s="1020" t="s">
        <v>775</v>
      </c>
      <c r="G51" s="1043" t="s">
        <v>589</v>
      </c>
      <c r="H51" s="628">
        <v>3</v>
      </c>
      <c r="I51" s="954"/>
      <c r="J51" s="1103" t="str">
        <f t="shared" si="0"/>
        <v>Included</v>
      </c>
      <c r="K51" s="1042"/>
      <c r="M51" s="606"/>
    </row>
    <row r="52" spans="1:13" s="833" customFormat="1" ht="57" customHeight="1">
      <c r="A52" s="801">
        <v>30</v>
      </c>
      <c r="B52" s="946"/>
      <c r="C52" s="946"/>
      <c r="D52" s="1020" t="s">
        <v>610</v>
      </c>
      <c r="E52" s="1020" t="s">
        <v>596</v>
      </c>
      <c r="F52" s="1020" t="s">
        <v>776</v>
      </c>
      <c r="G52" s="1043" t="s">
        <v>589</v>
      </c>
      <c r="H52" s="628">
        <v>2</v>
      </c>
      <c r="I52" s="954"/>
      <c r="J52" s="1103" t="str">
        <f t="shared" si="0"/>
        <v>Included</v>
      </c>
      <c r="K52" s="1042"/>
      <c r="M52" s="606"/>
    </row>
    <row r="53" spans="1:13" s="833" customFormat="1" ht="57" customHeight="1">
      <c r="A53" s="801">
        <v>31</v>
      </c>
      <c r="B53" s="946"/>
      <c r="C53" s="946"/>
      <c r="D53" s="1020" t="s">
        <v>611</v>
      </c>
      <c r="E53" s="1020" t="s">
        <v>596</v>
      </c>
      <c r="F53" s="1020" t="s">
        <v>777</v>
      </c>
      <c r="G53" s="1043" t="s">
        <v>589</v>
      </c>
      <c r="H53" s="628">
        <v>3</v>
      </c>
      <c r="I53" s="954"/>
      <c r="J53" s="1103" t="str">
        <f t="shared" si="0"/>
        <v>Included</v>
      </c>
      <c r="K53" s="1042"/>
      <c r="M53" s="606"/>
    </row>
    <row r="54" spans="1:13" s="833" customFormat="1" ht="57" customHeight="1">
      <c r="A54" s="801">
        <v>32</v>
      </c>
      <c r="B54" s="946"/>
      <c r="C54" s="946"/>
      <c r="D54" s="1020" t="s">
        <v>607</v>
      </c>
      <c r="E54" s="1020" t="s">
        <v>596</v>
      </c>
      <c r="F54" s="1020" t="s">
        <v>778</v>
      </c>
      <c r="G54" s="1043" t="s">
        <v>589</v>
      </c>
      <c r="H54" s="628">
        <v>0.1</v>
      </c>
      <c r="I54" s="954"/>
      <c r="J54" s="1103" t="str">
        <f t="shared" si="0"/>
        <v>Included</v>
      </c>
      <c r="K54" s="1042"/>
      <c r="M54" s="606"/>
    </row>
    <row r="55" spans="1:13" s="833" customFormat="1" ht="57" customHeight="1">
      <c r="A55" s="801">
        <v>33</v>
      </c>
      <c r="B55" s="946"/>
      <c r="C55" s="946"/>
      <c r="D55" s="1020" t="s">
        <v>677</v>
      </c>
      <c r="E55" s="1020" t="s">
        <v>596</v>
      </c>
      <c r="F55" s="1020" t="s">
        <v>779</v>
      </c>
      <c r="G55" s="1043" t="s">
        <v>570</v>
      </c>
      <c r="H55" s="628">
        <v>1</v>
      </c>
      <c r="I55" s="954"/>
      <c r="J55" s="1103" t="str">
        <f t="shared" si="0"/>
        <v>Included</v>
      </c>
      <c r="K55" s="1042"/>
      <c r="M55" s="606"/>
    </row>
    <row r="56" spans="1:13" s="833" customFormat="1" ht="57" customHeight="1">
      <c r="A56" s="801">
        <v>34</v>
      </c>
      <c r="B56" s="946"/>
      <c r="C56" s="946"/>
      <c r="D56" s="1020" t="s">
        <v>604</v>
      </c>
      <c r="E56" s="1020" t="s">
        <v>596</v>
      </c>
      <c r="F56" s="1020" t="s">
        <v>780</v>
      </c>
      <c r="G56" s="1043" t="s">
        <v>590</v>
      </c>
      <c r="H56" s="628">
        <v>3</v>
      </c>
      <c r="I56" s="954"/>
      <c r="J56" s="1103" t="str">
        <f t="shared" si="0"/>
        <v>Included</v>
      </c>
      <c r="K56" s="1042"/>
      <c r="M56" s="606"/>
    </row>
    <row r="57" spans="1:13" s="833" customFormat="1" ht="57" customHeight="1">
      <c r="A57" s="801">
        <v>35</v>
      </c>
      <c r="B57" s="946"/>
      <c r="C57" s="946"/>
      <c r="D57" s="1020" t="s">
        <v>605</v>
      </c>
      <c r="E57" s="1020" t="s">
        <v>596</v>
      </c>
      <c r="F57" s="1020" t="s">
        <v>781</v>
      </c>
      <c r="G57" s="1043" t="s">
        <v>570</v>
      </c>
      <c r="H57" s="628">
        <v>1</v>
      </c>
      <c r="I57" s="954"/>
      <c r="J57" s="1103" t="str">
        <f t="shared" si="0"/>
        <v>Included</v>
      </c>
      <c r="K57" s="1042"/>
      <c r="M57" s="606"/>
    </row>
    <row r="58" spans="1:13" s="833" customFormat="1" ht="57" customHeight="1">
      <c r="A58" s="801">
        <v>36</v>
      </c>
      <c r="B58" s="946"/>
      <c r="C58" s="946"/>
      <c r="D58" s="1020" t="s">
        <v>622</v>
      </c>
      <c r="E58" s="1020" t="s">
        <v>596</v>
      </c>
      <c r="F58" s="1020" t="s">
        <v>782</v>
      </c>
      <c r="G58" s="1043" t="s">
        <v>591</v>
      </c>
      <c r="H58" s="628">
        <v>1</v>
      </c>
      <c r="I58" s="954"/>
      <c r="J58" s="1103" t="str">
        <f t="shared" si="0"/>
        <v>Included</v>
      </c>
      <c r="K58" s="1042"/>
      <c r="M58" s="606"/>
    </row>
    <row r="59" spans="1:13" s="833" customFormat="1" ht="57" customHeight="1">
      <c r="A59" s="801">
        <v>37</v>
      </c>
      <c r="B59" s="946"/>
      <c r="C59" s="946"/>
      <c r="D59" s="1020" t="s">
        <v>621</v>
      </c>
      <c r="E59" s="1020" t="s">
        <v>596</v>
      </c>
      <c r="F59" s="1020" t="s">
        <v>783</v>
      </c>
      <c r="G59" s="1043" t="s">
        <v>590</v>
      </c>
      <c r="H59" s="628">
        <v>5</v>
      </c>
      <c r="I59" s="954"/>
      <c r="J59" s="1103" t="str">
        <f t="shared" si="0"/>
        <v>Included</v>
      </c>
      <c r="K59" s="1042"/>
      <c r="M59" s="606"/>
    </row>
    <row r="60" spans="1:13" s="833" customFormat="1" ht="57" customHeight="1">
      <c r="A60" s="801">
        <v>38</v>
      </c>
      <c r="B60" s="946"/>
      <c r="C60" s="946"/>
      <c r="D60" s="1020" t="s">
        <v>620</v>
      </c>
      <c r="E60" s="1020" t="s">
        <v>596</v>
      </c>
      <c r="F60" s="1020" t="s">
        <v>784</v>
      </c>
      <c r="G60" s="1043" t="s">
        <v>590</v>
      </c>
      <c r="H60" s="628">
        <v>10</v>
      </c>
      <c r="I60" s="954"/>
      <c r="J60" s="1103" t="str">
        <f t="shared" si="0"/>
        <v>Included</v>
      </c>
      <c r="K60" s="1042"/>
      <c r="M60" s="606"/>
    </row>
    <row r="61" spans="1:13" s="833" customFormat="1" ht="111" customHeight="1">
      <c r="A61" s="801">
        <v>39</v>
      </c>
      <c r="B61" s="946"/>
      <c r="C61" s="946"/>
      <c r="D61" s="1020" t="s">
        <v>654</v>
      </c>
      <c r="E61" s="1020" t="s">
        <v>596</v>
      </c>
      <c r="F61" s="1020" t="s">
        <v>785</v>
      </c>
      <c r="G61" s="1043" t="s">
        <v>590</v>
      </c>
      <c r="H61" s="628">
        <v>1</v>
      </c>
      <c r="I61" s="954"/>
      <c r="J61" s="1103" t="str">
        <f t="shared" si="0"/>
        <v>Included</v>
      </c>
      <c r="K61" s="1042"/>
      <c r="M61" s="606"/>
    </row>
    <row r="62" spans="1:13" s="833" customFormat="1" ht="57" customHeight="1">
      <c r="A62" s="801">
        <v>40</v>
      </c>
      <c r="B62" s="946"/>
      <c r="C62" s="946"/>
      <c r="D62" s="1020" t="s">
        <v>678</v>
      </c>
      <c r="E62" s="1020" t="s">
        <v>596</v>
      </c>
      <c r="F62" s="1020" t="s">
        <v>786</v>
      </c>
      <c r="G62" s="1043" t="s">
        <v>590</v>
      </c>
      <c r="H62" s="628">
        <v>2</v>
      </c>
      <c r="I62" s="954"/>
      <c r="J62" s="1103" t="str">
        <f t="shared" si="0"/>
        <v>Included</v>
      </c>
      <c r="K62" s="1042"/>
      <c r="M62" s="606"/>
    </row>
    <row r="63" spans="1:13" s="833" customFormat="1" ht="57" customHeight="1">
      <c r="A63" s="801">
        <v>41</v>
      </c>
      <c r="B63" s="946"/>
      <c r="C63" s="946"/>
      <c r="D63" s="1020" t="s">
        <v>619</v>
      </c>
      <c r="E63" s="1020" t="s">
        <v>596</v>
      </c>
      <c r="F63" s="1020" t="s">
        <v>787</v>
      </c>
      <c r="G63" s="1043" t="s">
        <v>590</v>
      </c>
      <c r="H63" s="628">
        <v>3</v>
      </c>
      <c r="I63" s="954"/>
      <c r="J63" s="1103" t="str">
        <f t="shared" si="0"/>
        <v>Included</v>
      </c>
      <c r="K63" s="1042"/>
      <c r="M63" s="606"/>
    </row>
    <row r="64" spans="1:13" s="833" customFormat="1" ht="57" customHeight="1">
      <c r="A64" s="801">
        <v>42</v>
      </c>
      <c r="B64" s="946"/>
      <c r="C64" s="946"/>
      <c r="D64" s="1020" t="s">
        <v>679</v>
      </c>
      <c r="E64" s="1020" t="s">
        <v>596</v>
      </c>
      <c r="F64" s="1020" t="s">
        <v>788</v>
      </c>
      <c r="G64" s="1043" t="s">
        <v>570</v>
      </c>
      <c r="H64" s="628">
        <v>8</v>
      </c>
      <c r="I64" s="954"/>
      <c r="J64" s="1103" t="str">
        <f t="shared" si="0"/>
        <v>Included</v>
      </c>
      <c r="K64" s="1042"/>
      <c r="M64" s="606"/>
    </row>
    <row r="65" spans="1:13" s="833" customFormat="1" ht="57" customHeight="1">
      <c r="A65" s="801">
        <v>43</v>
      </c>
      <c r="B65" s="946"/>
      <c r="C65" s="946"/>
      <c r="D65" s="1020" t="s">
        <v>680</v>
      </c>
      <c r="E65" s="1020" t="s">
        <v>596</v>
      </c>
      <c r="F65" s="1020" t="s">
        <v>789</v>
      </c>
      <c r="G65" s="1043" t="s">
        <v>589</v>
      </c>
      <c r="H65" s="628">
        <v>2</v>
      </c>
      <c r="I65" s="954"/>
      <c r="J65" s="1103" t="str">
        <f t="shared" si="0"/>
        <v>Included</v>
      </c>
      <c r="K65" s="1042"/>
      <c r="M65" s="606"/>
    </row>
    <row r="66" spans="1:13" s="833" customFormat="1" ht="57" customHeight="1">
      <c r="A66" s="801">
        <v>44</v>
      </c>
      <c r="B66" s="946"/>
      <c r="C66" s="946"/>
      <c r="D66" s="1020" t="s">
        <v>681</v>
      </c>
      <c r="E66" s="1020" t="s">
        <v>596</v>
      </c>
      <c r="F66" s="1020" t="s">
        <v>790</v>
      </c>
      <c r="G66" s="1043" t="s">
        <v>590</v>
      </c>
      <c r="H66" s="628">
        <v>4</v>
      </c>
      <c r="I66" s="954"/>
      <c r="J66" s="1103" t="str">
        <f t="shared" si="0"/>
        <v>Included</v>
      </c>
      <c r="K66" s="1042"/>
      <c r="M66" s="606"/>
    </row>
    <row r="67" spans="1:13" s="833" customFormat="1" ht="57" customHeight="1">
      <c r="A67" s="801">
        <v>45</v>
      </c>
      <c r="B67" s="946"/>
      <c r="C67" s="946"/>
      <c r="D67" s="1020" t="s">
        <v>682</v>
      </c>
      <c r="E67" s="1020" t="s">
        <v>596</v>
      </c>
      <c r="F67" s="1020" t="s">
        <v>791</v>
      </c>
      <c r="G67" s="1043" t="s">
        <v>570</v>
      </c>
      <c r="H67" s="628">
        <v>1</v>
      </c>
      <c r="I67" s="954"/>
      <c r="J67" s="1103" t="str">
        <f t="shared" si="0"/>
        <v>Included</v>
      </c>
      <c r="K67" s="1042"/>
      <c r="M67" s="606"/>
    </row>
    <row r="68" spans="1:13" s="833" customFormat="1" ht="57" customHeight="1">
      <c r="A68" s="801">
        <v>46</v>
      </c>
      <c r="B68" s="946"/>
      <c r="C68" s="946"/>
      <c r="D68" s="1020" t="s">
        <v>603</v>
      </c>
      <c r="E68" s="1020" t="s">
        <v>596</v>
      </c>
      <c r="F68" s="1020" t="s">
        <v>792</v>
      </c>
      <c r="G68" s="1043" t="s">
        <v>590</v>
      </c>
      <c r="H68" s="628">
        <v>1</v>
      </c>
      <c r="I68" s="954"/>
      <c r="J68" s="1103" t="str">
        <f t="shared" si="0"/>
        <v>Included</v>
      </c>
      <c r="K68" s="1042"/>
      <c r="M68" s="606"/>
    </row>
    <row r="69" spans="1:13" s="833" customFormat="1" ht="57" customHeight="1">
      <c r="A69" s="801">
        <v>47</v>
      </c>
      <c r="B69" s="946"/>
      <c r="C69" s="946"/>
      <c r="D69" s="1020" t="s">
        <v>683</v>
      </c>
      <c r="E69" s="1020" t="s">
        <v>596</v>
      </c>
      <c r="F69" s="1020" t="s">
        <v>793</v>
      </c>
      <c r="G69" s="1043" t="s">
        <v>590</v>
      </c>
      <c r="H69" s="628">
        <v>1</v>
      </c>
      <c r="I69" s="954"/>
      <c r="J69" s="1103" t="str">
        <f t="shared" si="0"/>
        <v>Included</v>
      </c>
      <c r="K69" s="1042"/>
      <c r="M69" s="606"/>
    </row>
    <row r="70" spans="1:13" s="833" customFormat="1" ht="57" customHeight="1">
      <c r="A70" s="801">
        <v>48</v>
      </c>
      <c r="B70" s="946"/>
      <c r="C70" s="946"/>
      <c r="D70" s="1020" t="s">
        <v>606</v>
      </c>
      <c r="E70" s="1020" t="s">
        <v>596</v>
      </c>
      <c r="F70" s="1020" t="s">
        <v>794</v>
      </c>
      <c r="G70" s="1043" t="s">
        <v>570</v>
      </c>
      <c r="H70" s="628">
        <v>1</v>
      </c>
      <c r="I70" s="954"/>
      <c r="J70" s="1103" t="str">
        <f t="shared" si="0"/>
        <v>Included</v>
      </c>
      <c r="K70" s="1042"/>
      <c r="M70" s="606"/>
    </row>
    <row r="71" spans="1:13" s="833" customFormat="1" ht="57" customHeight="1">
      <c r="A71" s="801">
        <v>49</v>
      </c>
      <c r="B71" s="946"/>
      <c r="C71" s="946"/>
      <c r="D71" s="1020" t="s">
        <v>684</v>
      </c>
      <c r="E71" s="1020" t="s">
        <v>596</v>
      </c>
      <c r="F71" s="1020" t="s">
        <v>795</v>
      </c>
      <c r="G71" s="1043" t="s">
        <v>590</v>
      </c>
      <c r="H71" s="628">
        <v>12</v>
      </c>
      <c r="I71" s="954"/>
      <c r="J71" s="1103" t="str">
        <f t="shared" si="0"/>
        <v>Included</v>
      </c>
      <c r="K71" s="1042"/>
      <c r="M71" s="606"/>
    </row>
    <row r="72" spans="1:13" s="833" customFormat="1" ht="57" customHeight="1">
      <c r="A72" s="801">
        <v>50</v>
      </c>
      <c r="B72" s="946"/>
      <c r="C72" s="946"/>
      <c r="D72" s="1020" t="s">
        <v>685</v>
      </c>
      <c r="E72" s="1020" t="s">
        <v>596</v>
      </c>
      <c r="F72" s="1020" t="s">
        <v>796</v>
      </c>
      <c r="G72" s="1043" t="s">
        <v>595</v>
      </c>
      <c r="H72" s="628">
        <v>150</v>
      </c>
      <c r="I72" s="954"/>
      <c r="J72" s="1103" t="str">
        <f t="shared" si="0"/>
        <v>Included</v>
      </c>
      <c r="K72" s="1042"/>
      <c r="M72" s="606"/>
    </row>
    <row r="73" spans="1:13" s="833" customFormat="1" ht="57" customHeight="1">
      <c r="A73" s="801">
        <v>51</v>
      </c>
      <c r="B73" s="946"/>
      <c r="C73" s="946"/>
      <c r="D73" s="1020" t="s">
        <v>686</v>
      </c>
      <c r="E73" s="1020" t="s">
        <v>596</v>
      </c>
      <c r="F73" s="1020" t="s">
        <v>797</v>
      </c>
      <c r="G73" s="1043" t="s">
        <v>591</v>
      </c>
      <c r="H73" s="628">
        <v>1</v>
      </c>
      <c r="I73" s="954"/>
      <c r="J73" s="1103" t="str">
        <f t="shared" si="0"/>
        <v>Included</v>
      </c>
      <c r="K73" s="1042"/>
      <c r="M73" s="606"/>
    </row>
    <row r="74" spans="1:13" s="833" customFormat="1" ht="57" customHeight="1">
      <c r="A74" s="801">
        <v>52</v>
      </c>
      <c r="B74" s="946"/>
      <c r="C74" s="946"/>
      <c r="D74" s="1020" t="s">
        <v>687</v>
      </c>
      <c r="E74" s="1020" t="s">
        <v>596</v>
      </c>
      <c r="F74" s="1020" t="s">
        <v>798</v>
      </c>
      <c r="G74" s="1043" t="s">
        <v>591</v>
      </c>
      <c r="H74" s="628">
        <v>1</v>
      </c>
      <c r="I74" s="954"/>
      <c r="J74" s="1103" t="str">
        <f t="shared" si="0"/>
        <v>Included</v>
      </c>
      <c r="K74" s="1042"/>
      <c r="M74" s="606"/>
    </row>
    <row r="75" spans="1:13" s="833" customFormat="1" ht="57" customHeight="1">
      <c r="A75" s="801">
        <v>53</v>
      </c>
      <c r="B75" s="946"/>
      <c r="C75" s="946"/>
      <c r="D75" s="1020" t="s">
        <v>655</v>
      </c>
      <c r="E75" s="1020" t="s">
        <v>596</v>
      </c>
      <c r="F75" s="1020" t="s">
        <v>799</v>
      </c>
      <c r="G75" s="1043" t="s">
        <v>591</v>
      </c>
      <c r="H75" s="628">
        <v>1</v>
      </c>
      <c r="I75" s="954"/>
      <c r="J75" s="1103" t="str">
        <f t="shared" si="0"/>
        <v>Included</v>
      </c>
      <c r="K75" s="1042"/>
      <c r="M75" s="606"/>
    </row>
    <row r="76" spans="1:13" s="833" customFormat="1" ht="57" customHeight="1">
      <c r="A76" s="801">
        <v>54</v>
      </c>
      <c r="B76" s="946"/>
      <c r="C76" s="946"/>
      <c r="D76" s="1020" t="s">
        <v>688</v>
      </c>
      <c r="E76" s="1020" t="s">
        <v>596</v>
      </c>
      <c r="F76" s="1020" t="s">
        <v>800</v>
      </c>
      <c r="G76" s="1043" t="s">
        <v>570</v>
      </c>
      <c r="H76" s="628">
        <v>1</v>
      </c>
      <c r="I76" s="954"/>
      <c r="J76" s="1103" t="str">
        <f t="shared" si="0"/>
        <v>Included</v>
      </c>
      <c r="K76" s="1042"/>
      <c r="M76" s="606"/>
    </row>
    <row r="77" spans="1:13" s="833" customFormat="1" ht="57" customHeight="1">
      <c r="A77" s="801">
        <v>55</v>
      </c>
      <c r="B77" s="946"/>
      <c r="C77" s="946"/>
      <c r="D77" s="1020" t="s">
        <v>689</v>
      </c>
      <c r="E77" s="1020" t="s">
        <v>596</v>
      </c>
      <c r="F77" s="1020" t="s">
        <v>801</v>
      </c>
      <c r="G77" s="1043" t="s">
        <v>570</v>
      </c>
      <c r="H77" s="628">
        <v>1</v>
      </c>
      <c r="I77" s="954"/>
      <c r="J77" s="1103" t="str">
        <f t="shared" si="0"/>
        <v>Included</v>
      </c>
      <c r="K77" s="1042"/>
      <c r="M77" s="606"/>
    </row>
    <row r="78" spans="1:13" s="833" customFormat="1" ht="111" customHeight="1">
      <c r="A78" s="801">
        <v>56</v>
      </c>
      <c r="B78" s="946"/>
      <c r="C78" s="946"/>
      <c r="D78" s="1020" t="s">
        <v>690</v>
      </c>
      <c r="E78" s="1020" t="s">
        <v>596</v>
      </c>
      <c r="F78" s="1020" t="s">
        <v>802</v>
      </c>
      <c r="G78" s="1043" t="s">
        <v>570</v>
      </c>
      <c r="H78" s="628">
        <v>1</v>
      </c>
      <c r="I78" s="954"/>
      <c r="J78" s="1103" t="str">
        <f t="shared" si="0"/>
        <v>Included</v>
      </c>
      <c r="K78" s="1042"/>
      <c r="M78" s="606"/>
    </row>
    <row r="79" spans="1:13" s="833" customFormat="1" ht="121.5" customHeight="1">
      <c r="A79" s="801">
        <v>57</v>
      </c>
      <c r="B79" s="946"/>
      <c r="C79" s="946"/>
      <c r="D79" s="1020" t="s">
        <v>691</v>
      </c>
      <c r="E79" s="1020" t="s">
        <v>596</v>
      </c>
      <c r="F79" s="1020" t="s">
        <v>803</v>
      </c>
      <c r="G79" s="1043" t="s">
        <v>570</v>
      </c>
      <c r="H79" s="628">
        <v>1</v>
      </c>
      <c r="I79" s="954"/>
      <c r="J79" s="1103" t="str">
        <f t="shared" si="0"/>
        <v>Included</v>
      </c>
      <c r="K79" s="1042"/>
      <c r="M79" s="606"/>
    </row>
    <row r="80" spans="1:13" s="833" customFormat="1" ht="94.5" customHeight="1">
      <c r="A80" s="801">
        <v>58</v>
      </c>
      <c r="B80" s="946"/>
      <c r="C80" s="946"/>
      <c r="D80" s="1020" t="s">
        <v>692</v>
      </c>
      <c r="E80" s="1020" t="s">
        <v>596</v>
      </c>
      <c r="F80" s="1020" t="s">
        <v>804</v>
      </c>
      <c r="G80" s="1043" t="s">
        <v>570</v>
      </c>
      <c r="H80" s="628">
        <v>1</v>
      </c>
      <c r="I80" s="954"/>
      <c r="J80" s="1103" t="str">
        <f t="shared" si="0"/>
        <v>Included</v>
      </c>
      <c r="K80" s="1042"/>
      <c r="M80" s="606"/>
    </row>
    <row r="81" spans="1:13" s="833" customFormat="1" ht="103.5" customHeight="1">
      <c r="A81" s="801">
        <v>59</v>
      </c>
      <c r="B81" s="946"/>
      <c r="C81" s="946"/>
      <c r="D81" s="1020" t="s">
        <v>693</v>
      </c>
      <c r="E81" s="1020" t="s">
        <v>596</v>
      </c>
      <c r="F81" s="1020" t="s">
        <v>805</v>
      </c>
      <c r="G81" s="1043" t="s">
        <v>597</v>
      </c>
      <c r="H81" s="628">
        <v>1</v>
      </c>
      <c r="I81" s="954"/>
      <c r="J81" s="1103" t="str">
        <f t="shared" si="0"/>
        <v>Included</v>
      </c>
      <c r="K81" s="1042"/>
      <c r="M81" s="606"/>
    </row>
    <row r="82" spans="1:13" s="833" customFormat="1" ht="112.5" customHeight="1">
      <c r="A82" s="801">
        <v>60</v>
      </c>
      <c r="B82" s="946"/>
      <c r="C82" s="946"/>
      <c r="D82" s="1020" t="s">
        <v>694</v>
      </c>
      <c r="E82" s="1020" t="s">
        <v>596</v>
      </c>
      <c r="F82" s="1020" t="s">
        <v>806</v>
      </c>
      <c r="G82" s="1043" t="s">
        <v>590</v>
      </c>
      <c r="H82" s="628">
        <v>1</v>
      </c>
      <c r="I82" s="954"/>
      <c r="J82" s="1103" t="str">
        <f t="shared" si="0"/>
        <v>Included</v>
      </c>
      <c r="K82" s="1042"/>
      <c r="M82" s="606"/>
    </row>
    <row r="83" spans="1:13" s="833" customFormat="1" ht="96.75" customHeight="1">
      <c r="A83" s="801">
        <v>61</v>
      </c>
      <c r="B83" s="946"/>
      <c r="C83" s="946"/>
      <c r="D83" s="1020" t="s">
        <v>695</v>
      </c>
      <c r="E83" s="1020" t="s">
        <v>596</v>
      </c>
      <c r="F83" s="1020" t="s">
        <v>807</v>
      </c>
      <c r="G83" s="1043" t="s">
        <v>570</v>
      </c>
      <c r="H83" s="628">
        <v>2</v>
      </c>
      <c r="I83" s="954"/>
      <c r="J83" s="1103" t="str">
        <f t="shared" si="0"/>
        <v>Included</v>
      </c>
      <c r="K83" s="1042"/>
      <c r="M83" s="606"/>
    </row>
    <row r="84" spans="1:13" s="833" customFormat="1" ht="108.75" customHeight="1">
      <c r="A84" s="801">
        <v>62</v>
      </c>
      <c r="B84" s="946"/>
      <c r="C84" s="946"/>
      <c r="D84" s="1020" t="s">
        <v>696</v>
      </c>
      <c r="E84" s="1020" t="s">
        <v>596</v>
      </c>
      <c r="F84" s="1020" t="s">
        <v>808</v>
      </c>
      <c r="G84" s="1043" t="s">
        <v>570</v>
      </c>
      <c r="H84" s="628">
        <v>2</v>
      </c>
      <c r="I84" s="954"/>
      <c r="J84" s="1103" t="str">
        <f t="shared" si="0"/>
        <v>Included</v>
      </c>
      <c r="K84" s="1042"/>
      <c r="M84" s="606"/>
    </row>
    <row r="85" spans="1:13" s="833" customFormat="1" ht="108" customHeight="1">
      <c r="A85" s="801">
        <v>63</v>
      </c>
      <c r="B85" s="946"/>
      <c r="C85" s="946"/>
      <c r="D85" s="1020" t="s">
        <v>697</v>
      </c>
      <c r="E85" s="1020" t="s">
        <v>596</v>
      </c>
      <c r="F85" s="1020" t="s">
        <v>809</v>
      </c>
      <c r="G85" s="1043" t="s">
        <v>570</v>
      </c>
      <c r="H85" s="628">
        <v>2</v>
      </c>
      <c r="I85" s="954"/>
      <c r="J85" s="1103" t="str">
        <f t="shared" si="0"/>
        <v>Included</v>
      </c>
      <c r="K85" s="1042"/>
      <c r="M85" s="606"/>
    </row>
    <row r="86" spans="1:13" s="833" customFormat="1" ht="57" customHeight="1">
      <c r="A86" s="801">
        <v>64</v>
      </c>
      <c r="B86" s="946"/>
      <c r="C86" s="946"/>
      <c r="D86" s="1020" t="s">
        <v>698</v>
      </c>
      <c r="E86" s="1020" t="s">
        <v>596</v>
      </c>
      <c r="F86" s="1020" t="s">
        <v>810</v>
      </c>
      <c r="G86" s="1043" t="s">
        <v>570</v>
      </c>
      <c r="H86" s="628">
        <v>1</v>
      </c>
      <c r="I86" s="954"/>
      <c r="J86" s="1103" t="str">
        <f t="shared" si="0"/>
        <v>Included</v>
      </c>
      <c r="K86" s="1042"/>
      <c r="M86" s="606"/>
    </row>
    <row r="87" spans="1:13" s="833" customFormat="1" ht="57" customHeight="1">
      <c r="A87" s="801">
        <v>65</v>
      </c>
      <c r="B87" s="946"/>
      <c r="C87" s="946"/>
      <c r="D87" s="1020" t="s">
        <v>699</v>
      </c>
      <c r="E87" s="1020" t="s">
        <v>596</v>
      </c>
      <c r="F87" s="1020" t="s">
        <v>811</v>
      </c>
      <c r="G87" s="1043" t="s">
        <v>570</v>
      </c>
      <c r="H87" s="628">
        <v>2</v>
      </c>
      <c r="I87" s="954"/>
      <c r="J87" s="1103" t="str">
        <f t="shared" si="0"/>
        <v>Included</v>
      </c>
      <c r="K87" s="1042"/>
      <c r="M87" s="606"/>
    </row>
    <row r="88" spans="1:13" s="833" customFormat="1" ht="57" customHeight="1">
      <c r="A88" s="801">
        <v>66</v>
      </c>
      <c r="B88" s="946"/>
      <c r="C88" s="946"/>
      <c r="D88" s="1020" t="s">
        <v>700</v>
      </c>
      <c r="E88" s="1020" t="s">
        <v>596</v>
      </c>
      <c r="F88" s="1020" t="s">
        <v>812</v>
      </c>
      <c r="G88" s="1043" t="s">
        <v>597</v>
      </c>
      <c r="H88" s="628">
        <v>1</v>
      </c>
      <c r="I88" s="954"/>
      <c r="J88" s="1103" t="str">
        <f t="shared" ref="J88:J116" si="1">IF(I88=0, "Included",IF(ISERROR(H88*I88), I88, H88*I88))</f>
        <v>Included</v>
      </c>
      <c r="K88" s="1042"/>
      <c r="M88" s="606"/>
    </row>
    <row r="89" spans="1:13" s="833" customFormat="1" ht="95.25" customHeight="1">
      <c r="A89" s="801">
        <v>67</v>
      </c>
      <c r="B89" s="946"/>
      <c r="C89" s="946"/>
      <c r="D89" s="1020" t="s">
        <v>701</v>
      </c>
      <c r="E89" s="1020" t="s">
        <v>596</v>
      </c>
      <c r="F89" s="1020" t="s">
        <v>813</v>
      </c>
      <c r="G89" s="1043" t="s">
        <v>570</v>
      </c>
      <c r="H89" s="628">
        <v>1</v>
      </c>
      <c r="I89" s="954"/>
      <c r="J89" s="1103" t="str">
        <f t="shared" si="1"/>
        <v>Included</v>
      </c>
      <c r="K89" s="1042"/>
      <c r="M89" s="606"/>
    </row>
    <row r="90" spans="1:13" s="833" customFormat="1" ht="57" customHeight="1">
      <c r="A90" s="801">
        <v>68</v>
      </c>
      <c r="B90" s="946"/>
      <c r="C90" s="946"/>
      <c r="D90" s="1020" t="s">
        <v>702</v>
      </c>
      <c r="E90" s="1020" t="s">
        <v>596</v>
      </c>
      <c r="F90" s="1020" t="s">
        <v>814</v>
      </c>
      <c r="G90" s="1043" t="s">
        <v>590</v>
      </c>
      <c r="H90" s="628">
        <v>2</v>
      </c>
      <c r="I90" s="954"/>
      <c r="J90" s="1103" t="str">
        <f t="shared" si="1"/>
        <v>Included</v>
      </c>
      <c r="K90" s="1042"/>
      <c r="M90" s="606"/>
    </row>
    <row r="91" spans="1:13" s="833" customFormat="1" ht="57" customHeight="1">
      <c r="A91" s="801">
        <v>69</v>
      </c>
      <c r="B91" s="946"/>
      <c r="C91" s="946"/>
      <c r="D91" s="1020" t="s">
        <v>703</v>
      </c>
      <c r="E91" s="1020" t="s">
        <v>596</v>
      </c>
      <c r="F91" s="1020" t="s">
        <v>815</v>
      </c>
      <c r="G91" s="1043" t="s">
        <v>590</v>
      </c>
      <c r="H91" s="628">
        <v>2</v>
      </c>
      <c r="I91" s="954"/>
      <c r="J91" s="1103" t="str">
        <f t="shared" si="1"/>
        <v>Included</v>
      </c>
      <c r="K91" s="1042"/>
      <c r="M91" s="606"/>
    </row>
    <row r="92" spans="1:13" s="833" customFormat="1" ht="57" customHeight="1">
      <c r="A92" s="801">
        <v>70</v>
      </c>
      <c r="B92" s="946"/>
      <c r="C92" s="946"/>
      <c r="D92" s="1020" t="s">
        <v>704</v>
      </c>
      <c r="E92" s="1020" t="s">
        <v>596</v>
      </c>
      <c r="F92" s="1020" t="s">
        <v>816</v>
      </c>
      <c r="G92" s="1043" t="s">
        <v>590</v>
      </c>
      <c r="H92" s="628">
        <v>1</v>
      </c>
      <c r="I92" s="954"/>
      <c r="J92" s="1103" t="str">
        <f t="shared" si="1"/>
        <v>Included</v>
      </c>
      <c r="K92" s="1042"/>
      <c r="M92" s="606"/>
    </row>
    <row r="93" spans="1:13" s="833" customFormat="1" ht="57" customHeight="1">
      <c r="A93" s="801">
        <v>71</v>
      </c>
      <c r="B93" s="946"/>
      <c r="C93" s="946"/>
      <c r="D93" s="1020" t="s">
        <v>705</v>
      </c>
      <c r="E93" s="1020" t="s">
        <v>596</v>
      </c>
      <c r="F93" s="1020" t="s">
        <v>817</v>
      </c>
      <c r="G93" s="1043" t="s">
        <v>570</v>
      </c>
      <c r="H93" s="628">
        <v>1</v>
      </c>
      <c r="I93" s="954"/>
      <c r="J93" s="1103" t="str">
        <f t="shared" si="1"/>
        <v>Included</v>
      </c>
      <c r="K93" s="1042"/>
      <c r="M93" s="606"/>
    </row>
    <row r="94" spans="1:13" s="833" customFormat="1" ht="57" customHeight="1">
      <c r="A94" s="801">
        <v>72</v>
      </c>
      <c r="B94" s="946"/>
      <c r="C94" s="946"/>
      <c r="D94" s="1020" t="s">
        <v>706</v>
      </c>
      <c r="E94" s="1020" t="s">
        <v>596</v>
      </c>
      <c r="F94" s="1020" t="s">
        <v>818</v>
      </c>
      <c r="G94" s="1043" t="s">
        <v>570</v>
      </c>
      <c r="H94" s="628">
        <v>3</v>
      </c>
      <c r="I94" s="954"/>
      <c r="J94" s="1103" t="str">
        <f t="shared" si="1"/>
        <v>Included</v>
      </c>
      <c r="K94" s="1042"/>
      <c r="M94" s="606"/>
    </row>
    <row r="95" spans="1:13" s="833" customFormat="1" ht="57" customHeight="1">
      <c r="A95" s="801">
        <v>73</v>
      </c>
      <c r="B95" s="946"/>
      <c r="C95" s="946"/>
      <c r="D95" s="1020" t="s">
        <v>707</v>
      </c>
      <c r="E95" s="1020" t="s">
        <v>596</v>
      </c>
      <c r="F95" s="1020" t="s">
        <v>819</v>
      </c>
      <c r="G95" s="1043" t="s">
        <v>570</v>
      </c>
      <c r="H95" s="628">
        <v>3</v>
      </c>
      <c r="I95" s="954"/>
      <c r="J95" s="1103" t="str">
        <f t="shared" si="1"/>
        <v>Included</v>
      </c>
      <c r="K95" s="1042"/>
      <c r="M95" s="606"/>
    </row>
    <row r="96" spans="1:13" s="833" customFormat="1" ht="57" customHeight="1">
      <c r="A96" s="801">
        <v>74</v>
      </c>
      <c r="B96" s="946"/>
      <c r="C96" s="946"/>
      <c r="D96" s="1020" t="s">
        <v>708</v>
      </c>
      <c r="E96" s="1020" t="s">
        <v>596</v>
      </c>
      <c r="F96" s="1020" t="s">
        <v>820</v>
      </c>
      <c r="G96" s="1043" t="s">
        <v>570</v>
      </c>
      <c r="H96" s="628">
        <v>1</v>
      </c>
      <c r="I96" s="954"/>
      <c r="J96" s="1103" t="str">
        <f t="shared" si="1"/>
        <v>Included</v>
      </c>
      <c r="K96" s="1042"/>
      <c r="M96" s="606"/>
    </row>
    <row r="97" spans="1:13" s="833" customFormat="1" ht="57" customHeight="1">
      <c r="A97" s="801">
        <v>75</v>
      </c>
      <c r="B97" s="946"/>
      <c r="C97" s="946"/>
      <c r="D97" s="1020" t="s">
        <v>709</v>
      </c>
      <c r="E97" s="1020" t="s">
        <v>596</v>
      </c>
      <c r="F97" s="1020" t="s">
        <v>821</v>
      </c>
      <c r="G97" s="1043" t="s">
        <v>570</v>
      </c>
      <c r="H97" s="628">
        <v>1</v>
      </c>
      <c r="I97" s="954"/>
      <c r="J97" s="1103" t="str">
        <f t="shared" si="1"/>
        <v>Included</v>
      </c>
      <c r="K97" s="1042"/>
      <c r="M97" s="606"/>
    </row>
    <row r="98" spans="1:13" s="833" customFormat="1" ht="57" customHeight="1">
      <c r="A98" s="801">
        <v>76</v>
      </c>
      <c r="B98" s="946"/>
      <c r="C98" s="946"/>
      <c r="D98" s="1020" t="s">
        <v>710</v>
      </c>
      <c r="E98" s="1020" t="s">
        <v>596</v>
      </c>
      <c r="F98" s="1020" t="s">
        <v>822</v>
      </c>
      <c r="G98" s="1043" t="s">
        <v>590</v>
      </c>
      <c r="H98" s="628">
        <v>3</v>
      </c>
      <c r="I98" s="954"/>
      <c r="J98" s="1103" t="str">
        <f t="shared" si="1"/>
        <v>Included</v>
      </c>
      <c r="K98" s="1042"/>
      <c r="M98" s="606"/>
    </row>
    <row r="99" spans="1:13" s="833" customFormat="1" ht="104.25" customHeight="1">
      <c r="A99" s="801">
        <v>77</v>
      </c>
      <c r="B99" s="946"/>
      <c r="C99" s="946"/>
      <c r="D99" s="1020" t="s">
        <v>711</v>
      </c>
      <c r="E99" s="1020" t="s">
        <v>596</v>
      </c>
      <c r="F99" s="1020" t="s">
        <v>823</v>
      </c>
      <c r="G99" s="1043" t="s">
        <v>570</v>
      </c>
      <c r="H99" s="628">
        <v>1</v>
      </c>
      <c r="I99" s="954"/>
      <c r="J99" s="1103" t="str">
        <f t="shared" si="1"/>
        <v>Included</v>
      </c>
      <c r="K99" s="1042"/>
      <c r="M99" s="606"/>
    </row>
    <row r="100" spans="1:13" s="833" customFormat="1" ht="114.75" customHeight="1">
      <c r="A100" s="801">
        <v>78</v>
      </c>
      <c r="B100" s="946"/>
      <c r="C100" s="946"/>
      <c r="D100" s="1020" t="s">
        <v>712</v>
      </c>
      <c r="E100" s="1020" t="s">
        <v>596</v>
      </c>
      <c r="F100" s="1020" t="s">
        <v>824</v>
      </c>
      <c r="G100" s="1043" t="s">
        <v>570</v>
      </c>
      <c r="H100" s="628">
        <v>1</v>
      </c>
      <c r="I100" s="954"/>
      <c r="J100" s="1103" t="str">
        <f t="shared" si="1"/>
        <v>Included</v>
      </c>
      <c r="K100" s="1042"/>
      <c r="M100" s="606"/>
    </row>
    <row r="101" spans="1:13" s="833" customFormat="1" ht="80.25" customHeight="1">
      <c r="A101" s="801">
        <v>79</v>
      </c>
      <c r="B101" s="946"/>
      <c r="C101" s="946"/>
      <c r="D101" s="1020" t="s">
        <v>713</v>
      </c>
      <c r="E101" s="1020" t="s">
        <v>596</v>
      </c>
      <c r="F101" s="1020" t="s">
        <v>825</v>
      </c>
      <c r="G101" s="1043" t="s">
        <v>570</v>
      </c>
      <c r="H101" s="628">
        <v>1</v>
      </c>
      <c r="I101" s="954"/>
      <c r="J101" s="1103" t="str">
        <f t="shared" si="1"/>
        <v>Included</v>
      </c>
      <c r="K101" s="1042"/>
      <c r="M101" s="606"/>
    </row>
    <row r="102" spans="1:13" s="833" customFormat="1" ht="99.75" customHeight="1">
      <c r="A102" s="801">
        <v>80</v>
      </c>
      <c r="B102" s="946"/>
      <c r="C102" s="946"/>
      <c r="D102" s="1020" t="s">
        <v>714</v>
      </c>
      <c r="E102" s="1020" t="s">
        <v>596</v>
      </c>
      <c r="F102" s="1020" t="s">
        <v>826</v>
      </c>
      <c r="G102" s="1043" t="s">
        <v>570</v>
      </c>
      <c r="H102" s="628">
        <v>1</v>
      </c>
      <c r="I102" s="954"/>
      <c r="J102" s="1103" t="str">
        <f t="shared" si="1"/>
        <v>Included</v>
      </c>
      <c r="K102" s="1042"/>
      <c r="M102" s="606"/>
    </row>
    <row r="103" spans="1:13" s="833" customFormat="1" ht="192.75" customHeight="1">
      <c r="A103" s="801">
        <v>81</v>
      </c>
      <c r="B103" s="946"/>
      <c r="C103" s="946"/>
      <c r="D103" s="1020" t="s">
        <v>715</v>
      </c>
      <c r="E103" s="1020" t="s">
        <v>596</v>
      </c>
      <c r="F103" s="1020" t="s">
        <v>827</v>
      </c>
      <c r="G103" s="1043" t="s">
        <v>570</v>
      </c>
      <c r="H103" s="628">
        <v>1</v>
      </c>
      <c r="I103" s="954"/>
      <c r="J103" s="1103" t="str">
        <f t="shared" si="1"/>
        <v>Included</v>
      </c>
      <c r="K103" s="1042"/>
      <c r="M103" s="606"/>
    </row>
    <row r="104" spans="1:13" s="833" customFormat="1" ht="208.5" customHeight="1">
      <c r="A104" s="801">
        <v>82</v>
      </c>
      <c r="B104" s="946"/>
      <c r="C104" s="946"/>
      <c r="D104" s="1020" t="s">
        <v>716</v>
      </c>
      <c r="E104" s="1020" t="s">
        <v>596</v>
      </c>
      <c r="F104" s="1020" t="s">
        <v>828</v>
      </c>
      <c r="G104" s="1043" t="s">
        <v>570</v>
      </c>
      <c r="H104" s="628">
        <v>1</v>
      </c>
      <c r="I104" s="954"/>
      <c r="J104" s="1103" t="str">
        <f t="shared" si="1"/>
        <v>Included</v>
      </c>
      <c r="K104" s="1042"/>
      <c r="M104" s="606"/>
    </row>
    <row r="105" spans="1:13" s="833" customFormat="1" ht="129" customHeight="1">
      <c r="A105" s="801">
        <v>83</v>
      </c>
      <c r="B105" s="946"/>
      <c r="C105" s="946"/>
      <c r="D105" s="1020" t="s">
        <v>717</v>
      </c>
      <c r="E105" s="1020" t="s">
        <v>596</v>
      </c>
      <c r="F105" s="1020" t="s">
        <v>829</v>
      </c>
      <c r="G105" s="1043" t="s">
        <v>570</v>
      </c>
      <c r="H105" s="628">
        <v>1</v>
      </c>
      <c r="I105" s="954"/>
      <c r="J105" s="1103" t="str">
        <f t="shared" si="1"/>
        <v>Included</v>
      </c>
      <c r="K105" s="1042"/>
      <c r="M105" s="606"/>
    </row>
    <row r="106" spans="1:13" s="833" customFormat="1" ht="57" customHeight="1">
      <c r="A106" s="801">
        <v>84</v>
      </c>
      <c r="B106" s="946"/>
      <c r="C106" s="946"/>
      <c r="D106" s="1020" t="s">
        <v>718</v>
      </c>
      <c r="E106" s="1020" t="s">
        <v>596</v>
      </c>
      <c r="F106" s="1020" t="s">
        <v>830</v>
      </c>
      <c r="G106" s="1043" t="s">
        <v>570</v>
      </c>
      <c r="H106" s="628">
        <v>1</v>
      </c>
      <c r="I106" s="954"/>
      <c r="J106" s="1103" t="str">
        <f t="shared" si="1"/>
        <v>Included</v>
      </c>
      <c r="K106" s="1042"/>
      <c r="M106" s="606"/>
    </row>
    <row r="107" spans="1:13" s="833" customFormat="1" ht="57" customHeight="1">
      <c r="A107" s="801">
        <v>85</v>
      </c>
      <c r="B107" s="946"/>
      <c r="C107" s="946"/>
      <c r="D107" s="1020" t="s">
        <v>719</v>
      </c>
      <c r="E107" s="1020" t="s">
        <v>596</v>
      </c>
      <c r="F107" s="1020" t="s">
        <v>831</v>
      </c>
      <c r="G107" s="1043" t="s">
        <v>570</v>
      </c>
      <c r="H107" s="628">
        <v>1</v>
      </c>
      <c r="I107" s="954"/>
      <c r="J107" s="1103" t="str">
        <f t="shared" si="1"/>
        <v>Included</v>
      </c>
      <c r="K107" s="1042"/>
      <c r="M107" s="606"/>
    </row>
    <row r="108" spans="1:13" s="833" customFormat="1" ht="57" customHeight="1">
      <c r="A108" s="801">
        <v>86</v>
      </c>
      <c r="B108" s="946"/>
      <c r="C108" s="946"/>
      <c r="D108" s="1020" t="s">
        <v>720</v>
      </c>
      <c r="E108" s="1020" t="s">
        <v>596</v>
      </c>
      <c r="F108" s="1020" t="s">
        <v>832</v>
      </c>
      <c r="G108" s="1043" t="s">
        <v>570</v>
      </c>
      <c r="H108" s="628">
        <v>1</v>
      </c>
      <c r="I108" s="954"/>
      <c r="J108" s="1103" t="str">
        <f t="shared" si="1"/>
        <v>Included</v>
      </c>
      <c r="K108" s="1042"/>
      <c r="M108" s="606"/>
    </row>
    <row r="109" spans="1:13" s="833" customFormat="1" ht="57" customHeight="1">
      <c r="A109" s="801">
        <v>87</v>
      </c>
      <c r="B109" s="946"/>
      <c r="C109" s="946"/>
      <c r="D109" s="1020" t="s">
        <v>721</v>
      </c>
      <c r="E109" s="1020" t="s">
        <v>596</v>
      </c>
      <c r="F109" s="1020" t="s">
        <v>833</v>
      </c>
      <c r="G109" s="1043" t="s">
        <v>590</v>
      </c>
      <c r="H109" s="628">
        <v>1</v>
      </c>
      <c r="I109" s="954"/>
      <c r="J109" s="1103" t="str">
        <f t="shared" si="1"/>
        <v>Included</v>
      </c>
      <c r="K109" s="1042"/>
      <c r="M109" s="606"/>
    </row>
    <row r="110" spans="1:13" s="833" customFormat="1" ht="174" customHeight="1">
      <c r="A110" s="801">
        <v>88</v>
      </c>
      <c r="B110" s="946"/>
      <c r="C110" s="946"/>
      <c r="D110" s="1020" t="s">
        <v>722</v>
      </c>
      <c r="E110" s="1020" t="s">
        <v>596</v>
      </c>
      <c r="F110" s="1020" t="s">
        <v>834</v>
      </c>
      <c r="G110" s="1043" t="s">
        <v>570</v>
      </c>
      <c r="H110" s="628">
        <v>2</v>
      </c>
      <c r="I110" s="954"/>
      <c r="J110" s="1103" t="str">
        <f t="shared" si="1"/>
        <v>Included</v>
      </c>
      <c r="K110" s="1042"/>
      <c r="M110" s="606"/>
    </row>
    <row r="111" spans="1:13" s="833" customFormat="1" ht="409.5" customHeight="1">
      <c r="A111" s="801">
        <v>89</v>
      </c>
      <c r="B111" s="946"/>
      <c r="C111" s="946"/>
      <c r="D111" s="1020" t="s">
        <v>723</v>
      </c>
      <c r="E111" s="1020" t="s">
        <v>596</v>
      </c>
      <c r="F111" s="1020" t="s">
        <v>835</v>
      </c>
      <c r="G111" s="1043" t="s">
        <v>590</v>
      </c>
      <c r="H111" s="628">
        <v>1</v>
      </c>
      <c r="I111" s="954"/>
      <c r="J111" s="1103" t="str">
        <f t="shared" si="1"/>
        <v>Included</v>
      </c>
      <c r="K111" s="1042"/>
      <c r="M111" s="606"/>
    </row>
    <row r="112" spans="1:13" s="833" customFormat="1" ht="381.75" customHeight="1">
      <c r="A112" s="801">
        <v>90</v>
      </c>
      <c r="B112" s="946"/>
      <c r="C112" s="946"/>
      <c r="D112" s="1020" t="s">
        <v>724</v>
      </c>
      <c r="E112" s="1020" t="s">
        <v>596</v>
      </c>
      <c r="F112" s="1020" t="s">
        <v>836</v>
      </c>
      <c r="G112" s="1043" t="s">
        <v>590</v>
      </c>
      <c r="H112" s="628">
        <v>1</v>
      </c>
      <c r="I112" s="954"/>
      <c r="J112" s="1103" t="str">
        <f t="shared" si="1"/>
        <v>Included</v>
      </c>
      <c r="K112" s="1042"/>
      <c r="M112" s="606"/>
    </row>
    <row r="113" spans="1:32" s="833" customFormat="1" ht="409.5" customHeight="1">
      <c r="A113" s="801">
        <v>91</v>
      </c>
      <c r="B113" s="946"/>
      <c r="C113" s="946"/>
      <c r="D113" s="1020" t="s">
        <v>725</v>
      </c>
      <c r="E113" s="1020" t="s">
        <v>596</v>
      </c>
      <c r="F113" s="1020" t="s">
        <v>837</v>
      </c>
      <c r="G113" s="1043" t="s">
        <v>590</v>
      </c>
      <c r="H113" s="628">
        <v>1</v>
      </c>
      <c r="I113" s="954"/>
      <c r="J113" s="1103" t="str">
        <f t="shared" si="1"/>
        <v>Included</v>
      </c>
      <c r="K113" s="1042"/>
      <c r="M113" s="606"/>
    </row>
    <row r="114" spans="1:32" s="833" customFormat="1" ht="142.5" customHeight="1">
      <c r="A114" s="801">
        <v>92</v>
      </c>
      <c r="B114" s="946"/>
      <c r="C114" s="946"/>
      <c r="D114" s="1020" t="s">
        <v>623</v>
      </c>
      <c r="E114" s="1020" t="s">
        <v>596</v>
      </c>
      <c r="F114" s="1020" t="s">
        <v>838</v>
      </c>
      <c r="G114" s="1043" t="s">
        <v>592</v>
      </c>
      <c r="H114" s="628">
        <v>35</v>
      </c>
      <c r="I114" s="954"/>
      <c r="J114" s="1103" t="str">
        <f t="shared" si="1"/>
        <v>Included</v>
      </c>
      <c r="K114" s="1042"/>
      <c r="M114" s="606"/>
    </row>
    <row r="115" spans="1:32" s="833" customFormat="1" ht="133.5" customHeight="1">
      <c r="A115" s="801">
        <v>93</v>
      </c>
      <c r="B115" s="946"/>
      <c r="C115" s="946"/>
      <c r="D115" s="1020" t="s">
        <v>624</v>
      </c>
      <c r="E115" s="1020" t="s">
        <v>596</v>
      </c>
      <c r="F115" s="1020" t="s">
        <v>839</v>
      </c>
      <c r="G115" s="1043" t="s">
        <v>592</v>
      </c>
      <c r="H115" s="628">
        <v>2</v>
      </c>
      <c r="I115" s="954"/>
      <c r="J115" s="1103" t="str">
        <f t="shared" si="1"/>
        <v>Included</v>
      </c>
      <c r="K115" s="1042"/>
      <c r="M115" s="606"/>
    </row>
    <row r="116" spans="1:32" s="833" customFormat="1" ht="121.5" customHeight="1">
      <c r="A116" s="801">
        <v>94</v>
      </c>
      <c r="B116" s="946"/>
      <c r="C116" s="946"/>
      <c r="D116" s="1020" t="s">
        <v>625</v>
      </c>
      <c r="E116" s="1020" t="s">
        <v>596</v>
      </c>
      <c r="F116" s="1020" t="s">
        <v>840</v>
      </c>
      <c r="G116" s="1043" t="s">
        <v>592</v>
      </c>
      <c r="H116" s="628">
        <v>6</v>
      </c>
      <c r="I116" s="954"/>
      <c r="J116" s="1103" t="str">
        <f t="shared" si="1"/>
        <v>Included</v>
      </c>
      <c r="K116" s="1042"/>
      <c r="M116" s="606"/>
    </row>
    <row r="117" spans="1:32" s="833" customFormat="1">
      <c r="A117" s="1220"/>
      <c r="B117" s="1220"/>
      <c r="C117" s="1220"/>
      <c r="D117" s="1220"/>
      <c r="E117" s="1220"/>
      <c r="F117" s="1220"/>
      <c r="G117" s="1220"/>
      <c r="H117" s="1220"/>
      <c r="I117" s="1220"/>
      <c r="J117" s="1220"/>
      <c r="K117" s="1042"/>
      <c r="M117" s="606"/>
    </row>
    <row r="118" spans="1:32" ht="30" customHeight="1">
      <c r="A118" s="946"/>
      <c r="B118" s="946"/>
      <c r="C118" s="946"/>
      <c r="D118" s="946"/>
      <c r="E118" s="946"/>
      <c r="F118" s="1044" t="s">
        <v>574</v>
      </c>
      <c r="G118" s="1045"/>
      <c r="H118" s="1045"/>
      <c r="I118" s="1046"/>
      <c r="J118" s="1104">
        <f>SUM(J23:J117)</f>
        <v>0</v>
      </c>
      <c r="N118" s="606"/>
      <c r="O118" s="606"/>
      <c r="P118" s="606"/>
      <c r="Q118" s="606"/>
      <c r="R118" s="606"/>
      <c r="S118" s="606"/>
      <c r="T118" s="606"/>
      <c r="U118" s="606"/>
      <c r="V118" s="606"/>
      <c r="W118" s="606"/>
      <c r="X118" s="606"/>
      <c r="Y118" s="606"/>
      <c r="Z118" s="606"/>
      <c r="AA118" s="606"/>
      <c r="AB118" s="606"/>
      <c r="AC118" s="606"/>
      <c r="AD118" s="606"/>
      <c r="AE118" s="606"/>
      <c r="AF118" s="606"/>
    </row>
    <row r="119" spans="1:32" ht="9" customHeight="1">
      <c r="A119" s="850"/>
      <c r="B119" s="850"/>
      <c r="C119" s="850"/>
      <c r="D119" s="850"/>
      <c r="E119" s="850"/>
      <c r="F119" s="1047"/>
      <c r="G119" s="1048"/>
      <c r="H119" s="1048"/>
      <c r="I119" s="1049"/>
      <c r="J119" s="1105"/>
      <c r="N119" s="606"/>
      <c r="O119" s="606"/>
      <c r="P119" s="606"/>
      <c r="Q119" s="606"/>
      <c r="R119" s="606"/>
      <c r="S119" s="606"/>
      <c r="T119" s="606"/>
      <c r="U119" s="606"/>
      <c r="V119" s="606"/>
      <c r="W119" s="606"/>
      <c r="X119" s="606"/>
      <c r="Y119" s="606"/>
      <c r="Z119" s="606"/>
      <c r="AA119" s="606"/>
      <c r="AB119" s="606"/>
      <c r="AC119" s="606"/>
      <c r="AD119" s="606"/>
      <c r="AE119" s="606"/>
      <c r="AF119" s="606"/>
    </row>
    <row r="120" spans="1:32" ht="6" customHeight="1">
      <c r="A120" s="850"/>
      <c r="B120" s="850"/>
      <c r="C120" s="850"/>
      <c r="D120" s="850"/>
      <c r="E120" s="850"/>
      <c r="F120" s="1047"/>
      <c r="G120" s="1048"/>
      <c r="H120" s="1048"/>
      <c r="I120" s="1049"/>
      <c r="J120" s="1105"/>
      <c r="N120" s="606"/>
      <c r="O120" s="606"/>
      <c r="P120" s="606"/>
      <c r="Q120" s="606"/>
      <c r="R120" s="606"/>
      <c r="S120" s="606"/>
      <c r="T120" s="606"/>
      <c r="U120" s="606"/>
      <c r="V120" s="606"/>
      <c r="W120" s="606"/>
      <c r="X120" s="606"/>
      <c r="Y120" s="606"/>
      <c r="Z120" s="606"/>
      <c r="AA120" s="606"/>
      <c r="AB120" s="606"/>
      <c r="AC120" s="606"/>
      <c r="AD120" s="606"/>
      <c r="AE120" s="606"/>
      <c r="AF120" s="606"/>
    </row>
    <row r="121" spans="1:32" ht="6.75" customHeight="1">
      <c r="A121" s="970" t="s">
        <v>481</v>
      </c>
      <c r="B121" s="970"/>
      <c r="C121" s="970"/>
      <c r="D121" s="970"/>
      <c r="E121" s="970"/>
      <c r="F121" s="606"/>
      <c r="G121" s="1048"/>
      <c r="H121" s="1048"/>
      <c r="I121" s="1049"/>
      <c r="J121" s="1105"/>
      <c r="N121" s="606"/>
      <c r="O121" s="606"/>
      <c r="P121" s="606"/>
      <c r="Q121" s="606"/>
      <c r="R121" s="606"/>
      <c r="S121" s="606"/>
      <c r="T121" s="606"/>
      <c r="U121" s="606"/>
      <c r="V121" s="606"/>
      <c r="W121" s="606"/>
      <c r="X121" s="606"/>
      <c r="Y121" s="606"/>
      <c r="Z121" s="606"/>
      <c r="AA121" s="606"/>
      <c r="AB121" s="606"/>
      <c r="AC121" s="606"/>
      <c r="AD121" s="606"/>
      <c r="AE121" s="606"/>
      <c r="AF121" s="606"/>
    </row>
    <row r="122" spans="1:32" ht="63.75" customHeight="1">
      <c r="A122" s="970"/>
      <c r="B122" s="1175" t="s">
        <v>489</v>
      </c>
      <c r="C122" s="1175"/>
      <c r="D122" s="1175"/>
      <c r="E122" s="1175"/>
      <c r="F122" s="1175"/>
      <c r="G122" s="1175"/>
      <c r="H122" s="1175"/>
      <c r="I122" s="1175"/>
      <c r="J122" s="1175"/>
      <c r="N122" s="606"/>
      <c r="O122" s="606"/>
      <c r="P122" s="606"/>
      <c r="Q122" s="606"/>
      <c r="R122" s="606"/>
      <c r="S122" s="606"/>
      <c r="T122" s="606"/>
      <c r="U122" s="606"/>
      <c r="V122" s="606"/>
      <c r="W122" s="606"/>
      <c r="X122" s="606"/>
      <c r="Y122" s="606"/>
      <c r="Z122" s="606"/>
      <c r="AA122" s="606"/>
      <c r="AB122" s="606"/>
      <c r="AC122" s="606"/>
      <c r="AD122" s="606"/>
      <c r="AE122" s="606"/>
      <c r="AF122" s="606"/>
    </row>
    <row r="123" spans="1:32" ht="16.5">
      <c r="A123" s="851" t="s">
        <v>479</v>
      </c>
      <c r="B123" s="1050" t="str">
        <f>'Sch-1'!B125</f>
        <v>--</v>
      </c>
      <c r="C123" s="851"/>
      <c r="D123" s="851"/>
      <c r="E123" s="851"/>
      <c r="F123" s="606"/>
      <c r="G123" s="855"/>
      <c r="H123" s="851"/>
      <c r="I123" s="606"/>
      <c r="J123" s="827"/>
      <c r="N123" s="606"/>
      <c r="O123" s="606"/>
      <c r="P123" s="606"/>
      <c r="Q123" s="606"/>
      <c r="R123" s="606"/>
      <c r="S123" s="606"/>
      <c r="T123" s="606"/>
      <c r="U123" s="606"/>
      <c r="V123" s="606"/>
      <c r="W123" s="606"/>
      <c r="X123" s="606"/>
      <c r="Y123" s="606"/>
      <c r="Z123" s="606"/>
      <c r="AA123" s="606"/>
      <c r="AB123" s="606"/>
      <c r="AC123" s="606"/>
      <c r="AD123" s="606"/>
      <c r="AE123" s="606"/>
      <c r="AF123" s="606"/>
    </row>
    <row r="124" spans="1:32" ht="27.75" customHeight="1">
      <c r="A124" s="851" t="s">
        <v>480</v>
      </c>
      <c r="B124" s="1050" t="str">
        <f>'Sch-1'!B126</f>
        <v/>
      </c>
      <c r="C124" s="851"/>
      <c r="D124" s="851"/>
      <c r="E124" s="851"/>
      <c r="F124" s="606"/>
      <c r="G124" s="827"/>
      <c r="H124" s="1197" t="s">
        <v>406</v>
      </c>
      <c r="I124" s="1197"/>
      <c r="J124" s="851" t="str">
        <f>'Sch-1'!M126</f>
        <v/>
      </c>
      <c r="N124" s="606"/>
      <c r="O124" s="606"/>
      <c r="P124" s="606"/>
      <c r="Q124" s="606"/>
      <c r="R124" s="606"/>
      <c r="S124" s="606"/>
      <c r="T124" s="606"/>
      <c r="U124" s="606"/>
      <c r="V124" s="606"/>
      <c r="W124" s="606"/>
      <c r="X124" s="606"/>
      <c r="Y124" s="606"/>
      <c r="Z124" s="606"/>
      <c r="AA124" s="606"/>
      <c r="AB124" s="606"/>
      <c r="AC124" s="606"/>
      <c r="AD124" s="606"/>
      <c r="AE124" s="606"/>
      <c r="AF124" s="606"/>
    </row>
    <row r="125" spans="1:32" ht="14.25" customHeight="1">
      <c r="A125" s="605"/>
      <c r="B125" s="605"/>
      <c r="C125" s="605"/>
      <c r="D125" s="605"/>
      <c r="E125" s="605"/>
      <c r="F125" s="1051"/>
      <c r="G125" s="605"/>
      <c r="H125" s="1197" t="s">
        <v>407</v>
      </c>
      <c r="I125" s="1197"/>
      <c r="J125" s="851" t="str">
        <f>'Sch-1'!M127</f>
        <v/>
      </c>
      <c r="N125" s="606"/>
      <c r="O125" s="606"/>
      <c r="P125" s="606"/>
      <c r="Q125" s="606"/>
      <c r="R125" s="606"/>
      <c r="S125" s="606"/>
      <c r="T125" s="606"/>
      <c r="U125" s="606"/>
      <c r="V125" s="606"/>
      <c r="W125" s="606"/>
      <c r="X125" s="606"/>
      <c r="Y125" s="606"/>
      <c r="Z125" s="606"/>
      <c r="AA125" s="606"/>
      <c r="AB125" s="606"/>
      <c r="AC125" s="606"/>
      <c r="AD125" s="606"/>
      <c r="AE125" s="606"/>
      <c r="AF125" s="606"/>
    </row>
    <row r="126" spans="1:32" ht="10.5" customHeight="1">
      <c r="A126" s="970"/>
      <c r="B126" s="970"/>
      <c r="C126" s="970"/>
      <c r="D126" s="970"/>
      <c r="E126" s="970"/>
      <c r="F126" s="935"/>
      <c r="G126" s="855"/>
      <c r="H126" s="851"/>
      <c r="I126" s="606"/>
      <c r="J126" s="827"/>
      <c r="N126" s="606"/>
      <c r="O126" s="606"/>
      <c r="P126" s="606"/>
      <c r="Q126" s="606"/>
      <c r="R126" s="606"/>
      <c r="S126" s="606"/>
      <c r="T126" s="606"/>
      <c r="U126" s="606"/>
      <c r="V126" s="606"/>
      <c r="W126" s="606"/>
      <c r="X126" s="606"/>
      <c r="Y126" s="606"/>
      <c r="Z126" s="606"/>
      <c r="AA126" s="606"/>
      <c r="AB126" s="606"/>
      <c r="AC126" s="606"/>
      <c r="AD126" s="606"/>
      <c r="AE126" s="606"/>
      <c r="AF126" s="606"/>
    </row>
    <row r="164" spans="1:32">
      <c r="A164" s="871"/>
      <c r="B164" s="871"/>
      <c r="C164" s="871"/>
      <c r="D164" s="871"/>
      <c r="E164" s="871"/>
      <c r="F164" s="1021"/>
      <c r="G164" s="871"/>
      <c r="H164" s="871"/>
      <c r="I164" s="871"/>
      <c r="J164" s="871"/>
      <c r="K164" s="606"/>
      <c r="N164" s="606"/>
      <c r="O164" s="606"/>
      <c r="P164" s="606"/>
      <c r="Q164" s="606"/>
      <c r="R164" s="606"/>
      <c r="S164" s="606"/>
      <c r="T164" s="606"/>
      <c r="U164" s="606"/>
      <c r="V164" s="606"/>
      <c r="W164" s="606"/>
      <c r="X164" s="606"/>
      <c r="Y164" s="606"/>
      <c r="Z164" s="606"/>
      <c r="AA164" s="606"/>
      <c r="AB164" s="606"/>
      <c r="AC164" s="606"/>
      <c r="AD164" s="606"/>
      <c r="AE164" s="606"/>
      <c r="AF164" s="606"/>
    </row>
    <row r="165" spans="1:32">
      <c r="A165" s="871"/>
      <c r="B165" s="871"/>
      <c r="C165" s="871"/>
      <c r="D165" s="871"/>
      <c r="E165" s="871"/>
      <c r="F165" s="1021"/>
      <c r="G165" s="871"/>
      <c r="H165" s="871"/>
      <c r="I165" s="871"/>
      <c r="J165" s="871"/>
      <c r="K165" s="606"/>
      <c r="N165" s="606"/>
      <c r="O165" s="606"/>
      <c r="P165" s="606"/>
      <c r="Q165" s="606"/>
      <c r="R165" s="606"/>
      <c r="S165" s="606"/>
      <c r="T165" s="606"/>
      <c r="U165" s="606"/>
      <c r="V165" s="606"/>
      <c r="W165" s="606"/>
      <c r="X165" s="606"/>
      <c r="Y165" s="606"/>
      <c r="Z165" s="606"/>
      <c r="AA165" s="606"/>
      <c r="AB165" s="606"/>
      <c r="AC165" s="606"/>
      <c r="AD165" s="606"/>
      <c r="AE165" s="606"/>
      <c r="AF165" s="606"/>
    </row>
    <row r="166" spans="1:32">
      <c r="A166" s="871"/>
      <c r="B166" s="871"/>
      <c r="C166" s="871"/>
      <c r="D166" s="871"/>
      <c r="E166" s="871"/>
      <c r="F166" s="1021"/>
      <c r="G166" s="871"/>
      <c r="H166" s="871"/>
      <c r="I166" s="871"/>
      <c r="J166" s="871"/>
      <c r="K166" s="606"/>
      <c r="N166" s="606"/>
      <c r="O166" s="606"/>
      <c r="P166" s="606"/>
      <c r="Q166" s="606"/>
      <c r="R166" s="606"/>
      <c r="S166" s="606"/>
      <c r="T166" s="606"/>
      <c r="U166" s="606"/>
      <c r="V166" s="606"/>
      <c r="W166" s="606"/>
      <c r="X166" s="606"/>
      <c r="Y166" s="606"/>
      <c r="Z166" s="606"/>
      <c r="AA166" s="606"/>
      <c r="AB166" s="606"/>
      <c r="AC166" s="606"/>
      <c r="AD166" s="606"/>
      <c r="AE166" s="606"/>
      <c r="AF166" s="606"/>
    </row>
    <row r="167" spans="1:32">
      <c r="A167" s="871"/>
      <c r="B167" s="871"/>
      <c r="C167" s="871"/>
      <c r="D167" s="871"/>
      <c r="E167" s="871"/>
      <c r="F167" s="1021"/>
      <c r="G167" s="871"/>
      <c r="H167" s="871"/>
      <c r="I167" s="871"/>
      <c r="J167" s="871"/>
      <c r="K167" s="606"/>
      <c r="N167" s="606"/>
      <c r="O167" s="606"/>
      <c r="P167" s="606"/>
      <c r="Q167" s="606"/>
      <c r="R167" s="606"/>
      <c r="S167" s="606"/>
      <c r="T167" s="606"/>
      <c r="U167" s="606"/>
      <c r="V167" s="606"/>
      <c r="W167" s="606"/>
      <c r="X167" s="606"/>
      <c r="Y167" s="606"/>
      <c r="Z167" s="606"/>
      <c r="AA167" s="606"/>
      <c r="AB167" s="606"/>
      <c r="AC167" s="606"/>
      <c r="AD167" s="606"/>
      <c r="AE167" s="606"/>
      <c r="AF167" s="606"/>
    </row>
    <row r="168" spans="1:32">
      <c r="A168" s="871"/>
      <c r="B168" s="871"/>
      <c r="C168" s="871"/>
      <c r="D168" s="871"/>
      <c r="E168" s="871"/>
      <c r="F168" s="1021"/>
      <c r="G168" s="871"/>
      <c r="H168" s="871"/>
      <c r="I168" s="871"/>
      <c r="J168" s="871"/>
      <c r="K168" s="606"/>
      <c r="N168" s="606"/>
      <c r="O168" s="606"/>
      <c r="P168" s="606"/>
      <c r="Q168" s="606"/>
      <c r="R168" s="606"/>
      <c r="S168" s="606"/>
      <c r="T168" s="606"/>
      <c r="U168" s="606"/>
      <c r="V168" s="606"/>
      <c r="W168" s="606"/>
      <c r="X168" s="606"/>
      <c r="Y168" s="606"/>
      <c r="Z168" s="606"/>
      <c r="AA168" s="606"/>
      <c r="AB168" s="606"/>
      <c r="AC168" s="606"/>
      <c r="AD168" s="606"/>
      <c r="AE168" s="606"/>
      <c r="AF168" s="606"/>
    </row>
    <row r="169" spans="1:32">
      <c r="A169" s="871"/>
      <c r="B169" s="871"/>
      <c r="C169" s="871"/>
      <c r="D169" s="871"/>
      <c r="E169" s="871"/>
      <c r="F169" s="1021"/>
      <c r="G169" s="871"/>
      <c r="H169" s="871"/>
      <c r="I169" s="871"/>
      <c r="J169" s="871"/>
      <c r="K169" s="606"/>
      <c r="N169" s="606"/>
      <c r="O169" s="606"/>
      <c r="P169" s="606"/>
      <c r="Q169" s="606"/>
      <c r="R169" s="606"/>
      <c r="S169" s="606"/>
      <c r="T169" s="606"/>
      <c r="U169" s="606"/>
      <c r="V169" s="606"/>
      <c r="W169" s="606"/>
      <c r="X169" s="606"/>
      <c r="Y169" s="606"/>
      <c r="Z169" s="606"/>
      <c r="AA169" s="606"/>
      <c r="AB169" s="606"/>
      <c r="AC169" s="606"/>
      <c r="AD169" s="606"/>
      <c r="AE169" s="606"/>
      <c r="AF169" s="606"/>
    </row>
    <row r="170" spans="1:32">
      <c r="A170" s="871"/>
      <c r="B170" s="871"/>
      <c r="C170" s="871"/>
      <c r="D170" s="871"/>
      <c r="E170" s="871"/>
      <c r="F170" s="1021"/>
      <c r="G170" s="871"/>
      <c r="H170" s="871"/>
      <c r="I170" s="871"/>
      <c r="J170" s="871"/>
      <c r="K170" s="606"/>
      <c r="N170" s="606"/>
      <c r="O170" s="606"/>
      <c r="P170" s="606"/>
      <c r="Q170" s="606"/>
      <c r="R170" s="606"/>
      <c r="S170" s="606"/>
      <c r="T170" s="606"/>
      <c r="U170" s="606"/>
      <c r="V170" s="606"/>
      <c r="W170" s="606"/>
      <c r="X170" s="606"/>
      <c r="Y170" s="606"/>
      <c r="Z170" s="606"/>
      <c r="AA170" s="606"/>
      <c r="AB170" s="606"/>
      <c r="AC170" s="606"/>
      <c r="AD170" s="606"/>
      <c r="AE170" s="606"/>
      <c r="AF170" s="606"/>
    </row>
    <row r="171" spans="1:32">
      <c r="A171" s="871"/>
      <c r="B171" s="871"/>
      <c r="C171" s="871"/>
      <c r="D171" s="871"/>
      <c r="E171" s="871"/>
      <c r="F171" s="1021"/>
      <c r="G171" s="871"/>
      <c r="H171" s="871"/>
      <c r="I171" s="871"/>
      <c r="J171" s="871"/>
      <c r="K171" s="606"/>
      <c r="N171" s="606"/>
      <c r="O171" s="606"/>
      <c r="P171" s="606"/>
      <c r="Q171" s="606"/>
      <c r="R171" s="606"/>
      <c r="S171" s="606"/>
      <c r="T171" s="606"/>
      <c r="U171" s="606"/>
      <c r="V171" s="606"/>
      <c r="W171" s="606"/>
      <c r="X171" s="606"/>
      <c r="Y171" s="606"/>
      <c r="Z171" s="606"/>
      <c r="AA171" s="606"/>
      <c r="AB171" s="606"/>
      <c r="AC171" s="606"/>
      <c r="AD171" s="606"/>
      <c r="AE171" s="606"/>
      <c r="AF171" s="606"/>
    </row>
    <row r="172" spans="1:32">
      <c r="A172" s="871"/>
      <c r="B172" s="871"/>
      <c r="C172" s="871"/>
      <c r="D172" s="871"/>
      <c r="E172" s="871"/>
      <c r="F172" s="1021"/>
      <c r="G172" s="871"/>
      <c r="H172" s="871"/>
      <c r="I172" s="871"/>
      <c r="J172" s="871"/>
      <c r="K172" s="606"/>
      <c r="N172" s="606"/>
      <c r="O172" s="606"/>
      <c r="P172" s="606"/>
      <c r="Q172" s="606"/>
      <c r="R172" s="606"/>
      <c r="S172" s="606"/>
      <c r="T172" s="606"/>
      <c r="U172" s="606"/>
      <c r="V172" s="606"/>
      <c r="W172" s="606"/>
      <c r="X172" s="606"/>
      <c r="Y172" s="606"/>
      <c r="Z172" s="606"/>
      <c r="AA172" s="606"/>
      <c r="AB172" s="606"/>
      <c r="AC172" s="606"/>
      <c r="AD172" s="606"/>
      <c r="AE172" s="606"/>
      <c r="AF172" s="606"/>
    </row>
    <row r="173" spans="1:32">
      <c r="A173" s="871"/>
      <c r="B173" s="871"/>
      <c r="C173" s="871"/>
      <c r="D173" s="871"/>
      <c r="E173" s="871"/>
      <c r="F173" s="1021"/>
      <c r="G173" s="871"/>
      <c r="H173" s="871"/>
      <c r="I173" s="871"/>
      <c r="J173" s="871"/>
      <c r="K173" s="606"/>
      <c r="N173" s="606"/>
      <c r="O173" s="606"/>
      <c r="P173" s="606"/>
      <c r="Q173" s="606"/>
      <c r="R173" s="606"/>
      <c r="S173" s="606"/>
      <c r="T173" s="606"/>
      <c r="U173" s="606"/>
      <c r="V173" s="606"/>
      <c r="W173" s="606"/>
      <c r="X173" s="606"/>
      <c r="Y173" s="606"/>
      <c r="Z173" s="606"/>
      <c r="AA173" s="606"/>
      <c r="AB173" s="606"/>
      <c r="AC173" s="606"/>
      <c r="AD173" s="606"/>
      <c r="AE173" s="606"/>
      <c r="AF173" s="606"/>
    </row>
    <row r="174" spans="1:32">
      <c r="A174" s="871"/>
      <c r="B174" s="871"/>
      <c r="C174" s="871"/>
      <c r="D174" s="871"/>
      <c r="E174" s="871"/>
      <c r="F174" s="1021"/>
      <c r="G174" s="871"/>
      <c r="H174" s="871"/>
      <c r="I174" s="871"/>
      <c r="J174" s="871"/>
      <c r="K174" s="606"/>
      <c r="N174" s="606"/>
      <c r="O174" s="606"/>
      <c r="P174" s="606"/>
      <c r="Q174" s="606"/>
      <c r="R174" s="606"/>
      <c r="S174" s="606"/>
      <c r="T174" s="606"/>
      <c r="U174" s="606"/>
      <c r="V174" s="606"/>
      <c r="W174" s="606"/>
      <c r="X174" s="606"/>
      <c r="Y174" s="606"/>
      <c r="Z174" s="606"/>
      <c r="AA174" s="606"/>
      <c r="AB174" s="606"/>
      <c r="AC174" s="606"/>
      <c r="AD174" s="606"/>
      <c r="AE174" s="606"/>
      <c r="AF174" s="606"/>
    </row>
    <row r="175" spans="1:32">
      <c r="A175" s="871"/>
      <c r="B175" s="871"/>
      <c r="C175" s="871"/>
      <c r="D175" s="871"/>
      <c r="E175" s="871"/>
      <c r="F175" s="1021"/>
      <c r="G175" s="871"/>
      <c r="H175" s="871"/>
      <c r="I175" s="871"/>
      <c r="J175" s="871"/>
      <c r="K175" s="606"/>
      <c r="N175" s="606"/>
      <c r="O175" s="606"/>
      <c r="P175" s="606"/>
      <c r="Q175" s="606"/>
      <c r="R175" s="606"/>
      <c r="S175" s="606"/>
      <c r="T175" s="606"/>
      <c r="U175" s="606"/>
      <c r="V175" s="606"/>
      <c r="W175" s="606"/>
      <c r="X175" s="606"/>
      <c r="Y175" s="606"/>
      <c r="Z175" s="606"/>
      <c r="AA175" s="606"/>
      <c r="AB175" s="606"/>
      <c r="AC175" s="606"/>
      <c r="AD175" s="606"/>
      <c r="AE175" s="606"/>
      <c r="AF175" s="606"/>
    </row>
    <row r="176" spans="1:32">
      <c r="A176" s="871"/>
      <c r="B176" s="871"/>
      <c r="C176" s="871"/>
      <c r="D176" s="871"/>
      <c r="E176" s="871"/>
      <c r="F176" s="1021"/>
      <c r="G176" s="871"/>
      <c r="H176" s="871"/>
      <c r="I176" s="871"/>
      <c r="J176" s="871"/>
      <c r="K176" s="606"/>
      <c r="N176" s="606"/>
      <c r="O176" s="606"/>
      <c r="P176" s="606"/>
      <c r="Q176" s="606"/>
      <c r="R176" s="606"/>
      <c r="S176" s="606"/>
      <c r="T176" s="606"/>
      <c r="U176" s="606"/>
      <c r="V176" s="606"/>
      <c r="W176" s="606"/>
      <c r="X176" s="606"/>
      <c r="Y176" s="606"/>
      <c r="Z176" s="606"/>
      <c r="AA176" s="606"/>
      <c r="AB176" s="606"/>
      <c r="AC176" s="606"/>
      <c r="AD176" s="606"/>
      <c r="AE176" s="606"/>
      <c r="AF176" s="606"/>
    </row>
    <row r="177" spans="1:32">
      <c r="A177" s="871"/>
      <c r="B177" s="871"/>
      <c r="C177" s="871"/>
      <c r="D177" s="871"/>
      <c r="E177" s="871"/>
      <c r="F177" s="1021"/>
      <c r="G177" s="871"/>
      <c r="H177" s="871"/>
      <c r="I177" s="871"/>
      <c r="J177" s="871"/>
      <c r="K177" s="606"/>
      <c r="N177" s="606"/>
      <c r="O177" s="606"/>
      <c r="P177" s="606"/>
      <c r="Q177" s="606"/>
      <c r="R177" s="606"/>
      <c r="S177" s="606"/>
      <c r="T177" s="606"/>
      <c r="U177" s="606"/>
      <c r="V177" s="606"/>
      <c r="W177" s="606"/>
      <c r="X177" s="606"/>
      <c r="Y177" s="606"/>
      <c r="Z177" s="606"/>
      <c r="AA177" s="606"/>
      <c r="AB177" s="606"/>
      <c r="AC177" s="606"/>
      <c r="AD177" s="606"/>
      <c r="AE177" s="606"/>
      <c r="AF177" s="606"/>
    </row>
    <row r="178" spans="1:32">
      <c r="A178" s="871"/>
      <c r="B178" s="871"/>
      <c r="C178" s="871"/>
      <c r="D178" s="871"/>
      <c r="E178" s="871"/>
      <c r="F178" s="1021"/>
      <c r="G178" s="871"/>
      <c r="H178" s="871"/>
      <c r="I178" s="871"/>
      <c r="J178" s="871"/>
      <c r="K178" s="606"/>
      <c r="N178" s="606"/>
      <c r="O178" s="606"/>
      <c r="P178" s="606"/>
      <c r="Q178" s="606"/>
      <c r="R178" s="606"/>
      <c r="S178" s="606"/>
      <c r="T178" s="606"/>
      <c r="U178" s="606"/>
      <c r="V178" s="606"/>
      <c r="W178" s="606"/>
      <c r="X178" s="606"/>
      <c r="Y178" s="606"/>
      <c r="Z178" s="606"/>
      <c r="AA178" s="606"/>
      <c r="AB178" s="606"/>
      <c r="AC178" s="606"/>
      <c r="AD178" s="606"/>
      <c r="AE178" s="606"/>
      <c r="AF178" s="606"/>
    </row>
    <row r="179" spans="1:32">
      <c r="A179" s="871"/>
      <c r="B179" s="871"/>
      <c r="C179" s="871"/>
      <c r="D179" s="871"/>
      <c r="E179" s="871"/>
      <c r="F179" s="1021"/>
      <c r="G179" s="871"/>
      <c r="H179" s="871"/>
      <c r="I179" s="871"/>
      <c r="J179" s="871"/>
      <c r="K179" s="606"/>
      <c r="N179" s="606"/>
      <c r="O179" s="606"/>
      <c r="P179" s="606"/>
      <c r="Q179" s="606"/>
      <c r="R179" s="606"/>
      <c r="S179" s="606"/>
      <c r="T179" s="606"/>
      <c r="U179" s="606"/>
      <c r="V179" s="606"/>
      <c r="W179" s="606"/>
      <c r="X179" s="606"/>
      <c r="Y179" s="606"/>
      <c r="Z179" s="606"/>
      <c r="AA179" s="606"/>
      <c r="AB179" s="606"/>
      <c r="AC179" s="606"/>
      <c r="AD179" s="606"/>
      <c r="AE179" s="606"/>
      <c r="AF179" s="606"/>
    </row>
    <row r="180" spans="1:32">
      <c r="A180" s="871"/>
      <c r="B180" s="871"/>
      <c r="C180" s="871"/>
      <c r="D180" s="871"/>
      <c r="E180" s="871"/>
      <c r="F180" s="1021"/>
      <c r="G180" s="871"/>
      <c r="H180" s="871"/>
      <c r="I180" s="871"/>
      <c r="J180" s="871"/>
      <c r="K180" s="606"/>
      <c r="N180" s="606"/>
      <c r="O180" s="606"/>
      <c r="P180" s="606"/>
      <c r="Q180" s="606"/>
      <c r="R180" s="606"/>
      <c r="S180" s="606"/>
      <c r="T180" s="606"/>
      <c r="U180" s="606"/>
      <c r="V180" s="606"/>
      <c r="W180" s="606"/>
      <c r="X180" s="606"/>
      <c r="Y180" s="606"/>
      <c r="Z180" s="606"/>
      <c r="AA180" s="606"/>
      <c r="AB180" s="606"/>
      <c r="AC180" s="606"/>
      <c r="AD180" s="606"/>
      <c r="AE180" s="606"/>
      <c r="AF180" s="606"/>
    </row>
    <row r="181" spans="1:32">
      <c r="A181" s="871"/>
      <c r="B181" s="871"/>
      <c r="C181" s="871"/>
      <c r="D181" s="871"/>
      <c r="E181" s="871"/>
      <c r="F181" s="1021"/>
      <c r="G181" s="871"/>
      <c r="H181" s="871"/>
      <c r="I181" s="871"/>
      <c r="J181" s="871"/>
      <c r="K181" s="606"/>
      <c r="N181" s="606"/>
      <c r="O181" s="606"/>
      <c r="P181" s="606"/>
      <c r="Q181" s="606"/>
      <c r="R181" s="606"/>
      <c r="S181" s="606"/>
      <c r="T181" s="606"/>
      <c r="U181" s="606"/>
      <c r="V181" s="606"/>
      <c r="W181" s="606"/>
      <c r="X181" s="606"/>
      <c r="Y181" s="606"/>
      <c r="Z181" s="606"/>
      <c r="AA181" s="606"/>
      <c r="AB181" s="606"/>
      <c r="AC181" s="606"/>
      <c r="AD181" s="606"/>
      <c r="AE181" s="606"/>
      <c r="AF181" s="606"/>
    </row>
    <row r="182" spans="1:32">
      <c r="A182" s="871"/>
      <c r="B182" s="871"/>
      <c r="C182" s="871"/>
      <c r="D182" s="871"/>
      <c r="E182" s="871"/>
      <c r="F182" s="1021"/>
      <c r="G182" s="871"/>
      <c r="H182" s="871"/>
      <c r="I182" s="871"/>
      <c r="J182" s="871"/>
      <c r="K182" s="606"/>
      <c r="N182" s="606"/>
      <c r="O182" s="606"/>
      <c r="P182" s="606"/>
      <c r="Q182" s="606"/>
      <c r="R182" s="606"/>
      <c r="S182" s="606"/>
      <c r="T182" s="606"/>
      <c r="U182" s="606"/>
      <c r="V182" s="606"/>
      <c r="W182" s="606"/>
      <c r="X182" s="606"/>
      <c r="Y182" s="606"/>
      <c r="Z182" s="606"/>
      <c r="AA182" s="606"/>
      <c r="AB182" s="606"/>
      <c r="AC182" s="606"/>
      <c r="AD182" s="606"/>
      <c r="AE182" s="606"/>
      <c r="AF182" s="606"/>
    </row>
    <row r="183" spans="1:32">
      <c r="A183" s="871"/>
      <c r="B183" s="871"/>
      <c r="C183" s="871"/>
      <c r="D183" s="871"/>
      <c r="E183" s="871"/>
      <c r="F183" s="1021"/>
      <c r="G183" s="871"/>
      <c r="H183" s="871"/>
      <c r="I183" s="871"/>
      <c r="J183" s="871"/>
      <c r="K183" s="606"/>
      <c r="N183" s="606"/>
      <c r="O183" s="606"/>
      <c r="P183" s="606"/>
      <c r="Q183" s="606"/>
      <c r="R183" s="606"/>
      <c r="S183" s="606"/>
      <c r="T183" s="606"/>
      <c r="U183" s="606"/>
      <c r="V183" s="606"/>
      <c r="W183" s="606"/>
      <c r="X183" s="606"/>
      <c r="Y183" s="606"/>
      <c r="Z183" s="606"/>
      <c r="AA183" s="606"/>
      <c r="AB183" s="606"/>
      <c r="AC183" s="606"/>
      <c r="AD183" s="606"/>
      <c r="AE183" s="606"/>
      <c r="AF183" s="606"/>
    </row>
    <row r="184" spans="1:32">
      <c r="A184" s="871"/>
      <c r="B184" s="871"/>
      <c r="C184" s="871"/>
      <c r="D184" s="871"/>
      <c r="E184" s="871"/>
      <c r="F184" s="1021"/>
      <c r="G184" s="871"/>
      <c r="H184" s="871"/>
      <c r="I184" s="871"/>
      <c r="J184" s="871"/>
      <c r="K184" s="606"/>
      <c r="N184" s="606"/>
      <c r="O184" s="606"/>
      <c r="P184" s="606"/>
      <c r="Q184" s="606"/>
      <c r="R184" s="606"/>
      <c r="S184" s="606"/>
      <c r="T184" s="606"/>
      <c r="U184" s="606"/>
      <c r="V184" s="606"/>
      <c r="W184" s="606"/>
      <c r="X184" s="606"/>
      <c r="Y184" s="606"/>
      <c r="Z184" s="606"/>
      <c r="AA184" s="606"/>
      <c r="AB184" s="606"/>
      <c r="AC184" s="606"/>
      <c r="AD184" s="606"/>
      <c r="AE184" s="606"/>
      <c r="AF184" s="606"/>
    </row>
    <row r="185" spans="1:32">
      <c r="A185" s="871"/>
      <c r="B185" s="871"/>
      <c r="C185" s="871"/>
      <c r="D185" s="871"/>
      <c r="E185" s="871"/>
      <c r="F185" s="1021"/>
      <c r="G185" s="871"/>
      <c r="H185" s="871"/>
      <c r="I185" s="871"/>
      <c r="J185" s="871"/>
      <c r="K185" s="606"/>
      <c r="N185" s="606"/>
      <c r="O185" s="606"/>
      <c r="P185" s="606"/>
      <c r="Q185" s="606"/>
      <c r="R185" s="606"/>
      <c r="S185" s="606"/>
      <c r="T185" s="606"/>
      <c r="U185" s="606"/>
      <c r="V185" s="606"/>
      <c r="W185" s="606"/>
      <c r="X185" s="606"/>
      <c r="Y185" s="606"/>
      <c r="Z185" s="606"/>
      <c r="AA185" s="606"/>
      <c r="AB185" s="606"/>
      <c r="AC185" s="606"/>
      <c r="AD185" s="606"/>
      <c r="AE185" s="606"/>
      <c r="AF185" s="606"/>
    </row>
    <row r="186" spans="1:32">
      <c r="A186" s="871"/>
      <c r="B186" s="871"/>
      <c r="C186" s="871"/>
      <c r="D186" s="871"/>
      <c r="E186" s="871"/>
      <c r="F186" s="1021"/>
      <c r="G186" s="871"/>
      <c r="H186" s="871"/>
      <c r="I186" s="871"/>
      <c r="J186" s="871"/>
      <c r="K186" s="606"/>
      <c r="N186" s="606"/>
      <c r="O186" s="606"/>
      <c r="P186" s="606"/>
      <c r="Q186" s="606"/>
      <c r="R186" s="606"/>
      <c r="S186" s="606"/>
      <c r="T186" s="606"/>
      <c r="U186" s="606"/>
      <c r="V186" s="606"/>
      <c r="W186" s="606"/>
      <c r="X186" s="606"/>
      <c r="Y186" s="606"/>
      <c r="Z186" s="606"/>
      <c r="AA186" s="606"/>
      <c r="AB186" s="606"/>
      <c r="AC186" s="606"/>
      <c r="AD186" s="606"/>
      <c r="AE186" s="606"/>
      <c r="AF186" s="606"/>
    </row>
    <row r="187" spans="1:32">
      <c r="A187" s="871"/>
      <c r="B187" s="871"/>
      <c r="C187" s="871"/>
      <c r="D187" s="871"/>
      <c r="E187" s="871"/>
      <c r="F187" s="872"/>
      <c r="G187" s="871"/>
      <c r="H187" s="871"/>
      <c r="I187" s="679"/>
      <c r="J187" s="871"/>
      <c r="K187" s="606"/>
      <c r="N187" s="606"/>
      <c r="O187" s="606"/>
      <c r="P187" s="606"/>
      <c r="Q187" s="606"/>
      <c r="R187" s="606"/>
      <c r="S187" s="606"/>
      <c r="T187" s="606"/>
      <c r="U187" s="606"/>
      <c r="V187" s="606"/>
      <c r="W187" s="606"/>
      <c r="X187" s="606"/>
      <c r="Y187" s="606"/>
      <c r="Z187" s="606"/>
      <c r="AA187" s="606"/>
      <c r="AB187" s="606"/>
      <c r="AC187" s="606"/>
      <c r="AD187" s="606"/>
      <c r="AE187" s="606"/>
      <c r="AF187" s="606"/>
    </row>
    <row r="188" spans="1:32">
      <c r="A188" s="871"/>
      <c r="B188" s="871"/>
      <c r="C188" s="871"/>
      <c r="D188" s="871"/>
      <c r="E188" s="871"/>
      <c r="F188" s="872"/>
      <c r="G188" s="871"/>
      <c r="H188" s="871"/>
      <c r="I188" s="679"/>
      <c r="J188" s="871"/>
      <c r="K188" s="606"/>
      <c r="N188" s="606"/>
      <c r="O188" s="606"/>
      <c r="P188" s="606"/>
      <c r="Q188" s="606"/>
      <c r="R188" s="606"/>
      <c r="S188" s="606"/>
      <c r="T188" s="606"/>
      <c r="U188" s="606"/>
      <c r="V188" s="606"/>
      <c r="W188" s="606"/>
      <c r="X188" s="606"/>
      <c r="Y188" s="606"/>
      <c r="Z188" s="606"/>
      <c r="AA188" s="606"/>
      <c r="AB188" s="606"/>
      <c r="AC188" s="606"/>
      <c r="AD188" s="606"/>
      <c r="AE188" s="606"/>
      <c r="AF188" s="606"/>
    </row>
    <row r="189" spans="1:32">
      <c r="A189" s="871"/>
      <c r="B189" s="871"/>
      <c r="C189" s="871"/>
      <c r="D189" s="871"/>
      <c r="E189" s="871"/>
      <c r="F189" s="872"/>
      <c r="G189" s="871"/>
      <c r="H189" s="871"/>
      <c r="I189" s="679"/>
      <c r="J189" s="871"/>
      <c r="K189" s="606"/>
      <c r="N189" s="606"/>
      <c r="O189" s="606"/>
      <c r="P189" s="606"/>
      <c r="Q189" s="606"/>
      <c r="R189" s="606"/>
      <c r="S189" s="606"/>
      <c r="T189" s="606"/>
      <c r="U189" s="606"/>
      <c r="V189" s="606"/>
      <c r="W189" s="606"/>
      <c r="X189" s="606"/>
      <c r="Y189" s="606"/>
      <c r="Z189" s="606"/>
      <c r="AA189" s="606"/>
      <c r="AB189" s="606"/>
      <c r="AC189" s="606"/>
      <c r="AD189" s="606"/>
      <c r="AE189" s="606"/>
      <c r="AF189" s="606"/>
    </row>
    <row r="190" spans="1:32">
      <c r="A190" s="871"/>
      <c r="B190" s="871"/>
      <c r="C190" s="871"/>
      <c r="D190" s="871"/>
      <c r="E190" s="871"/>
      <c r="F190" s="872"/>
      <c r="G190" s="871"/>
      <c r="H190" s="871"/>
      <c r="I190" s="679"/>
      <c r="J190" s="871"/>
      <c r="K190" s="606"/>
      <c r="N190" s="606"/>
      <c r="O190" s="606"/>
      <c r="P190" s="606"/>
      <c r="Q190" s="606"/>
      <c r="R190" s="606"/>
      <c r="S190" s="606"/>
      <c r="T190" s="606"/>
      <c r="U190" s="606"/>
      <c r="V190" s="606"/>
      <c r="W190" s="606"/>
      <c r="X190" s="606"/>
      <c r="Y190" s="606"/>
      <c r="Z190" s="606"/>
      <c r="AA190" s="606"/>
      <c r="AB190" s="606"/>
      <c r="AC190" s="606"/>
      <c r="AD190" s="606"/>
      <c r="AE190" s="606"/>
      <c r="AF190" s="606"/>
    </row>
    <row r="191" spans="1:32">
      <c r="A191" s="871"/>
      <c r="B191" s="871"/>
      <c r="C191" s="871"/>
      <c r="D191" s="871"/>
      <c r="E191" s="871"/>
      <c r="F191" s="872"/>
      <c r="G191" s="871"/>
      <c r="H191" s="871"/>
      <c r="I191" s="679"/>
      <c r="J191" s="871"/>
      <c r="K191" s="606"/>
      <c r="N191" s="606"/>
      <c r="O191" s="606"/>
      <c r="P191" s="606"/>
      <c r="Q191" s="606"/>
      <c r="R191" s="606"/>
      <c r="S191" s="606"/>
      <c r="T191" s="606"/>
      <c r="U191" s="606"/>
      <c r="V191" s="606"/>
      <c r="W191" s="606"/>
      <c r="X191" s="606"/>
      <c r="Y191" s="606"/>
      <c r="Z191" s="606"/>
      <c r="AA191" s="606"/>
      <c r="AB191" s="606"/>
      <c r="AC191" s="606"/>
      <c r="AD191" s="606"/>
      <c r="AE191" s="606"/>
      <c r="AF191" s="606"/>
    </row>
    <row r="192" spans="1:32">
      <c r="A192" s="871"/>
      <c r="B192" s="871"/>
      <c r="C192" s="871"/>
      <c r="D192" s="871"/>
      <c r="E192" s="871"/>
      <c r="F192" s="872"/>
      <c r="G192" s="871"/>
      <c r="H192" s="871"/>
      <c r="I192" s="679"/>
      <c r="J192" s="871"/>
      <c r="K192" s="606"/>
      <c r="N192" s="606"/>
      <c r="O192" s="606"/>
      <c r="P192" s="606"/>
      <c r="Q192" s="606"/>
      <c r="R192" s="606"/>
      <c r="S192" s="606"/>
      <c r="T192" s="606"/>
      <c r="U192" s="606"/>
      <c r="V192" s="606"/>
      <c r="W192" s="606"/>
      <c r="X192" s="606"/>
      <c r="Y192" s="606"/>
      <c r="Z192" s="606"/>
      <c r="AA192" s="606"/>
      <c r="AB192" s="606"/>
      <c r="AC192" s="606"/>
      <c r="AD192" s="606"/>
      <c r="AE192" s="606"/>
      <c r="AF192" s="606"/>
    </row>
    <row r="193" spans="1:32">
      <c r="A193" s="871"/>
      <c r="B193" s="871"/>
      <c r="C193" s="871"/>
      <c r="D193" s="871"/>
      <c r="E193" s="871"/>
      <c r="F193" s="872"/>
      <c r="G193" s="871"/>
      <c r="H193" s="871"/>
      <c r="I193" s="679"/>
      <c r="J193" s="871"/>
      <c r="K193" s="606"/>
      <c r="N193" s="606"/>
      <c r="O193" s="606"/>
      <c r="P193" s="606"/>
      <c r="Q193" s="606"/>
      <c r="R193" s="606"/>
      <c r="S193" s="606"/>
      <c r="T193" s="606"/>
      <c r="U193" s="606"/>
      <c r="V193" s="606"/>
      <c r="W193" s="606"/>
      <c r="X193" s="606"/>
      <c r="Y193" s="606"/>
      <c r="Z193" s="606"/>
      <c r="AA193" s="606"/>
      <c r="AB193" s="606"/>
      <c r="AC193" s="606"/>
      <c r="AD193" s="606"/>
      <c r="AE193" s="606"/>
      <c r="AF193" s="606"/>
    </row>
    <row r="194" spans="1:32">
      <c r="A194" s="871"/>
      <c r="B194" s="871"/>
      <c r="C194" s="871"/>
      <c r="D194" s="871"/>
      <c r="E194" s="871"/>
      <c r="F194" s="872"/>
      <c r="G194" s="871"/>
      <c r="H194" s="871"/>
      <c r="I194" s="679"/>
      <c r="J194" s="871"/>
      <c r="K194" s="606"/>
      <c r="N194" s="606"/>
      <c r="O194" s="606"/>
      <c r="P194" s="606"/>
      <c r="Q194" s="606"/>
      <c r="R194" s="606"/>
      <c r="S194" s="606"/>
      <c r="T194" s="606"/>
      <c r="U194" s="606"/>
      <c r="V194" s="606"/>
      <c r="W194" s="606"/>
      <c r="X194" s="606"/>
      <c r="Y194" s="606"/>
      <c r="Z194" s="606"/>
      <c r="AA194" s="606"/>
      <c r="AB194" s="606"/>
      <c r="AC194" s="606"/>
      <c r="AD194" s="606"/>
      <c r="AE194" s="606"/>
      <c r="AF194" s="606"/>
    </row>
    <row r="195" spans="1:32">
      <c r="A195" s="871"/>
      <c r="B195" s="871"/>
      <c r="C195" s="871"/>
      <c r="D195" s="871"/>
      <c r="E195" s="871"/>
      <c r="F195" s="872"/>
      <c r="G195" s="871"/>
      <c r="H195" s="871"/>
      <c r="I195" s="679"/>
      <c r="J195" s="871"/>
      <c r="K195" s="606"/>
      <c r="N195" s="606"/>
      <c r="O195" s="606"/>
      <c r="P195" s="606"/>
      <c r="Q195" s="606"/>
      <c r="R195" s="606"/>
      <c r="S195" s="606"/>
      <c r="T195" s="606"/>
      <c r="U195" s="606"/>
      <c r="V195" s="606"/>
      <c r="W195" s="606"/>
      <c r="X195" s="606"/>
      <c r="Y195" s="606"/>
      <c r="Z195" s="606"/>
      <c r="AA195" s="606"/>
      <c r="AB195" s="606"/>
      <c r="AC195" s="606"/>
      <c r="AD195" s="606"/>
      <c r="AE195" s="606"/>
      <c r="AF195" s="606"/>
    </row>
    <row r="196" spans="1:32">
      <c r="A196" s="871"/>
      <c r="B196" s="871"/>
      <c r="C196" s="871"/>
      <c r="D196" s="871"/>
      <c r="E196" s="871"/>
      <c r="F196" s="872"/>
      <c r="G196" s="871"/>
      <c r="H196" s="871"/>
      <c r="I196" s="679"/>
      <c r="J196" s="871"/>
      <c r="K196" s="606"/>
      <c r="N196" s="606"/>
      <c r="O196" s="606"/>
      <c r="P196" s="606"/>
      <c r="Q196" s="606"/>
      <c r="R196" s="606"/>
      <c r="S196" s="606"/>
      <c r="T196" s="606"/>
      <c r="U196" s="606"/>
      <c r="V196" s="606"/>
      <c r="W196" s="606"/>
      <c r="X196" s="606"/>
      <c r="Y196" s="606"/>
      <c r="Z196" s="606"/>
      <c r="AA196" s="606"/>
      <c r="AB196" s="606"/>
      <c r="AC196" s="606"/>
      <c r="AD196" s="606"/>
      <c r="AE196" s="606"/>
      <c r="AF196" s="606"/>
    </row>
    <row r="197" spans="1:32">
      <c r="A197" s="871"/>
      <c r="B197" s="871"/>
      <c r="C197" s="871"/>
      <c r="D197" s="871"/>
      <c r="E197" s="871"/>
      <c r="F197" s="872"/>
      <c r="G197" s="871"/>
      <c r="H197" s="871"/>
      <c r="I197" s="679"/>
      <c r="J197" s="871"/>
      <c r="K197" s="606"/>
      <c r="N197" s="606"/>
      <c r="O197" s="606"/>
      <c r="P197" s="606"/>
      <c r="Q197" s="606"/>
      <c r="R197" s="606"/>
      <c r="S197" s="606"/>
      <c r="T197" s="606"/>
      <c r="U197" s="606"/>
      <c r="V197" s="606"/>
      <c r="W197" s="606"/>
      <c r="X197" s="606"/>
      <c r="Y197" s="606"/>
      <c r="Z197" s="606"/>
      <c r="AA197" s="606"/>
      <c r="AB197" s="606"/>
      <c r="AC197" s="606"/>
      <c r="AD197" s="606"/>
      <c r="AE197" s="606"/>
      <c r="AF197" s="606"/>
    </row>
    <row r="198" spans="1:32">
      <c r="A198" s="871"/>
      <c r="B198" s="871"/>
      <c r="C198" s="871"/>
      <c r="D198" s="871"/>
      <c r="E198" s="871"/>
      <c r="F198" s="872"/>
      <c r="G198" s="871"/>
      <c r="H198" s="871"/>
      <c r="I198" s="679"/>
      <c r="J198" s="871"/>
      <c r="K198" s="606"/>
      <c r="N198" s="606"/>
      <c r="O198" s="606"/>
      <c r="P198" s="606"/>
      <c r="Q198" s="606"/>
      <c r="R198" s="606"/>
      <c r="S198" s="606"/>
      <c r="T198" s="606"/>
      <c r="U198" s="606"/>
      <c r="V198" s="606"/>
      <c r="W198" s="606"/>
      <c r="X198" s="606"/>
      <c r="Y198" s="606"/>
      <c r="Z198" s="606"/>
      <c r="AA198" s="606"/>
      <c r="AB198" s="606"/>
      <c r="AC198" s="606"/>
      <c r="AD198" s="606"/>
      <c r="AE198" s="606"/>
      <c r="AF198" s="606"/>
    </row>
    <row r="199" spans="1:32">
      <c r="A199" s="871"/>
      <c r="B199" s="871"/>
      <c r="C199" s="871"/>
      <c r="D199" s="871"/>
      <c r="E199" s="871"/>
      <c r="F199" s="872"/>
      <c r="G199" s="871"/>
      <c r="H199" s="871"/>
      <c r="I199" s="679"/>
      <c r="J199" s="871"/>
      <c r="K199" s="606"/>
      <c r="N199" s="606"/>
      <c r="O199" s="606"/>
      <c r="P199" s="606"/>
      <c r="Q199" s="606"/>
      <c r="R199" s="606"/>
      <c r="S199" s="606"/>
      <c r="T199" s="606"/>
      <c r="U199" s="606"/>
      <c r="V199" s="606"/>
      <c r="W199" s="606"/>
      <c r="X199" s="606"/>
      <c r="Y199" s="606"/>
      <c r="Z199" s="606"/>
      <c r="AA199" s="606"/>
      <c r="AB199" s="606"/>
      <c r="AC199" s="606"/>
      <c r="AD199" s="606"/>
      <c r="AE199" s="606"/>
      <c r="AF199" s="606"/>
    </row>
    <row r="200" spans="1:32">
      <c r="A200" s="871"/>
      <c r="B200" s="871"/>
      <c r="C200" s="871"/>
      <c r="D200" s="871"/>
      <c r="E200" s="871"/>
      <c r="F200" s="872"/>
      <c r="G200" s="871"/>
      <c r="H200" s="871"/>
      <c r="I200" s="679"/>
      <c r="J200" s="871"/>
      <c r="K200" s="606"/>
      <c r="N200" s="606"/>
      <c r="O200" s="606"/>
      <c r="P200" s="606"/>
      <c r="Q200" s="606"/>
      <c r="R200" s="606"/>
      <c r="S200" s="606"/>
      <c r="T200" s="606"/>
      <c r="U200" s="606"/>
      <c r="V200" s="606"/>
      <c r="W200" s="606"/>
      <c r="X200" s="606"/>
      <c r="Y200" s="606"/>
      <c r="Z200" s="606"/>
      <c r="AA200" s="606"/>
      <c r="AB200" s="606"/>
      <c r="AC200" s="606"/>
      <c r="AD200" s="606"/>
      <c r="AE200" s="606"/>
      <c r="AF200" s="606"/>
    </row>
    <row r="201" spans="1:32">
      <c r="A201" s="871"/>
      <c r="B201" s="871"/>
      <c r="C201" s="871"/>
      <c r="D201" s="871"/>
      <c r="E201" s="871"/>
      <c r="F201" s="872"/>
      <c r="G201" s="871"/>
      <c r="H201" s="871"/>
      <c r="I201" s="679"/>
      <c r="J201" s="871"/>
      <c r="K201" s="606"/>
      <c r="N201" s="606"/>
      <c r="O201" s="606"/>
      <c r="P201" s="606"/>
      <c r="Q201" s="606"/>
      <c r="R201" s="606"/>
      <c r="S201" s="606"/>
      <c r="T201" s="606"/>
      <c r="U201" s="606"/>
      <c r="V201" s="606"/>
      <c r="W201" s="606"/>
      <c r="X201" s="606"/>
      <c r="Y201" s="606"/>
      <c r="Z201" s="606"/>
      <c r="AA201" s="606"/>
      <c r="AB201" s="606"/>
      <c r="AC201" s="606"/>
      <c r="AD201" s="606"/>
      <c r="AE201" s="606"/>
      <c r="AF201" s="606"/>
    </row>
    <row r="202" spans="1:32">
      <c r="A202" s="871"/>
      <c r="B202" s="871"/>
      <c r="C202" s="871"/>
      <c r="D202" s="871"/>
      <c r="E202" s="871"/>
      <c r="F202" s="872"/>
      <c r="G202" s="871"/>
      <c r="H202" s="871"/>
      <c r="I202" s="679"/>
      <c r="J202" s="871"/>
      <c r="K202" s="606"/>
      <c r="N202" s="606"/>
      <c r="O202" s="606"/>
      <c r="P202" s="606"/>
      <c r="Q202" s="606"/>
      <c r="R202" s="606"/>
      <c r="S202" s="606"/>
      <c r="T202" s="606"/>
      <c r="U202" s="606"/>
      <c r="V202" s="606"/>
      <c r="W202" s="606"/>
      <c r="X202" s="606"/>
      <c r="Y202" s="606"/>
      <c r="Z202" s="606"/>
      <c r="AA202" s="606"/>
      <c r="AB202" s="606"/>
      <c r="AC202" s="606"/>
      <c r="AD202" s="606"/>
      <c r="AE202" s="606"/>
      <c r="AF202" s="606"/>
    </row>
    <row r="203" spans="1:32">
      <c r="A203" s="871"/>
      <c r="B203" s="871"/>
      <c r="C203" s="871"/>
      <c r="D203" s="871"/>
      <c r="E203" s="871"/>
      <c r="F203" s="872"/>
      <c r="G203" s="871"/>
      <c r="H203" s="871"/>
      <c r="I203" s="679"/>
      <c r="J203" s="871"/>
      <c r="K203" s="606"/>
      <c r="N203" s="606"/>
      <c r="O203" s="606"/>
      <c r="P203" s="606"/>
      <c r="Q203" s="606"/>
      <c r="R203" s="606"/>
      <c r="S203" s="606"/>
      <c r="T203" s="606"/>
      <c r="U203" s="606"/>
      <c r="V203" s="606"/>
      <c r="W203" s="606"/>
      <c r="X203" s="606"/>
      <c r="Y203" s="606"/>
      <c r="Z203" s="606"/>
      <c r="AA203" s="606"/>
      <c r="AB203" s="606"/>
      <c r="AC203" s="606"/>
      <c r="AD203" s="606"/>
      <c r="AE203" s="606"/>
      <c r="AF203" s="606"/>
    </row>
    <row r="204" spans="1:32">
      <c r="A204" s="871"/>
      <c r="B204" s="871"/>
      <c r="C204" s="871"/>
      <c r="D204" s="871"/>
      <c r="E204" s="871"/>
      <c r="F204" s="872"/>
      <c r="G204" s="871"/>
      <c r="H204" s="871"/>
      <c r="I204" s="679"/>
      <c r="J204" s="871"/>
      <c r="K204" s="606"/>
      <c r="N204" s="606"/>
      <c r="O204" s="606"/>
      <c r="P204" s="606"/>
      <c r="Q204" s="606"/>
      <c r="R204" s="606"/>
      <c r="S204" s="606"/>
      <c r="T204" s="606"/>
      <c r="U204" s="606"/>
      <c r="V204" s="606"/>
      <c r="W204" s="606"/>
      <c r="X204" s="606"/>
      <c r="Y204" s="606"/>
      <c r="Z204" s="606"/>
      <c r="AA204" s="606"/>
      <c r="AB204" s="606"/>
      <c r="AC204" s="606"/>
      <c r="AD204" s="606"/>
      <c r="AE204" s="606"/>
      <c r="AF204" s="606"/>
    </row>
  </sheetData>
  <sheetProtection algorithmName="SHA-512" hashValue="MdP2rzQ+iTAnBIoWEwZUb1R/hA2l2EbIYSwSku5WKveHG6/YuWKYXggRWrg1GueZl3D17P6ZOx7b169c3kGrXA==" saltValue="Tj0Bz/Fex5ECG5GGWtJ2OQ==" spinCount="100000" sheet="1" formatColumns="0" formatRows="0" selectLockedCells="1"/>
  <customSheetViews>
    <customSheetView guid="{D5F8AD2D-F014-4A7B-9CE7-589273BD9F11}" scale="70" fitToPage="1" printArea="1" hiddenRows="1" view="pageBreakPreview" topLeftCell="A475">
      <selection activeCell="I497" sqref="I497"/>
      <pageMargins left="0.25" right="0.25" top="0.25" bottom="0.25" header="0.05" footer="0.05"/>
      <printOptions horizontalCentered="1"/>
      <pageSetup paperSize="9" scale="74" fitToHeight="0" orientation="landscape" r:id="rId1"/>
      <headerFooter alignWithMargins="0">
        <oddFooter>&amp;R&amp;"Book Antiqua,Bold"&amp;10Schedule-2/ Page &amp;P of &amp;N</oddFooter>
      </headerFooter>
    </customSheetView>
    <customSheetView guid="{8909CFDD-4F29-4C72-886E-908773EE94A2}" scale="115" fitToPage="1" printArea="1" hiddenRows="1" view="pageBreakPreview">
      <selection activeCell="I22" sqref="I22"/>
      <pageMargins left="0.25" right="0.25" top="0.25" bottom="0.25" header="0.05" footer="0.05"/>
      <printOptions horizontalCentered="1"/>
      <pageSetup paperSize="9" scale="79" fitToHeight="0" orientation="landscape" r:id="rId2"/>
      <headerFooter alignWithMargins="0">
        <oddFooter>&amp;R&amp;"Book Antiqua,Bold"&amp;10Schedule-2/ Page &amp;P of &amp;N</oddFooter>
      </headerFooter>
    </customSheetView>
    <customSheetView guid="{A34CC49F-E309-4C23-B4F6-1E3B307C10D1}" fitToPage="1" printArea="1" hiddenRows="1" view="pageBreakPreview" topLeftCell="C36">
      <selection activeCell="I56" sqref="I56"/>
      <pageMargins left="0.25" right="0.25" top="0.5" bottom="0.5" header="0.05" footer="0.05"/>
      <printOptions horizontalCentered="1"/>
      <pageSetup paperSize="9" scale="79" fitToHeight="0" orientation="landscape" r:id="rId3"/>
      <headerFooter alignWithMargins="0">
        <oddFooter>&amp;R&amp;"Book Antiqua,Bold"&amp;10Schedule-2/ Page &amp;P of &amp;N</oddFooter>
      </headerFooter>
    </customSheetView>
    <customSheetView guid="{B835C05C-B615-4DCB-982D-4519616B3CD8}" printArea="1" hiddenColumns="1" view="pageBreakPreview" topLeftCell="A138">
      <selection activeCell="E149" sqref="E149"/>
      <pageMargins left="0.24" right="0.23" top="0.53" bottom="0.44" header="0.41" footer="0.24"/>
      <printOptions horizontalCentered="1"/>
      <pageSetup paperSize="9" scale="93" fitToHeight="2" orientation="landscape" r:id="rId4"/>
      <headerFooter alignWithMargins="0">
        <oddFooter>&amp;R&amp;"Book Antiqua,Bold"&amp;10Schedule-2/ Page &amp;P of &amp;N</oddFooter>
      </headerFooter>
    </customSheetView>
    <customSheetView guid="{223BC0FC-814D-40F0-9795-CE82A16FF3A5}" fitToPage="1" printArea="1" hiddenRows="1" hiddenColumns="1" view="pageBreakPreview" topLeftCell="A19">
      <selection activeCell="E19" sqref="E19"/>
      <pageMargins left="0.24" right="0.23" top="0.53" bottom="0.44" header="0.41" footer="0.24"/>
      <printOptions horizontalCentered="1"/>
      <pageSetup paperSize="9" scale="30" fitToHeight="2" orientation="portrait" r:id="rId5"/>
      <headerFooter alignWithMargins="0">
        <oddFooter>&amp;R&amp;"Book Antiqua,Bold"&amp;10Schedule-2/ Page &amp;P of &amp;N</oddFooter>
      </headerFooter>
    </customSheetView>
    <customSheetView guid="{D53177B2-31EC-4222-B97A-A37DCFD9E45B}" fitToPage="1" printArea="1" hiddenRows="1" hiddenColumns="1" view="pageBreakPreview" topLeftCell="A130">
      <selection activeCell="E151" sqref="E151"/>
      <pageMargins left="0.24" right="0.23" top="0.53" bottom="0.44" header="0.41" footer="0.24"/>
      <printOptions horizontalCentered="1"/>
      <pageSetup paperSize="9" scale="42" fitToHeight="2" orientation="portrait" r:id="rId6"/>
      <headerFooter alignWithMargins="0">
        <oddFooter>&amp;R&amp;"Book Antiqua,Bold"&amp;10Schedule-2/ Page &amp;P of &amp;N</oddFooter>
      </headerFooter>
    </customSheetView>
    <customSheetView guid="{B3CE7B10-A914-4559-A6DA-AED8C22AFD6D}" scale="90" printArea="1" hiddenRows="1" hiddenColumns="1" view="pageBreakPreview" topLeftCell="A11">
      <selection activeCell="E32" sqref="E32"/>
      <pageMargins left="0.24" right="0.23" top="0.89" bottom="0.44" header="0.66" footer="0.24"/>
      <printOptions horizontalCentered="1"/>
      <pageSetup paperSize="9" scale="67" orientation="landscape" r:id="rId7"/>
      <headerFooter alignWithMargins="0">
        <oddFooter>&amp;R&amp;"Book Antiqua,Bold"&amp;10Schedule-2/ Page &amp;P of &amp;N</oddFooter>
      </headerFooter>
    </customSheetView>
    <customSheetView guid="{7487ED9F-BBED-4B2A-9631-22F1A430946B}" printArea="1" hiddenRows="1" hiddenColumns="1" view="pageBreakPreview">
      <selection activeCell="E51" sqref="E51"/>
      <pageMargins left="0.24" right="0.23" top="0.89" bottom="0.44" header="0.66" footer="0.24"/>
      <printOptions horizontalCentered="1"/>
      <pageSetup paperSize="9" orientation="landscape" r:id="rId8"/>
      <headerFooter alignWithMargins="0">
        <oddFooter>&amp;R&amp;"Book Antiqua,Bold"&amp;10Schedule-2/ Page &amp;P of &amp;N</oddFooter>
      </headerFooter>
    </customSheetView>
    <customSheetView guid="{A7DBDDEF-9245-44C6-9EBF-032DB6E1C0A2}" printArea="1" hiddenRows="1" hiddenColumns="1" view="pageBreakPreview" topLeftCell="A42">
      <selection activeCell="E26" sqref="E25:E26"/>
      <pageMargins left="0.24" right="0.23" top="0.89" bottom="0.44" header="0.66" footer="0.24"/>
      <printOptions horizontalCentered="1"/>
      <pageSetup paperSize="9" orientation="landscape" r:id="rId9"/>
      <headerFooter alignWithMargins="0">
        <oddFooter>&amp;R&amp;"Book Antiqua,Bold"&amp;10Schedule-2/ Page &amp;P of &amp;N</oddFooter>
      </headerFooter>
    </customSheetView>
    <customSheetView guid="{E9F4E142-7D26-464D-BECA-4F3806DB1FE1}"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10"/>
      <headerFooter alignWithMargins="0">
        <oddFooter>&amp;R&amp;"Book Antiqua,Bold"&amp;10Schedule-2/ Page &amp;P of &amp;N</oddFooter>
      </headerFooter>
    </customSheetView>
    <customSheetView guid="{27A45B7A-04F2-4516-B80B-5ED0825D4ED3}" showPageBreaks="1" printArea="1" hiddenColumns="1" view="pageBreakPreview" topLeftCell="A65">
      <selection activeCell="E100" sqref="E100"/>
      <colBreaks count="1" manualBreakCount="1">
        <brk id="6" max="1048575" man="1"/>
      </colBreaks>
      <pageMargins left="0.51181102362204722" right="0.26" top="0.4" bottom="0.44" header="0.25" footer="0.24"/>
      <printOptions horizontalCentered="1"/>
      <pageSetup paperSize="9" orientation="portrait" horizontalDpi="300" verticalDpi="300" r:id="rId11"/>
      <headerFooter alignWithMargins="0">
        <oddFooter>&amp;R&amp;"Book Antiqua,Bold"&amp;10Schedule-2/ Page &amp;P of &amp;N</oddFooter>
      </headerFooter>
    </customSheetView>
    <customSheetView guid="{14D7F02E-BCCA-4517-ABC7-537FF4AEB67A}" hiddenColumns="1">
      <selection activeCell="E101" sqref="E101:E110"/>
      <rowBreaks count="2" manualBreakCount="2">
        <brk id="28" max="5" man="1"/>
        <brk id="46" max="5" man="1"/>
      </rowBreaks>
      <colBreaks count="1" manualBreakCount="1">
        <brk id="6" max="1048575" man="1"/>
      </colBreaks>
      <pageMargins left="0.51181102362204722" right="0.26" top="0.4" bottom="0.44" header="0.25" footer="0.24"/>
      <printOptions horizontalCentered="1"/>
      <pageSetup paperSize="9" orientation="portrait" horizontalDpi="300" verticalDpi="300" r:id="rId12"/>
      <headerFooter alignWithMargins="0">
        <oddFooter>&amp;R&amp;"Book Antiqua,Bold"&amp;10Schedule-2/ Page &amp;P of &amp;N</oddFooter>
      </headerFooter>
    </customSheetView>
    <customSheetView guid="{01ACF2E1-8E61-4459-ABC1-B6C183DEED61}" showRuler="0">
      <selection activeCell="E27" sqref="E27"/>
      <rowBreaks count="1" manualBreakCount="1">
        <brk id="32"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13"/>
      <headerFooter alignWithMargins="0">
        <oddFooter>&amp;R&amp;"Book Antiqua,Bold"&amp;10Schedule-2/ Page &amp;P of &amp;N</oddFooter>
      </headerFooter>
    </customSheetView>
    <customSheetView guid="{4F65FF32-EC61-4022-A399-2986D7B6B8B3}" hiddenRows="1" hiddenColumns="1" showRuler="0" topLeftCell="A16">
      <selection activeCell="E18" sqref="E18"/>
      <rowBreaks count="1" manualBreakCount="1">
        <brk id="32" max="5" man="1"/>
      </rowBreaks>
      <colBreaks count="1" manualBreakCount="1">
        <brk id="6" max="1048575" man="1"/>
      </colBreaks>
      <pageMargins left="0.51181102362204722" right="0.26" top="0.4" bottom="0.61" header="0.25" footer="0.43"/>
      <printOptions horizontalCentered="1"/>
      <pageSetup paperSize="9" orientation="portrait" horizontalDpi="300" verticalDpi="300" r:id="rId14"/>
      <headerFooter alignWithMargins="0">
        <oddFooter>&amp;R&amp;"Book Antiqua,Bold"&amp;10Schedule-2/ Page &amp;P of &amp;N</oddFooter>
      </headerFooter>
    </customSheetView>
    <customSheetView guid="{ECE9294F-C910-4036-88BC-B1F2176FB06B}" printArea="1" hiddenRows="1" hiddenColumns="1">
      <selection activeCell="E18" sqref="E18"/>
      <colBreaks count="1" manualBreakCount="1">
        <brk id="6" max="1048575" man="1"/>
      </colBreaks>
      <pageMargins left="0.24" right="0.23" top="0.4" bottom="0.44" header="0.25" footer="0.24"/>
      <printOptions horizontalCentered="1"/>
      <pageSetup paperSize="9" orientation="portrait" horizontalDpi="300" verticalDpi="300" r:id="rId15"/>
      <headerFooter alignWithMargins="0">
        <oddFooter>&amp;R&amp;"Book Antiqua,Bold"&amp;10Schedule-2/ Page &amp;P of &amp;N</oddFooter>
      </headerFooter>
    </customSheetView>
    <customSheetView guid="{B23AD343-29DA-4CE0-BD10-47BF44F3782F}"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16"/>
      <headerFooter alignWithMargins="0">
        <oddFooter>&amp;R&amp;"Book Antiqua,Bold"&amp;10Schedule-2/ Page &amp;P of &amp;N</oddFooter>
      </headerFooter>
    </customSheetView>
    <customSheetView guid="{4AA1107B-A795-4744-B566-827168772C7A}" printArea="1" hiddenRows="1" hiddenColumns="1" view="pageBreakPreview" topLeftCell="A44">
      <selection activeCell="E51" sqref="E51"/>
      <pageMargins left="0.24" right="0.23" top="0.89" bottom="0.44" header="0.66" footer="0.24"/>
      <printOptions horizontalCentered="1"/>
      <pageSetup paperSize="9" orientation="landscape" r:id="rId17"/>
      <headerFooter alignWithMargins="0">
        <oddFooter>&amp;R&amp;"Book Antiqua,Bold"&amp;10Schedule-2/ Page &amp;P of &amp;N</oddFooter>
      </headerFooter>
    </customSheetView>
    <customSheetView guid="{EE46BCD1-F715-4FA9-A5FC-1B125AD601E0}" scale="90" printArea="1" hiddenRows="1" hiddenColumns="1" view="pageBreakPreview" topLeftCell="A17">
      <selection activeCell="E17" sqref="E17"/>
      <pageMargins left="0.24" right="0.23" top="0.89" bottom="0.44" header="0.66" footer="0.24"/>
      <printOptions horizontalCentered="1"/>
      <pageSetup paperSize="9" orientation="landscape" r:id="rId18"/>
      <headerFooter alignWithMargins="0">
        <oddFooter>&amp;R&amp;"Book Antiqua,Bold"&amp;10Schedule-2/ Page &amp;P of &amp;N</oddFooter>
      </headerFooter>
    </customSheetView>
    <customSheetView guid="{D0757F9E-DF41-4B40-A5E5-F4F8FDD8D61D}" fitToPage="1" printArea="1" hiddenRows="1" hiddenColumns="1" view="pageBreakPreview" topLeftCell="B19">
      <selection activeCell="E26" sqref="E26"/>
      <pageMargins left="0.24" right="0.23" top="0.53" bottom="0.44" header="0.41" footer="0.24"/>
      <printOptions horizontalCentered="1"/>
      <pageSetup paperSize="9" scale="77" fitToHeight="2" orientation="portrait" r:id="rId19"/>
      <headerFooter alignWithMargins="0">
        <oddFooter>&amp;R&amp;"Book Antiqua,Bold"&amp;10Schedule-2/ Page &amp;P of &amp;N</oddFooter>
      </headerFooter>
    </customSheetView>
    <customSheetView guid="{E97134B6-5E8D-4951-8DA0-73D065532361}" fitToPage="1" printArea="1" hiddenRows="1" hiddenColumns="1" view="pageBreakPreview" topLeftCell="A4">
      <selection activeCell="E20" sqref="E20"/>
      <pageMargins left="0.24" right="0.23" top="0.53" bottom="0.44" header="0.41" footer="0.24"/>
      <printOptions horizontalCentered="1"/>
      <pageSetup paperSize="9" scale="42" fitToHeight="2" orientation="portrait" r:id="rId20"/>
      <headerFooter alignWithMargins="0">
        <oddFooter>&amp;R&amp;"Book Antiqua,Bold"&amp;10Schedule-2/ Page &amp;P of &amp;N</oddFooter>
      </headerFooter>
    </customSheetView>
    <customSheetView guid="{C431BC99-7569-44AB-83F6-AB73BDED3783}" printArea="1" hiddenColumns="1" view="pageBreakPreview" topLeftCell="A280">
      <selection activeCell="E296" sqref="E296"/>
      <pageMargins left="0.24" right="0.23" top="0.53" bottom="0.44" header="0.41" footer="0.24"/>
      <printOptions horizontalCentered="1"/>
      <pageSetup paperSize="9" scale="93" fitToHeight="2" orientation="landscape" r:id="rId21"/>
      <headerFooter alignWithMargins="0">
        <oddFooter>&amp;R&amp;"Book Antiqua,Bold"&amp;10Schedule-2/ Page &amp;P of &amp;N</oddFooter>
      </headerFooter>
    </customSheetView>
    <customSheetView guid="{498493C3-769C-4143-9114-C68CD1D40B11}" fitToPage="1" printArea="1" hiddenRows="1" view="pageBreakPreview" topLeftCell="C295">
      <selection activeCell="I312" sqref="I312"/>
      <pageMargins left="0.25" right="0.25" top="0.5" bottom="0.5" header="0.05" footer="0.05"/>
      <printOptions horizontalCentered="1"/>
      <pageSetup paperSize="9" scale="82" fitToHeight="0" orientation="landscape" r:id="rId22"/>
      <headerFooter alignWithMargins="0">
        <oddFooter>&amp;R&amp;"Book Antiqua,Bold"&amp;10Schedule-2/ Page &amp;P of &amp;N</oddFooter>
      </headerFooter>
    </customSheetView>
    <customSheetView guid="{1E0C44A1-9358-4FBD-8C2C-4DB661DA1476}" scale="115" fitToPage="1" printArea="1" hiddenRows="1" view="pageBreakPreview" topLeftCell="A264">
      <selection activeCell="I266" sqref="I266"/>
      <pageMargins left="0.25" right="0.25" top="0.5" bottom="0.5" header="0.05" footer="0.05"/>
      <printOptions horizontalCentered="1"/>
      <pageSetup paperSize="9" scale="79" fitToHeight="0" orientation="landscape" r:id="rId23"/>
      <headerFooter alignWithMargins="0">
        <oddFooter>&amp;R&amp;"Book Antiqua,Bold"&amp;10Schedule-2/ Page &amp;P of &amp;N</oddFooter>
      </headerFooter>
    </customSheetView>
    <customSheetView guid="{A41EE4DE-0D82-4A56-8210-F78316511D11}" scale="115" fitToPage="1" printArea="1" hiddenRows="1" view="pageBreakPreview" topLeftCell="A26">
      <selection activeCell="I27" sqref="I27"/>
      <pageMargins left="0.25" right="0.25" top="0.5" bottom="0.5" header="0.05" footer="0.05"/>
      <printOptions horizontalCentered="1"/>
      <pageSetup paperSize="9" scale="79" fitToHeight="0" orientation="landscape" r:id="rId24"/>
      <headerFooter alignWithMargins="0">
        <oddFooter>&amp;R&amp;"Book Antiqua,Bold"&amp;10Schedule-2/ Page &amp;P of &amp;N</oddFooter>
      </headerFooter>
    </customSheetView>
    <customSheetView guid="{BB6473B7-092C-417E-97E7-ED0705AE17A0}" scale="70" fitToPage="1" printArea="1" hiddenRows="1" view="pageBreakPreview" topLeftCell="A337">
      <selection activeCell="I22" sqref="I22"/>
      <pageMargins left="0.25" right="0.25" top="0.25" bottom="0.25" header="0.05" footer="0.05"/>
      <printOptions horizontalCentered="1"/>
      <pageSetup paperSize="9" scale="79" fitToHeight="0" orientation="landscape" r:id="rId25"/>
      <headerFooter alignWithMargins="0">
        <oddFooter>&amp;R&amp;"Book Antiqua,Bold"&amp;10Schedule-2/ Page &amp;P of &amp;N</oddFooter>
      </headerFooter>
    </customSheetView>
    <customSheetView guid="{023E95C7-CD0A-46A1-945E-64751E02EBFE}" scale="70" fitToPage="1" printArea="1" hiddenRows="1" view="pageBreakPreview" topLeftCell="A14">
      <selection activeCell="I22" sqref="I22"/>
      <pageMargins left="0.25" right="0.25" top="0.25" bottom="0.25" header="0.05" footer="0.05"/>
      <printOptions horizontalCentered="1"/>
      <pageSetup paperSize="9" scale="79" fitToHeight="0" orientation="landscape" r:id="rId26"/>
      <headerFooter alignWithMargins="0">
        <oddFooter>&amp;R&amp;"Book Antiqua,Bold"&amp;10Schedule-2/ Page &amp;P of &amp;N</oddFooter>
      </headerFooter>
    </customSheetView>
    <customSheetView guid="{CB55CDDD-15EC-4265-9148-3411BBB26D54}" scale="70" fitToPage="1" printArea="1" hiddenRows="1" view="pageBreakPreview" topLeftCell="A120">
      <selection activeCell="I131" sqref="I131"/>
      <pageMargins left="0.25" right="0.25" top="0.25" bottom="0.25" header="0.05" footer="0.05"/>
      <printOptions horizontalCentered="1"/>
      <pageSetup paperSize="9" scale="79" fitToHeight="0" orientation="landscape" r:id="rId27"/>
      <headerFooter alignWithMargins="0">
        <oddFooter>&amp;R&amp;"Book Antiqua,Bold"&amp;10Schedule-2/ Page &amp;P of &amp;N</oddFooter>
      </headerFooter>
    </customSheetView>
    <customSheetView guid="{987A3FAC-920D-4C0C-8129-D8F4AFD7E477}" scale="90" fitToPage="1" printArea="1" hiddenRows="1" view="pageBreakPreview" topLeftCell="A22">
      <selection activeCell="I27" sqref="I27"/>
      <pageMargins left="0.25" right="0.25" top="0.25" bottom="0.25" header="0.05" footer="0.05"/>
      <printOptions horizontalCentered="1"/>
      <pageSetup paperSize="9" scale="74" fitToHeight="0" orientation="landscape" r:id="rId28"/>
      <headerFooter alignWithMargins="0">
        <oddFooter>&amp;R&amp;"Book Antiqua,Bold"&amp;10Schedule-2/ Page &amp;P of &amp;N</oddFooter>
      </headerFooter>
    </customSheetView>
  </customSheetViews>
  <mergeCells count="16">
    <mergeCell ref="A6:D6"/>
    <mergeCell ref="B122:J122"/>
    <mergeCell ref="H124:I124"/>
    <mergeCell ref="A3:J3"/>
    <mergeCell ref="R3:S3"/>
    <mergeCell ref="A4:J4"/>
    <mergeCell ref="A7:H7"/>
    <mergeCell ref="C8:E8"/>
    <mergeCell ref="H125:I125"/>
    <mergeCell ref="A117:J117"/>
    <mergeCell ref="C11:E11"/>
    <mergeCell ref="C9:E9"/>
    <mergeCell ref="I15:J15"/>
    <mergeCell ref="B20:F20"/>
    <mergeCell ref="A13:J13"/>
    <mergeCell ref="C10:E10"/>
  </mergeCells>
  <phoneticPr fontId="2" type="noConversion"/>
  <conditionalFormatting sqref="I23:I116">
    <cfRule type="expression" dxfId="34" priority="3410" stopIfTrue="1">
      <formula>H23&gt;0</formula>
    </cfRule>
    <cfRule type="cellIs" dxfId="33" priority="3411" stopIfTrue="1" operator="equal">
      <formula>"a"</formula>
    </cfRule>
    <cfRule type="expression" dxfId="32" priority="3412" stopIfTrue="1">
      <formula>F23&gt;0</formula>
    </cfRule>
  </conditionalFormatting>
  <dataValidations count="1">
    <dataValidation type="decimal" operator="greaterThan" allowBlank="1" showInputMessage="1" showErrorMessage="1" sqref="I23:I116" xr:uid="{00000000-0002-0000-0600-000000000000}">
      <formula1>0</formula1>
    </dataValidation>
  </dataValidations>
  <printOptions horizontalCentered="1"/>
  <pageMargins left="0.25" right="0.25" top="0.25" bottom="0.25" header="0.05" footer="0.05"/>
  <pageSetup paperSize="9" scale="69" fitToHeight="0" orientation="landscape" r:id="rId29"/>
  <headerFooter alignWithMargins="0">
    <oddFooter>&amp;R&amp;"Book Antiqua,Bold"&amp;10Schedule-2/ Page &amp;P of &amp;N</oddFooter>
  </headerFooter>
  <drawing r:id="rId3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indexed="53"/>
  </sheetPr>
  <dimension ref="A1:AO140"/>
  <sheetViews>
    <sheetView topLeftCell="A34" zoomScale="80" zoomScaleNormal="80" zoomScaleSheetLayoutView="100" workbookViewId="0">
      <selection activeCell="F56" sqref="F56"/>
    </sheetView>
  </sheetViews>
  <sheetFormatPr defaultColWidth="9" defaultRowHeight="16.5"/>
  <cols>
    <col min="1" max="1" width="11.375" style="389" customWidth="1"/>
    <col min="2" max="2" width="32.625" style="364" customWidth="1"/>
    <col min="3" max="3" width="7.625" style="363" customWidth="1"/>
    <col min="4" max="4" width="9.625" style="363" customWidth="1"/>
    <col min="5" max="6" width="17.625" style="363" customWidth="1"/>
    <col min="7" max="7" width="9" style="177"/>
    <col min="8" max="10" width="9" style="320"/>
    <col min="11" max="11" width="9" style="320" hidden="1" customWidth="1"/>
    <col min="12" max="13" width="17.625" style="320" hidden="1" customWidth="1"/>
    <col min="14" max="14" width="9" style="322" hidden="1" customWidth="1"/>
    <col min="15" max="15" width="15.625" style="320" hidden="1" customWidth="1"/>
    <col min="16" max="16" width="17.125" style="320" hidden="1" customWidth="1"/>
    <col min="17" max="17" width="9" style="320" hidden="1" customWidth="1"/>
    <col min="18" max="37" width="9" style="72"/>
    <col min="38" max="16384" width="9" style="320"/>
  </cols>
  <sheetData>
    <row r="1" spans="1:41" s="322" customFormat="1" ht="18" customHeight="1">
      <c r="A1" s="51" t="str">
        <f>Cover!B3</f>
        <v>Tender Enquiry No.:NR3/NT/W-AIS/DOM/K00/25/09228 (RFx No. 5002004616)</v>
      </c>
      <c r="B1" s="52"/>
      <c r="C1" s="53"/>
      <c r="D1" s="53"/>
      <c r="E1" s="7"/>
      <c r="F1" s="8" t="s">
        <v>62</v>
      </c>
      <c r="G1" s="177"/>
      <c r="R1" s="177"/>
      <c r="S1" s="177"/>
      <c r="T1" s="177"/>
      <c r="U1" s="177"/>
      <c r="V1" s="177"/>
      <c r="W1" s="177"/>
      <c r="X1" s="177"/>
      <c r="Y1" s="177"/>
      <c r="Z1" s="177"/>
      <c r="AA1" s="177"/>
      <c r="AB1" s="177"/>
      <c r="AC1" s="177"/>
      <c r="AD1" s="177"/>
      <c r="AE1" s="177"/>
      <c r="AF1" s="177"/>
      <c r="AG1" s="177"/>
      <c r="AH1" s="177"/>
      <c r="AI1" s="177"/>
      <c r="AJ1" s="177"/>
      <c r="AK1" s="177"/>
    </row>
    <row r="2" spans="1:41" s="322" customFormat="1" ht="15" customHeight="1">
      <c r="A2" s="321"/>
      <c r="B2" s="362"/>
      <c r="C2" s="323"/>
      <c r="D2" s="323"/>
      <c r="G2" s="177"/>
      <c r="R2" s="177"/>
      <c r="S2" s="177"/>
      <c r="T2" s="177"/>
      <c r="U2" s="177"/>
      <c r="V2" s="177"/>
      <c r="W2" s="177"/>
      <c r="X2" s="177"/>
      <c r="Y2" s="177"/>
      <c r="Z2" s="177"/>
      <c r="AA2" s="177"/>
      <c r="AB2" s="177"/>
      <c r="AC2" s="177"/>
      <c r="AD2" s="177"/>
      <c r="AE2" s="177"/>
      <c r="AF2" s="177"/>
      <c r="AG2" s="177"/>
      <c r="AH2" s="177"/>
      <c r="AI2" s="177"/>
      <c r="AJ2" s="177"/>
      <c r="AK2" s="177"/>
    </row>
    <row r="3" spans="1:41" s="322" customFormat="1" ht="50.25" customHeight="1">
      <c r="A3" s="1201" t="str">
        <f>Cover!$B$2</f>
        <v>Package-C-Augmentation of transformation capacity at 765/400/220kV Agra (PG) S/S by 1x500 MVA, 400/220kV ICT at 400 KV Agra S/S</v>
      </c>
      <c r="B3" s="1201"/>
      <c r="C3" s="1201"/>
      <c r="D3" s="1201"/>
      <c r="E3" s="1201"/>
      <c r="F3" s="1201"/>
      <c r="G3" s="361"/>
      <c r="H3" s="392"/>
      <c r="I3" s="244"/>
      <c r="J3" s="177"/>
      <c r="K3" s="177" t="s">
        <v>340</v>
      </c>
      <c r="L3" s="177"/>
      <c r="M3" s="177">
        <f>IF(ISERROR(#REF!/('Sch-6'!D14+'Sch-6'!D16+'Sch-6'!D18)),0,#REF!/( 'Sch-6'!D14+'Sch-6'!D16+'Sch-6'!D18))</f>
        <v>0</v>
      </c>
      <c r="N3" s="177"/>
      <c r="O3" s="182"/>
      <c r="P3" s="183"/>
      <c r="Q3" s="183"/>
      <c r="R3" s="183"/>
      <c r="S3" s="177"/>
      <c r="T3" s="182"/>
      <c r="U3" s="177"/>
      <c r="V3" s="177"/>
      <c r="W3" s="1230"/>
      <c r="X3" s="1230"/>
      <c r="Y3" s="177"/>
      <c r="Z3" s="177"/>
      <c r="AA3" s="177"/>
      <c r="AB3" s="177"/>
      <c r="AC3" s="177"/>
      <c r="AD3" s="177"/>
      <c r="AE3" s="177"/>
      <c r="AF3" s="177"/>
      <c r="AG3" s="177"/>
      <c r="AH3" s="177"/>
      <c r="AI3" s="177"/>
      <c r="AJ3" s="177"/>
      <c r="AK3" s="177"/>
      <c r="AL3" s="177"/>
      <c r="AM3" s="177"/>
      <c r="AN3" s="177"/>
      <c r="AO3" s="177"/>
    </row>
    <row r="4" spans="1:41" s="322" customFormat="1" ht="22.15" customHeight="1">
      <c r="A4" s="1202" t="s">
        <v>419</v>
      </c>
      <c r="B4" s="1202"/>
      <c r="C4" s="1202"/>
      <c r="D4" s="1202"/>
      <c r="E4" s="1202"/>
      <c r="F4" s="1202"/>
      <c r="G4" s="184"/>
      <c r="H4" s="388"/>
      <c r="I4" s="388"/>
      <c r="J4" s="388"/>
      <c r="K4" s="386" t="s">
        <v>341</v>
      </c>
      <c r="L4" s="388"/>
      <c r="M4" s="387" t="e">
        <f>#REF!</f>
        <v>#REF!</v>
      </c>
      <c r="N4" s="388"/>
      <c r="O4" s="388"/>
      <c r="P4" s="388"/>
      <c r="Q4" s="388"/>
      <c r="R4" s="177"/>
      <c r="S4" s="177"/>
      <c r="T4" s="177"/>
      <c r="U4" s="177"/>
      <c r="V4" s="177"/>
      <c r="W4" s="177"/>
      <c r="X4" s="177"/>
      <c r="Y4" s="177"/>
      <c r="Z4" s="177"/>
      <c r="AA4" s="177"/>
      <c r="AB4" s="177"/>
      <c r="AC4" s="177"/>
      <c r="AD4" s="177"/>
      <c r="AE4" s="177"/>
      <c r="AF4" s="177"/>
      <c r="AG4" s="177"/>
      <c r="AH4" s="177"/>
      <c r="AI4" s="177"/>
      <c r="AJ4" s="177"/>
      <c r="AK4" s="177"/>
    </row>
    <row r="5" spans="1:41" s="322" customFormat="1" ht="15" customHeight="1">
      <c r="A5" s="389"/>
      <c r="B5" s="364"/>
      <c r="C5" s="363"/>
      <c r="D5" s="363"/>
      <c r="E5" s="363"/>
      <c r="G5" s="177"/>
      <c r="K5" s="321" t="s">
        <v>342</v>
      </c>
      <c r="M5" s="390">
        <f>IF(ISERROR(#REF!/#REF!),0,#REF! /#REF!)</f>
        <v>0</v>
      </c>
      <c r="R5" s="177"/>
      <c r="S5" s="177"/>
      <c r="T5" s="177"/>
      <c r="U5" s="177"/>
      <c r="V5" s="177"/>
      <c r="W5" s="177"/>
      <c r="X5" s="177"/>
      <c r="Y5" s="177"/>
      <c r="Z5" s="177"/>
      <c r="AA5" s="177"/>
      <c r="AB5" s="177"/>
      <c r="AC5" s="177"/>
      <c r="AD5" s="177"/>
      <c r="AE5" s="177"/>
      <c r="AF5" s="177"/>
      <c r="AG5" s="177"/>
      <c r="AH5" s="177"/>
      <c r="AI5" s="177"/>
      <c r="AJ5" s="177"/>
      <c r="AK5" s="177"/>
    </row>
    <row r="6" spans="1:41" s="322" customFormat="1" ht="18" customHeight="1">
      <c r="A6" s="23" t="str">
        <f>'Sch-1'!A6</f>
        <v>Bidder’s Name and Address (Lead Partner) :</v>
      </c>
      <c r="B6" s="24"/>
      <c r="C6" s="24"/>
      <c r="D6" s="24"/>
      <c r="E6" s="59" t="s">
        <v>394</v>
      </c>
      <c r="F6" s="1"/>
      <c r="G6" s="185"/>
      <c r="K6" s="321" t="s">
        <v>345</v>
      </c>
      <c r="M6" s="390" t="e">
        <f>#REF!</f>
        <v>#REF!</v>
      </c>
      <c r="R6" s="177"/>
      <c r="S6" s="177"/>
      <c r="T6" s="177"/>
      <c r="U6" s="177"/>
      <c r="V6" s="177"/>
      <c r="W6" s="177"/>
      <c r="X6" s="177"/>
      <c r="Y6" s="177"/>
      <c r="Z6" s="177"/>
      <c r="AA6" s="177"/>
      <c r="AB6" s="177"/>
      <c r="AC6" s="177"/>
      <c r="AD6" s="177"/>
      <c r="AE6" s="177"/>
      <c r="AF6" s="177"/>
      <c r="AG6" s="177"/>
      <c r="AH6" s="177"/>
      <c r="AI6" s="177"/>
      <c r="AJ6" s="177"/>
      <c r="AK6" s="177"/>
    </row>
    <row r="7" spans="1:41" s="322" customFormat="1" ht="36" customHeight="1">
      <c r="A7" s="1231" t="str">
        <f>'Sch-1'!A7</f>
        <v xml:space="preserve">JV of …….. …….. …….. …….. …….. ……..  ,  &amp; …….. …….. …….. …….. …….. …….. </v>
      </c>
      <c r="B7" s="1231"/>
      <c r="C7" s="1231"/>
      <c r="D7" s="1231"/>
      <c r="E7" s="301" t="str">
        <f>'Sch-1'!M7</f>
        <v>Contracts Services, 3rd Floor</v>
      </c>
      <c r="F7" s="1"/>
      <c r="G7" s="185"/>
      <c r="K7" s="321" t="s">
        <v>344</v>
      </c>
      <c r="M7" s="390" t="e">
        <f>SUM(M3:M6)</f>
        <v>#REF!</v>
      </c>
      <c r="R7" s="177"/>
      <c r="S7" s="177"/>
      <c r="T7" s="177"/>
      <c r="U7" s="177"/>
      <c r="V7" s="177"/>
      <c r="W7" s="177"/>
      <c r="X7" s="177"/>
      <c r="Y7" s="177"/>
      <c r="Z7" s="177"/>
      <c r="AA7" s="177"/>
      <c r="AB7" s="177"/>
      <c r="AC7" s="177"/>
      <c r="AD7" s="177"/>
      <c r="AE7" s="177"/>
      <c r="AF7" s="177"/>
      <c r="AG7" s="177"/>
      <c r="AH7" s="177"/>
      <c r="AI7" s="177"/>
      <c r="AJ7" s="177"/>
      <c r="AK7" s="177"/>
    </row>
    <row r="8" spans="1:41" s="322" customFormat="1" ht="18" customHeight="1">
      <c r="A8" s="23" t="s">
        <v>395</v>
      </c>
      <c r="B8" s="1232" t="str">
        <f>IF('Sch-1'!C8=0, "", 'Sch-1'!C8)</f>
        <v xml:space="preserve">…….. …….. …….. …….. …….. …….. </v>
      </c>
      <c r="C8" s="1232"/>
      <c r="D8" s="1232"/>
      <c r="E8" s="301" t="str">
        <f>'Sch-1'!M8</f>
        <v>Power Grid Corporation of India Ltd.,</v>
      </c>
      <c r="F8" s="1"/>
      <c r="G8" s="185"/>
      <c r="R8" s="177"/>
      <c r="S8" s="177"/>
      <c r="T8" s="177"/>
      <c r="U8" s="177"/>
      <c r="V8" s="177"/>
      <c r="W8" s="177"/>
      <c r="X8" s="177"/>
      <c r="Y8" s="177"/>
      <c r="Z8" s="177"/>
      <c r="AA8" s="177"/>
      <c r="AB8" s="177"/>
      <c r="AC8" s="177"/>
      <c r="AD8" s="177"/>
      <c r="AE8" s="177"/>
      <c r="AF8" s="177"/>
      <c r="AG8" s="177"/>
      <c r="AH8" s="177"/>
      <c r="AI8" s="177"/>
      <c r="AJ8" s="177"/>
      <c r="AK8" s="177"/>
    </row>
    <row r="9" spans="1:41" s="322" customFormat="1" ht="18" customHeight="1">
      <c r="A9" s="23" t="s">
        <v>397</v>
      </c>
      <c r="B9" s="1232" t="str">
        <f>IF('Sch-1'!C9=0, "", 'Sch-1'!C9)</f>
        <v xml:space="preserve">…….. …….. …….. …….. …….. …….. </v>
      </c>
      <c r="C9" s="1232"/>
      <c r="D9" s="1232"/>
      <c r="E9" s="301" t="str">
        <f>'Sch-1'!M9</f>
        <v>Northern Region-III Headquarter 2nd Floor, Plot No. – 2A/INS 02, Avadh Vihar Yojna</v>
      </c>
      <c r="F9" s="1"/>
      <c r="G9" s="185"/>
      <c r="R9" s="177"/>
      <c r="S9" s="177"/>
      <c r="T9" s="177"/>
      <c r="U9" s="177"/>
      <c r="V9" s="177"/>
      <c r="W9" s="177"/>
      <c r="X9" s="177"/>
      <c r="Y9" s="177"/>
      <c r="Z9" s="177"/>
      <c r="AA9" s="177"/>
      <c r="AB9" s="177"/>
      <c r="AC9" s="177"/>
      <c r="AD9" s="177"/>
      <c r="AE9" s="177"/>
      <c r="AF9" s="177"/>
      <c r="AG9" s="177"/>
      <c r="AH9" s="177"/>
      <c r="AI9" s="177"/>
      <c r="AJ9" s="177"/>
      <c r="AK9" s="177"/>
    </row>
    <row r="10" spans="1:41" s="322" customFormat="1" ht="18" customHeight="1">
      <c r="A10" s="324"/>
      <c r="B10" s="1233" t="str">
        <f>IF('Sch-1'!C10=0, "", 'Sch-1'!C10)</f>
        <v xml:space="preserve">…….. …….. …….. …….. …….. …….. </v>
      </c>
      <c r="C10" s="1233"/>
      <c r="D10" s="1233"/>
      <c r="E10" s="371" t="str">
        <f>'Sch-1'!M10</f>
        <v xml:space="preserve">Amar Shaheed Path, Lucknow- 226002 (UP) </v>
      </c>
      <c r="G10" s="185"/>
      <c r="K10" s="321" t="s">
        <v>274</v>
      </c>
      <c r="M10" s="390">
        <f>'Sch-1'!AA10</f>
        <v>0</v>
      </c>
      <c r="R10" s="177"/>
      <c r="S10" s="177"/>
      <c r="T10" s="177"/>
      <c r="U10" s="177"/>
      <c r="V10" s="177"/>
      <c r="W10" s="177"/>
      <c r="X10" s="177"/>
      <c r="Y10" s="177"/>
      <c r="Z10" s="177"/>
      <c r="AA10" s="177"/>
      <c r="AB10" s="177"/>
      <c r="AC10" s="177"/>
      <c r="AD10" s="177"/>
      <c r="AE10" s="177"/>
      <c r="AF10" s="177"/>
      <c r="AG10" s="177"/>
      <c r="AH10" s="177"/>
      <c r="AI10" s="177"/>
      <c r="AJ10" s="177"/>
      <c r="AK10" s="177"/>
    </row>
    <row r="11" spans="1:41" s="322" customFormat="1" ht="18" customHeight="1">
      <c r="A11" s="324"/>
      <c r="B11" s="1233" t="str">
        <f>IF('Sch-1'!C11=0, "", 'Sch-1'!C11)</f>
        <v xml:space="preserve">…….. …….. …….. …….. …….. …….. </v>
      </c>
      <c r="C11" s="1233"/>
      <c r="D11" s="1233"/>
      <c r="E11" s="371">
        <f>'Sch-1'!M11</f>
        <v>0</v>
      </c>
      <c r="G11" s="185"/>
      <c r="K11" s="321"/>
      <c r="M11" s="390"/>
      <c r="R11" s="177"/>
      <c r="S11" s="177"/>
      <c r="T11" s="177"/>
      <c r="U11" s="177"/>
      <c r="V11" s="177"/>
      <c r="W11" s="177"/>
      <c r="X11" s="177"/>
      <c r="Y11" s="177"/>
      <c r="Z11" s="177"/>
      <c r="AA11" s="177"/>
      <c r="AB11" s="177"/>
      <c r="AC11" s="177"/>
      <c r="AD11" s="177"/>
      <c r="AE11" s="177"/>
      <c r="AF11" s="177"/>
      <c r="AG11" s="177"/>
      <c r="AH11" s="177"/>
      <c r="AI11" s="177"/>
      <c r="AJ11" s="177"/>
      <c r="AK11" s="177"/>
    </row>
    <row r="12" spans="1:41" s="322" customFormat="1" ht="18" customHeight="1">
      <c r="A12" s="324"/>
      <c r="B12" s="384"/>
      <c r="C12" s="384"/>
      <c r="D12" s="384"/>
      <c r="E12" s="371"/>
      <c r="G12" s="185"/>
      <c r="K12" s="321"/>
      <c r="M12" s="390"/>
      <c r="R12" s="177"/>
      <c r="S12" s="177"/>
      <c r="T12" s="177"/>
      <c r="U12" s="177"/>
      <c r="V12" s="177"/>
      <c r="W12" s="177"/>
      <c r="X12" s="177"/>
      <c r="Y12" s="177"/>
      <c r="Z12" s="177"/>
      <c r="AA12" s="177"/>
      <c r="AB12" s="177"/>
      <c r="AC12" s="177"/>
      <c r="AD12" s="177"/>
      <c r="AE12" s="177"/>
      <c r="AF12" s="177"/>
      <c r="AG12" s="177"/>
      <c r="AH12" s="177"/>
      <c r="AI12" s="177"/>
      <c r="AJ12" s="177"/>
      <c r="AK12" s="177"/>
    </row>
    <row r="13" spans="1:41" s="322" customFormat="1" ht="18" customHeight="1">
      <c r="A13" s="324"/>
      <c r="B13" s="23"/>
      <c r="C13" s="23"/>
      <c r="D13" s="23"/>
      <c r="E13" s="23"/>
      <c r="F13" s="8" t="s">
        <v>271</v>
      </c>
      <c r="G13" s="186"/>
      <c r="L13" s="1199" t="s">
        <v>279</v>
      </c>
      <c r="M13" s="1199"/>
      <c r="N13" s="6" t="s">
        <v>283</v>
      </c>
      <c r="O13" s="1199" t="s">
        <v>280</v>
      </c>
      <c r="P13" s="1199"/>
      <c r="Q13" s="1"/>
      <c r="R13" s="177"/>
      <c r="S13" s="177"/>
      <c r="T13" s="177"/>
      <c r="U13" s="177"/>
      <c r="V13" s="177"/>
      <c r="W13" s="177"/>
      <c r="X13" s="177"/>
      <c r="Y13" s="177"/>
      <c r="Z13" s="177"/>
      <c r="AA13" s="177"/>
      <c r="AB13" s="177"/>
      <c r="AC13" s="177"/>
      <c r="AD13" s="177"/>
      <c r="AE13" s="177"/>
      <c r="AF13" s="177"/>
      <c r="AG13" s="177"/>
      <c r="AH13" s="177"/>
      <c r="AI13" s="177"/>
      <c r="AJ13" s="177"/>
      <c r="AK13" s="177"/>
    </row>
    <row r="14" spans="1:41" s="322" customFormat="1" ht="43.5" customHeight="1">
      <c r="A14" s="14" t="s">
        <v>359</v>
      </c>
      <c r="B14" s="14" t="s">
        <v>366</v>
      </c>
      <c r="C14" s="64" t="s">
        <v>351</v>
      </c>
      <c r="D14" s="64" t="s">
        <v>352</v>
      </c>
      <c r="E14" s="65" t="s">
        <v>367</v>
      </c>
      <c r="F14" s="65" t="s">
        <v>402</v>
      </c>
      <c r="G14" s="177"/>
      <c r="L14" s="300" t="s">
        <v>367</v>
      </c>
      <c r="M14" s="300" t="s">
        <v>402</v>
      </c>
      <c r="N14" s="6"/>
      <c r="O14" s="300" t="s">
        <v>367</v>
      </c>
      <c r="P14" s="300" t="s">
        <v>402</v>
      </c>
      <c r="Q14" s="1"/>
      <c r="R14" s="177"/>
      <c r="S14" s="177"/>
      <c r="T14" s="177"/>
      <c r="U14" s="177"/>
      <c r="V14" s="177"/>
      <c r="W14" s="177"/>
      <c r="X14" s="177"/>
      <c r="Y14" s="177"/>
      <c r="Z14" s="177"/>
      <c r="AA14" s="177"/>
      <c r="AB14" s="177"/>
      <c r="AC14" s="177"/>
      <c r="AD14" s="177"/>
      <c r="AE14" s="177"/>
      <c r="AF14" s="177"/>
      <c r="AG14" s="177"/>
      <c r="AH14" s="177"/>
      <c r="AI14" s="177"/>
      <c r="AJ14" s="177"/>
      <c r="AK14" s="177"/>
    </row>
    <row r="15" spans="1:41" s="322" customFormat="1" ht="18" customHeight="1">
      <c r="A15" s="9">
        <v>1</v>
      </c>
      <c r="B15" s="9">
        <v>2</v>
      </c>
      <c r="C15" s="9">
        <v>3</v>
      </c>
      <c r="D15" s="9">
        <v>4</v>
      </c>
      <c r="E15" s="9">
        <v>5</v>
      </c>
      <c r="F15" s="9" t="s">
        <v>403</v>
      </c>
      <c r="G15" s="188"/>
      <c r="H15" s="388"/>
      <c r="I15" s="388"/>
      <c r="J15" s="388"/>
      <c r="K15" s="388"/>
      <c r="L15" s="181">
        <v>5</v>
      </c>
      <c r="M15" s="181" t="s">
        <v>403</v>
      </c>
      <c r="N15" s="6"/>
      <c r="O15" s="181">
        <v>5</v>
      </c>
      <c r="P15" s="181" t="s">
        <v>403</v>
      </c>
      <c r="Q15" s="1"/>
      <c r="R15" s="177"/>
      <c r="S15" s="177"/>
      <c r="T15" s="177"/>
      <c r="U15" s="177"/>
      <c r="V15" s="177"/>
      <c r="W15" s="177"/>
      <c r="X15" s="177"/>
      <c r="Y15" s="177"/>
      <c r="Z15" s="177"/>
      <c r="AA15" s="177"/>
      <c r="AB15" s="177"/>
      <c r="AC15" s="177"/>
      <c r="AD15" s="177"/>
      <c r="AE15" s="177"/>
      <c r="AF15" s="177"/>
      <c r="AG15" s="177"/>
      <c r="AH15" s="177"/>
      <c r="AI15" s="177"/>
      <c r="AJ15" s="177"/>
      <c r="AK15" s="177"/>
    </row>
    <row r="16" spans="1:41" s="459" customFormat="1">
      <c r="A16" s="504" t="e">
        <f>'Sch-2'!#REF!</f>
        <v>#REF!</v>
      </c>
      <c r="B16" s="504" t="e">
        <f>'Sch-2'!#REF!</f>
        <v>#REF!</v>
      </c>
      <c r="C16" s="504"/>
      <c r="D16" s="504"/>
      <c r="E16" s="406"/>
      <c r="F16" s="406"/>
      <c r="G16" s="461"/>
    </row>
    <row r="17" spans="1:7" s="460" customFormat="1" ht="21" customHeight="1">
      <c r="A17" s="504" t="e">
        <f>'Sch-2'!#REF!</f>
        <v>#REF!</v>
      </c>
      <c r="B17" s="504" t="e">
        <f>'Sch-2'!#REF!</f>
        <v>#REF!</v>
      </c>
      <c r="C17" s="504" t="e">
        <f>'Sch-2'!#REF!</f>
        <v>#REF!</v>
      </c>
      <c r="D17" s="504" t="e">
        <f>'Sch-2'!#REF!</f>
        <v>#REF!</v>
      </c>
      <c r="E17" s="406" t="e">
        <f>'Sch-2'!#REF!</f>
        <v>#REF!</v>
      </c>
      <c r="F17" s="406" t="e">
        <f t="shared" ref="F17:F54" si="0">IF(E17=0, "Included", IF(ISERROR(D17*E17), E17, D17*E17))</f>
        <v>#REF!</v>
      </c>
      <c r="G17" s="462"/>
    </row>
    <row r="18" spans="1:7" s="460" customFormat="1" ht="21" customHeight="1">
      <c r="A18" s="504"/>
      <c r="B18" s="504"/>
      <c r="C18" s="504"/>
      <c r="D18" s="504"/>
      <c r="E18" s="406"/>
      <c r="F18" s="406"/>
      <c r="G18" s="462"/>
    </row>
    <row r="19" spans="1:7" s="460" customFormat="1" ht="21" customHeight="1">
      <c r="A19" s="504" t="e">
        <f>'Sch-2'!#REF!</f>
        <v>#REF!</v>
      </c>
      <c r="B19" s="504" t="e">
        <f>'Sch-2'!#REF!</f>
        <v>#REF!</v>
      </c>
      <c r="C19" s="504" t="e">
        <f>'Sch-2'!#REF!</f>
        <v>#REF!</v>
      </c>
      <c r="D19" s="504" t="e">
        <f>'Sch-2'!#REF!</f>
        <v>#REF!</v>
      </c>
      <c r="E19" s="406" t="e">
        <f>'Sch-2'!#REF!</f>
        <v>#REF!</v>
      </c>
      <c r="F19" s="406" t="e">
        <f t="shared" si="0"/>
        <v>#REF!</v>
      </c>
      <c r="G19" s="462"/>
    </row>
    <row r="20" spans="1:7" s="459" customFormat="1" ht="67.5" customHeight="1">
      <c r="A20" s="504"/>
      <c r="B20" s="504"/>
      <c r="C20" s="504"/>
      <c r="D20" s="504"/>
      <c r="E20" s="406"/>
      <c r="F20" s="406"/>
      <c r="G20" s="461"/>
    </row>
    <row r="21" spans="1:7" s="460" customFormat="1" ht="21" customHeight="1">
      <c r="A21" s="504" t="e">
        <f>'Sch-2'!#REF!</f>
        <v>#REF!</v>
      </c>
      <c r="B21" s="504" t="e">
        <f>'Sch-2'!#REF!</f>
        <v>#REF!</v>
      </c>
      <c r="C21" s="504"/>
      <c r="D21" s="504"/>
      <c r="E21" s="406"/>
      <c r="F21" s="406"/>
      <c r="G21" s="462"/>
    </row>
    <row r="22" spans="1:7" s="460" customFormat="1" ht="21" customHeight="1">
      <c r="A22" s="504" t="e">
        <f>'Sch-2'!#REF!</f>
        <v>#REF!</v>
      </c>
      <c r="B22" s="504" t="e">
        <f>'Sch-2'!#REF!</f>
        <v>#REF!</v>
      </c>
      <c r="C22" s="504" t="e">
        <f>'Sch-2'!#REF!</f>
        <v>#REF!</v>
      </c>
      <c r="D22" s="504" t="e">
        <f>'Sch-2'!#REF!</f>
        <v>#REF!</v>
      </c>
      <c r="E22" s="406" t="e">
        <f>'Sch-2'!#REF!</f>
        <v>#REF!</v>
      </c>
      <c r="F22" s="406" t="e">
        <f t="shared" si="0"/>
        <v>#REF!</v>
      </c>
      <c r="G22" s="462"/>
    </row>
    <row r="23" spans="1:7" s="460" customFormat="1" ht="21" customHeight="1">
      <c r="A23" s="504" t="e">
        <f>'Sch-2'!#REF!</f>
        <v>#REF!</v>
      </c>
      <c r="B23" s="504" t="e">
        <f>'Sch-2'!#REF!</f>
        <v>#REF!</v>
      </c>
      <c r="C23" s="504" t="e">
        <f>'Sch-2'!#REF!</f>
        <v>#REF!</v>
      </c>
      <c r="D23" s="504" t="e">
        <f>'Sch-2'!#REF!</f>
        <v>#REF!</v>
      </c>
      <c r="E23" s="406" t="e">
        <f>'Sch-2'!#REF!</f>
        <v>#REF!</v>
      </c>
      <c r="F23" s="406" t="e">
        <f t="shared" si="0"/>
        <v>#REF!</v>
      </c>
      <c r="G23" s="462"/>
    </row>
    <row r="24" spans="1:7" s="459" customFormat="1">
      <c r="A24" s="504"/>
      <c r="B24" s="504"/>
      <c r="C24" s="504"/>
      <c r="D24" s="504"/>
      <c r="E24" s="406"/>
      <c r="F24" s="406"/>
      <c r="G24" s="461"/>
    </row>
    <row r="25" spans="1:7" s="460" customFormat="1" ht="19.5" customHeight="1">
      <c r="A25" s="504" t="e">
        <f>'Sch-2'!#REF!</f>
        <v>#REF!</v>
      </c>
      <c r="B25" s="504" t="e">
        <f>'Sch-2'!#REF!</f>
        <v>#REF!</v>
      </c>
      <c r="C25" s="504"/>
      <c r="D25" s="504"/>
      <c r="E25" s="406"/>
      <c r="F25" s="406"/>
      <c r="G25" s="462"/>
    </row>
    <row r="26" spans="1:7" s="460" customFormat="1" ht="18.75" customHeight="1">
      <c r="A26" s="504" t="e">
        <f>'Sch-2'!#REF!</f>
        <v>#REF!</v>
      </c>
      <c r="B26" s="504" t="e">
        <f>'Sch-2'!#REF!</f>
        <v>#REF!</v>
      </c>
      <c r="C26" s="504" t="e">
        <f>'Sch-2'!#REF!</f>
        <v>#REF!</v>
      </c>
      <c r="D26" s="504" t="e">
        <f>'Sch-2'!#REF!</f>
        <v>#REF!</v>
      </c>
      <c r="E26" s="406" t="e">
        <f>'Sch-2'!#REF!</f>
        <v>#REF!</v>
      </c>
      <c r="F26" s="406" t="e">
        <f t="shared" si="0"/>
        <v>#REF!</v>
      </c>
      <c r="G26" s="462"/>
    </row>
    <row r="27" spans="1:7" s="459" customFormat="1" ht="21.75" customHeight="1">
      <c r="A27" s="504" t="e">
        <f>'Sch-2'!#REF!</f>
        <v>#REF!</v>
      </c>
      <c r="B27" s="504" t="e">
        <f>'Sch-2'!#REF!</f>
        <v>#REF!</v>
      </c>
      <c r="C27" s="504" t="e">
        <f>'Sch-2'!#REF!</f>
        <v>#REF!</v>
      </c>
      <c r="D27" s="504" t="e">
        <f>'Sch-2'!#REF!</f>
        <v>#REF!</v>
      </c>
      <c r="E27" s="406" t="e">
        <f>'Sch-2'!#REF!</f>
        <v>#REF!</v>
      </c>
      <c r="F27" s="406" t="e">
        <f t="shared" si="0"/>
        <v>#REF!</v>
      </c>
      <c r="G27" s="461"/>
    </row>
    <row r="28" spans="1:7" s="460" customFormat="1" ht="17.25" customHeight="1">
      <c r="A28" s="504" t="e">
        <f>'Sch-2'!#REF!</f>
        <v>#REF!</v>
      </c>
      <c r="B28" s="504" t="e">
        <f>'Sch-2'!#REF!</f>
        <v>#REF!</v>
      </c>
      <c r="C28" s="504" t="e">
        <f>'Sch-2'!#REF!</f>
        <v>#REF!</v>
      </c>
      <c r="D28" s="504" t="e">
        <f>'Sch-2'!#REF!</f>
        <v>#REF!</v>
      </c>
      <c r="E28" s="406" t="e">
        <f>'Sch-2'!#REF!</f>
        <v>#REF!</v>
      </c>
      <c r="F28" s="406" t="e">
        <f t="shared" si="0"/>
        <v>#REF!</v>
      </c>
      <c r="G28" s="462"/>
    </row>
    <row r="29" spans="1:7" s="460" customFormat="1" ht="17.25" customHeight="1">
      <c r="A29" s="504" t="e">
        <f>'Sch-2'!#REF!</f>
        <v>#REF!</v>
      </c>
      <c r="B29" s="504" t="e">
        <f>'Sch-2'!#REF!</f>
        <v>#REF!</v>
      </c>
      <c r="C29" s="504" t="e">
        <f>'Sch-2'!#REF!</f>
        <v>#REF!</v>
      </c>
      <c r="D29" s="504" t="e">
        <f>'Sch-2'!#REF!</f>
        <v>#REF!</v>
      </c>
      <c r="E29" s="406" t="e">
        <f>'Sch-2'!#REF!</f>
        <v>#REF!</v>
      </c>
      <c r="F29" s="406" t="e">
        <f t="shared" si="0"/>
        <v>#REF!</v>
      </c>
      <c r="G29" s="462"/>
    </row>
    <row r="30" spans="1:7" s="460" customFormat="1" ht="17.25" customHeight="1">
      <c r="A30" s="504" t="e">
        <f>'Sch-2'!#REF!</f>
        <v>#REF!</v>
      </c>
      <c r="B30" s="504" t="e">
        <f>'Sch-2'!#REF!</f>
        <v>#REF!</v>
      </c>
      <c r="C30" s="504" t="e">
        <f>'Sch-2'!#REF!</f>
        <v>#REF!</v>
      </c>
      <c r="D30" s="504" t="e">
        <f>'Sch-2'!#REF!</f>
        <v>#REF!</v>
      </c>
      <c r="E30" s="406" t="e">
        <f>'Sch-2'!#REF!</f>
        <v>#REF!</v>
      </c>
      <c r="F30" s="406" t="e">
        <f t="shared" si="0"/>
        <v>#REF!</v>
      </c>
      <c r="G30" s="462"/>
    </row>
    <row r="31" spans="1:7" s="460" customFormat="1" ht="17.25" customHeight="1">
      <c r="A31" s="504" t="e">
        <f>'Sch-2'!#REF!</f>
        <v>#REF!</v>
      </c>
      <c r="B31" s="504" t="e">
        <f>'Sch-2'!#REF!</f>
        <v>#REF!</v>
      </c>
      <c r="C31" s="504" t="e">
        <f>'Sch-2'!#REF!</f>
        <v>#REF!</v>
      </c>
      <c r="D31" s="504" t="e">
        <f>'Sch-2'!#REF!</f>
        <v>#REF!</v>
      </c>
      <c r="E31" s="406" t="e">
        <f>'Sch-2'!#REF!</f>
        <v>#REF!</v>
      </c>
      <c r="F31" s="406" t="e">
        <f t="shared" si="0"/>
        <v>#REF!</v>
      </c>
      <c r="G31" s="462"/>
    </row>
    <row r="32" spans="1:7" s="460" customFormat="1" ht="17.25" customHeight="1">
      <c r="A32" s="504"/>
      <c r="B32" s="504"/>
      <c r="C32" s="504"/>
      <c r="D32" s="504"/>
      <c r="E32" s="406"/>
      <c r="F32" s="406"/>
      <c r="G32" s="462"/>
    </row>
    <row r="33" spans="1:7" s="460" customFormat="1" ht="17.25" customHeight="1">
      <c r="A33" s="504" t="e">
        <f>'Sch-2'!#REF!</f>
        <v>#REF!</v>
      </c>
      <c r="B33" s="504" t="e">
        <f>'Sch-2'!#REF!</f>
        <v>#REF!</v>
      </c>
      <c r="C33" s="504"/>
      <c r="D33" s="504"/>
      <c r="E33" s="406"/>
      <c r="F33" s="406"/>
      <c r="G33" s="462"/>
    </row>
    <row r="34" spans="1:7" s="460" customFormat="1" ht="17.25" customHeight="1">
      <c r="A34" s="504" t="e">
        <f>'Sch-2'!#REF!</f>
        <v>#REF!</v>
      </c>
      <c r="B34" s="504" t="e">
        <f>'Sch-2'!#REF!</f>
        <v>#REF!</v>
      </c>
      <c r="C34" s="504" t="e">
        <f>'Sch-2'!#REF!</f>
        <v>#REF!</v>
      </c>
      <c r="D34" s="504" t="e">
        <f>'Sch-2'!#REF!</f>
        <v>#REF!</v>
      </c>
      <c r="E34" s="406" t="e">
        <f>'Sch-2'!#REF!</f>
        <v>#REF!</v>
      </c>
      <c r="F34" s="406" t="e">
        <f t="shared" si="0"/>
        <v>#REF!</v>
      </c>
      <c r="G34" s="462"/>
    </row>
    <row r="35" spans="1:7" s="460" customFormat="1" ht="17.25" customHeight="1">
      <c r="A35" s="504"/>
      <c r="B35" s="504"/>
      <c r="C35" s="504"/>
      <c r="D35" s="504"/>
      <c r="E35" s="406"/>
      <c r="F35" s="406"/>
      <c r="G35" s="462"/>
    </row>
    <row r="36" spans="1:7" s="460" customFormat="1" ht="17.25" customHeight="1">
      <c r="A36" s="504" t="e">
        <f>'Sch-2'!#REF!</f>
        <v>#REF!</v>
      </c>
      <c r="B36" s="504" t="e">
        <f>'Sch-2'!#REF!</f>
        <v>#REF!</v>
      </c>
      <c r="C36" s="504"/>
      <c r="D36" s="504"/>
      <c r="E36" s="406"/>
      <c r="F36" s="406"/>
      <c r="G36" s="462"/>
    </row>
    <row r="37" spans="1:7" s="460" customFormat="1" ht="17.25" customHeight="1">
      <c r="A37" s="504" t="e">
        <f>'Sch-2'!#REF!</f>
        <v>#REF!</v>
      </c>
      <c r="B37" s="504" t="e">
        <f>'Sch-2'!#REF!</f>
        <v>#REF!</v>
      </c>
      <c r="C37" s="504" t="e">
        <f>'Sch-2'!#REF!</f>
        <v>#REF!</v>
      </c>
      <c r="D37" s="504" t="e">
        <f>'Sch-2'!#REF!</f>
        <v>#REF!</v>
      </c>
      <c r="E37" s="406" t="e">
        <f>'Sch-2'!#REF!</f>
        <v>#REF!</v>
      </c>
      <c r="F37" s="406" t="e">
        <f t="shared" si="0"/>
        <v>#REF!</v>
      </c>
      <c r="G37" s="462"/>
    </row>
    <row r="38" spans="1:7" s="460" customFormat="1" ht="17.25" customHeight="1">
      <c r="A38" s="504" t="e">
        <f>'Sch-2'!#REF!</f>
        <v>#REF!</v>
      </c>
      <c r="B38" s="504" t="e">
        <f>'Sch-2'!#REF!</f>
        <v>#REF!</v>
      </c>
      <c r="C38" s="504" t="e">
        <f>'Sch-2'!#REF!</f>
        <v>#REF!</v>
      </c>
      <c r="D38" s="504" t="e">
        <f>'Sch-2'!#REF!</f>
        <v>#REF!</v>
      </c>
      <c r="E38" s="406" t="e">
        <f>'Sch-2'!#REF!</f>
        <v>#REF!</v>
      </c>
      <c r="F38" s="406" t="e">
        <f t="shared" si="0"/>
        <v>#REF!</v>
      </c>
      <c r="G38" s="462"/>
    </row>
    <row r="39" spans="1:7" s="460" customFormat="1" ht="17.25" customHeight="1">
      <c r="A39" s="504" t="e">
        <f>'Sch-2'!#REF!</f>
        <v>#REF!</v>
      </c>
      <c r="B39" s="504" t="e">
        <f>'Sch-2'!#REF!</f>
        <v>#REF!</v>
      </c>
      <c r="C39" s="504" t="e">
        <f>'Sch-2'!#REF!</f>
        <v>#REF!</v>
      </c>
      <c r="D39" s="504" t="e">
        <f>'Sch-2'!#REF!</f>
        <v>#REF!</v>
      </c>
      <c r="E39" s="406" t="e">
        <f>'Sch-2'!#REF!</f>
        <v>#REF!</v>
      </c>
      <c r="F39" s="406" t="e">
        <f t="shared" si="0"/>
        <v>#REF!</v>
      </c>
      <c r="G39" s="462"/>
    </row>
    <row r="40" spans="1:7" s="460" customFormat="1" ht="17.25" customHeight="1">
      <c r="A40" s="504" t="e">
        <f>'Sch-2'!#REF!</f>
        <v>#REF!</v>
      </c>
      <c r="B40" s="504" t="e">
        <f>'Sch-2'!#REF!</f>
        <v>#REF!</v>
      </c>
      <c r="C40" s="504" t="e">
        <f>'Sch-2'!#REF!</f>
        <v>#REF!</v>
      </c>
      <c r="D40" s="504" t="e">
        <f>'Sch-2'!#REF!</f>
        <v>#REF!</v>
      </c>
      <c r="E40" s="406" t="e">
        <f>'Sch-2'!#REF!</f>
        <v>#REF!</v>
      </c>
      <c r="F40" s="406" t="e">
        <f t="shared" si="0"/>
        <v>#REF!</v>
      </c>
      <c r="G40" s="462"/>
    </row>
    <row r="41" spans="1:7" s="460" customFormat="1" ht="17.25" customHeight="1">
      <c r="A41" s="504"/>
      <c r="B41" s="504"/>
      <c r="C41" s="504"/>
      <c r="D41" s="504"/>
      <c r="E41" s="406"/>
      <c r="F41" s="406"/>
      <c r="G41" s="462"/>
    </row>
    <row r="42" spans="1:7" s="460" customFormat="1" ht="17.25" customHeight="1">
      <c r="A42" s="504" t="e">
        <f>'Sch-2'!#REF!</f>
        <v>#REF!</v>
      </c>
      <c r="B42" s="504" t="e">
        <f>'Sch-2'!#REF!</f>
        <v>#REF!</v>
      </c>
      <c r="C42" s="504"/>
      <c r="D42" s="504"/>
      <c r="E42" s="406"/>
      <c r="F42" s="406"/>
      <c r="G42" s="462"/>
    </row>
    <row r="43" spans="1:7" s="460" customFormat="1" ht="17.25" customHeight="1">
      <c r="A43" s="504" t="e">
        <f>'Sch-2'!#REF!</f>
        <v>#REF!</v>
      </c>
      <c r="B43" s="504" t="e">
        <f>'Sch-2'!#REF!</f>
        <v>#REF!</v>
      </c>
      <c r="C43" s="504" t="e">
        <f>'Sch-2'!#REF!</f>
        <v>#REF!</v>
      </c>
      <c r="D43" s="504" t="e">
        <f>'Sch-2'!#REF!</f>
        <v>#REF!</v>
      </c>
      <c r="E43" s="406" t="e">
        <f>'Sch-2'!#REF!</f>
        <v>#REF!</v>
      </c>
      <c r="F43" s="406" t="e">
        <f t="shared" si="0"/>
        <v>#REF!</v>
      </c>
      <c r="G43" s="462"/>
    </row>
    <row r="44" spans="1:7" s="460" customFormat="1" ht="17.25" customHeight="1">
      <c r="A44" s="504" t="e">
        <f>'Sch-2'!#REF!</f>
        <v>#REF!</v>
      </c>
      <c r="B44" s="504" t="e">
        <f>'Sch-2'!#REF!</f>
        <v>#REF!</v>
      </c>
      <c r="C44" s="504" t="e">
        <f>'Sch-2'!#REF!</f>
        <v>#REF!</v>
      </c>
      <c r="D44" s="504" t="e">
        <f>'Sch-2'!#REF!</f>
        <v>#REF!</v>
      </c>
      <c r="E44" s="406" t="e">
        <f>'Sch-2'!#REF!</f>
        <v>#REF!</v>
      </c>
      <c r="F44" s="406" t="e">
        <f t="shared" si="0"/>
        <v>#REF!</v>
      </c>
      <c r="G44" s="462"/>
    </row>
    <row r="45" spans="1:7" s="460" customFormat="1" ht="17.25" customHeight="1">
      <c r="A45" s="504" t="e">
        <f>'Sch-2'!#REF!</f>
        <v>#REF!</v>
      </c>
      <c r="B45" s="504" t="e">
        <f>'Sch-2'!#REF!</f>
        <v>#REF!</v>
      </c>
      <c r="C45" s="504" t="e">
        <f>'Sch-2'!#REF!</f>
        <v>#REF!</v>
      </c>
      <c r="D45" s="504" t="e">
        <f>'Sch-2'!#REF!</f>
        <v>#REF!</v>
      </c>
      <c r="E45" s="406" t="e">
        <f>'Sch-2'!#REF!</f>
        <v>#REF!</v>
      </c>
      <c r="F45" s="406" t="e">
        <f t="shared" si="0"/>
        <v>#REF!</v>
      </c>
      <c r="G45" s="462"/>
    </row>
    <row r="46" spans="1:7" s="460" customFormat="1" ht="17.25" customHeight="1">
      <c r="A46" s="504" t="e">
        <f>'Sch-2'!#REF!</f>
        <v>#REF!</v>
      </c>
      <c r="B46" s="504" t="e">
        <f>'Sch-2'!#REF!</f>
        <v>#REF!</v>
      </c>
      <c r="C46" s="504" t="e">
        <f>'Sch-2'!#REF!</f>
        <v>#REF!</v>
      </c>
      <c r="D46" s="504" t="e">
        <f>'Sch-2'!#REF!</f>
        <v>#REF!</v>
      </c>
      <c r="E46" s="406" t="e">
        <f>'Sch-2'!#REF!</f>
        <v>#REF!</v>
      </c>
      <c r="F46" s="406" t="e">
        <f t="shared" si="0"/>
        <v>#REF!</v>
      </c>
      <c r="G46" s="462"/>
    </row>
    <row r="47" spans="1:7" s="460" customFormat="1" ht="17.25" customHeight="1">
      <c r="A47" s="504" t="e">
        <f>'Sch-2'!#REF!</f>
        <v>#REF!</v>
      </c>
      <c r="B47" s="504" t="e">
        <f>'Sch-2'!#REF!</f>
        <v>#REF!</v>
      </c>
      <c r="C47" s="504" t="e">
        <f>'Sch-2'!#REF!</f>
        <v>#REF!</v>
      </c>
      <c r="D47" s="504" t="e">
        <f>'Sch-2'!#REF!</f>
        <v>#REF!</v>
      </c>
      <c r="E47" s="406" t="e">
        <f>'Sch-2'!#REF!</f>
        <v>#REF!</v>
      </c>
      <c r="F47" s="406" t="e">
        <f t="shared" si="0"/>
        <v>#REF!</v>
      </c>
      <c r="G47" s="462"/>
    </row>
    <row r="48" spans="1:7" s="460" customFormat="1" ht="17.25" customHeight="1">
      <c r="A48" s="504" t="e">
        <f>'Sch-2'!#REF!</f>
        <v>#REF!</v>
      </c>
      <c r="B48" s="504" t="e">
        <f>'Sch-2'!#REF!</f>
        <v>#REF!</v>
      </c>
      <c r="C48" s="504" t="e">
        <f>'Sch-2'!#REF!</f>
        <v>#REF!</v>
      </c>
      <c r="D48" s="504" t="e">
        <f>'Sch-2'!#REF!</f>
        <v>#REF!</v>
      </c>
      <c r="E48" s="406" t="e">
        <f>'Sch-2'!#REF!</f>
        <v>#REF!</v>
      </c>
      <c r="F48" s="406" t="e">
        <f t="shared" si="0"/>
        <v>#REF!</v>
      </c>
      <c r="G48" s="462"/>
    </row>
    <row r="49" spans="1:7" s="460" customFormat="1" ht="17.25" customHeight="1">
      <c r="A49" s="504" t="e">
        <f>'Sch-2'!#REF!</f>
        <v>#REF!</v>
      </c>
      <c r="B49" s="504" t="e">
        <f>'Sch-2'!#REF!</f>
        <v>#REF!</v>
      </c>
      <c r="C49" s="504" t="e">
        <f>'Sch-2'!#REF!</f>
        <v>#REF!</v>
      </c>
      <c r="D49" s="504" t="e">
        <f>'Sch-2'!#REF!</f>
        <v>#REF!</v>
      </c>
      <c r="E49" s="406" t="e">
        <f>'Sch-2'!#REF!</f>
        <v>#REF!</v>
      </c>
      <c r="F49" s="406" t="e">
        <f t="shared" si="0"/>
        <v>#REF!</v>
      </c>
      <c r="G49" s="462"/>
    </row>
    <row r="50" spans="1:7" s="460" customFormat="1" ht="17.25" customHeight="1">
      <c r="A50" s="504" t="e">
        <f>'Sch-2'!#REF!</f>
        <v>#REF!</v>
      </c>
      <c r="B50" s="504" t="e">
        <f>'Sch-2'!#REF!</f>
        <v>#REF!</v>
      </c>
      <c r="C50" s="504" t="e">
        <f>'Sch-2'!#REF!</f>
        <v>#REF!</v>
      </c>
      <c r="D50" s="504" t="e">
        <f>'Sch-2'!#REF!</f>
        <v>#REF!</v>
      </c>
      <c r="E50" s="406" t="e">
        <f>'Sch-2'!#REF!</f>
        <v>#REF!</v>
      </c>
      <c r="F50" s="406" t="e">
        <f t="shared" si="0"/>
        <v>#REF!</v>
      </c>
      <c r="G50" s="462"/>
    </row>
    <row r="51" spans="1:7" s="460" customFormat="1" ht="17.25" customHeight="1">
      <c r="A51" s="504"/>
      <c r="B51" s="504"/>
      <c r="C51" s="504"/>
      <c r="D51" s="504"/>
      <c r="E51" s="406"/>
      <c r="F51" s="406"/>
      <c r="G51" s="462"/>
    </row>
    <row r="52" spans="1:7" s="460" customFormat="1" ht="17.25" customHeight="1">
      <c r="A52" s="504" t="e">
        <f>'Sch-2'!#REF!</f>
        <v>#REF!</v>
      </c>
      <c r="B52" s="504" t="e">
        <f>'Sch-2'!#REF!</f>
        <v>#REF!</v>
      </c>
      <c r="C52" s="504"/>
      <c r="D52" s="504"/>
      <c r="E52" s="406"/>
      <c r="F52" s="406"/>
      <c r="G52" s="462"/>
    </row>
    <row r="53" spans="1:7" s="460" customFormat="1" ht="17.25" customHeight="1">
      <c r="A53" s="504"/>
      <c r="B53" s="504" t="e">
        <f>'Sch-2'!#REF!</f>
        <v>#REF!</v>
      </c>
      <c r="C53" s="504" t="e">
        <f>'Sch-2'!#REF!</f>
        <v>#REF!</v>
      </c>
      <c r="D53" s="504" t="e">
        <f>'Sch-2'!#REF!</f>
        <v>#REF!</v>
      </c>
      <c r="E53" s="406" t="e">
        <f>'Sch-2'!#REF!</f>
        <v>#REF!</v>
      </c>
      <c r="F53" s="406" t="e">
        <f>IF(E53=0, "Included", IF(ISERROR(D53*E53), E53, D53*E53))</f>
        <v>#REF!</v>
      </c>
      <c r="G53" s="462"/>
    </row>
    <row r="54" spans="1:7" s="460" customFormat="1" ht="17.25" customHeight="1">
      <c r="A54" s="504" t="e">
        <f>'Sch-2'!#REF!</f>
        <v>#REF!</v>
      </c>
      <c r="B54" s="504" t="e">
        <f>'Sch-2'!#REF!</f>
        <v>#REF!</v>
      </c>
      <c r="C54" s="504" t="e">
        <f>'Sch-2'!#REF!</f>
        <v>#REF!</v>
      </c>
      <c r="D54" s="504" t="e">
        <f>'Sch-2'!#REF!</f>
        <v>#REF!</v>
      </c>
      <c r="E54" s="406" t="e">
        <f>'Sch-2'!#REF!</f>
        <v>#REF!</v>
      </c>
      <c r="F54" s="406" t="e">
        <f t="shared" si="0"/>
        <v>#REF!</v>
      </c>
      <c r="G54" s="462"/>
    </row>
    <row r="55" spans="1:7" s="460" customFormat="1" ht="17.25" customHeight="1">
      <c r="A55" s="504" t="e">
        <f>'Sch-2'!#REF!</f>
        <v>#REF!</v>
      </c>
      <c r="B55" s="504" t="e">
        <f>'Sch-2'!#REF!</f>
        <v>#REF!</v>
      </c>
      <c r="C55" s="504" t="e">
        <f>'Sch-2'!#REF!</f>
        <v>#REF!</v>
      </c>
      <c r="D55" s="504" t="e">
        <f>'Sch-2'!#REF!</f>
        <v>#REF!</v>
      </c>
      <c r="E55" s="406" t="e">
        <f>'Sch-2'!#REF!</f>
        <v>#REF!</v>
      </c>
      <c r="F55" s="406" t="e">
        <f>IF(E55=0, "Included", IF(ISERROR(D55*E55), E55, D55*E55))</f>
        <v>#REF!</v>
      </c>
      <c r="G55" s="462"/>
    </row>
    <row r="56" spans="1:7" ht="28.15" customHeight="1">
      <c r="A56" s="418"/>
      <c r="B56" s="419" t="s">
        <v>460</v>
      </c>
      <c r="C56" s="419"/>
      <c r="D56" s="419"/>
      <c r="E56" s="404"/>
      <c r="F56" s="404" t="e">
        <f>SUM(F16:F55)</f>
        <v>#REF!</v>
      </c>
    </row>
    <row r="57" spans="1:7" ht="28.15" customHeight="1">
      <c r="A57" s="394"/>
      <c r="B57" s="395"/>
      <c r="C57" s="395"/>
      <c r="D57" s="395"/>
      <c r="E57" s="396"/>
      <c r="F57" s="396"/>
    </row>
    <row r="58" spans="1:7" ht="28.15" customHeight="1"/>
    <row r="59" spans="1:7" ht="28.15" customHeight="1">
      <c r="A59" s="27" t="s">
        <v>404</v>
      </c>
      <c r="B59" s="105" t="str">
        <f>'Sch-1'!B125</f>
        <v>--</v>
      </c>
      <c r="C59" s="12"/>
      <c r="D59" s="28"/>
      <c r="E59" s="1"/>
      <c r="F59" s="1"/>
    </row>
    <row r="60" spans="1:7" ht="28.15" customHeight="1">
      <c r="A60" s="27" t="s">
        <v>405</v>
      </c>
      <c r="B60" s="105" t="str">
        <f>'Sch-1'!B126</f>
        <v/>
      </c>
      <c r="C60" s="1"/>
      <c r="D60" s="28" t="s">
        <v>406</v>
      </c>
      <c r="E60" s="180" t="str">
        <f>'Sch-1'!M126</f>
        <v/>
      </c>
      <c r="F60" s="1"/>
    </row>
    <row r="61" spans="1:7" ht="28.15" customHeight="1">
      <c r="A61" s="193"/>
      <c r="B61" s="192"/>
      <c r="C61" s="186"/>
      <c r="D61" s="28" t="s">
        <v>407</v>
      </c>
      <c r="E61" s="180" t="str">
        <f>'Sch-1'!M127</f>
        <v/>
      </c>
      <c r="F61" s="186"/>
    </row>
    <row r="62" spans="1:7" ht="28.15" customHeight="1">
      <c r="A62" s="27"/>
      <c r="B62" s="105"/>
      <c r="C62" s="12"/>
      <c r="D62" s="28"/>
      <c r="E62" s="1"/>
      <c r="F62" s="1"/>
    </row>
    <row r="100" spans="1:41" s="177" customFormat="1">
      <c r="A100" s="391"/>
      <c r="B100" s="391"/>
      <c r="C100" s="391"/>
      <c r="D100" s="391"/>
      <c r="E100" s="391"/>
      <c r="F100" s="391"/>
      <c r="H100" s="320"/>
      <c r="I100" s="320"/>
      <c r="J100" s="320"/>
      <c r="K100" s="320"/>
      <c r="L100" s="320"/>
      <c r="M100" s="320"/>
      <c r="N100" s="322"/>
      <c r="O100" s="320"/>
      <c r="P100" s="320"/>
      <c r="Q100" s="320"/>
      <c r="R100" s="72"/>
      <c r="S100" s="72"/>
      <c r="T100" s="72"/>
      <c r="U100" s="72"/>
      <c r="V100" s="72"/>
      <c r="W100" s="72"/>
      <c r="X100" s="72"/>
      <c r="Y100" s="72"/>
      <c r="Z100" s="72"/>
      <c r="AA100" s="72"/>
      <c r="AB100" s="72"/>
      <c r="AC100" s="72"/>
      <c r="AD100" s="72"/>
      <c r="AE100" s="72"/>
      <c r="AF100" s="72"/>
      <c r="AG100" s="72"/>
      <c r="AH100" s="72"/>
      <c r="AI100" s="72"/>
      <c r="AJ100" s="72"/>
      <c r="AK100" s="72"/>
      <c r="AL100" s="320"/>
      <c r="AM100" s="320"/>
      <c r="AN100" s="320"/>
      <c r="AO100" s="320"/>
    </row>
    <row r="101" spans="1:41" s="177" customFormat="1">
      <c r="A101" s="391"/>
      <c r="B101" s="391"/>
      <c r="C101" s="391"/>
      <c r="D101" s="391"/>
      <c r="E101" s="391"/>
      <c r="F101" s="391"/>
      <c r="H101" s="320"/>
      <c r="I101" s="320"/>
      <c r="J101" s="320"/>
      <c r="K101" s="320"/>
      <c r="L101" s="320"/>
      <c r="M101" s="320"/>
      <c r="N101" s="322"/>
      <c r="O101" s="320"/>
      <c r="P101" s="320"/>
      <c r="Q101" s="320"/>
      <c r="R101" s="72"/>
      <c r="S101" s="72"/>
      <c r="T101" s="72"/>
      <c r="U101" s="72"/>
      <c r="V101" s="72"/>
      <c r="W101" s="72"/>
      <c r="X101" s="72"/>
      <c r="Y101" s="72"/>
      <c r="Z101" s="72"/>
      <c r="AA101" s="72"/>
      <c r="AB101" s="72"/>
      <c r="AC101" s="72"/>
      <c r="AD101" s="72"/>
      <c r="AE101" s="72"/>
      <c r="AF101" s="72"/>
      <c r="AG101" s="72"/>
      <c r="AH101" s="72"/>
      <c r="AI101" s="72"/>
      <c r="AJ101" s="72"/>
      <c r="AK101" s="72"/>
      <c r="AL101" s="320"/>
      <c r="AM101" s="320"/>
      <c r="AN101" s="320"/>
      <c r="AO101" s="320"/>
    </row>
    <row r="102" spans="1:41" s="177" customFormat="1">
      <c r="A102" s="391"/>
      <c r="B102" s="391"/>
      <c r="C102" s="391"/>
      <c r="D102" s="391"/>
      <c r="E102" s="391"/>
      <c r="F102" s="391"/>
      <c r="H102" s="320"/>
      <c r="I102" s="320"/>
      <c r="J102" s="320"/>
      <c r="K102" s="320"/>
      <c r="L102" s="320"/>
      <c r="M102" s="320"/>
      <c r="N102" s="322"/>
      <c r="O102" s="320"/>
      <c r="P102" s="320"/>
      <c r="Q102" s="320"/>
      <c r="R102" s="72"/>
      <c r="S102" s="72"/>
      <c r="T102" s="72"/>
      <c r="U102" s="72"/>
      <c r="V102" s="72"/>
      <c r="W102" s="72"/>
      <c r="X102" s="72"/>
      <c r="Y102" s="72"/>
      <c r="Z102" s="72"/>
      <c r="AA102" s="72"/>
      <c r="AB102" s="72"/>
      <c r="AC102" s="72"/>
      <c r="AD102" s="72"/>
      <c r="AE102" s="72"/>
      <c r="AF102" s="72"/>
      <c r="AG102" s="72"/>
      <c r="AH102" s="72"/>
      <c r="AI102" s="72"/>
      <c r="AJ102" s="72"/>
      <c r="AK102" s="72"/>
      <c r="AL102" s="320"/>
      <c r="AM102" s="320"/>
      <c r="AN102" s="320"/>
      <c r="AO102" s="320"/>
    </row>
    <row r="103" spans="1:41" s="177" customFormat="1">
      <c r="A103" s="391"/>
      <c r="B103" s="391"/>
      <c r="C103" s="391"/>
      <c r="D103" s="391"/>
      <c r="E103" s="391"/>
      <c r="F103" s="391"/>
      <c r="H103" s="320"/>
      <c r="I103" s="320"/>
      <c r="J103" s="320"/>
      <c r="K103" s="320"/>
      <c r="L103" s="320"/>
      <c r="M103" s="320"/>
      <c r="N103" s="322"/>
      <c r="O103" s="320"/>
      <c r="P103" s="320"/>
      <c r="Q103" s="320"/>
      <c r="R103" s="72"/>
      <c r="S103" s="72"/>
      <c r="T103" s="72"/>
      <c r="U103" s="72"/>
      <c r="V103" s="72"/>
      <c r="W103" s="72"/>
      <c r="X103" s="72"/>
      <c r="Y103" s="72"/>
      <c r="Z103" s="72"/>
      <c r="AA103" s="72"/>
      <c r="AB103" s="72"/>
      <c r="AC103" s="72"/>
      <c r="AD103" s="72"/>
      <c r="AE103" s="72"/>
      <c r="AF103" s="72"/>
      <c r="AG103" s="72"/>
      <c r="AH103" s="72"/>
      <c r="AI103" s="72"/>
      <c r="AJ103" s="72"/>
      <c r="AK103" s="72"/>
      <c r="AL103" s="320"/>
      <c r="AM103" s="320"/>
      <c r="AN103" s="320"/>
      <c r="AO103" s="320"/>
    </row>
    <row r="104" spans="1:41" s="177" customFormat="1">
      <c r="A104" s="391"/>
      <c r="B104" s="391"/>
      <c r="C104" s="391"/>
      <c r="D104" s="391"/>
      <c r="E104" s="391"/>
      <c r="F104" s="391"/>
      <c r="H104" s="320"/>
      <c r="I104" s="320"/>
      <c r="J104" s="320"/>
      <c r="K104" s="320"/>
      <c r="L104" s="320"/>
      <c r="M104" s="320"/>
      <c r="N104" s="322"/>
      <c r="O104" s="320"/>
      <c r="P104" s="320"/>
      <c r="Q104" s="320"/>
      <c r="R104" s="72"/>
      <c r="S104" s="72"/>
      <c r="T104" s="72"/>
      <c r="U104" s="72"/>
      <c r="V104" s="72"/>
      <c r="W104" s="72"/>
      <c r="X104" s="72"/>
      <c r="Y104" s="72"/>
      <c r="Z104" s="72"/>
      <c r="AA104" s="72"/>
      <c r="AB104" s="72"/>
      <c r="AC104" s="72"/>
      <c r="AD104" s="72"/>
      <c r="AE104" s="72"/>
      <c r="AF104" s="72"/>
      <c r="AG104" s="72"/>
      <c r="AH104" s="72"/>
      <c r="AI104" s="72"/>
      <c r="AJ104" s="72"/>
      <c r="AK104" s="72"/>
      <c r="AL104" s="320"/>
      <c r="AM104" s="320"/>
      <c r="AN104" s="320"/>
      <c r="AO104" s="320"/>
    </row>
    <row r="105" spans="1:41" s="177" customFormat="1">
      <c r="A105" s="391"/>
      <c r="B105" s="391"/>
      <c r="C105" s="391"/>
      <c r="D105" s="391"/>
      <c r="E105" s="391"/>
      <c r="F105" s="391"/>
      <c r="H105" s="320"/>
      <c r="I105" s="320"/>
      <c r="J105" s="320"/>
      <c r="K105" s="320"/>
      <c r="L105" s="320"/>
      <c r="M105" s="320"/>
      <c r="N105" s="322"/>
      <c r="O105" s="320"/>
      <c r="P105" s="320"/>
      <c r="Q105" s="320"/>
      <c r="R105" s="72"/>
      <c r="S105" s="72"/>
      <c r="T105" s="72"/>
      <c r="U105" s="72"/>
      <c r="V105" s="72"/>
      <c r="W105" s="72"/>
      <c r="X105" s="72"/>
      <c r="Y105" s="72"/>
      <c r="Z105" s="72"/>
      <c r="AA105" s="72"/>
      <c r="AB105" s="72"/>
      <c r="AC105" s="72"/>
      <c r="AD105" s="72"/>
      <c r="AE105" s="72"/>
      <c r="AF105" s="72"/>
      <c r="AG105" s="72"/>
      <c r="AH105" s="72"/>
      <c r="AI105" s="72"/>
      <c r="AJ105" s="72"/>
      <c r="AK105" s="72"/>
      <c r="AL105" s="320"/>
      <c r="AM105" s="320"/>
      <c r="AN105" s="320"/>
      <c r="AO105" s="320"/>
    </row>
    <row r="106" spans="1:41" s="177" customFormat="1">
      <c r="A106" s="391"/>
      <c r="B106" s="391"/>
      <c r="C106" s="391"/>
      <c r="D106" s="391"/>
      <c r="E106" s="391"/>
      <c r="F106" s="391"/>
      <c r="H106" s="320"/>
      <c r="I106" s="320"/>
      <c r="J106" s="320"/>
      <c r="K106" s="320"/>
      <c r="L106" s="320"/>
      <c r="M106" s="320"/>
      <c r="N106" s="322"/>
      <c r="O106" s="320"/>
      <c r="P106" s="320"/>
      <c r="Q106" s="320"/>
      <c r="R106" s="72"/>
      <c r="S106" s="72"/>
      <c r="T106" s="72"/>
      <c r="U106" s="72"/>
      <c r="V106" s="72"/>
      <c r="W106" s="72"/>
      <c r="X106" s="72"/>
      <c r="Y106" s="72"/>
      <c r="Z106" s="72"/>
      <c r="AA106" s="72"/>
      <c r="AB106" s="72"/>
      <c r="AC106" s="72"/>
      <c r="AD106" s="72"/>
      <c r="AE106" s="72"/>
      <c r="AF106" s="72"/>
      <c r="AG106" s="72"/>
      <c r="AH106" s="72"/>
      <c r="AI106" s="72"/>
      <c r="AJ106" s="72"/>
      <c r="AK106" s="72"/>
      <c r="AL106" s="320"/>
      <c r="AM106" s="320"/>
      <c r="AN106" s="320"/>
      <c r="AO106" s="320"/>
    </row>
    <row r="107" spans="1:41" s="177" customFormat="1">
      <c r="A107" s="391"/>
      <c r="B107" s="391"/>
      <c r="C107" s="391"/>
      <c r="D107" s="391"/>
      <c r="E107" s="391"/>
      <c r="F107" s="391"/>
      <c r="H107" s="320"/>
      <c r="I107" s="320"/>
      <c r="J107" s="320"/>
      <c r="K107" s="320"/>
      <c r="L107" s="320"/>
      <c r="M107" s="320"/>
      <c r="N107" s="322"/>
      <c r="O107" s="320"/>
      <c r="P107" s="320"/>
      <c r="Q107" s="320"/>
      <c r="R107" s="72"/>
      <c r="S107" s="72"/>
      <c r="T107" s="72"/>
      <c r="U107" s="72"/>
      <c r="V107" s="72"/>
      <c r="W107" s="72"/>
      <c r="X107" s="72"/>
      <c r="Y107" s="72"/>
      <c r="Z107" s="72"/>
      <c r="AA107" s="72"/>
      <c r="AB107" s="72"/>
      <c r="AC107" s="72"/>
      <c r="AD107" s="72"/>
      <c r="AE107" s="72"/>
      <c r="AF107" s="72"/>
      <c r="AG107" s="72"/>
      <c r="AH107" s="72"/>
      <c r="AI107" s="72"/>
      <c r="AJ107" s="72"/>
      <c r="AK107" s="72"/>
      <c r="AL107" s="320"/>
      <c r="AM107" s="320"/>
      <c r="AN107" s="320"/>
      <c r="AO107" s="320"/>
    </row>
    <row r="108" spans="1:41" s="177" customFormat="1">
      <c r="A108" s="391"/>
      <c r="B108" s="391"/>
      <c r="C108" s="391"/>
      <c r="D108" s="391"/>
      <c r="E108" s="391"/>
      <c r="F108" s="391"/>
      <c r="H108" s="320"/>
      <c r="I108" s="320"/>
      <c r="J108" s="320"/>
      <c r="K108" s="320"/>
      <c r="L108" s="320"/>
      <c r="M108" s="320"/>
      <c r="N108" s="322"/>
      <c r="O108" s="320"/>
      <c r="P108" s="320"/>
      <c r="Q108" s="320"/>
      <c r="R108" s="72"/>
      <c r="S108" s="72"/>
      <c r="T108" s="72"/>
      <c r="U108" s="72"/>
      <c r="V108" s="72"/>
      <c r="W108" s="72"/>
      <c r="X108" s="72"/>
      <c r="Y108" s="72"/>
      <c r="Z108" s="72"/>
      <c r="AA108" s="72"/>
      <c r="AB108" s="72"/>
      <c r="AC108" s="72"/>
      <c r="AD108" s="72"/>
      <c r="AE108" s="72"/>
      <c r="AF108" s="72"/>
      <c r="AG108" s="72"/>
      <c r="AH108" s="72"/>
      <c r="AI108" s="72"/>
      <c r="AJ108" s="72"/>
      <c r="AK108" s="72"/>
      <c r="AL108" s="320"/>
      <c r="AM108" s="320"/>
      <c r="AN108" s="320"/>
      <c r="AO108" s="320"/>
    </row>
    <row r="109" spans="1:41" s="177" customFormat="1">
      <c r="A109" s="391"/>
      <c r="B109" s="391"/>
      <c r="C109" s="391"/>
      <c r="D109" s="391"/>
      <c r="E109" s="391"/>
      <c r="F109" s="391"/>
      <c r="H109" s="320"/>
      <c r="I109" s="320"/>
      <c r="J109" s="320"/>
      <c r="K109" s="320"/>
      <c r="L109" s="320"/>
      <c r="M109" s="320"/>
      <c r="N109" s="322"/>
      <c r="O109" s="320"/>
      <c r="P109" s="320"/>
      <c r="Q109" s="320"/>
      <c r="R109" s="72"/>
      <c r="S109" s="72"/>
      <c r="T109" s="72"/>
      <c r="U109" s="72"/>
      <c r="V109" s="72"/>
      <c r="W109" s="72"/>
      <c r="X109" s="72"/>
      <c r="Y109" s="72"/>
      <c r="Z109" s="72"/>
      <c r="AA109" s="72"/>
      <c r="AB109" s="72"/>
      <c r="AC109" s="72"/>
      <c r="AD109" s="72"/>
      <c r="AE109" s="72"/>
      <c r="AF109" s="72"/>
      <c r="AG109" s="72"/>
      <c r="AH109" s="72"/>
      <c r="AI109" s="72"/>
      <c r="AJ109" s="72"/>
      <c r="AK109" s="72"/>
      <c r="AL109" s="320"/>
      <c r="AM109" s="320"/>
      <c r="AN109" s="320"/>
      <c r="AO109" s="320"/>
    </row>
    <row r="110" spans="1:41" s="177" customFormat="1">
      <c r="A110" s="391"/>
      <c r="B110" s="391"/>
      <c r="C110" s="391"/>
      <c r="D110" s="391"/>
      <c r="E110" s="391"/>
      <c r="F110" s="391"/>
      <c r="H110" s="320"/>
      <c r="I110" s="320"/>
      <c r="J110" s="320"/>
      <c r="K110" s="320"/>
      <c r="L110" s="320"/>
      <c r="M110" s="320"/>
      <c r="N110" s="322"/>
      <c r="O110" s="320"/>
      <c r="P110" s="320"/>
      <c r="Q110" s="320"/>
      <c r="R110" s="72"/>
      <c r="S110" s="72"/>
      <c r="T110" s="72"/>
      <c r="U110" s="72"/>
      <c r="V110" s="72"/>
      <c r="W110" s="72"/>
      <c r="X110" s="72"/>
      <c r="Y110" s="72"/>
      <c r="Z110" s="72"/>
      <c r="AA110" s="72"/>
      <c r="AB110" s="72"/>
      <c r="AC110" s="72"/>
      <c r="AD110" s="72"/>
      <c r="AE110" s="72"/>
      <c r="AF110" s="72"/>
      <c r="AG110" s="72"/>
      <c r="AH110" s="72"/>
      <c r="AI110" s="72"/>
      <c r="AJ110" s="72"/>
      <c r="AK110" s="72"/>
      <c r="AL110" s="320"/>
      <c r="AM110" s="320"/>
      <c r="AN110" s="320"/>
      <c r="AO110" s="320"/>
    </row>
    <row r="111" spans="1:41" s="177" customFormat="1">
      <c r="A111" s="391"/>
      <c r="B111" s="391"/>
      <c r="C111" s="391"/>
      <c r="D111" s="391"/>
      <c r="E111" s="391"/>
      <c r="F111" s="391"/>
      <c r="H111" s="320"/>
      <c r="I111" s="320"/>
      <c r="J111" s="320"/>
      <c r="K111" s="320"/>
      <c r="L111" s="320"/>
      <c r="M111" s="320"/>
      <c r="N111" s="322"/>
      <c r="O111" s="320"/>
      <c r="P111" s="320"/>
      <c r="Q111" s="320"/>
      <c r="R111" s="72"/>
      <c r="S111" s="72"/>
      <c r="T111" s="72"/>
      <c r="U111" s="72"/>
      <c r="V111" s="72"/>
      <c r="W111" s="72"/>
      <c r="X111" s="72"/>
      <c r="Y111" s="72"/>
      <c r="Z111" s="72"/>
      <c r="AA111" s="72"/>
      <c r="AB111" s="72"/>
      <c r="AC111" s="72"/>
      <c r="AD111" s="72"/>
      <c r="AE111" s="72"/>
      <c r="AF111" s="72"/>
      <c r="AG111" s="72"/>
      <c r="AH111" s="72"/>
      <c r="AI111" s="72"/>
      <c r="AJ111" s="72"/>
      <c r="AK111" s="72"/>
      <c r="AL111" s="320"/>
      <c r="AM111" s="320"/>
      <c r="AN111" s="320"/>
      <c r="AO111" s="320"/>
    </row>
    <row r="112" spans="1:41" s="177" customFormat="1">
      <c r="A112" s="391"/>
      <c r="B112" s="391"/>
      <c r="C112" s="391"/>
      <c r="D112" s="391"/>
      <c r="E112" s="391"/>
      <c r="F112" s="391"/>
      <c r="H112" s="320"/>
      <c r="I112" s="320"/>
      <c r="J112" s="320"/>
      <c r="K112" s="320"/>
      <c r="L112" s="320"/>
      <c r="M112" s="320"/>
      <c r="N112" s="322"/>
      <c r="O112" s="320"/>
      <c r="P112" s="320"/>
      <c r="Q112" s="320"/>
      <c r="R112" s="72"/>
      <c r="S112" s="72"/>
      <c r="T112" s="72"/>
      <c r="U112" s="72"/>
      <c r="V112" s="72"/>
      <c r="W112" s="72"/>
      <c r="X112" s="72"/>
      <c r="Y112" s="72"/>
      <c r="Z112" s="72"/>
      <c r="AA112" s="72"/>
      <c r="AB112" s="72"/>
      <c r="AC112" s="72"/>
      <c r="AD112" s="72"/>
      <c r="AE112" s="72"/>
      <c r="AF112" s="72"/>
      <c r="AG112" s="72"/>
      <c r="AH112" s="72"/>
      <c r="AI112" s="72"/>
      <c r="AJ112" s="72"/>
      <c r="AK112" s="72"/>
      <c r="AL112" s="320"/>
      <c r="AM112" s="320"/>
      <c r="AN112" s="320"/>
      <c r="AO112" s="320"/>
    </row>
    <row r="113" spans="1:41" s="177" customFormat="1">
      <c r="A113" s="391"/>
      <c r="B113" s="391"/>
      <c r="C113" s="391"/>
      <c r="D113" s="391"/>
      <c r="E113" s="391"/>
      <c r="F113" s="391"/>
      <c r="H113" s="320"/>
      <c r="I113" s="320"/>
      <c r="J113" s="320"/>
      <c r="K113" s="320"/>
      <c r="L113" s="320"/>
      <c r="M113" s="320"/>
      <c r="N113" s="322"/>
      <c r="O113" s="320"/>
      <c r="P113" s="320"/>
      <c r="Q113" s="320"/>
      <c r="R113" s="72"/>
      <c r="S113" s="72"/>
      <c r="T113" s="72"/>
      <c r="U113" s="72"/>
      <c r="V113" s="72"/>
      <c r="W113" s="72"/>
      <c r="X113" s="72"/>
      <c r="Y113" s="72"/>
      <c r="Z113" s="72"/>
      <c r="AA113" s="72"/>
      <c r="AB113" s="72"/>
      <c r="AC113" s="72"/>
      <c r="AD113" s="72"/>
      <c r="AE113" s="72"/>
      <c r="AF113" s="72"/>
      <c r="AG113" s="72"/>
      <c r="AH113" s="72"/>
      <c r="AI113" s="72"/>
      <c r="AJ113" s="72"/>
      <c r="AK113" s="72"/>
      <c r="AL113" s="320"/>
      <c r="AM113" s="320"/>
      <c r="AN113" s="320"/>
      <c r="AO113" s="320"/>
    </row>
    <row r="114" spans="1:41" s="177" customFormat="1">
      <c r="A114" s="391"/>
      <c r="B114" s="391"/>
      <c r="C114" s="391"/>
      <c r="D114" s="391"/>
      <c r="E114" s="391"/>
      <c r="F114" s="391"/>
      <c r="H114" s="320"/>
      <c r="I114" s="320"/>
      <c r="J114" s="320"/>
      <c r="K114" s="320"/>
      <c r="L114" s="320"/>
      <c r="M114" s="320"/>
      <c r="N114" s="322"/>
      <c r="O114" s="320"/>
      <c r="P114" s="320"/>
      <c r="Q114" s="320"/>
      <c r="R114" s="72"/>
      <c r="S114" s="72"/>
      <c r="T114" s="72"/>
      <c r="U114" s="72"/>
      <c r="V114" s="72"/>
      <c r="W114" s="72"/>
      <c r="X114" s="72"/>
      <c r="Y114" s="72"/>
      <c r="Z114" s="72"/>
      <c r="AA114" s="72"/>
      <c r="AB114" s="72"/>
      <c r="AC114" s="72"/>
      <c r="AD114" s="72"/>
      <c r="AE114" s="72"/>
      <c r="AF114" s="72"/>
      <c r="AG114" s="72"/>
      <c r="AH114" s="72"/>
      <c r="AI114" s="72"/>
      <c r="AJ114" s="72"/>
      <c r="AK114" s="72"/>
      <c r="AL114" s="320"/>
      <c r="AM114" s="320"/>
      <c r="AN114" s="320"/>
      <c r="AO114" s="320"/>
    </row>
    <row r="115" spans="1:41" s="177" customFormat="1">
      <c r="A115" s="391"/>
      <c r="B115" s="391"/>
      <c r="C115" s="391"/>
      <c r="D115" s="391"/>
      <c r="E115" s="391"/>
      <c r="F115" s="391"/>
      <c r="H115" s="320"/>
      <c r="I115" s="320"/>
      <c r="J115" s="320"/>
      <c r="K115" s="320"/>
      <c r="L115" s="320"/>
      <c r="M115" s="320"/>
      <c r="N115" s="322"/>
      <c r="O115" s="320"/>
      <c r="P115" s="320"/>
      <c r="Q115" s="320"/>
      <c r="R115" s="72"/>
      <c r="S115" s="72"/>
      <c r="T115" s="72"/>
      <c r="U115" s="72"/>
      <c r="V115" s="72"/>
      <c r="W115" s="72"/>
      <c r="X115" s="72"/>
      <c r="Y115" s="72"/>
      <c r="Z115" s="72"/>
      <c r="AA115" s="72"/>
      <c r="AB115" s="72"/>
      <c r="AC115" s="72"/>
      <c r="AD115" s="72"/>
      <c r="AE115" s="72"/>
      <c r="AF115" s="72"/>
      <c r="AG115" s="72"/>
      <c r="AH115" s="72"/>
      <c r="AI115" s="72"/>
      <c r="AJ115" s="72"/>
      <c r="AK115" s="72"/>
      <c r="AL115" s="320"/>
      <c r="AM115" s="320"/>
      <c r="AN115" s="320"/>
      <c r="AO115" s="320"/>
    </row>
    <row r="116" spans="1:41" s="177" customFormat="1">
      <c r="A116" s="391"/>
      <c r="B116" s="391"/>
      <c r="C116" s="391"/>
      <c r="D116" s="391"/>
      <c r="E116" s="391"/>
      <c r="F116" s="391"/>
      <c r="H116" s="320"/>
      <c r="I116" s="320"/>
      <c r="J116" s="320"/>
      <c r="K116" s="320"/>
      <c r="L116" s="320"/>
      <c r="M116" s="320"/>
      <c r="N116" s="322"/>
      <c r="O116" s="320"/>
      <c r="P116" s="320"/>
      <c r="Q116" s="320"/>
      <c r="R116" s="72"/>
      <c r="S116" s="72"/>
      <c r="T116" s="72"/>
      <c r="U116" s="72"/>
      <c r="V116" s="72"/>
      <c r="W116" s="72"/>
      <c r="X116" s="72"/>
      <c r="Y116" s="72"/>
      <c r="Z116" s="72"/>
      <c r="AA116" s="72"/>
      <c r="AB116" s="72"/>
      <c r="AC116" s="72"/>
      <c r="AD116" s="72"/>
      <c r="AE116" s="72"/>
      <c r="AF116" s="72"/>
      <c r="AG116" s="72"/>
      <c r="AH116" s="72"/>
      <c r="AI116" s="72"/>
      <c r="AJ116" s="72"/>
      <c r="AK116" s="72"/>
      <c r="AL116" s="320"/>
      <c r="AM116" s="320"/>
      <c r="AN116" s="320"/>
      <c r="AO116" s="320"/>
    </row>
    <row r="117" spans="1:41" s="177" customFormat="1">
      <c r="A117" s="391"/>
      <c r="B117" s="391"/>
      <c r="C117" s="391"/>
      <c r="D117" s="391"/>
      <c r="E117" s="391"/>
      <c r="F117" s="391"/>
      <c r="H117" s="320"/>
      <c r="I117" s="320"/>
      <c r="J117" s="320"/>
      <c r="K117" s="320"/>
      <c r="L117" s="320"/>
      <c r="M117" s="320"/>
      <c r="N117" s="322"/>
      <c r="O117" s="320"/>
      <c r="P117" s="320"/>
      <c r="Q117" s="320"/>
      <c r="R117" s="72"/>
      <c r="S117" s="72"/>
      <c r="T117" s="72"/>
      <c r="U117" s="72"/>
      <c r="V117" s="72"/>
      <c r="W117" s="72"/>
      <c r="X117" s="72"/>
      <c r="Y117" s="72"/>
      <c r="Z117" s="72"/>
      <c r="AA117" s="72"/>
      <c r="AB117" s="72"/>
      <c r="AC117" s="72"/>
      <c r="AD117" s="72"/>
      <c r="AE117" s="72"/>
      <c r="AF117" s="72"/>
      <c r="AG117" s="72"/>
      <c r="AH117" s="72"/>
      <c r="AI117" s="72"/>
      <c r="AJ117" s="72"/>
      <c r="AK117" s="72"/>
      <c r="AL117" s="320"/>
      <c r="AM117" s="320"/>
      <c r="AN117" s="320"/>
      <c r="AO117" s="320"/>
    </row>
    <row r="118" spans="1:41" s="177" customFormat="1">
      <c r="A118" s="391"/>
      <c r="B118" s="391"/>
      <c r="C118" s="391"/>
      <c r="D118" s="391"/>
      <c r="E118" s="391"/>
      <c r="F118" s="391"/>
      <c r="H118" s="320"/>
      <c r="I118" s="320"/>
      <c r="J118" s="320"/>
      <c r="K118" s="320"/>
      <c r="L118" s="320"/>
      <c r="M118" s="320"/>
      <c r="N118" s="322"/>
      <c r="O118" s="320"/>
      <c r="P118" s="320"/>
      <c r="Q118" s="320"/>
      <c r="R118" s="72"/>
      <c r="S118" s="72"/>
      <c r="T118" s="72"/>
      <c r="U118" s="72"/>
      <c r="V118" s="72"/>
      <c r="W118" s="72"/>
      <c r="X118" s="72"/>
      <c r="Y118" s="72"/>
      <c r="Z118" s="72"/>
      <c r="AA118" s="72"/>
      <c r="AB118" s="72"/>
      <c r="AC118" s="72"/>
      <c r="AD118" s="72"/>
      <c r="AE118" s="72"/>
      <c r="AF118" s="72"/>
      <c r="AG118" s="72"/>
      <c r="AH118" s="72"/>
      <c r="AI118" s="72"/>
      <c r="AJ118" s="72"/>
      <c r="AK118" s="72"/>
      <c r="AL118" s="320"/>
      <c r="AM118" s="320"/>
      <c r="AN118" s="320"/>
      <c r="AO118" s="320"/>
    </row>
    <row r="119" spans="1:41" s="177" customFormat="1">
      <c r="A119" s="391"/>
      <c r="B119" s="391"/>
      <c r="C119" s="391"/>
      <c r="D119" s="391"/>
      <c r="E119" s="391"/>
      <c r="F119" s="391"/>
      <c r="H119" s="320"/>
      <c r="I119" s="320"/>
      <c r="J119" s="320"/>
      <c r="K119" s="320"/>
      <c r="L119" s="320"/>
      <c r="M119" s="320"/>
      <c r="N119" s="322"/>
      <c r="O119" s="320"/>
      <c r="P119" s="320"/>
      <c r="Q119" s="320"/>
      <c r="R119" s="72"/>
      <c r="S119" s="72"/>
      <c r="T119" s="72"/>
      <c r="U119" s="72"/>
      <c r="V119" s="72"/>
      <c r="W119" s="72"/>
      <c r="X119" s="72"/>
      <c r="Y119" s="72"/>
      <c r="Z119" s="72"/>
      <c r="AA119" s="72"/>
      <c r="AB119" s="72"/>
      <c r="AC119" s="72"/>
      <c r="AD119" s="72"/>
      <c r="AE119" s="72"/>
      <c r="AF119" s="72"/>
      <c r="AG119" s="72"/>
      <c r="AH119" s="72"/>
      <c r="AI119" s="72"/>
      <c r="AJ119" s="72"/>
      <c r="AK119" s="72"/>
      <c r="AL119" s="320"/>
      <c r="AM119" s="320"/>
      <c r="AN119" s="320"/>
      <c r="AO119" s="320"/>
    </row>
    <row r="120" spans="1:41" s="177" customFormat="1">
      <c r="A120" s="391"/>
      <c r="B120" s="391"/>
      <c r="C120" s="391"/>
      <c r="D120" s="391"/>
      <c r="E120" s="391"/>
      <c r="F120" s="391"/>
      <c r="H120" s="320"/>
      <c r="I120" s="320"/>
      <c r="J120" s="320"/>
      <c r="K120" s="320"/>
      <c r="L120" s="320"/>
      <c r="M120" s="320"/>
      <c r="N120" s="322"/>
      <c r="O120" s="320"/>
      <c r="P120" s="320"/>
      <c r="Q120" s="320"/>
      <c r="R120" s="72"/>
      <c r="S120" s="72"/>
      <c r="T120" s="72"/>
      <c r="U120" s="72"/>
      <c r="V120" s="72"/>
      <c r="W120" s="72"/>
      <c r="X120" s="72"/>
      <c r="Y120" s="72"/>
      <c r="Z120" s="72"/>
      <c r="AA120" s="72"/>
      <c r="AB120" s="72"/>
      <c r="AC120" s="72"/>
      <c r="AD120" s="72"/>
      <c r="AE120" s="72"/>
      <c r="AF120" s="72"/>
      <c r="AG120" s="72"/>
      <c r="AH120" s="72"/>
      <c r="AI120" s="72"/>
      <c r="AJ120" s="72"/>
      <c r="AK120" s="72"/>
      <c r="AL120" s="320"/>
      <c r="AM120" s="320"/>
      <c r="AN120" s="320"/>
      <c r="AO120" s="320"/>
    </row>
    <row r="121" spans="1:41" s="177" customFormat="1">
      <c r="A121" s="391"/>
      <c r="B121" s="391"/>
      <c r="C121" s="391"/>
      <c r="D121" s="391"/>
      <c r="E121" s="391"/>
      <c r="F121" s="391"/>
      <c r="H121" s="320"/>
      <c r="I121" s="320"/>
      <c r="J121" s="320"/>
      <c r="K121" s="320"/>
      <c r="L121" s="320"/>
      <c r="M121" s="320"/>
      <c r="N121" s="322"/>
      <c r="O121" s="320"/>
      <c r="P121" s="320"/>
      <c r="Q121" s="320"/>
      <c r="R121" s="72"/>
      <c r="S121" s="72"/>
      <c r="T121" s="72"/>
      <c r="U121" s="72"/>
      <c r="V121" s="72"/>
      <c r="W121" s="72"/>
      <c r="X121" s="72"/>
      <c r="Y121" s="72"/>
      <c r="Z121" s="72"/>
      <c r="AA121" s="72"/>
      <c r="AB121" s="72"/>
      <c r="AC121" s="72"/>
      <c r="AD121" s="72"/>
      <c r="AE121" s="72"/>
      <c r="AF121" s="72"/>
      <c r="AG121" s="72"/>
      <c r="AH121" s="72"/>
      <c r="AI121" s="72"/>
      <c r="AJ121" s="72"/>
      <c r="AK121" s="72"/>
      <c r="AL121" s="320"/>
      <c r="AM121" s="320"/>
      <c r="AN121" s="320"/>
      <c r="AO121" s="320"/>
    </row>
    <row r="122" spans="1:41" s="177" customFormat="1">
      <c r="A122" s="391"/>
      <c r="B122" s="391"/>
      <c r="C122" s="391"/>
      <c r="D122" s="391"/>
      <c r="E122" s="391"/>
      <c r="F122" s="391"/>
      <c r="H122" s="320"/>
      <c r="I122" s="320"/>
      <c r="J122" s="320"/>
      <c r="K122" s="320"/>
      <c r="L122" s="320"/>
      <c r="M122" s="320"/>
      <c r="N122" s="322"/>
      <c r="O122" s="320"/>
      <c r="P122" s="320"/>
      <c r="Q122" s="320"/>
      <c r="R122" s="72"/>
      <c r="S122" s="72"/>
      <c r="T122" s="72"/>
      <c r="U122" s="72"/>
      <c r="V122" s="72"/>
      <c r="W122" s="72"/>
      <c r="X122" s="72"/>
      <c r="Y122" s="72"/>
      <c r="Z122" s="72"/>
      <c r="AA122" s="72"/>
      <c r="AB122" s="72"/>
      <c r="AC122" s="72"/>
      <c r="AD122" s="72"/>
      <c r="AE122" s="72"/>
      <c r="AF122" s="72"/>
      <c r="AG122" s="72"/>
      <c r="AH122" s="72"/>
      <c r="AI122" s="72"/>
      <c r="AJ122" s="72"/>
      <c r="AK122" s="72"/>
      <c r="AL122" s="320"/>
      <c r="AM122" s="320"/>
      <c r="AN122" s="320"/>
      <c r="AO122" s="320"/>
    </row>
    <row r="123" spans="1:41" s="177" customFormat="1">
      <c r="A123" s="391"/>
      <c r="B123" s="366"/>
      <c r="C123" s="365"/>
      <c r="D123" s="365"/>
      <c r="E123" s="365"/>
      <c r="F123" s="365"/>
      <c r="H123" s="320"/>
      <c r="I123" s="320"/>
      <c r="J123" s="320"/>
      <c r="K123" s="320"/>
      <c r="L123" s="320"/>
      <c r="M123" s="320"/>
      <c r="N123" s="322"/>
      <c r="O123" s="320"/>
      <c r="P123" s="320"/>
      <c r="Q123" s="320"/>
      <c r="R123" s="72"/>
      <c r="S123" s="72"/>
      <c r="T123" s="72"/>
      <c r="U123" s="72"/>
      <c r="V123" s="72"/>
      <c r="W123" s="72"/>
      <c r="X123" s="72"/>
      <c r="Y123" s="72"/>
      <c r="Z123" s="72"/>
      <c r="AA123" s="72"/>
      <c r="AB123" s="72"/>
      <c r="AC123" s="72"/>
      <c r="AD123" s="72"/>
      <c r="AE123" s="72"/>
      <c r="AF123" s="72"/>
      <c r="AG123" s="72"/>
      <c r="AH123" s="72"/>
      <c r="AI123" s="72"/>
      <c r="AJ123" s="72"/>
      <c r="AK123" s="72"/>
      <c r="AL123" s="320"/>
      <c r="AM123" s="320"/>
      <c r="AN123" s="320"/>
      <c r="AO123" s="320"/>
    </row>
    <row r="124" spans="1:41" s="177" customFormat="1">
      <c r="A124" s="391"/>
      <c r="B124" s="366"/>
      <c r="C124" s="365"/>
      <c r="D124" s="365"/>
      <c r="E124" s="365"/>
      <c r="F124" s="365"/>
      <c r="H124" s="320"/>
      <c r="I124" s="320"/>
      <c r="J124" s="320"/>
      <c r="K124" s="320"/>
      <c r="L124" s="320"/>
      <c r="M124" s="320"/>
      <c r="N124" s="322"/>
      <c r="O124" s="320"/>
      <c r="P124" s="320"/>
      <c r="Q124" s="320"/>
      <c r="R124" s="72"/>
      <c r="S124" s="72"/>
      <c r="T124" s="72"/>
      <c r="U124" s="72"/>
      <c r="V124" s="72"/>
      <c r="W124" s="72"/>
      <c r="X124" s="72"/>
      <c r="Y124" s="72"/>
      <c r="Z124" s="72"/>
      <c r="AA124" s="72"/>
      <c r="AB124" s="72"/>
      <c r="AC124" s="72"/>
      <c r="AD124" s="72"/>
      <c r="AE124" s="72"/>
      <c r="AF124" s="72"/>
      <c r="AG124" s="72"/>
      <c r="AH124" s="72"/>
      <c r="AI124" s="72"/>
      <c r="AJ124" s="72"/>
      <c r="AK124" s="72"/>
      <c r="AL124" s="320"/>
      <c r="AM124" s="320"/>
      <c r="AN124" s="320"/>
      <c r="AO124" s="320"/>
    </row>
    <row r="125" spans="1:41" s="177" customFormat="1">
      <c r="A125" s="391"/>
      <c r="B125" s="366"/>
      <c r="C125" s="365"/>
      <c r="D125" s="365"/>
      <c r="E125" s="365"/>
      <c r="F125" s="365"/>
      <c r="H125" s="320"/>
      <c r="I125" s="320"/>
      <c r="J125" s="320"/>
      <c r="K125" s="320"/>
      <c r="L125" s="320"/>
      <c r="M125" s="320"/>
      <c r="N125" s="322"/>
      <c r="O125" s="320"/>
      <c r="P125" s="320"/>
      <c r="Q125" s="320"/>
      <c r="R125" s="72"/>
      <c r="S125" s="72"/>
      <c r="T125" s="72"/>
      <c r="U125" s="72"/>
      <c r="V125" s="72"/>
      <c r="W125" s="72"/>
      <c r="X125" s="72"/>
      <c r="Y125" s="72"/>
      <c r="Z125" s="72"/>
      <c r="AA125" s="72"/>
      <c r="AB125" s="72"/>
      <c r="AC125" s="72"/>
      <c r="AD125" s="72"/>
      <c r="AE125" s="72"/>
      <c r="AF125" s="72"/>
      <c r="AG125" s="72"/>
      <c r="AH125" s="72"/>
      <c r="AI125" s="72"/>
      <c r="AJ125" s="72"/>
      <c r="AK125" s="72"/>
      <c r="AL125" s="320"/>
      <c r="AM125" s="320"/>
      <c r="AN125" s="320"/>
      <c r="AO125" s="320"/>
    </row>
    <row r="126" spans="1:41" s="177" customFormat="1">
      <c r="A126" s="391"/>
      <c r="B126" s="366"/>
      <c r="C126" s="365"/>
      <c r="D126" s="365"/>
      <c r="E126" s="365"/>
      <c r="F126" s="365"/>
      <c r="H126" s="320"/>
      <c r="I126" s="320"/>
      <c r="J126" s="320"/>
      <c r="K126" s="320"/>
      <c r="L126" s="320"/>
      <c r="M126" s="320"/>
      <c r="N126" s="322"/>
      <c r="O126" s="320"/>
      <c r="P126" s="320"/>
      <c r="Q126" s="320"/>
      <c r="R126" s="72"/>
      <c r="S126" s="72"/>
      <c r="T126" s="72"/>
      <c r="U126" s="72"/>
      <c r="V126" s="72"/>
      <c r="W126" s="72"/>
      <c r="X126" s="72"/>
      <c r="Y126" s="72"/>
      <c r="Z126" s="72"/>
      <c r="AA126" s="72"/>
      <c r="AB126" s="72"/>
      <c r="AC126" s="72"/>
      <c r="AD126" s="72"/>
      <c r="AE126" s="72"/>
      <c r="AF126" s="72"/>
      <c r="AG126" s="72"/>
      <c r="AH126" s="72"/>
      <c r="AI126" s="72"/>
      <c r="AJ126" s="72"/>
      <c r="AK126" s="72"/>
      <c r="AL126" s="320"/>
      <c r="AM126" s="320"/>
      <c r="AN126" s="320"/>
      <c r="AO126" s="320"/>
    </row>
    <row r="127" spans="1:41" s="177" customFormat="1">
      <c r="A127" s="391"/>
      <c r="B127" s="366"/>
      <c r="C127" s="365"/>
      <c r="D127" s="365"/>
      <c r="E127" s="365"/>
      <c r="F127" s="365"/>
      <c r="H127" s="320"/>
      <c r="I127" s="320"/>
      <c r="J127" s="320"/>
      <c r="K127" s="320"/>
      <c r="L127" s="320"/>
      <c r="M127" s="320"/>
      <c r="N127" s="322"/>
      <c r="O127" s="320"/>
      <c r="P127" s="320"/>
      <c r="Q127" s="320"/>
      <c r="R127" s="72"/>
      <c r="S127" s="72"/>
      <c r="T127" s="72"/>
      <c r="U127" s="72"/>
      <c r="V127" s="72"/>
      <c r="W127" s="72"/>
      <c r="X127" s="72"/>
      <c r="Y127" s="72"/>
      <c r="Z127" s="72"/>
      <c r="AA127" s="72"/>
      <c r="AB127" s="72"/>
      <c r="AC127" s="72"/>
      <c r="AD127" s="72"/>
      <c r="AE127" s="72"/>
      <c r="AF127" s="72"/>
      <c r="AG127" s="72"/>
      <c r="AH127" s="72"/>
      <c r="AI127" s="72"/>
      <c r="AJ127" s="72"/>
      <c r="AK127" s="72"/>
      <c r="AL127" s="320"/>
      <c r="AM127" s="320"/>
      <c r="AN127" s="320"/>
      <c r="AO127" s="320"/>
    </row>
    <row r="128" spans="1:41" s="177" customFormat="1">
      <c r="A128" s="391"/>
      <c r="B128" s="366"/>
      <c r="C128" s="365"/>
      <c r="D128" s="365"/>
      <c r="E128" s="365"/>
      <c r="F128" s="365"/>
      <c r="H128" s="320"/>
      <c r="I128" s="320"/>
      <c r="J128" s="320"/>
      <c r="K128" s="320"/>
      <c r="L128" s="320"/>
      <c r="M128" s="320"/>
      <c r="N128" s="322"/>
      <c r="O128" s="320"/>
      <c r="P128" s="320"/>
      <c r="Q128" s="320"/>
      <c r="R128" s="72"/>
      <c r="S128" s="72"/>
      <c r="T128" s="72"/>
      <c r="U128" s="72"/>
      <c r="V128" s="72"/>
      <c r="W128" s="72"/>
      <c r="X128" s="72"/>
      <c r="Y128" s="72"/>
      <c r="Z128" s="72"/>
      <c r="AA128" s="72"/>
      <c r="AB128" s="72"/>
      <c r="AC128" s="72"/>
      <c r="AD128" s="72"/>
      <c r="AE128" s="72"/>
      <c r="AF128" s="72"/>
      <c r="AG128" s="72"/>
      <c r="AH128" s="72"/>
      <c r="AI128" s="72"/>
      <c r="AJ128" s="72"/>
      <c r="AK128" s="72"/>
      <c r="AL128" s="320"/>
      <c r="AM128" s="320"/>
      <c r="AN128" s="320"/>
      <c r="AO128" s="320"/>
    </row>
    <row r="129" spans="1:41" s="177" customFormat="1">
      <c r="A129" s="391"/>
      <c r="B129" s="366"/>
      <c r="C129" s="365"/>
      <c r="D129" s="365"/>
      <c r="E129" s="365"/>
      <c r="F129" s="365"/>
      <c r="H129" s="320"/>
      <c r="I129" s="320"/>
      <c r="J129" s="320"/>
      <c r="K129" s="320"/>
      <c r="L129" s="320"/>
      <c r="M129" s="320"/>
      <c r="N129" s="322"/>
      <c r="O129" s="320"/>
      <c r="P129" s="320"/>
      <c r="Q129" s="320"/>
      <c r="R129" s="72"/>
      <c r="S129" s="72"/>
      <c r="T129" s="72"/>
      <c r="U129" s="72"/>
      <c r="V129" s="72"/>
      <c r="W129" s="72"/>
      <c r="X129" s="72"/>
      <c r="Y129" s="72"/>
      <c r="Z129" s="72"/>
      <c r="AA129" s="72"/>
      <c r="AB129" s="72"/>
      <c r="AC129" s="72"/>
      <c r="AD129" s="72"/>
      <c r="AE129" s="72"/>
      <c r="AF129" s="72"/>
      <c r="AG129" s="72"/>
      <c r="AH129" s="72"/>
      <c r="AI129" s="72"/>
      <c r="AJ129" s="72"/>
      <c r="AK129" s="72"/>
      <c r="AL129" s="320"/>
      <c r="AM129" s="320"/>
      <c r="AN129" s="320"/>
      <c r="AO129" s="320"/>
    </row>
    <row r="130" spans="1:41" s="177" customFormat="1">
      <c r="A130" s="391"/>
      <c r="B130" s="366"/>
      <c r="C130" s="365"/>
      <c r="D130" s="365"/>
      <c r="E130" s="365"/>
      <c r="F130" s="365"/>
      <c r="H130" s="320"/>
      <c r="I130" s="320"/>
      <c r="J130" s="320"/>
      <c r="K130" s="320"/>
      <c r="L130" s="320"/>
      <c r="M130" s="320"/>
      <c r="N130" s="322"/>
      <c r="O130" s="320"/>
      <c r="P130" s="320"/>
      <c r="Q130" s="320"/>
      <c r="R130" s="72"/>
      <c r="S130" s="72"/>
      <c r="T130" s="72"/>
      <c r="U130" s="72"/>
      <c r="V130" s="72"/>
      <c r="W130" s="72"/>
      <c r="X130" s="72"/>
      <c r="Y130" s="72"/>
      <c r="Z130" s="72"/>
      <c r="AA130" s="72"/>
      <c r="AB130" s="72"/>
      <c r="AC130" s="72"/>
      <c r="AD130" s="72"/>
      <c r="AE130" s="72"/>
      <c r="AF130" s="72"/>
      <c r="AG130" s="72"/>
      <c r="AH130" s="72"/>
      <c r="AI130" s="72"/>
      <c r="AJ130" s="72"/>
      <c r="AK130" s="72"/>
      <c r="AL130" s="320"/>
      <c r="AM130" s="320"/>
      <c r="AN130" s="320"/>
      <c r="AO130" s="320"/>
    </row>
    <row r="131" spans="1:41" s="177" customFormat="1">
      <c r="A131" s="391"/>
      <c r="B131" s="366"/>
      <c r="C131" s="365"/>
      <c r="D131" s="365"/>
      <c r="E131" s="365"/>
      <c r="F131" s="365"/>
      <c r="H131" s="320"/>
      <c r="I131" s="320"/>
      <c r="J131" s="320"/>
      <c r="K131" s="320"/>
      <c r="L131" s="320"/>
      <c r="M131" s="320"/>
      <c r="N131" s="322"/>
      <c r="O131" s="320"/>
      <c r="P131" s="320"/>
      <c r="Q131" s="320"/>
      <c r="R131" s="72"/>
      <c r="S131" s="72"/>
      <c r="T131" s="72"/>
      <c r="U131" s="72"/>
      <c r="V131" s="72"/>
      <c r="W131" s="72"/>
      <c r="X131" s="72"/>
      <c r="Y131" s="72"/>
      <c r="Z131" s="72"/>
      <c r="AA131" s="72"/>
      <c r="AB131" s="72"/>
      <c r="AC131" s="72"/>
      <c r="AD131" s="72"/>
      <c r="AE131" s="72"/>
      <c r="AF131" s="72"/>
      <c r="AG131" s="72"/>
      <c r="AH131" s="72"/>
      <c r="AI131" s="72"/>
      <c r="AJ131" s="72"/>
      <c r="AK131" s="72"/>
      <c r="AL131" s="320"/>
      <c r="AM131" s="320"/>
      <c r="AN131" s="320"/>
      <c r="AO131" s="320"/>
    </row>
    <row r="132" spans="1:41" s="177" customFormat="1">
      <c r="A132" s="391"/>
      <c r="B132" s="366"/>
      <c r="C132" s="365"/>
      <c r="D132" s="365"/>
      <c r="E132" s="365"/>
      <c r="F132" s="365"/>
      <c r="H132" s="320"/>
      <c r="I132" s="320"/>
      <c r="J132" s="320"/>
      <c r="K132" s="320"/>
      <c r="L132" s="320"/>
      <c r="M132" s="320"/>
      <c r="N132" s="322"/>
      <c r="O132" s="320"/>
      <c r="P132" s="320"/>
      <c r="Q132" s="320"/>
      <c r="R132" s="72"/>
      <c r="S132" s="72"/>
      <c r="T132" s="72"/>
      <c r="U132" s="72"/>
      <c r="V132" s="72"/>
      <c r="W132" s="72"/>
      <c r="X132" s="72"/>
      <c r="Y132" s="72"/>
      <c r="Z132" s="72"/>
      <c r="AA132" s="72"/>
      <c r="AB132" s="72"/>
      <c r="AC132" s="72"/>
      <c r="AD132" s="72"/>
      <c r="AE132" s="72"/>
      <c r="AF132" s="72"/>
      <c r="AG132" s="72"/>
      <c r="AH132" s="72"/>
      <c r="AI132" s="72"/>
      <c r="AJ132" s="72"/>
      <c r="AK132" s="72"/>
      <c r="AL132" s="320"/>
      <c r="AM132" s="320"/>
      <c r="AN132" s="320"/>
      <c r="AO132" s="320"/>
    </row>
    <row r="133" spans="1:41" s="177" customFormat="1">
      <c r="A133" s="391"/>
      <c r="B133" s="366"/>
      <c r="C133" s="365"/>
      <c r="D133" s="365"/>
      <c r="E133" s="365"/>
      <c r="F133" s="365"/>
      <c r="H133" s="320"/>
      <c r="I133" s="320"/>
      <c r="J133" s="320"/>
      <c r="K133" s="320"/>
      <c r="L133" s="320"/>
      <c r="M133" s="320"/>
      <c r="N133" s="322"/>
      <c r="O133" s="320"/>
      <c r="P133" s="320"/>
      <c r="Q133" s="320"/>
      <c r="R133" s="72"/>
      <c r="S133" s="72"/>
      <c r="T133" s="72"/>
      <c r="U133" s="72"/>
      <c r="V133" s="72"/>
      <c r="W133" s="72"/>
      <c r="X133" s="72"/>
      <c r="Y133" s="72"/>
      <c r="Z133" s="72"/>
      <c r="AA133" s="72"/>
      <c r="AB133" s="72"/>
      <c r="AC133" s="72"/>
      <c r="AD133" s="72"/>
      <c r="AE133" s="72"/>
      <c r="AF133" s="72"/>
      <c r="AG133" s="72"/>
      <c r="AH133" s="72"/>
      <c r="AI133" s="72"/>
      <c r="AJ133" s="72"/>
      <c r="AK133" s="72"/>
      <c r="AL133" s="320"/>
      <c r="AM133" s="320"/>
      <c r="AN133" s="320"/>
      <c r="AO133" s="320"/>
    </row>
    <row r="134" spans="1:41" s="177" customFormat="1">
      <c r="A134" s="391"/>
      <c r="B134" s="366"/>
      <c r="C134" s="365"/>
      <c r="D134" s="365"/>
      <c r="E134" s="365"/>
      <c r="F134" s="365"/>
      <c r="H134" s="320"/>
      <c r="I134" s="320"/>
      <c r="J134" s="320"/>
      <c r="K134" s="320"/>
      <c r="L134" s="320"/>
      <c r="M134" s="320"/>
      <c r="N134" s="322"/>
      <c r="O134" s="320"/>
      <c r="P134" s="320"/>
      <c r="Q134" s="320"/>
      <c r="R134" s="72"/>
      <c r="S134" s="72"/>
      <c r="T134" s="72"/>
      <c r="U134" s="72"/>
      <c r="V134" s="72"/>
      <c r="W134" s="72"/>
      <c r="X134" s="72"/>
      <c r="Y134" s="72"/>
      <c r="Z134" s="72"/>
      <c r="AA134" s="72"/>
      <c r="AB134" s="72"/>
      <c r="AC134" s="72"/>
      <c r="AD134" s="72"/>
      <c r="AE134" s="72"/>
      <c r="AF134" s="72"/>
      <c r="AG134" s="72"/>
      <c r="AH134" s="72"/>
      <c r="AI134" s="72"/>
      <c r="AJ134" s="72"/>
      <c r="AK134" s="72"/>
      <c r="AL134" s="320"/>
      <c r="AM134" s="320"/>
      <c r="AN134" s="320"/>
      <c r="AO134" s="320"/>
    </row>
    <row r="135" spans="1:41" s="177" customFormat="1">
      <c r="A135" s="391"/>
      <c r="B135" s="366"/>
      <c r="C135" s="365"/>
      <c r="D135" s="365"/>
      <c r="E135" s="365"/>
      <c r="F135" s="365"/>
      <c r="H135" s="320"/>
      <c r="I135" s="320"/>
      <c r="J135" s="320"/>
      <c r="K135" s="320"/>
      <c r="L135" s="320"/>
      <c r="M135" s="320"/>
      <c r="N135" s="322"/>
      <c r="O135" s="320"/>
      <c r="P135" s="320"/>
      <c r="Q135" s="320"/>
      <c r="R135" s="72"/>
      <c r="S135" s="72"/>
      <c r="T135" s="72"/>
      <c r="U135" s="72"/>
      <c r="V135" s="72"/>
      <c r="W135" s="72"/>
      <c r="X135" s="72"/>
      <c r="Y135" s="72"/>
      <c r="Z135" s="72"/>
      <c r="AA135" s="72"/>
      <c r="AB135" s="72"/>
      <c r="AC135" s="72"/>
      <c r="AD135" s="72"/>
      <c r="AE135" s="72"/>
      <c r="AF135" s="72"/>
      <c r="AG135" s="72"/>
      <c r="AH135" s="72"/>
      <c r="AI135" s="72"/>
      <c r="AJ135" s="72"/>
      <c r="AK135" s="72"/>
      <c r="AL135" s="320"/>
      <c r="AM135" s="320"/>
      <c r="AN135" s="320"/>
      <c r="AO135" s="320"/>
    </row>
    <row r="136" spans="1:41" s="177" customFormat="1">
      <c r="A136" s="391"/>
      <c r="B136" s="366"/>
      <c r="C136" s="365"/>
      <c r="D136" s="365"/>
      <c r="E136" s="365"/>
      <c r="F136" s="365"/>
      <c r="H136" s="320"/>
      <c r="I136" s="320"/>
      <c r="J136" s="320"/>
      <c r="K136" s="320"/>
      <c r="L136" s="320"/>
      <c r="M136" s="320"/>
      <c r="N136" s="322"/>
      <c r="O136" s="320"/>
      <c r="P136" s="320"/>
      <c r="Q136" s="320"/>
      <c r="R136" s="72"/>
      <c r="S136" s="72"/>
      <c r="T136" s="72"/>
      <c r="U136" s="72"/>
      <c r="V136" s="72"/>
      <c r="W136" s="72"/>
      <c r="X136" s="72"/>
      <c r="Y136" s="72"/>
      <c r="Z136" s="72"/>
      <c r="AA136" s="72"/>
      <c r="AB136" s="72"/>
      <c r="AC136" s="72"/>
      <c r="AD136" s="72"/>
      <c r="AE136" s="72"/>
      <c r="AF136" s="72"/>
      <c r="AG136" s="72"/>
      <c r="AH136" s="72"/>
      <c r="AI136" s="72"/>
      <c r="AJ136" s="72"/>
      <c r="AK136" s="72"/>
      <c r="AL136" s="320"/>
      <c r="AM136" s="320"/>
      <c r="AN136" s="320"/>
      <c r="AO136" s="320"/>
    </row>
    <row r="137" spans="1:41" s="177" customFormat="1">
      <c r="A137" s="391"/>
      <c r="B137" s="366"/>
      <c r="C137" s="365"/>
      <c r="D137" s="365"/>
      <c r="E137" s="365"/>
      <c r="F137" s="365"/>
      <c r="H137" s="320"/>
      <c r="I137" s="320"/>
      <c r="J137" s="320"/>
      <c r="K137" s="320"/>
      <c r="L137" s="320"/>
      <c r="M137" s="320"/>
      <c r="N137" s="322"/>
      <c r="O137" s="320"/>
      <c r="P137" s="320"/>
      <c r="Q137" s="320"/>
      <c r="R137" s="72"/>
      <c r="S137" s="72"/>
      <c r="T137" s="72"/>
      <c r="U137" s="72"/>
      <c r="V137" s="72"/>
      <c r="W137" s="72"/>
      <c r="X137" s="72"/>
      <c r="Y137" s="72"/>
      <c r="Z137" s="72"/>
      <c r="AA137" s="72"/>
      <c r="AB137" s="72"/>
      <c r="AC137" s="72"/>
      <c r="AD137" s="72"/>
      <c r="AE137" s="72"/>
      <c r="AF137" s="72"/>
      <c r="AG137" s="72"/>
      <c r="AH137" s="72"/>
      <c r="AI137" s="72"/>
      <c r="AJ137" s="72"/>
      <c r="AK137" s="72"/>
      <c r="AL137" s="320"/>
      <c r="AM137" s="320"/>
      <c r="AN137" s="320"/>
      <c r="AO137" s="320"/>
    </row>
    <row r="138" spans="1:41" s="177" customFormat="1">
      <c r="A138" s="391"/>
      <c r="B138" s="366"/>
      <c r="C138" s="365"/>
      <c r="D138" s="365"/>
      <c r="E138" s="365"/>
      <c r="F138" s="365"/>
      <c r="H138" s="320"/>
      <c r="I138" s="320"/>
      <c r="J138" s="320"/>
      <c r="K138" s="320"/>
      <c r="L138" s="320"/>
      <c r="M138" s="320"/>
      <c r="N138" s="322"/>
      <c r="O138" s="320"/>
      <c r="P138" s="320"/>
      <c r="Q138" s="320"/>
      <c r="R138" s="72"/>
      <c r="S138" s="72"/>
      <c r="T138" s="72"/>
      <c r="U138" s="72"/>
      <c r="V138" s="72"/>
      <c r="W138" s="72"/>
      <c r="X138" s="72"/>
      <c r="Y138" s="72"/>
      <c r="Z138" s="72"/>
      <c r="AA138" s="72"/>
      <c r="AB138" s="72"/>
      <c r="AC138" s="72"/>
      <c r="AD138" s="72"/>
      <c r="AE138" s="72"/>
      <c r="AF138" s="72"/>
      <c r="AG138" s="72"/>
      <c r="AH138" s="72"/>
      <c r="AI138" s="72"/>
      <c r="AJ138" s="72"/>
      <c r="AK138" s="72"/>
      <c r="AL138" s="320"/>
      <c r="AM138" s="320"/>
      <c r="AN138" s="320"/>
      <c r="AO138" s="320"/>
    </row>
    <row r="139" spans="1:41" s="177" customFormat="1">
      <c r="A139" s="391"/>
      <c r="B139" s="366"/>
      <c r="C139" s="365"/>
      <c r="D139" s="365"/>
      <c r="E139" s="365"/>
      <c r="F139" s="365"/>
      <c r="H139" s="320"/>
      <c r="I139" s="320"/>
      <c r="J139" s="320"/>
      <c r="K139" s="320"/>
      <c r="L139" s="320"/>
      <c r="M139" s="320"/>
      <c r="N139" s="322"/>
      <c r="O139" s="320"/>
      <c r="P139" s="320"/>
      <c r="Q139" s="320"/>
      <c r="R139" s="72"/>
      <c r="S139" s="72"/>
      <c r="T139" s="72"/>
      <c r="U139" s="72"/>
      <c r="V139" s="72"/>
      <c r="W139" s="72"/>
      <c r="X139" s="72"/>
      <c r="Y139" s="72"/>
      <c r="Z139" s="72"/>
      <c r="AA139" s="72"/>
      <c r="AB139" s="72"/>
      <c r="AC139" s="72"/>
      <c r="AD139" s="72"/>
      <c r="AE139" s="72"/>
      <c r="AF139" s="72"/>
      <c r="AG139" s="72"/>
      <c r="AH139" s="72"/>
      <c r="AI139" s="72"/>
      <c r="AJ139" s="72"/>
      <c r="AK139" s="72"/>
      <c r="AL139" s="320"/>
      <c r="AM139" s="320"/>
      <c r="AN139" s="320"/>
      <c r="AO139" s="320"/>
    </row>
    <row r="140" spans="1:41" s="177" customFormat="1">
      <c r="A140" s="391"/>
      <c r="B140" s="366"/>
      <c r="C140" s="365"/>
      <c r="D140" s="365"/>
      <c r="E140" s="365"/>
      <c r="F140" s="365"/>
      <c r="H140" s="320"/>
      <c r="I140" s="320"/>
      <c r="J140" s="320"/>
      <c r="K140" s="320"/>
      <c r="L140" s="320"/>
      <c r="M140" s="320"/>
      <c r="N140" s="322"/>
      <c r="O140" s="320"/>
      <c r="P140" s="320"/>
      <c r="Q140" s="320"/>
      <c r="R140" s="72"/>
      <c r="S140" s="72"/>
      <c r="T140" s="72"/>
      <c r="U140" s="72"/>
      <c r="V140" s="72"/>
      <c r="W140" s="72"/>
      <c r="X140" s="72"/>
      <c r="Y140" s="72"/>
      <c r="Z140" s="72"/>
      <c r="AA140" s="72"/>
      <c r="AB140" s="72"/>
      <c r="AC140" s="72"/>
      <c r="AD140" s="72"/>
      <c r="AE140" s="72"/>
      <c r="AF140" s="72"/>
      <c r="AG140" s="72"/>
      <c r="AH140" s="72"/>
      <c r="AI140" s="72"/>
      <c r="AJ140" s="72"/>
      <c r="AK140" s="72"/>
      <c r="AL140" s="320"/>
      <c r="AM140" s="320"/>
      <c r="AN140" s="320"/>
      <c r="AO140" s="320"/>
    </row>
  </sheetData>
  <sheetProtection password="CFB5" sheet="1" objects="1" scenarios="1" formatColumns="0" formatRows="0" selectLockedCells="1"/>
  <customSheetViews>
    <customSheetView guid="{D5F8AD2D-F014-4A7B-9CE7-589273BD9F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
      <headerFooter alignWithMargins="0">
        <oddFooter>&amp;R&amp;"Book Antiqua,Bold"&amp;10Schedule-2/ Page &amp;P of &amp;N</oddFooter>
      </headerFooter>
    </customSheetView>
    <customSheetView guid="{8909CFDD-4F29-4C72-886E-908773EE94A2}"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
      <headerFooter alignWithMargins="0">
        <oddFooter>&amp;R&amp;"Book Antiqua,Bold"&amp;10Schedule-2/ Page &amp;P of &amp;N</oddFooter>
      </headerFooter>
    </customSheetView>
    <customSheetView guid="{A34CC49F-E309-4C23-B4F6-1E3B307C10D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3"/>
      <headerFooter alignWithMargins="0">
        <oddFooter>&amp;R&amp;"Book Antiqua,Bold"&amp;10Schedule-2/ Page &amp;P of &amp;N</oddFooter>
      </headerFooter>
    </customSheetView>
    <customSheetView guid="{B835C05C-B615-4DCB-982D-4519616B3CD8}"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4"/>
      <headerFooter alignWithMargins="0">
        <oddFooter>&amp;R&amp;"Book Antiqua,Bold"&amp;10Schedule-2/ Page &amp;P of &amp;N</oddFooter>
      </headerFooter>
    </customSheetView>
    <customSheetView guid="{223BC0FC-814D-40F0-9795-CE82A16FF3A5}"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5"/>
      <headerFooter alignWithMargins="0">
        <oddFooter>&amp;R&amp;"Book Antiqua,Bold"&amp;10Schedule-2/ Page &amp;P of &amp;N</oddFooter>
      </headerFooter>
    </customSheetView>
    <customSheetView guid="{D53177B2-31EC-4222-B97A-A37DCFD9E45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6"/>
      <headerFooter alignWithMargins="0">
        <oddFooter>&amp;R&amp;"Book Antiqua,Bold"&amp;10Schedule-2/ Page &amp;P of &amp;N</oddFooter>
      </headerFooter>
    </customSheetView>
    <customSheetView guid="{B3CE7B10-A914-4559-A6DA-AED8C22AFD6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7"/>
      <headerFooter alignWithMargins="0">
        <oddFooter>&amp;R&amp;"Book Antiqua,Bold"&amp;10Schedule-2/ Page &amp;P of &amp;N</oddFooter>
      </headerFooter>
    </customSheetView>
    <customSheetView guid="{7487ED9F-BBED-4B2A-9631-22F1A43094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8"/>
      <headerFooter alignWithMargins="0">
        <oddFooter>&amp;R&amp;"Book Antiqua,Bold"&amp;10Schedule-2/ Page &amp;P of &amp;N</oddFooter>
      </headerFooter>
    </customSheetView>
    <customSheetView guid="{A7DBDDEF-9245-44C6-9EBF-032DB6E1C0A2}"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9"/>
      <headerFooter alignWithMargins="0">
        <oddFooter>&amp;R&amp;"Book Antiqua,Bold"&amp;10Schedule-2/ Page &amp;P of &amp;N</oddFooter>
      </headerFooter>
    </customSheetView>
    <customSheetView guid="{E9F4E142-7D26-464D-BECA-4F3806DB1FE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0"/>
      <headerFooter alignWithMargins="0">
        <oddFooter>&amp;R&amp;"Book Antiqua,Bold"&amp;10Schedule-2/ Page &amp;P of &amp;N</oddFooter>
      </headerFooter>
    </customSheetView>
    <customSheetView guid="{27A45B7A-04F2-4516-B80B-5ED0825D4ED3}" scale="80" hiddenColumns="1" state="hidden">
      <selection activeCell="A4" sqref="A4:F4"/>
      <colBreaks count="1" manualBreakCount="1">
        <brk id="6" max="1048575" man="1"/>
      </colBreaks>
      <pageMargins left="0.51181102362204722" right="0.26" top="0.4" bottom="0.44" header="0.25" footer="0.24"/>
      <printOptions horizontalCentered="1"/>
      <pageSetup paperSize="9" orientation="portrait" horizontalDpi="300" verticalDpi="300" r:id="rId11"/>
      <headerFooter alignWithMargins="0">
        <oddFooter>&amp;R&amp;"Book Antiqua,Bold"&amp;10Schedule-2/ Page &amp;P of &amp;N</oddFooter>
      </headerFooter>
    </customSheetView>
    <customSheetView guid="{ECE9294F-C910-4036-88BC-B1F2176FB0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2"/>
      <headerFooter alignWithMargins="0">
        <oddFooter>&amp;R&amp;"Book Antiqua,Bold"&amp;10Schedule-2/ Page &amp;P of &amp;N</oddFooter>
      </headerFooter>
    </customSheetView>
    <customSheetView guid="{B23AD343-29DA-4CE0-BD10-47BF44F3782F}"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3"/>
      <headerFooter alignWithMargins="0">
        <oddFooter>&amp;R&amp;"Book Antiqua,Bold"&amp;10Schedule-2/ Page &amp;P of &amp;N</oddFooter>
      </headerFooter>
    </customSheetView>
    <customSheetView guid="{4AA1107B-A795-4744-B566-827168772C7A}"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4"/>
      <headerFooter alignWithMargins="0">
        <oddFooter>&amp;R&amp;"Book Antiqua,Bold"&amp;10Schedule-2/ Page &amp;P of &amp;N</oddFooter>
      </headerFooter>
    </customSheetView>
    <customSheetView guid="{EE46BCD1-F715-4FA9-A5FC-1B125AD601E0}"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5"/>
      <headerFooter alignWithMargins="0">
        <oddFooter>&amp;R&amp;"Book Antiqua,Bold"&amp;10Schedule-2/ Page &amp;P of &amp;N</oddFooter>
      </headerFooter>
    </customSheetView>
    <customSheetView guid="{D0757F9E-DF41-4B40-A5E5-F4F8FDD8D61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6"/>
      <headerFooter alignWithMargins="0">
        <oddFooter>&amp;R&amp;"Book Antiqua,Bold"&amp;10Schedule-2/ Page &amp;P of &amp;N</oddFooter>
      </headerFooter>
    </customSheetView>
    <customSheetView guid="{E97134B6-5E8D-4951-8DA0-73D06553236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7"/>
      <headerFooter alignWithMargins="0">
        <oddFooter>&amp;R&amp;"Book Antiqua,Bold"&amp;10Schedule-2/ Page &amp;P of &amp;N</oddFooter>
      </headerFooter>
    </customSheetView>
    <customSheetView guid="{C431BC99-7569-44AB-83F6-AB73BDED3783}"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8"/>
      <headerFooter alignWithMargins="0">
        <oddFooter>&amp;R&amp;"Book Antiqua,Bold"&amp;10Schedule-2/ Page &amp;P of &amp;N</oddFooter>
      </headerFooter>
    </customSheetView>
    <customSheetView guid="{498493C3-769C-4143-9114-C68CD1D40B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9"/>
      <headerFooter alignWithMargins="0">
        <oddFooter>&amp;R&amp;"Book Antiqua,Bold"&amp;10Schedule-2/ Page &amp;P of &amp;N</oddFooter>
      </headerFooter>
    </customSheetView>
    <customSheetView guid="{1E0C44A1-9358-4FBD-8C2C-4DB661DA1476}"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0"/>
      <headerFooter alignWithMargins="0">
        <oddFooter>&amp;R&amp;"Book Antiqua,Bold"&amp;10Schedule-2/ Page &amp;P of &amp;N</oddFooter>
      </headerFooter>
    </customSheetView>
    <customSheetView guid="{A41EE4DE-0D82-4A56-8210-F78316511D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1"/>
      <headerFooter alignWithMargins="0">
        <oddFooter>&amp;R&amp;"Book Antiqua,Bold"&amp;10Schedule-2/ Page &amp;P of &amp;N</oddFooter>
      </headerFooter>
    </customSheetView>
    <customSheetView guid="{BB6473B7-092C-417E-97E7-ED0705AE17A0}"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2"/>
      <headerFooter alignWithMargins="0">
        <oddFooter>&amp;R&amp;"Book Antiqua,Bold"&amp;10Schedule-2/ Page &amp;P of &amp;N</oddFooter>
      </headerFooter>
    </customSheetView>
    <customSheetView guid="{023E95C7-CD0A-46A1-945E-64751E02EBFE}"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3"/>
      <headerFooter alignWithMargins="0">
        <oddFooter>&amp;R&amp;"Book Antiqua,Bold"&amp;10Schedule-2/ Page &amp;P of &amp;N</oddFooter>
      </headerFooter>
    </customSheetView>
    <customSheetView guid="{CB55CDDD-15EC-4265-9148-3411BBB26D54}"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4"/>
      <headerFooter alignWithMargins="0">
        <oddFooter>&amp;R&amp;"Book Antiqua,Bold"&amp;10Schedule-2/ Page &amp;P of &amp;N</oddFooter>
      </headerFooter>
    </customSheetView>
    <customSheetView guid="{987A3FAC-920D-4C0C-8129-D8F4AFD7E477}"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5"/>
      <headerFooter alignWithMargins="0">
        <oddFooter>&amp;R&amp;"Book Antiqua,Bold"&amp;10Schedule-2/ Page &amp;P of &amp;N</oddFooter>
      </headerFooter>
    </customSheetView>
  </customSheetViews>
  <mergeCells count="10">
    <mergeCell ref="A3:F3"/>
    <mergeCell ref="W3:X3"/>
    <mergeCell ref="A4:F4"/>
    <mergeCell ref="A7:D7"/>
    <mergeCell ref="L13:M13"/>
    <mergeCell ref="O13:P13"/>
    <mergeCell ref="B8:D8"/>
    <mergeCell ref="B9:D9"/>
    <mergeCell ref="B10:D10"/>
    <mergeCell ref="B11:D11"/>
  </mergeCells>
  <phoneticPr fontId="27" type="noConversion"/>
  <conditionalFormatting sqref="E16:E55">
    <cfRule type="expression" dxfId="31" priority="1" stopIfTrue="1">
      <formula>D16&gt;0</formula>
    </cfRule>
  </conditionalFormatting>
  <printOptions horizontalCentered="1"/>
  <pageMargins left="0.51181102362204722" right="0.26" top="0.4" bottom="0.44" header="0.25" footer="0.24"/>
  <pageSetup paperSize="9" orientation="portrait" horizontalDpi="300" verticalDpi="300" r:id="rId26"/>
  <headerFooter alignWithMargins="0">
    <oddFooter>&amp;R&amp;"Book Antiqua,Bold"&amp;10Schedule-2/ Page &amp;P of &amp;N</oddFooter>
  </headerFooter>
  <colBreaks count="1" manualBreakCount="1">
    <brk id="6" max="1048575" man="1"/>
  </colBreaks>
  <drawing r:id="rId2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10"/>
    <pageSetUpPr fitToPage="1"/>
  </sheetPr>
  <dimension ref="A1:BB127"/>
  <sheetViews>
    <sheetView view="pageBreakPreview" topLeftCell="I4" zoomScaleNormal="100" zoomScaleSheetLayoutView="100" workbookViewId="0">
      <selection activeCell="I21" sqref="I21"/>
    </sheetView>
  </sheetViews>
  <sheetFormatPr defaultColWidth="9" defaultRowHeight="15.75"/>
  <cols>
    <col min="1" max="1" width="5.25" style="598" customWidth="1"/>
    <col min="2" max="2" width="13" style="830" hidden="1" customWidth="1"/>
    <col min="3" max="3" width="7.875" style="830" hidden="1" customWidth="1"/>
    <col min="4" max="4" width="8.875" style="830" hidden="1" customWidth="1"/>
    <col min="5" max="5" width="9.375" style="830" hidden="1" customWidth="1"/>
    <col min="6" max="6" width="51.125" style="830" customWidth="1"/>
    <col min="7" max="7" width="12.625" style="830" hidden="1" customWidth="1"/>
    <col min="8" max="8" width="12.125" style="598" customWidth="1"/>
    <col min="9" max="9" width="12" style="831" bestFit="1" customWidth="1"/>
    <col min="10" max="10" width="9.5" style="830" customWidth="1"/>
    <col min="11" max="11" width="13" style="830" customWidth="1"/>
    <col min="12" max="12" width="65.5" style="832" customWidth="1"/>
    <col min="13" max="13" width="6.5" style="831" customWidth="1"/>
    <col min="14" max="14" width="8.625" style="831" customWidth="1"/>
    <col min="15" max="15" width="13.5" style="833" customWidth="1"/>
    <col min="16" max="16" width="14.125" style="831" customWidth="1"/>
    <col min="17" max="17" width="17.125" style="605" customWidth="1"/>
    <col min="18" max="18" width="10.5" style="603" hidden="1" customWidth="1"/>
    <col min="19" max="19" width="14.75" style="603" hidden="1" customWidth="1"/>
    <col min="20" max="26" width="9" style="603" hidden="1" customWidth="1"/>
    <col min="27" max="28" width="9" style="603" customWidth="1"/>
    <col min="29" max="29" width="16.5" style="603" customWidth="1"/>
    <col min="30" max="31" width="9" style="603" customWidth="1"/>
    <col min="32" max="36" width="9" style="603"/>
    <col min="37" max="37" width="9" style="603" hidden="1" customWidth="1"/>
    <col min="38" max="39" width="17.625" style="603" hidden="1" customWidth="1"/>
    <col min="40" max="40" width="9" style="603" hidden="1" customWidth="1"/>
    <col min="41" max="41" width="15.5" style="603" hidden="1" customWidth="1"/>
    <col min="42" max="42" width="15.375" style="603" hidden="1" customWidth="1"/>
    <col min="43" max="54" width="9" style="603"/>
    <col min="55" max="16384" width="9" style="606"/>
  </cols>
  <sheetData>
    <row r="1" spans="1:42" ht="16.5">
      <c r="A1" s="1052" t="str">
        <f>Cover!B3</f>
        <v>Tender Enquiry No.:NR3/NT/W-AIS/DOM/K00/25/09228 (RFx No. 5002004616)</v>
      </c>
      <c r="B1" s="1053"/>
      <c r="C1" s="1054"/>
      <c r="D1" s="1054"/>
      <c r="E1" s="1054"/>
      <c r="F1" s="1053"/>
      <c r="G1" s="1054"/>
      <c r="H1" s="1055"/>
      <c r="I1" s="824"/>
      <c r="J1" s="1053"/>
      <c r="K1" s="1053"/>
      <c r="L1" s="1022"/>
      <c r="M1" s="825"/>
      <c r="N1" s="825"/>
      <c r="O1" s="826"/>
      <c r="P1" s="825" t="s">
        <v>423</v>
      </c>
    </row>
    <row r="2" spans="1:42">
      <c r="A2" s="1056"/>
      <c r="B2" s="1057"/>
      <c r="C2" s="1057"/>
      <c r="D2" s="1057"/>
      <c r="E2" s="1057"/>
      <c r="F2" s="1057"/>
      <c r="G2" s="1057"/>
      <c r="H2" s="1056"/>
      <c r="I2" s="827"/>
      <c r="J2" s="1057"/>
      <c r="K2" s="1057"/>
      <c r="L2" s="1023"/>
      <c r="M2" s="827"/>
      <c r="N2" s="827"/>
      <c r="O2" s="606"/>
      <c r="P2" s="827"/>
    </row>
    <row r="3" spans="1:42" ht="55.5" customHeight="1">
      <c r="A3" s="1245" t="str">
        <f>Cover!$B$2</f>
        <v>Package-C-Augmentation of transformation capacity at 765/400/220kV Agra (PG) S/S by 1x500 MVA, 400/220kV ICT at 400 KV Agra S/S</v>
      </c>
      <c r="B3" s="1245"/>
      <c r="C3" s="1245"/>
      <c r="D3" s="1245"/>
      <c r="E3" s="1245"/>
      <c r="F3" s="1245"/>
      <c r="G3" s="1245"/>
      <c r="H3" s="1245"/>
      <c r="I3" s="1245"/>
      <c r="J3" s="1245"/>
      <c r="K3" s="1245"/>
      <c r="L3" s="1245"/>
      <c r="M3" s="1245"/>
      <c r="N3" s="1245"/>
      <c r="O3" s="1245"/>
      <c r="P3" s="1245"/>
      <c r="Q3" s="1245"/>
      <c r="AK3" s="828" t="s">
        <v>340</v>
      </c>
      <c r="AM3" s="829">
        <f>IF(ISERROR(#REF!/('Sch-6'!D14+'Sch-6'!D16+'Sch-6'!D18)),0,#REF!/( 'Sch-6'!D14+'Sch-6'!D16+'Sch-6'!D18))</f>
        <v>0</v>
      </c>
    </row>
    <row r="4" spans="1:42" ht="16.5">
      <c r="A4" s="1196" t="s">
        <v>24</v>
      </c>
      <c r="B4" s="1196"/>
      <c r="C4" s="1196"/>
      <c r="D4" s="1196"/>
      <c r="E4" s="1196"/>
      <c r="F4" s="1196"/>
      <c r="G4" s="1196"/>
      <c r="H4" s="1196"/>
      <c r="I4" s="1196"/>
      <c r="J4" s="1196"/>
      <c r="K4" s="1196"/>
      <c r="L4" s="1196"/>
      <c r="M4" s="1196"/>
      <c r="N4" s="1196"/>
      <c r="O4" s="1196"/>
      <c r="P4" s="1196"/>
      <c r="Q4" s="1196"/>
      <c r="AK4" s="828" t="s">
        <v>341</v>
      </c>
      <c r="AM4" s="829" t="e">
        <f>#REF!</f>
        <v>#REF!</v>
      </c>
    </row>
    <row r="5" spans="1:42">
      <c r="AK5" s="828" t="s">
        <v>346</v>
      </c>
      <c r="AM5" s="829">
        <f>IF(ISERROR(#REF!/#REF!),0,#REF! /#REF!)</f>
        <v>0</v>
      </c>
    </row>
    <row r="6" spans="1:42" ht="16.5">
      <c r="A6" s="1058" t="str">
        <f>'Sch-1'!A6</f>
        <v>Bidder’s Name and Address (Lead Partner) :</v>
      </c>
      <c r="B6" s="1059"/>
      <c r="C6" s="708"/>
      <c r="D6" s="708"/>
      <c r="E6" s="708"/>
      <c r="F6" s="1059"/>
      <c r="G6" s="708"/>
      <c r="H6" s="1060"/>
      <c r="I6" s="674"/>
      <c r="J6" s="1059"/>
      <c r="K6" s="1059"/>
      <c r="L6" s="1027"/>
      <c r="M6" s="671" t="s">
        <v>394</v>
      </c>
      <c r="P6" s="827"/>
      <c r="AK6" s="828" t="s">
        <v>347</v>
      </c>
      <c r="AM6" s="829" t="e">
        <f>#REF!</f>
        <v>#REF!</v>
      </c>
    </row>
    <row r="7" spans="1:42" ht="44.25" customHeight="1">
      <c r="A7" s="834" t="str">
        <f>'Sch-1'!A7</f>
        <v xml:space="preserve">JV of …….. …….. …….. …….. …….. ……..  ,  &amp; …….. …….. …….. …….. …….. …….. </v>
      </c>
      <c r="B7" s="835"/>
      <c r="C7" s="836"/>
      <c r="D7" s="836"/>
      <c r="E7" s="836"/>
      <c r="F7" s="835"/>
      <c r="G7" s="836"/>
      <c r="H7" s="599"/>
      <c r="I7" s="835"/>
      <c r="J7" s="835"/>
      <c r="K7" s="835"/>
      <c r="L7" s="835"/>
      <c r="M7" s="1168" t="str">
        <f>'Sch-1'!M7</f>
        <v>Contracts Services, 3rd Floor</v>
      </c>
      <c r="N7" s="1168"/>
      <c r="O7" s="1168"/>
      <c r="P7" s="1168"/>
      <c r="AK7" s="828" t="s">
        <v>344</v>
      </c>
      <c r="AM7" s="829" t="e">
        <f>SUM(AM3:AM6)</f>
        <v>#REF!</v>
      </c>
    </row>
    <row r="8" spans="1:42" ht="16.5">
      <c r="A8" s="1058" t="s">
        <v>395</v>
      </c>
      <c r="B8" s="1059"/>
      <c r="C8" s="1028" t="str">
        <f>IF('Sch-1'!C8=0, "", 'Sch-1'!C8)</f>
        <v xml:space="preserve">…….. …….. …….. …….. …….. …….. </v>
      </c>
      <c r="D8" s="708"/>
      <c r="E8" s="708"/>
      <c r="F8" s="1059"/>
      <c r="G8" s="708"/>
      <c r="H8" s="1060"/>
      <c r="I8" s="674"/>
      <c r="J8" s="1059"/>
      <c r="K8" s="1059"/>
      <c r="M8" s="1168" t="str">
        <f>'Sch-1'!M8</f>
        <v>Power Grid Corporation of India Ltd.,</v>
      </c>
      <c r="N8" s="1168"/>
      <c r="O8" s="1168"/>
      <c r="P8" s="1168"/>
    </row>
    <row r="9" spans="1:42" ht="16.5">
      <c r="A9" s="1058" t="s">
        <v>397</v>
      </c>
      <c r="B9" s="1059"/>
      <c r="C9" s="1028" t="str">
        <f>IF('Sch-1'!C9=0, "", 'Sch-1'!C9)</f>
        <v xml:space="preserve">…….. …….. …….. …….. …….. …….. </v>
      </c>
      <c r="D9" s="708"/>
      <c r="E9" s="708"/>
      <c r="F9" s="1059"/>
      <c r="G9" s="708"/>
      <c r="H9" s="1060"/>
      <c r="I9" s="674"/>
      <c r="J9" s="1059"/>
      <c r="K9" s="1059"/>
      <c r="M9" s="1168" t="str">
        <f>'Sch-1'!M9</f>
        <v>Northern Region-III Headquarter 2nd Floor, Plot No. – 2A/INS 02, Avadh Vihar Yojna</v>
      </c>
      <c r="N9" s="1168"/>
      <c r="O9" s="1168"/>
      <c r="P9" s="1168"/>
    </row>
    <row r="10" spans="1:42" ht="16.5" customHeight="1">
      <c r="A10" s="1061"/>
      <c r="B10" s="1062"/>
      <c r="C10" s="1028" t="str">
        <f>IF('Sch-1'!C10=0, "", 'Sch-1'!C10)</f>
        <v xml:space="preserve">…….. …….. …….. …….. …….. …….. </v>
      </c>
      <c r="D10" s="1063"/>
      <c r="E10" s="1063"/>
      <c r="F10" s="1062"/>
      <c r="G10" s="1063"/>
      <c r="H10" s="1064"/>
      <c r="I10" s="695"/>
      <c r="J10" s="1062"/>
      <c r="K10" s="1062"/>
      <c r="M10" s="837" t="str">
        <f>'Sch-1'!M10</f>
        <v xml:space="preserve">Amar Shaheed Path, Lucknow- 226002 (UP) </v>
      </c>
      <c r="N10" s="837"/>
      <c r="O10" s="677"/>
      <c r="P10" s="837"/>
      <c r="AK10" s="828" t="s">
        <v>343</v>
      </c>
      <c r="AM10" s="829">
        <f>'Sch-1'!AA10</f>
        <v>0</v>
      </c>
    </row>
    <row r="11" spans="1:42" ht="16.5" customHeight="1">
      <c r="A11" s="1061"/>
      <c r="B11" s="1062"/>
      <c r="C11" s="1028" t="str">
        <f>IF('Sch-1'!C11=0, "", 'Sch-1'!C11)</f>
        <v xml:space="preserve">…….. …….. …….. …….. …….. …….. </v>
      </c>
      <c r="D11" s="1063"/>
      <c r="E11" s="1063"/>
      <c r="F11" s="1062"/>
      <c r="G11" s="1063"/>
      <c r="H11" s="1064"/>
      <c r="I11" s="695"/>
      <c r="J11" s="1062"/>
      <c r="K11" s="1062"/>
      <c r="M11" s="1168"/>
      <c r="N11" s="1168"/>
      <c r="O11" s="1168"/>
      <c r="P11" s="1168"/>
      <c r="AK11" s="828"/>
      <c r="AM11" s="829"/>
    </row>
    <row r="12" spans="1:42">
      <c r="A12" s="1064"/>
      <c r="B12" s="1063"/>
      <c r="C12" s="1063"/>
      <c r="D12" s="1063"/>
      <c r="E12" s="1063"/>
      <c r="F12" s="1063"/>
      <c r="G12" s="1063"/>
      <c r="H12" s="1064"/>
      <c r="I12" s="837"/>
      <c r="J12" s="1063"/>
      <c r="K12" s="1063"/>
      <c r="L12" s="1065"/>
      <c r="M12" s="1028"/>
      <c r="N12" s="1028"/>
      <c r="O12" s="695"/>
      <c r="P12" s="827"/>
      <c r="AK12" s="828"/>
      <c r="AM12" s="829"/>
    </row>
    <row r="13" spans="1:42" ht="33" customHeight="1">
      <c r="A13" s="1066"/>
      <c r="B13" s="1066"/>
      <c r="C13" s="1067"/>
      <c r="D13" s="1067"/>
      <c r="E13" s="1067"/>
      <c r="F13" s="1066"/>
      <c r="G13" s="1067"/>
      <c r="H13" s="1068" t="s">
        <v>565</v>
      </c>
      <c r="I13" s="1066"/>
      <c r="J13" s="1066"/>
      <c r="K13" s="1066"/>
      <c r="L13" s="1066"/>
      <c r="M13" s="1067"/>
      <c r="N13" s="1067"/>
      <c r="O13" s="1066"/>
      <c r="P13" s="1067"/>
      <c r="R13" s="1069"/>
      <c r="S13" s="1069"/>
      <c r="T13" s="1069"/>
      <c r="U13" s="1069"/>
      <c r="AL13" s="1196" t="s">
        <v>279</v>
      </c>
      <c r="AM13" s="1196"/>
      <c r="AN13" s="605" t="s">
        <v>283</v>
      </c>
      <c r="AO13" s="1196" t="s">
        <v>280</v>
      </c>
      <c r="AP13" s="1196"/>
    </row>
    <row r="14" spans="1:42" ht="16.5">
      <c r="A14" s="1061"/>
      <c r="B14" s="1062"/>
      <c r="C14" s="1063"/>
      <c r="D14" s="1063"/>
      <c r="E14" s="1063"/>
      <c r="F14" s="1062"/>
      <c r="G14" s="1063"/>
      <c r="H14" s="1064"/>
      <c r="I14" s="695"/>
      <c r="J14" s="1062"/>
      <c r="K14" s="1062"/>
      <c r="L14" s="1062"/>
      <c r="M14" s="1063"/>
      <c r="N14" s="1063"/>
      <c r="O14" s="1062"/>
      <c r="P14" s="1063"/>
      <c r="R14" s="1069"/>
      <c r="S14" s="1069"/>
      <c r="T14" s="1069"/>
      <c r="U14" s="1069"/>
      <c r="AL14" s="913"/>
      <c r="AM14" s="913"/>
      <c r="AN14" s="605"/>
      <c r="AO14" s="913"/>
      <c r="AP14" s="913"/>
    </row>
    <row r="15" spans="1:42" ht="16.5">
      <c r="A15" s="1061"/>
      <c r="B15" s="1062"/>
      <c r="C15" s="1063"/>
      <c r="D15" s="1063"/>
      <c r="E15" s="1063"/>
      <c r="F15" s="1062"/>
      <c r="G15" s="1063"/>
      <c r="H15" s="1064"/>
      <c r="I15" s="695"/>
      <c r="J15" s="1062"/>
      <c r="K15" s="1062"/>
      <c r="L15" s="1062"/>
      <c r="M15" s="1063"/>
      <c r="N15" s="1222" t="s">
        <v>271</v>
      </c>
      <c r="O15" s="1222"/>
      <c r="P15" s="1222"/>
      <c r="R15" s="1069"/>
      <c r="S15" s="1069"/>
      <c r="T15" s="1069"/>
      <c r="U15" s="1069"/>
      <c r="AL15" s="913"/>
      <c r="AM15" s="913"/>
      <c r="AN15" s="605"/>
      <c r="AO15" s="913"/>
      <c r="AP15" s="913"/>
    </row>
    <row r="16" spans="1:42" ht="159.75" customHeight="1">
      <c r="A16" s="1070" t="s">
        <v>359</v>
      </c>
      <c r="B16" s="65" t="s">
        <v>511</v>
      </c>
      <c r="C16" s="65" t="s">
        <v>512</v>
      </c>
      <c r="D16" s="65" t="s">
        <v>518</v>
      </c>
      <c r="E16" s="65" t="s">
        <v>519</v>
      </c>
      <c r="F16" s="65" t="s">
        <v>513</v>
      </c>
      <c r="G16" s="1071" t="s">
        <v>520</v>
      </c>
      <c r="H16" s="1072" t="s">
        <v>488</v>
      </c>
      <c r="I16" s="1073" t="s">
        <v>529</v>
      </c>
      <c r="J16" s="1073" t="s">
        <v>483</v>
      </c>
      <c r="K16" s="1073" t="s">
        <v>509</v>
      </c>
      <c r="L16" s="65" t="s">
        <v>366</v>
      </c>
      <c r="M16" s="64" t="s">
        <v>351</v>
      </c>
      <c r="N16" s="64" t="s">
        <v>352</v>
      </c>
      <c r="O16" s="65" t="s">
        <v>572</v>
      </c>
      <c r="P16" s="65" t="s">
        <v>573</v>
      </c>
      <c r="Q16" s="5" t="s">
        <v>507</v>
      </c>
      <c r="R16" s="1069"/>
      <c r="S16" s="1069"/>
      <c r="T16" s="1069"/>
      <c r="U16" s="1069"/>
      <c r="AL16" s="838" t="s">
        <v>368</v>
      </c>
      <c r="AM16" s="838" t="s">
        <v>409</v>
      </c>
      <c r="AN16" s="605"/>
      <c r="AO16" s="838" t="s">
        <v>368</v>
      </c>
      <c r="AP16" s="838" t="s">
        <v>409</v>
      </c>
    </row>
    <row r="17" spans="1:42" ht="16.5">
      <c r="A17" s="1074">
        <v>1</v>
      </c>
      <c r="B17" s="1074">
        <v>2</v>
      </c>
      <c r="C17" s="1074">
        <v>3</v>
      </c>
      <c r="D17" s="1074">
        <v>4</v>
      </c>
      <c r="E17" s="1074">
        <v>5</v>
      </c>
      <c r="F17" s="1075">
        <v>6</v>
      </c>
      <c r="G17" s="1074">
        <v>7</v>
      </c>
      <c r="H17" s="1072">
        <v>8</v>
      </c>
      <c r="I17" s="1073">
        <v>9</v>
      </c>
      <c r="J17" s="1073">
        <v>10</v>
      </c>
      <c r="K17" s="1073">
        <v>11</v>
      </c>
      <c r="L17" s="9">
        <v>12</v>
      </c>
      <c r="M17" s="9">
        <v>13</v>
      </c>
      <c r="N17" s="9">
        <v>14</v>
      </c>
      <c r="O17" s="9">
        <v>15</v>
      </c>
      <c r="P17" s="9" t="s">
        <v>521</v>
      </c>
      <c r="Q17" s="9">
        <v>17</v>
      </c>
      <c r="R17" s="1069"/>
      <c r="S17" s="1069"/>
      <c r="T17" s="1069"/>
      <c r="U17" s="1069"/>
      <c r="AL17" s="604">
        <v>5</v>
      </c>
      <c r="AM17" s="604" t="s">
        <v>403</v>
      </c>
      <c r="AN17" s="605"/>
      <c r="AO17" s="604">
        <v>5</v>
      </c>
      <c r="AP17" s="604" t="s">
        <v>403</v>
      </c>
    </row>
    <row r="18" spans="1:42" ht="21" hidden="1" customHeight="1">
      <c r="A18" s="1076"/>
      <c r="B18" s="1242" t="s">
        <v>569</v>
      </c>
      <c r="C18" s="1243"/>
      <c r="D18" s="1243"/>
      <c r="E18" s="1243"/>
      <c r="F18" s="1243"/>
      <c r="G18" s="1243"/>
      <c r="H18" s="1243"/>
      <c r="I18" s="1243"/>
      <c r="J18" s="1243"/>
      <c r="K18" s="1243"/>
      <c r="L18" s="1244"/>
      <c r="M18" s="1077"/>
      <c r="N18" s="1077"/>
      <c r="O18" s="1077"/>
      <c r="P18" s="1077"/>
      <c r="Q18" s="1077"/>
      <c r="R18" s="1069"/>
      <c r="S18" s="1069"/>
      <c r="T18" s="1069"/>
      <c r="U18" s="1069"/>
      <c r="AL18" s="604"/>
      <c r="AM18" s="604"/>
      <c r="AN18" s="605"/>
      <c r="AO18" s="604"/>
      <c r="AP18" s="604"/>
    </row>
    <row r="19" spans="1:42" s="833" customFormat="1" ht="30" customHeight="1">
      <c r="A19" s="1078" t="s">
        <v>338</v>
      </c>
      <c r="C19" s="1041"/>
      <c r="D19" s="1041"/>
      <c r="E19" s="1041"/>
      <c r="F19" s="1037" t="s">
        <v>580</v>
      </c>
      <c r="G19" s="1041"/>
      <c r="H19" s="1041"/>
      <c r="I19" s="1038"/>
      <c r="J19" s="1038"/>
      <c r="K19" s="1038"/>
      <c r="L19" s="1039"/>
      <c r="M19" s="1079"/>
      <c r="N19" s="1079"/>
      <c r="O19" s="1079"/>
      <c r="P19" s="1079"/>
      <c r="Q19" s="1079"/>
      <c r="R19" s="1080" t="s">
        <v>490</v>
      </c>
      <c r="S19" s="1081" t="s">
        <v>491</v>
      </c>
      <c r="T19" s="843"/>
      <c r="U19" s="843"/>
      <c r="AD19" s="844"/>
    </row>
    <row r="20" spans="1:42" s="833" customFormat="1" ht="16.5">
      <c r="A20" s="1078"/>
      <c r="B20" s="1037"/>
      <c r="C20" s="1041"/>
      <c r="D20" s="1041"/>
      <c r="E20" s="1041"/>
      <c r="F20" s="1082" t="str">
        <f>Cover!$B$2</f>
        <v>Package-C-Augmentation of transformation capacity at 765/400/220kV Agra (PG) S/S by 1x500 MVA, 400/220kV ICT at 400 KV Agra S/S</v>
      </c>
      <c r="G20" s="1041"/>
      <c r="H20" s="1041"/>
      <c r="I20" s="1038"/>
      <c r="J20" s="1038"/>
      <c r="K20" s="1038"/>
      <c r="L20" s="1024"/>
      <c r="M20" s="1083"/>
      <c r="N20" s="1083"/>
      <c r="O20" s="1079"/>
      <c r="P20" s="1079"/>
      <c r="Q20" s="1079"/>
      <c r="R20" s="1084"/>
      <c r="S20" s="1084"/>
      <c r="T20" s="843"/>
      <c r="U20" s="843"/>
      <c r="AD20" s="844"/>
    </row>
    <row r="21" spans="1:42" s="833" customFormat="1" ht="33">
      <c r="A21" s="845">
        <v>1</v>
      </c>
      <c r="B21" s="1085"/>
      <c r="C21" s="801"/>
      <c r="D21" s="801"/>
      <c r="E21" s="801"/>
      <c r="F21" s="1106" t="s">
        <v>598</v>
      </c>
      <c r="G21" s="801"/>
      <c r="H21" s="1107">
        <v>998736</v>
      </c>
      <c r="I21" s="839"/>
      <c r="J21" s="801">
        <v>18</v>
      </c>
      <c r="K21" s="840"/>
      <c r="L21" s="1106" t="s">
        <v>841</v>
      </c>
      <c r="M21" s="1107" t="s">
        <v>590</v>
      </c>
      <c r="N21" s="1107">
        <v>1</v>
      </c>
      <c r="O21" s="841"/>
      <c r="P21" s="842" t="str">
        <f>IF(O21=0, "Included", IF(ISERROR(N21*O21), O21, N21*O21))</f>
        <v>Included</v>
      </c>
      <c r="Q21" s="842">
        <f>S21</f>
        <v>0</v>
      </c>
      <c r="R21" s="833">
        <f>IF(P21="Included",0,P21)</f>
        <v>0</v>
      </c>
      <c r="S21" s="833">
        <f t="shared" ref="S21" si="0">IF(K21="",(R21*J21/100),(R21*K21))</f>
        <v>0</v>
      </c>
      <c r="T21" s="843"/>
      <c r="U21" s="843"/>
      <c r="AD21" s="844"/>
    </row>
    <row r="22" spans="1:42" s="833" customFormat="1" ht="33">
      <c r="A22" s="845">
        <v>2</v>
      </c>
      <c r="B22" s="1085"/>
      <c r="C22" s="801"/>
      <c r="D22" s="801"/>
      <c r="E22" s="801"/>
      <c r="F22" s="1106" t="s">
        <v>626</v>
      </c>
      <c r="G22" s="801"/>
      <c r="H22" s="1107">
        <v>998736</v>
      </c>
      <c r="I22" s="839"/>
      <c r="J22" s="801">
        <v>18</v>
      </c>
      <c r="K22" s="840"/>
      <c r="L22" s="1106" t="s">
        <v>748</v>
      </c>
      <c r="M22" s="1107" t="s">
        <v>590</v>
      </c>
      <c r="N22" s="1107">
        <v>3</v>
      </c>
      <c r="O22" s="841"/>
      <c r="P22" s="842" t="str">
        <f t="shared" ref="P22:P85" si="1">IF(O22=0, "Included", IF(ISERROR(N22*O22), O22, N22*O22))</f>
        <v>Included</v>
      </c>
      <c r="Q22" s="842">
        <f t="shared" ref="Q22:Q85" si="2">S22</f>
        <v>0</v>
      </c>
      <c r="R22" s="833">
        <f t="shared" ref="R22:R85" si="3">IF(P22="Included",0,P22)</f>
        <v>0</v>
      </c>
      <c r="S22" s="833">
        <f t="shared" ref="S22:S85" si="4">IF(K22="",(R22*J22/100),(R22*K22))</f>
        <v>0</v>
      </c>
      <c r="T22" s="843"/>
      <c r="U22" s="843"/>
      <c r="AD22" s="844"/>
    </row>
    <row r="23" spans="1:42" s="833" customFormat="1" ht="16.5">
      <c r="A23" s="845">
        <v>3</v>
      </c>
      <c r="B23" s="1085"/>
      <c r="C23" s="801"/>
      <c r="D23" s="801"/>
      <c r="E23" s="801"/>
      <c r="F23" s="1106" t="s">
        <v>599</v>
      </c>
      <c r="G23" s="801"/>
      <c r="H23" s="1107">
        <v>998736</v>
      </c>
      <c r="I23" s="839"/>
      <c r="J23" s="801">
        <v>18</v>
      </c>
      <c r="K23" s="840"/>
      <c r="L23" s="1106" t="s">
        <v>749</v>
      </c>
      <c r="M23" s="1107" t="s">
        <v>590</v>
      </c>
      <c r="N23" s="1107">
        <v>2</v>
      </c>
      <c r="O23" s="841"/>
      <c r="P23" s="842" t="str">
        <f t="shared" si="1"/>
        <v>Included</v>
      </c>
      <c r="Q23" s="842">
        <f t="shared" si="2"/>
        <v>0</v>
      </c>
      <c r="R23" s="833">
        <f t="shared" si="3"/>
        <v>0</v>
      </c>
      <c r="S23" s="833">
        <f t="shared" si="4"/>
        <v>0</v>
      </c>
      <c r="T23" s="843"/>
      <c r="U23" s="843"/>
      <c r="AD23" s="844"/>
    </row>
    <row r="24" spans="1:42" s="833" customFormat="1" ht="16.5">
      <c r="A24" s="845">
        <v>4</v>
      </c>
      <c r="B24" s="1085"/>
      <c r="C24" s="801"/>
      <c r="D24" s="801"/>
      <c r="E24" s="801"/>
      <c r="F24" s="1106" t="s">
        <v>601</v>
      </c>
      <c r="G24" s="801"/>
      <c r="H24" s="1107">
        <v>998736</v>
      </c>
      <c r="I24" s="839"/>
      <c r="J24" s="801">
        <v>18</v>
      </c>
      <c r="K24" s="840"/>
      <c r="L24" s="1106" t="s">
        <v>750</v>
      </c>
      <c r="M24" s="1107" t="s">
        <v>590</v>
      </c>
      <c r="N24" s="1107">
        <v>3</v>
      </c>
      <c r="O24" s="841"/>
      <c r="P24" s="842" t="str">
        <f t="shared" si="1"/>
        <v>Included</v>
      </c>
      <c r="Q24" s="842">
        <f t="shared" si="2"/>
        <v>0</v>
      </c>
      <c r="R24" s="833">
        <f t="shared" si="3"/>
        <v>0</v>
      </c>
      <c r="S24" s="833">
        <f t="shared" si="4"/>
        <v>0</v>
      </c>
      <c r="T24" s="843"/>
      <c r="U24" s="843"/>
      <c r="AD24" s="844"/>
    </row>
    <row r="25" spans="1:42" s="833" customFormat="1" ht="16.5">
      <c r="A25" s="845">
        <v>5</v>
      </c>
      <c r="B25" s="1085"/>
      <c r="C25" s="801"/>
      <c r="D25" s="801"/>
      <c r="E25" s="801"/>
      <c r="F25" s="1106" t="s">
        <v>726</v>
      </c>
      <c r="G25" s="801"/>
      <c r="H25" s="1107">
        <v>998736</v>
      </c>
      <c r="I25" s="839"/>
      <c r="J25" s="801">
        <v>18</v>
      </c>
      <c r="K25" s="840"/>
      <c r="L25" s="1106" t="s">
        <v>842</v>
      </c>
      <c r="M25" s="1107" t="s">
        <v>590</v>
      </c>
      <c r="N25" s="1107">
        <v>3</v>
      </c>
      <c r="O25" s="841"/>
      <c r="P25" s="842" t="str">
        <f t="shared" si="1"/>
        <v>Included</v>
      </c>
      <c r="Q25" s="842">
        <f t="shared" si="2"/>
        <v>0</v>
      </c>
      <c r="R25" s="833">
        <f t="shared" si="3"/>
        <v>0</v>
      </c>
      <c r="S25" s="833">
        <f t="shared" si="4"/>
        <v>0</v>
      </c>
      <c r="T25" s="843"/>
      <c r="U25" s="843"/>
      <c r="AD25" s="844"/>
    </row>
    <row r="26" spans="1:42" s="833" customFormat="1" ht="16.5">
      <c r="A26" s="845">
        <v>6</v>
      </c>
      <c r="B26" s="1085"/>
      <c r="C26" s="801"/>
      <c r="D26" s="801"/>
      <c r="E26" s="801"/>
      <c r="F26" s="1106" t="s">
        <v>656</v>
      </c>
      <c r="G26" s="801"/>
      <c r="H26" s="1107">
        <v>998736</v>
      </c>
      <c r="I26" s="839"/>
      <c r="J26" s="801">
        <v>18</v>
      </c>
      <c r="K26" s="840"/>
      <c r="L26" s="1106" t="s">
        <v>843</v>
      </c>
      <c r="M26" s="1107" t="s">
        <v>590</v>
      </c>
      <c r="N26" s="1107">
        <v>2</v>
      </c>
      <c r="O26" s="841"/>
      <c r="P26" s="842" t="str">
        <f t="shared" si="1"/>
        <v>Included</v>
      </c>
      <c r="Q26" s="842">
        <f t="shared" si="2"/>
        <v>0</v>
      </c>
      <c r="R26" s="833">
        <f t="shared" si="3"/>
        <v>0</v>
      </c>
      <c r="S26" s="833">
        <f t="shared" si="4"/>
        <v>0</v>
      </c>
      <c r="T26" s="843"/>
      <c r="U26" s="843"/>
      <c r="AD26" s="844"/>
    </row>
    <row r="27" spans="1:42" s="833" customFormat="1" ht="16.5">
      <c r="A27" s="845">
        <v>7</v>
      </c>
      <c r="B27" s="1085"/>
      <c r="C27" s="801"/>
      <c r="D27" s="801"/>
      <c r="E27" s="801"/>
      <c r="F27" s="1106" t="s">
        <v>727</v>
      </c>
      <c r="G27" s="801"/>
      <c r="H27" s="1107">
        <v>998736</v>
      </c>
      <c r="I27" s="839"/>
      <c r="J27" s="801">
        <v>18</v>
      </c>
      <c r="K27" s="840"/>
      <c r="L27" s="1106" t="s">
        <v>753</v>
      </c>
      <c r="M27" s="1107" t="s">
        <v>590</v>
      </c>
      <c r="N27" s="1107">
        <v>3</v>
      </c>
      <c r="O27" s="841"/>
      <c r="P27" s="842" t="str">
        <f t="shared" si="1"/>
        <v>Included</v>
      </c>
      <c r="Q27" s="842">
        <f t="shared" si="2"/>
        <v>0</v>
      </c>
      <c r="R27" s="833">
        <f t="shared" si="3"/>
        <v>0</v>
      </c>
      <c r="S27" s="833">
        <f t="shared" si="4"/>
        <v>0</v>
      </c>
      <c r="T27" s="843"/>
      <c r="U27" s="843"/>
      <c r="AD27" s="844"/>
    </row>
    <row r="28" spans="1:42" s="833" customFormat="1" ht="16.5">
      <c r="A28" s="845">
        <v>8</v>
      </c>
      <c r="B28" s="1085"/>
      <c r="C28" s="801"/>
      <c r="D28" s="801"/>
      <c r="E28" s="801"/>
      <c r="F28" s="1106" t="s">
        <v>728</v>
      </c>
      <c r="G28" s="801"/>
      <c r="H28" s="1107">
        <v>998736</v>
      </c>
      <c r="I28" s="839"/>
      <c r="J28" s="801">
        <v>18</v>
      </c>
      <c r="K28" s="840"/>
      <c r="L28" s="1106" t="s">
        <v>844</v>
      </c>
      <c r="M28" s="1107" t="s">
        <v>590</v>
      </c>
      <c r="N28" s="1107">
        <v>3</v>
      </c>
      <c r="O28" s="841"/>
      <c r="P28" s="842" t="str">
        <f t="shared" si="1"/>
        <v>Included</v>
      </c>
      <c r="Q28" s="842">
        <f t="shared" si="2"/>
        <v>0</v>
      </c>
      <c r="R28" s="833">
        <f t="shared" si="3"/>
        <v>0</v>
      </c>
      <c r="S28" s="833">
        <f t="shared" si="4"/>
        <v>0</v>
      </c>
      <c r="T28" s="843"/>
      <c r="U28" s="843"/>
      <c r="AD28" s="844"/>
    </row>
    <row r="29" spans="1:42" s="833" customFormat="1" ht="33">
      <c r="A29" s="845">
        <v>9</v>
      </c>
      <c r="B29" s="1085"/>
      <c r="C29" s="801"/>
      <c r="D29" s="801"/>
      <c r="E29" s="801"/>
      <c r="F29" s="1106" t="s">
        <v>666</v>
      </c>
      <c r="G29" s="801"/>
      <c r="H29" s="1107">
        <v>998731</v>
      </c>
      <c r="I29" s="839"/>
      <c r="J29" s="801">
        <v>18</v>
      </c>
      <c r="K29" s="840"/>
      <c r="L29" s="1106" t="s">
        <v>845</v>
      </c>
      <c r="M29" s="1107" t="s">
        <v>570</v>
      </c>
      <c r="N29" s="1107">
        <v>1</v>
      </c>
      <c r="O29" s="841"/>
      <c r="P29" s="842" t="str">
        <f t="shared" si="1"/>
        <v>Included</v>
      </c>
      <c r="Q29" s="842">
        <f t="shared" si="2"/>
        <v>0</v>
      </c>
      <c r="R29" s="833">
        <f t="shared" si="3"/>
        <v>0</v>
      </c>
      <c r="S29" s="833">
        <f t="shared" si="4"/>
        <v>0</v>
      </c>
      <c r="T29" s="843"/>
      <c r="U29" s="843"/>
      <c r="AD29" s="844"/>
    </row>
    <row r="30" spans="1:42" s="833" customFormat="1" ht="49.5">
      <c r="A30" s="845">
        <v>10</v>
      </c>
      <c r="B30" s="1085"/>
      <c r="C30" s="801"/>
      <c r="D30" s="801"/>
      <c r="E30" s="801"/>
      <c r="F30" s="1106" t="s">
        <v>617</v>
      </c>
      <c r="G30" s="801"/>
      <c r="H30" s="1107">
        <v>998731</v>
      </c>
      <c r="I30" s="839"/>
      <c r="J30" s="801">
        <v>18</v>
      </c>
      <c r="K30" s="840"/>
      <c r="L30" s="1106" t="s">
        <v>756</v>
      </c>
      <c r="M30" s="1107" t="s">
        <v>590</v>
      </c>
      <c r="N30" s="1107">
        <v>3</v>
      </c>
      <c r="O30" s="841"/>
      <c r="P30" s="842" t="str">
        <f t="shared" si="1"/>
        <v>Included</v>
      </c>
      <c r="Q30" s="842">
        <f t="shared" si="2"/>
        <v>0</v>
      </c>
      <c r="R30" s="833">
        <f t="shared" si="3"/>
        <v>0</v>
      </c>
      <c r="S30" s="833">
        <f t="shared" si="4"/>
        <v>0</v>
      </c>
      <c r="T30" s="843"/>
      <c r="U30" s="843"/>
      <c r="AD30" s="844"/>
    </row>
    <row r="31" spans="1:42" s="833" customFormat="1" ht="49.5">
      <c r="A31" s="845">
        <v>11</v>
      </c>
      <c r="B31" s="1085"/>
      <c r="C31" s="801"/>
      <c r="D31" s="801"/>
      <c r="E31" s="801"/>
      <c r="F31" s="1106" t="s">
        <v>667</v>
      </c>
      <c r="G31" s="801"/>
      <c r="H31" s="1107">
        <v>998731</v>
      </c>
      <c r="I31" s="839"/>
      <c r="J31" s="801">
        <v>18</v>
      </c>
      <c r="K31" s="840"/>
      <c r="L31" s="1106" t="s">
        <v>757</v>
      </c>
      <c r="M31" s="1107" t="s">
        <v>590</v>
      </c>
      <c r="N31" s="1107">
        <v>3</v>
      </c>
      <c r="O31" s="841"/>
      <c r="P31" s="842" t="str">
        <f t="shared" si="1"/>
        <v>Included</v>
      </c>
      <c r="Q31" s="842">
        <f t="shared" si="2"/>
        <v>0</v>
      </c>
      <c r="R31" s="833">
        <f t="shared" si="3"/>
        <v>0</v>
      </c>
      <c r="S31" s="833">
        <f t="shared" si="4"/>
        <v>0</v>
      </c>
      <c r="T31" s="843"/>
      <c r="U31" s="843"/>
      <c r="AD31" s="844"/>
    </row>
    <row r="32" spans="1:42" s="833" customFormat="1" ht="49.5">
      <c r="A32" s="845">
        <v>12</v>
      </c>
      <c r="B32" s="1085"/>
      <c r="C32" s="801"/>
      <c r="D32" s="801"/>
      <c r="E32" s="801"/>
      <c r="F32" s="1106" t="s">
        <v>668</v>
      </c>
      <c r="G32" s="801"/>
      <c r="H32" s="1107">
        <v>998731</v>
      </c>
      <c r="I32" s="839"/>
      <c r="J32" s="801">
        <v>18</v>
      </c>
      <c r="K32" s="840"/>
      <c r="L32" s="1106" t="s">
        <v>758</v>
      </c>
      <c r="M32" s="1107" t="s">
        <v>590</v>
      </c>
      <c r="N32" s="1107">
        <v>3</v>
      </c>
      <c r="O32" s="841"/>
      <c r="P32" s="842" t="str">
        <f t="shared" si="1"/>
        <v>Included</v>
      </c>
      <c r="Q32" s="842">
        <f t="shared" si="2"/>
        <v>0</v>
      </c>
      <c r="R32" s="833">
        <f t="shared" si="3"/>
        <v>0</v>
      </c>
      <c r="S32" s="833">
        <f t="shared" si="4"/>
        <v>0</v>
      </c>
      <c r="T32" s="843"/>
      <c r="U32" s="843"/>
      <c r="AD32" s="844"/>
    </row>
    <row r="33" spans="1:30" s="833" customFormat="1" ht="49.5">
      <c r="A33" s="845">
        <v>13</v>
      </c>
      <c r="B33" s="1085"/>
      <c r="C33" s="801"/>
      <c r="D33" s="801"/>
      <c r="E33" s="801"/>
      <c r="F33" s="1106" t="s">
        <v>669</v>
      </c>
      <c r="G33" s="801"/>
      <c r="H33" s="1107">
        <v>998731</v>
      </c>
      <c r="I33" s="839"/>
      <c r="J33" s="801">
        <v>18</v>
      </c>
      <c r="K33" s="840"/>
      <c r="L33" s="1106" t="s">
        <v>759</v>
      </c>
      <c r="M33" s="1107" t="s">
        <v>590</v>
      </c>
      <c r="N33" s="1107">
        <v>3</v>
      </c>
      <c r="O33" s="841"/>
      <c r="P33" s="842" t="str">
        <f t="shared" si="1"/>
        <v>Included</v>
      </c>
      <c r="Q33" s="842">
        <f t="shared" si="2"/>
        <v>0</v>
      </c>
      <c r="R33" s="833">
        <f t="shared" si="3"/>
        <v>0</v>
      </c>
      <c r="S33" s="833">
        <f t="shared" si="4"/>
        <v>0</v>
      </c>
      <c r="T33" s="843"/>
      <c r="U33" s="843"/>
      <c r="AD33" s="844"/>
    </row>
    <row r="34" spans="1:30" s="833" customFormat="1" ht="16.5">
      <c r="A34" s="845">
        <v>14</v>
      </c>
      <c r="B34" s="1085"/>
      <c r="C34" s="801"/>
      <c r="D34" s="801"/>
      <c r="E34" s="801"/>
      <c r="F34" s="1106" t="s">
        <v>628</v>
      </c>
      <c r="G34" s="801"/>
      <c r="H34" s="1107">
        <v>998731</v>
      </c>
      <c r="I34" s="839"/>
      <c r="J34" s="801">
        <v>18</v>
      </c>
      <c r="K34" s="840"/>
      <c r="L34" s="1106" t="s">
        <v>846</v>
      </c>
      <c r="M34" s="1107" t="s">
        <v>589</v>
      </c>
      <c r="N34" s="1107">
        <v>0.1</v>
      </c>
      <c r="O34" s="841"/>
      <c r="P34" s="842" t="str">
        <f t="shared" si="1"/>
        <v>Included</v>
      </c>
      <c r="Q34" s="842">
        <f t="shared" si="2"/>
        <v>0</v>
      </c>
      <c r="R34" s="833">
        <f t="shared" si="3"/>
        <v>0</v>
      </c>
      <c r="S34" s="833">
        <f t="shared" si="4"/>
        <v>0</v>
      </c>
      <c r="T34" s="843"/>
      <c r="U34" s="843"/>
      <c r="AD34" s="844"/>
    </row>
    <row r="35" spans="1:30" s="833" customFormat="1" ht="33">
      <c r="A35" s="845">
        <v>15</v>
      </c>
      <c r="B35" s="1085"/>
      <c r="C35" s="801"/>
      <c r="D35" s="801"/>
      <c r="E35" s="801"/>
      <c r="F35" s="1106" t="s">
        <v>670</v>
      </c>
      <c r="G35" s="801"/>
      <c r="H35" s="1107">
        <v>998736</v>
      </c>
      <c r="I35" s="839"/>
      <c r="J35" s="801">
        <v>18</v>
      </c>
      <c r="K35" s="840"/>
      <c r="L35" s="1106" t="s">
        <v>761</v>
      </c>
      <c r="M35" s="1107" t="s">
        <v>590</v>
      </c>
      <c r="N35" s="1107">
        <v>1</v>
      </c>
      <c r="O35" s="841"/>
      <c r="P35" s="842" t="str">
        <f t="shared" si="1"/>
        <v>Included</v>
      </c>
      <c r="Q35" s="842">
        <f t="shared" si="2"/>
        <v>0</v>
      </c>
      <c r="R35" s="833">
        <f t="shared" si="3"/>
        <v>0</v>
      </c>
      <c r="S35" s="833">
        <f t="shared" si="4"/>
        <v>0</v>
      </c>
      <c r="T35" s="843"/>
      <c r="U35" s="843"/>
      <c r="AD35" s="844"/>
    </row>
    <row r="36" spans="1:30" s="833" customFormat="1" ht="33">
      <c r="A36" s="845">
        <v>16</v>
      </c>
      <c r="B36" s="1085"/>
      <c r="C36" s="801"/>
      <c r="D36" s="801"/>
      <c r="E36" s="801"/>
      <c r="F36" s="1106" t="s">
        <v>671</v>
      </c>
      <c r="G36" s="801"/>
      <c r="H36" s="1107">
        <v>998736</v>
      </c>
      <c r="I36" s="839"/>
      <c r="J36" s="801">
        <v>18</v>
      </c>
      <c r="K36" s="840"/>
      <c r="L36" s="1106" t="s">
        <v>762</v>
      </c>
      <c r="M36" s="1107" t="s">
        <v>590</v>
      </c>
      <c r="N36" s="1107">
        <v>1</v>
      </c>
      <c r="O36" s="841"/>
      <c r="P36" s="842" t="str">
        <f t="shared" si="1"/>
        <v>Included</v>
      </c>
      <c r="Q36" s="842">
        <f t="shared" si="2"/>
        <v>0</v>
      </c>
      <c r="R36" s="833">
        <f t="shared" si="3"/>
        <v>0</v>
      </c>
      <c r="S36" s="833">
        <f t="shared" si="4"/>
        <v>0</v>
      </c>
      <c r="T36" s="843"/>
      <c r="U36" s="843"/>
      <c r="AD36" s="844"/>
    </row>
    <row r="37" spans="1:30" s="833" customFormat="1" ht="33">
      <c r="A37" s="845">
        <v>17</v>
      </c>
      <c r="B37" s="1085"/>
      <c r="C37" s="801"/>
      <c r="D37" s="801"/>
      <c r="E37" s="801"/>
      <c r="F37" s="1106" t="s">
        <v>672</v>
      </c>
      <c r="G37" s="801"/>
      <c r="H37" s="1107">
        <v>998736</v>
      </c>
      <c r="I37" s="839"/>
      <c r="J37" s="801">
        <v>18</v>
      </c>
      <c r="K37" s="840"/>
      <c r="L37" s="1106" t="s">
        <v>763</v>
      </c>
      <c r="M37" s="1107" t="s">
        <v>590</v>
      </c>
      <c r="N37" s="1107">
        <v>1</v>
      </c>
      <c r="O37" s="841"/>
      <c r="P37" s="842" t="str">
        <f t="shared" si="1"/>
        <v>Included</v>
      </c>
      <c r="Q37" s="842">
        <f t="shared" si="2"/>
        <v>0</v>
      </c>
      <c r="R37" s="833">
        <f t="shared" si="3"/>
        <v>0</v>
      </c>
      <c r="S37" s="833">
        <f t="shared" si="4"/>
        <v>0</v>
      </c>
      <c r="T37" s="843"/>
      <c r="U37" s="843"/>
      <c r="AD37" s="844"/>
    </row>
    <row r="38" spans="1:30" s="833" customFormat="1" ht="16.5">
      <c r="A38" s="845">
        <v>18</v>
      </c>
      <c r="B38" s="1085"/>
      <c r="C38" s="801"/>
      <c r="D38" s="801"/>
      <c r="E38" s="801"/>
      <c r="F38" s="1106" t="s">
        <v>673</v>
      </c>
      <c r="G38" s="801"/>
      <c r="H38" s="1107">
        <v>998736</v>
      </c>
      <c r="I38" s="839"/>
      <c r="J38" s="801">
        <v>18</v>
      </c>
      <c r="K38" s="840"/>
      <c r="L38" s="1106" t="s">
        <v>764</v>
      </c>
      <c r="M38" s="1107" t="s">
        <v>570</v>
      </c>
      <c r="N38" s="1107">
        <v>1</v>
      </c>
      <c r="O38" s="841"/>
      <c r="P38" s="842" t="str">
        <f t="shared" si="1"/>
        <v>Included</v>
      </c>
      <c r="Q38" s="842">
        <f t="shared" si="2"/>
        <v>0</v>
      </c>
      <c r="R38" s="833">
        <f t="shared" si="3"/>
        <v>0</v>
      </c>
      <c r="S38" s="833">
        <f t="shared" si="4"/>
        <v>0</v>
      </c>
      <c r="T38" s="843"/>
      <c r="U38" s="843"/>
      <c r="AD38" s="844"/>
    </row>
    <row r="39" spans="1:30" s="833" customFormat="1" ht="16.5">
      <c r="A39" s="845">
        <v>19</v>
      </c>
      <c r="B39" s="1085"/>
      <c r="C39" s="801"/>
      <c r="D39" s="801"/>
      <c r="E39" s="801"/>
      <c r="F39" s="1106" t="s">
        <v>674</v>
      </c>
      <c r="G39" s="801"/>
      <c r="H39" s="1107">
        <v>998736</v>
      </c>
      <c r="I39" s="839"/>
      <c r="J39" s="801">
        <v>18</v>
      </c>
      <c r="K39" s="840"/>
      <c r="L39" s="1106" t="s">
        <v>765</v>
      </c>
      <c r="M39" s="1107" t="s">
        <v>570</v>
      </c>
      <c r="N39" s="1107">
        <v>1</v>
      </c>
      <c r="O39" s="841"/>
      <c r="P39" s="842" t="str">
        <f t="shared" si="1"/>
        <v>Included</v>
      </c>
      <c r="Q39" s="842">
        <f t="shared" si="2"/>
        <v>0</v>
      </c>
      <c r="R39" s="833">
        <f t="shared" si="3"/>
        <v>0</v>
      </c>
      <c r="S39" s="833">
        <f t="shared" si="4"/>
        <v>0</v>
      </c>
      <c r="T39" s="843"/>
      <c r="U39" s="843"/>
      <c r="AD39" s="844"/>
    </row>
    <row r="40" spans="1:30" s="833" customFormat="1" ht="16.5">
      <c r="A40" s="845">
        <v>20</v>
      </c>
      <c r="B40" s="1085"/>
      <c r="C40" s="801"/>
      <c r="D40" s="801"/>
      <c r="E40" s="801"/>
      <c r="F40" s="1106" t="s">
        <v>657</v>
      </c>
      <c r="G40" s="801"/>
      <c r="H40" s="1107">
        <v>998736</v>
      </c>
      <c r="I40" s="839"/>
      <c r="J40" s="801">
        <v>18</v>
      </c>
      <c r="K40" s="840"/>
      <c r="L40" s="1106" t="s">
        <v>847</v>
      </c>
      <c r="M40" s="1107" t="s">
        <v>589</v>
      </c>
      <c r="N40" s="1107">
        <v>1</v>
      </c>
      <c r="O40" s="841"/>
      <c r="P40" s="842" t="str">
        <f t="shared" si="1"/>
        <v>Included</v>
      </c>
      <c r="Q40" s="842">
        <f t="shared" si="2"/>
        <v>0</v>
      </c>
      <c r="R40" s="833">
        <f t="shared" si="3"/>
        <v>0</v>
      </c>
      <c r="S40" s="833">
        <f t="shared" si="4"/>
        <v>0</v>
      </c>
      <c r="T40" s="843"/>
      <c r="U40" s="843"/>
      <c r="AD40" s="844"/>
    </row>
    <row r="41" spans="1:30" s="833" customFormat="1" ht="33">
      <c r="A41" s="845">
        <v>21</v>
      </c>
      <c r="B41" s="1085"/>
      <c r="C41" s="801"/>
      <c r="D41" s="801"/>
      <c r="E41" s="801"/>
      <c r="F41" s="1106" t="s">
        <v>627</v>
      </c>
      <c r="G41" s="801"/>
      <c r="H41" s="1107">
        <v>998736</v>
      </c>
      <c r="I41" s="839"/>
      <c r="J41" s="801">
        <v>18</v>
      </c>
      <c r="K41" s="840"/>
      <c r="L41" s="1106" t="s">
        <v>848</v>
      </c>
      <c r="M41" s="1107" t="s">
        <v>591</v>
      </c>
      <c r="N41" s="1107">
        <v>1</v>
      </c>
      <c r="O41" s="841"/>
      <c r="P41" s="842" t="str">
        <f t="shared" si="1"/>
        <v>Included</v>
      </c>
      <c r="Q41" s="842">
        <f t="shared" si="2"/>
        <v>0</v>
      </c>
      <c r="R41" s="833">
        <f t="shared" si="3"/>
        <v>0</v>
      </c>
      <c r="S41" s="833">
        <f t="shared" si="4"/>
        <v>0</v>
      </c>
      <c r="T41" s="843"/>
      <c r="U41" s="843"/>
      <c r="AD41" s="844"/>
    </row>
    <row r="42" spans="1:30" s="833" customFormat="1" ht="33">
      <c r="A42" s="845">
        <v>22</v>
      </c>
      <c r="B42" s="1085"/>
      <c r="C42" s="801"/>
      <c r="D42" s="801"/>
      <c r="E42" s="801"/>
      <c r="F42" s="1106" t="s">
        <v>729</v>
      </c>
      <c r="G42" s="801"/>
      <c r="H42" s="1107">
        <v>998736</v>
      </c>
      <c r="I42" s="839"/>
      <c r="J42" s="801">
        <v>18</v>
      </c>
      <c r="K42" s="840"/>
      <c r="L42" s="1106" t="s">
        <v>849</v>
      </c>
      <c r="M42" s="1107" t="s">
        <v>591</v>
      </c>
      <c r="N42" s="1107">
        <v>1</v>
      </c>
      <c r="O42" s="841"/>
      <c r="P42" s="842" t="str">
        <f t="shared" si="1"/>
        <v>Included</v>
      </c>
      <c r="Q42" s="842">
        <f t="shared" si="2"/>
        <v>0</v>
      </c>
      <c r="R42" s="833">
        <f t="shared" si="3"/>
        <v>0</v>
      </c>
      <c r="S42" s="833">
        <f t="shared" si="4"/>
        <v>0</v>
      </c>
      <c r="T42" s="843"/>
      <c r="U42" s="843"/>
      <c r="AD42" s="844"/>
    </row>
    <row r="43" spans="1:30" s="833" customFormat="1" ht="33">
      <c r="A43" s="845">
        <v>23</v>
      </c>
      <c r="B43" s="1085"/>
      <c r="C43" s="801"/>
      <c r="D43" s="801"/>
      <c r="E43" s="801"/>
      <c r="F43" s="1106" t="s">
        <v>730</v>
      </c>
      <c r="G43" s="801"/>
      <c r="H43" s="1107">
        <v>998736</v>
      </c>
      <c r="I43" s="839"/>
      <c r="J43" s="801">
        <v>18</v>
      </c>
      <c r="K43" s="840"/>
      <c r="L43" s="1106" t="s">
        <v>850</v>
      </c>
      <c r="M43" s="1107" t="s">
        <v>591</v>
      </c>
      <c r="N43" s="1107">
        <v>1</v>
      </c>
      <c r="O43" s="841"/>
      <c r="P43" s="842" t="str">
        <f t="shared" si="1"/>
        <v>Included</v>
      </c>
      <c r="Q43" s="842">
        <f t="shared" si="2"/>
        <v>0</v>
      </c>
      <c r="R43" s="833">
        <f t="shared" si="3"/>
        <v>0</v>
      </c>
      <c r="S43" s="833">
        <f t="shared" si="4"/>
        <v>0</v>
      </c>
      <c r="T43" s="843"/>
      <c r="U43" s="843"/>
      <c r="AD43" s="844"/>
    </row>
    <row r="44" spans="1:30" s="833" customFormat="1" ht="49.5">
      <c r="A44" s="845">
        <v>24</v>
      </c>
      <c r="B44" s="1085"/>
      <c r="C44" s="801"/>
      <c r="D44" s="801"/>
      <c r="E44" s="801"/>
      <c r="F44" s="1106" t="s">
        <v>677</v>
      </c>
      <c r="G44" s="801"/>
      <c r="H44" s="1107">
        <v>998736</v>
      </c>
      <c r="I44" s="839"/>
      <c r="J44" s="801">
        <v>18</v>
      </c>
      <c r="K44" s="840"/>
      <c r="L44" s="1106" t="s">
        <v>779</v>
      </c>
      <c r="M44" s="1107" t="s">
        <v>570</v>
      </c>
      <c r="N44" s="1107">
        <v>1</v>
      </c>
      <c r="O44" s="841"/>
      <c r="P44" s="842" t="str">
        <f t="shared" si="1"/>
        <v>Included</v>
      </c>
      <c r="Q44" s="842">
        <f t="shared" si="2"/>
        <v>0</v>
      </c>
      <c r="R44" s="833">
        <f t="shared" si="3"/>
        <v>0</v>
      </c>
      <c r="S44" s="833">
        <f t="shared" si="4"/>
        <v>0</v>
      </c>
      <c r="T44" s="843"/>
      <c r="U44" s="843"/>
      <c r="AD44" s="844"/>
    </row>
    <row r="45" spans="1:30" s="833" customFormat="1" ht="16.5">
      <c r="A45" s="845">
        <v>25</v>
      </c>
      <c r="B45" s="1085"/>
      <c r="C45" s="801"/>
      <c r="D45" s="801"/>
      <c r="E45" s="801"/>
      <c r="F45" s="1106" t="s">
        <v>604</v>
      </c>
      <c r="G45" s="801"/>
      <c r="H45" s="1107">
        <v>995461</v>
      </c>
      <c r="I45" s="839"/>
      <c r="J45" s="801">
        <v>18</v>
      </c>
      <c r="K45" s="840"/>
      <c r="L45" s="1106" t="s">
        <v>780</v>
      </c>
      <c r="M45" s="1107" t="s">
        <v>590</v>
      </c>
      <c r="N45" s="1107">
        <v>3</v>
      </c>
      <c r="O45" s="841"/>
      <c r="P45" s="842" t="str">
        <f t="shared" si="1"/>
        <v>Included</v>
      </c>
      <c r="Q45" s="842">
        <f t="shared" si="2"/>
        <v>0</v>
      </c>
      <c r="R45" s="833">
        <f t="shared" si="3"/>
        <v>0</v>
      </c>
      <c r="S45" s="833">
        <f t="shared" si="4"/>
        <v>0</v>
      </c>
      <c r="T45" s="843"/>
      <c r="U45" s="843"/>
      <c r="AD45" s="844"/>
    </row>
    <row r="46" spans="1:30" s="833" customFormat="1" ht="16.5">
      <c r="A46" s="845">
        <v>26</v>
      </c>
      <c r="B46" s="1085"/>
      <c r="C46" s="801"/>
      <c r="D46" s="801"/>
      <c r="E46" s="801"/>
      <c r="F46" s="1106" t="s">
        <v>605</v>
      </c>
      <c r="G46" s="801"/>
      <c r="H46" s="1107">
        <v>995461</v>
      </c>
      <c r="I46" s="839"/>
      <c r="J46" s="801">
        <v>18</v>
      </c>
      <c r="K46" s="840"/>
      <c r="L46" s="1106" t="s">
        <v>781</v>
      </c>
      <c r="M46" s="1107" t="s">
        <v>570</v>
      </c>
      <c r="N46" s="1107">
        <v>1</v>
      </c>
      <c r="O46" s="841"/>
      <c r="P46" s="842" t="str">
        <f t="shared" si="1"/>
        <v>Included</v>
      </c>
      <c r="Q46" s="842">
        <f t="shared" si="2"/>
        <v>0</v>
      </c>
      <c r="R46" s="833">
        <f t="shared" si="3"/>
        <v>0</v>
      </c>
      <c r="S46" s="833">
        <f t="shared" si="4"/>
        <v>0</v>
      </c>
      <c r="T46" s="843"/>
      <c r="U46" s="843"/>
      <c r="AD46" s="844"/>
    </row>
    <row r="47" spans="1:30" s="833" customFormat="1" ht="16.5">
      <c r="A47" s="845">
        <v>27</v>
      </c>
      <c r="B47" s="1085"/>
      <c r="C47" s="801"/>
      <c r="D47" s="801"/>
      <c r="E47" s="801"/>
      <c r="F47" s="1106" t="s">
        <v>622</v>
      </c>
      <c r="G47" s="801"/>
      <c r="H47" s="1107">
        <v>998739</v>
      </c>
      <c r="I47" s="839"/>
      <c r="J47" s="801">
        <v>18</v>
      </c>
      <c r="K47" s="840"/>
      <c r="L47" s="1106" t="s">
        <v>782</v>
      </c>
      <c r="M47" s="1107" t="s">
        <v>570</v>
      </c>
      <c r="N47" s="1107">
        <v>1</v>
      </c>
      <c r="O47" s="841"/>
      <c r="P47" s="842" t="str">
        <f t="shared" si="1"/>
        <v>Included</v>
      </c>
      <c r="Q47" s="842">
        <f t="shared" si="2"/>
        <v>0</v>
      </c>
      <c r="R47" s="833">
        <f t="shared" si="3"/>
        <v>0</v>
      </c>
      <c r="S47" s="833">
        <f t="shared" si="4"/>
        <v>0</v>
      </c>
      <c r="T47" s="843"/>
      <c r="U47" s="843"/>
      <c r="AD47" s="844"/>
    </row>
    <row r="48" spans="1:30" s="833" customFormat="1" ht="33">
      <c r="A48" s="845">
        <v>28</v>
      </c>
      <c r="B48" s="1085"/>
      <c r="C48" s="801"/>
      <c r="D48" s="801"/>
      <c r="E48" s="801"/>
      <c r="F48" s="1106" t="s">
        <v>629</v>
      </c>
      <c r="G48" s="801"/>
      <c r="H48" s="1107">
        <v>998731</v>
      </c>
      <c r="I48" s="839"/>
      <c r="J48" s="801">
        <v>18</v>
      </c>
      <c r="K48" s="840"/>
      <c r="L48" s="1106" t="s">
        <v>851</v>
      </c>
      <c r="M48" s="1107" t="s">
        <v>590</v>
      </c>
      <c r="N48" s="1107">
        <v>5</v>
      </c>
      <c r="O48" s="841"/>
      <c r="P48" s="842" t="str">
        <f t="shared" si="1"/>
        <v>Included</v>
      </c>
      <c r="Q48" s="842">
        <f t="shared" si="2"/>
        <v>0</v>
      </c>
      <c r="R48" s="833">
        <f t="shared" si="3"/>
        <v>0</v>
      </c>
      <c r="S48" s="833">
        <f t="shared" si="4"/>
        <v>0</v>
      </c>
      <c r="T48" s="843"/>
      <c r="U48" s="843"/>
      <c r="AD48" s="844"/>
    </row>
    <row r="49" spans="1:30" s="833" customFormat="1" ht="16.5">
      <c r="A49" s="845">
        <v>29</v>
      </c>
      <c r="B49" s="1085"/>
      <c r="C49" s="801"/>
      <c r="D49" s="801"/>
      <c r="E49" s="801"/>
      <c r="F49" s="1106" t="s">
        <v>620</v>
      </c>
      <c r="G49" s="801"/>
      <c r="H49" s="1107">
        <v>998731</v>
      </c>
      <c r="I49" s="839"/>
      <c r="J49" s="801">
        <v>18</v>
      </c>
      <c r="K49" s="840"/>
      <c r="L49" s="1106" t="s">
        <v>852</v>
      </c>
      <c r="M49" s="1107" t="s">
        <v>590</v>
      </c>
      <c r="N49" s="1107">
        <v>10</v>
      </c>
      <c r="O49" s="841"/>
      <c r="P49" s="842" t="str">
        <f t="shared" si="1"/>
        <v>Included</v>
      </c>
      <c r="Q49" s="842">
        <f t="shared" si="2"/>
        <v>0</v>
      </c>
      <c r="R49" s="833">
        <f t="shared" si="3"/>
        <v>0</v>
      </c>
      <c r="S49" s="833">
        <f t="shared" si="4"/>
        <v>0</v>
      </c>
      <c r="T49" s="843"/>
      <c r="U49" s="843"/>
      <c r="AD49" s="844"/>
    </row>
    <row r="50" spans="1:30" s="833" customFormat="1" ht="16.5">
      <c r="A50" s="845">
        <v>30</v>
      </c>
      <c r="B50" s="1085"/>
      <c r="C50" s="801"/>
      <c r="D50" s="801"/>
      <c r="E50" s="801"/>
      <c r="F50" s="1106" t="s">
        <v>654</v>
      </c>
      <c r="G50" s="801"/>
      <c r="H50" s="1107">
        <v>998739</v>
      </c>
      <c r="I50" s="839"/>
      <c r="J50" s="801">
        <v>18</v>
      </c>
      <c r="K50" s="840"/>
      <c r="L50" s="1106" t="s">
        <v>785</v>
      </c>
      <c r="M50" s="1107" t="s">
        <v>590</v>
      </c>
      <c r="N50" s="1107">
        <v>1</v>
      </c>
      <c r="O50" s="841"/>
      <c r="P50" s="842" t="str">
        <f t="shared" si="1"/>
        <v>Included</v>
      </c>
      <c r="Q50" s="842">
        <f t="shared" si="2"/>
        <v>0</v>
      </c>
      <c r="R50" s="833">
        <f t="shared" si="3"/>
        <v>0</v>
      </c>
      <c r="S50" s="833">
        <f t="shared" si="4"/>
        <v>0</v>
      </c>
      <c r="T50" s="843"/>
      <c r="U50" s="843"/>
      <c r="AD50" s="844"/>
    </row>
    <row r="51" spans="1:30" s="833" customFormat="1" ht="33">
      <c r="A51" s="845">
        <v>31</v>
      </c>
      <c r="B51" s="1085"/>
      <c r="C51" s="801"/>
      <c r="D51" s="801"/>
      <c r="E51" s="801"/>
      <c r="F51" s="1106" t="s">
        <v>678</v>
      </c>
      <c r="G51" s="801"/>
      <c r="H51" s="1107">
        <v>998731</v>
      </c>
      <c r="I51" s="839"/>
      <c r="J51" s="801">
        <v>18</v>
      </c>
      <c r="K51" s="840"/>
      <c r="L51" s="1106" t="s">
        <v>786</v>
      </c>
      <c r="M51" s="1107" t="s">
        <v>590</v>
      </c>
      <c r="N51" s="1107">
        <v>2</v>
      </c>
      <c r="O51" s="841"/>
      <c r="P51" s="842" t="str">
        <f t="shared" si="1"/>
        <v>Included</v>
      </c>
      <c r="Q51" s="842">
        <f t="shared" si="2"/>
        <v>0</v>
      </c>
      <c r="R51" s="833">
        <f t="shared" si="3"/>
        <v>0</v>
      </c>
      <c r="S51" s="833">
        <f t="shared" si="4"/>
        <v>0</v>
      </c>
      <c r="T51" s="843"/>
      <c r="U51" s="843"/>
      <c r="AD51" s="844"/>
    </row>
    <row r="52" spans="1:30" s="833" customFormat="1" ht="16.5">
      <c r="A52" s="845">
        <v>32</v>
      </c>
      <c r="B52" s="1085"/>
      <c r="C52" s="801"/>
      <c r="D52" s="801"/>
      <c r="E52" s="801"/>
      <c r="F52" s="1106" t="s">
        <v>619</v>
      </c>
      <c r="G52" s="801"/>
      <c r="H52" s="1107">
        <v>995461</v>
      </c>
      <c r="I52" s="839"/>
      <c r="J52" s="801">
        <v>18</v>
      </c>
      <c r="K52" s="840"/>
      <c r="L52" s="1106" t="s">
        <v>787</v>
      </c>
      <c r="M52" s="1107" t="s">
        <v>590</v>
      </c>
      <c r="N52" s="1107">
        <v>1</v>
      </c>
      <c r="O52" s="841"/>
      <c r="P52" s="842" t="str">
        <f t="shared" si="1"/>
        <v>Included</v>
      </c>
      <c r="Q52" s="842">
        <f t="shared" si="2"/>
        <v>0</v>
      </c>
      <c r="R52" s="833">
        <f t="shared" si="3"/>
        <v>0</v>
      </c>
      <c r="S52" s="833">
        <f t="shared" si="4"/>
        <v>0</v>
      </c>
      <c r="T52" s="843"/>
      <c r="U52" s="843"/>
      <c r="AD52" s="844"/>
    </row>
    <row r="53" spans="1:30" s="833" customFormat="1" ht="33">
      <c r="A53" s="845">
        <v>33</v>
      </c>
      <c r="B53" s="1085"/>
      <c r="C53" s="801"/>
      <c r="D53" s="801"/>
      <c r="E53" s="801"/>
      <c r="F53" s="1106" t="s">
        <v>731</v>
      </c>
      <c r="G53" s="801"/>
      <c r="H53" s="1107">
        <v>998736</v>
      </c>
      <c r="I53" s="839"/>
      <c r="J53" s="801">
        <v>18</v>
      </c>
      <c r="K53" s="840"/>
      <c r="L53" s="1106" t="s">
        <v>853</v>
      </c>
      <c r="M53" s="1107" t="s">
        <v>590</v>
      </c>
      <c r="N53" s="1107">
        <v>8</v>
      </c>
      <c r="O53" s="841"/>
      <c r="P53" s="842" t="str">
        <f t="shared" si="1"/>
        <v>Included</v>
      </c>
      <c r="Q53" s="842">
        <f t="shared" si="2"/>
        <v>0</v>
      </c>
      <c r="R53" s="833">
        <f t="shared" si="3"/>
        <v>0</v>
      </c>
      <c r="S53" s="833">
        <f t="shared" si="4"/>
        <v>0</v>
      </c>
      <c r="T53" s="843"/>
      <c r="U53" s="843"/>
      <c r="AD53" s="844"/>
    </row>
    <row r="54" spans="1:30" s="833" customFormat="1" ht="16.5">
      <c r="A54" s="845">
        <v>34</v>
      </c>
      <c r="B54" s="1085"/>
      <c r="C54" s="801"/>
      <c r="D54" s="801"/>
      <c r="E54" s="801"/>
      <c r="F54" s="1106" t="s">
        <v>732</v>
      </c>
      <c r="G54" s="801"/>
      <c r="H54" s="1107">
        <v>998736</v>
      </c>
      <c r="I54" s="839"/>
      <c r="J54" s="801">
        <v>18</v>
      </c>
      <c r="K54" s="840"/>
      <c r="L54" s="1106" t="s">
        <v>854</v>
      </c>
      <c r="M54" s="1107" t="s">
        <v>589</v>
      </c>
      <c r="N54" s="1107">
        <v>2</v>
      </c>
      <c r="O54" s="841"/>
      <c r="P54" s="842" t="str">
        <f t="shared" si="1"/>
        <v>Included</v>
      </c>
      <c r="Q54" s="842">
        <f t="shared" si="2"/>
        <v>0</v>
      </c>
      <c r="R54" s="833">
        <f t="shared" si="3"/>
        <v>0</v>
      </c>
      <c r="S54" s="833">
        <f t="shared" si="4"/>
        <v>0</v>
      </c>
      <c r="T54" s="843"/>
      <c r="U54" s="843"/>
      <c r="AD54" s="844"/>
    </row>
    <row r="55" spans="1:30" s="833" customFormat="1" ht="16.5">
      <c r="A55" s="845">
        <v>35</v>
      </c>
      <c r="B55" s="1085"/>
      <c r="C55" s="801"/>
      <c r="D55" s="801"/>
      <c r="E55" s="801"/>
      <c r="F55" s="1106" t="s">
        <v>733</v>
      </c>
      <c r="G55" s="801"/>
      <c r="H55" s="1107">
        <v>998736</v>
      </c>
      <c r="I55" s="839"/>
      <c r="J55" s="801">
        <v>18</v>
      </c>
      <c r="K55" s="840"/>
      <c r="L55" s="1106" t="s">
        <v>855</v>
      </c>
      <c r="M55" s="1107" t="s">
        <v>590</v>
      </c>
      <c r="N55" s="1107">
        <v>4</v>
      </c>
      <c r="O55" s="841"/>
      <c r="P55" s="842" t="str">
        <f t="shared" si="1"/>
        <v>Included</v>
      </c>
      <c r="Q55" s="842">
        <f t="shared" si="2"/>
        <v>0</v>
      </c>
      <c r="R55" s="833">
        <f t="shared" si="3"/>
        <v>0</v>
      </c>
      <c r="S55" s="833">
        <f t="shared" si="4"/>
        <v>0</v>
      </c>
      <c r="T55" s="843"/>
      <c r="U55" s="843"/>
      <c r="AD55" s="844"/>
    </row>
    <row r="56" spans="1:30" s="833" customFormat="1" ht="49.5">
      <c r="A56" s="845">
        <v>36</v>
      </c>
      <c r="B56" s="1085"/>
      <c r="C56" s="801"/>
      <c r="D56" s="801"/>
      <c r="E56" s="801"/>
      <c r="F56" s="1106" t="s">
        <v>734</v>
      </c>
      <c r="G56" s="801"/>
      <c r="H56" s="1107">
        <v>995423</v>
      </c>
      <c r="I56" s="839"/>
      <c r="J56" s="801">
        <v>18</v>
      </c>
      <c r="K56" s="840"/>
      <c r="L56" s="1106" t="s">
        <v>856</v>
      </c>
      <c r="M56" s="1107" t="s">
        <v>589</v>
      </c>
      <c r="N56" s="1107">
        <v>0.5</v>
      </c>
      <c r="O56" s="841"/>
      <c r="P56" s="842" t="str">
        <f t="shared" si="1"/>
        <v>Included</v>
      </c>
      <c r="Q56" s="842">
        <f t="shared" si="2"/>
        <v>0</v>
      </c>
      <c r="R56" s="833">
        <f t="shared" si="3"/>
        <v>0</v>
      </c>
      <c r="S56" s="833">
        <f t="shared" si="4"/>
        <v>0</v>
      </c>
      <c r="T56" s="843"/>
      <c r="U56" s="843"/>
      <c r="AD56" s="844"/>
    </row>
    <row r="57" spans="1:30" s="833" customFormat="1" ht="33">
      <c r="A57" s="845">
        <v>37</v>
      </c>
      <c r="B57" s="1085"/>
      <c r="C57" s="801"/>
      <c r="D57" s="801"/>
      <c r="E57" s="801"/>
      <c r="F57" s="1106" t="s">
        <v>735</v>
      </c>
      <c r="G57" s="801"/>
      <c r="H57" s="1107">
        <v>998731</v>
      </c>
      <c r="I57" s="839"/>
      <c r="J57" s="801">
        <v>18</v>
      </c>
      <c r="K57" s="840"/>
      <c r="L57" s="1106" t="s">
        <v>857</v>
      </c>
      <c r="M57" s="1107" t="s">
        <v>570</v>
      </c>
      <c r="N57" s="1107">
        <v>1</v>
      </c>
      <c r="O57" s="841"/>
      <c r="P57" s="842" t="str">
        <f t="shared" si="1"/>
        <v>Included</v>
      </c>
      <c r="Q57" s="842">
        <f t="shared" si="2"/>
        <v>0</v>
      </c>
      <c r="R57" s="833">
        <f t="shared" si="3"/>
        <v>0</v>
      </c>
      <c r="S57" s="833">
        <f t="shared" si="4"/>
        <v>0</v>
      </c>
      <c r="T57" s="843"/>
      <c r="U57" s="843"/>
      <c r="AD57" s="844"/>
    </row>
    <row r="58" spans="1:30" s="833" customFormat="1" ht="33">
      <c r="A58" s="845">
        <v>38</v>
      </c>
      <c r="B58" s="1085"/>
      <c r="C58" s="801"/>
      <c r="D58" s="801"/>
      <c r="E58" s="801"/>
      <c r="F58" s="1106" t="s">
        <v>736</v>
      </c>
      <c r="G58" s="801"/>
      <c r="H58" s="1107">
        <v>998736</v>
      </c>
      <c r="I58" s="839"/>
      <c r="J58" s="801">
        <v>18</v>
      </c>
      <c r="K58" s="840"/>
      <c r="L58" s="1106" t="s">
        <v>858</v>
      </c>
      <c r="M58" s="1107" t="s">
        <v>570</v>
      </c>
      <c r="N58" s="1107">
        <v>1</v>
      </c>
      <c r="O58" s="841"/>
      <c r="P58" s="842" t="str">
        <f t="shared" si="1"/>
        <v>Included</v>
      </c>
      <c r="Q58" s="842">
        <f t="shared" si="2"/>
        <v>0</v>
      </c>
      <c r="R58" s="833">
        <f t="shared" si="3"/>
        <v>0</v>
      </c>
      <c r="S58" s="833">
        <f t="shared" si="4"/>
        <v>0</v>
      </c>
      <c r="T58" s="843"/>
      <c r="U58" s="843"/>
      <c r="AD58" s="844"/>
    </row>
    <row r="59" spans="1:30" s="833" customFormat="1" ht="33">
      <c r="A59" s="845">
        <v>39</v>
      </c>
      <c r="B59" s="1085"/>
      <c r="C59" s="801"/>
      <c r="D59" s="801"/>
      <c r="E59" s="801"/>
      <c r="F59" s="1106" t="s">
        <v>683</v>
      </c>
      <c r="G59" s="801"/>
      <c r="H59" s="1107">
        <v>998736</v>
      </c>
      <c r="I59" s="839"/>
      <c r="J59" s="801">
        <v>18</v>
      </c>
      <c r="K59" s="840"/>
      <c r="L59" s="1106" t="s">
        <v>859</v>
      </c>
      <c r="M59" s="1107" t="s">
        <v>590</v>
      </c>
      <c r="N59" s="1107">
        <v>1</v>
      </c>
      <c r="O59" s="841"/>
      <c r="P59" s="842" t="str">
        <f t="shared" si="1"/>
        <v>Included</v>
      </c>
      <c r="Q59" s="842">
        <f t="shared" si="2"/>
        <v>0</v>
      </c>
      <c r="R59" s="833">
        <f t="shared" si="3"/>
        <v>0</v>
      </c>
      <c r="S59" s="833">
        <f t="shared" si="4"/>
        <v>0</v>
      </c>
      <c r="T59" s="843"/>
      <c r="U59" s="843"/>
      <c r="AD59" s="844"/>
    </row>
    <row r="60" spans="1:30" s="833" customFormat="1" ht="16.5">
      <c r="A60" s="845">
        <v>40</v>
      </c>
      <c r="B60" s="1085"/>
      <c r="C60" s="801"/>
      <c r="D60" s="801"/>
      <c r="E60" s="801"/>
      <c r="F60" s="1106" t="s">
        <v>606</v>
      </c>
      <c r="G60" s="801"/>
      <c r="H60" s="1107">
        <v>995463</v>
      </c>
      <c r="I60" s="839"/>
      <c r="J60" s="801">
        <v>18</v>
      </c>
      <c r="K60" s="840"/>
      <c r="L60" s="1106" t="s">
        <v>794</v>
      </c>
      <c r="M60" s="1107" t="s">
        <v>570</v>
      </c>
      <c r="N60" s="1107">
        <v>1</v>
      </c>
      <c r="O60" s="841"/>
      <c r="P60" s="842" t="str">
        <f t="shared" si="1"/>
        <v>Included</v>
      </c>
      <c r="Q60" s="842">
        <f t="shared" si="2"/>
        <v>0</v>
      </c>
      <c r="R60" s="833">
        <f t="shared" si="3"/>
        <v>0</v>
      </c>
      <c r="S60" s="833">
        <f t="shared" si="4"/>
        <v>0</v>
      </c>
      <c r="T60" s="843"/>
      <c r="U60" s="843"/>
      <c r="AD60" s="844"/>
    </row>
    <row r="61" spans="1:30" s="833" customFormat="1" ht="33">
      <c r="A61" s="845">
        <v>41</v>
      </c>
      <c r="B61" s="1085"/>
      <c r="C61" s="801"/>
      <c r="D61" s="801"/>
      <c r="E61" s="801"/>
      <c r="F61" s="1106" t="s">
        <v>685</v>
      </c>
      <c r="G61" s="801"/>
      <c r="H61" s="1107">
        <v>998736</v>
      </c>
      <c r="I61" s="839"/>
      <c r="J61" s="801">
        <v>18</v>
      </c>
      <c r="K61" s="840"/>
      <c r="L61" s="1106" t="s">
        <v>860</v>
      </c>
      <c r="M61" s="1107" t="s">
        <v>595</v>
      </c>
      <c r="N61" s="1107">
        <v>150</v>
      </c>
      <c r="O61" s="841"/>
      <c r="P61" s="842" t="str">
        <f t="shared" si="1"/>
        <v>Included</v>
      </c>
      <c r="Q61" s="842">
        <f t="shared" si="2"/>
        <v>0</v>
      </c>
      <c r="R61" s="833">
        <f t="shared" si="3"/>
        <v>0</v>
      </c>
      <c r="S61" s="833">
        <f t="shared" si="4"/>
        <v>0</v>
      </c>
      <c r="T61" s="843"/>
      <c r="U61" s="843"/>
      <c r="AD61" s="844"/>
    </row>
    <row r="62" spans="1:30" s="833" customFormat="1" ht="16.5">
      <c r="A62" s="845">
        <v>42</v>
      </c>
      <c r="B62" s="1085"/>
      <c r="C62" s="801"/>
      <c r="D62" s="801"/>
      <c r="E62" s="801"/>
      <c r="F62" s="1106" t="s">
        <v>737</v>
      </c>
      <c r="G62" s="801"/>
      <c r="H62" s="1107">
        <v>998736</v>
      </c>
      <c r="I62" s="839"/>
      <c r="J62" s="801">
        <v>18</v>
      </c>
      <c r="K62" s="840"/>
      <c r="L62" s="1106" t="s">
        <v>861</v>
      </c>
      <c r="M62" s="1107" t="s">
        <v>590</v>
      </c>
      <c r="N62" s="1107">
        <v>12</v>
      </c>
      <c r="O62" s="841"/>
      <c r="P62" s="842" t="str">
        <f t="shared" si="1"/>
        <v>Included</v>
      </c>
      <c r="Q62" s="842">
        <f t="shared" si="2"/>
        <v>0</v>
      </c>
      <c r="R62" s="833">
        <f t="shared" si="3"/>
        <v>0</v>
      </c>
      <c r="S62" s="833">
        <f t="shared" si="4"/>
        <v>0</v>
      </c>
      <c r="T62" s="843"/>
      <c r="U62" s="843"/>
      <c r="AD62" s="844"/>
    </row>
    <row r="63" spans="1:30" s="833" customFormat="1" ht="33">
      <c r="A63" s="845">
        <v>43</v>
      </c>
      <c r="B63" s="1085"/>
      <c r="C63" s="801"/>
      <c r="D63" s="801"/>
      <c r="E63" s="801"/>
      <c r="F63" s="1106" t="s">
        <v>738</v>
      </c>
      <c r="G63" s="801"/>
      <c r="H63" s="1107">
        <v>998736</v>
      </c>
      <c r="I63" s="839"/>
      <c r="J63" s="801">
        <v>18</v>
      </c>
      <c r="K63" s="840"/>
      <c r="L63" s="1106" t="s">
        <v>862</v>
      </c>
      <c r="M63" s="1107" t="s">
        <v>590</v>
      </c>
      <c r="N63" s="1107">
        <v>1</v>
      </c>
      <c r="O63" s="841"/>
      <c r="P63" s="842" t="str">
        <f t="shared" si="1"/>
        <v>Included</v>
      </c>
      <c r="Q63" s="842">
        <f t="shared" si="2"/>
        <v>0</v>
      </c>
      <c r="R63" s="833">
        <f t="shared" si="3"/>
        <v>0</v>
      </c>
      <c r="S63" s="833">
        <f t="shared" si="4"/>
        <v>0</v>
      </c>
      <c r="T63" s="843"/>
      <c r="U63" s="843"/>
      <c r="AD63" s="844"/>
    </row>
    <row r="64" spans="1:30" s="833" customFormat="1" ht="165">
      <c r="A64" s="845">
        <v>44</v>
      </c>
      <c r="B64" s="1085"/>
      <c r="C64" s="801"/>
      <c r="D64" s="801"/>
      <c r="E64" s="801"/>
      <c r="F64" s="1106" t="s">
        <v>630</v>
      </c>
      <c r="G64" s="801"/>
      <c r="H64" s="1107">
        <v>995428</v>
      </c>
      <c r="I64" s="839"/>
      <c r="J64" s="801">
        <v>18</v>
      </c>
      <c r="K64" s="840"/>
      <c r="L64" s="1106" t="s">
        <v>863</v>
      </c>
      <c r="M64" s="1107" t="s">
        <v>594</v>
      </c>
      <c r="N64" s="1107">
        <v>7500</v>
      </c>
      <c r="O64" s="841"/>
      <c r="P64" s="842" t="str">
        <f t="shared" si="1"/>
        <v>Included</v>
      </c>
      <c r="Q64" s="842">
        <f t="shared" si="2"/>
        <v>0</v>
      </c>
      <c r="R64" s="833">
        <f t="shared" si="3"/>
        <v>0</v>
      </c>
      <c r="S64" s="833">
        <f t="shared" si="4"/>
        <v>0</v>
      </c>
      <c r="T64" s="843"/>
      <c r="U64" s="843"/>
      <c r="AD64" s="844"/>
    </row>
    <row r="65" spans="1:30" s="833" customFormat="1" ht="33">
      <c r="A65" s="845">
        <v>45</v>
      </c>
      <c r="B65" s="1085"/>
      <c r="C65" s="801"/>
      <c r="D65" s="801"/>
      <c r="E65" s="801"/>
      <c r="F65" s="1106" t="s">
        <v>739</v>
      </c>
      <c r="G65" s="801"/>
      <c r="H65" s="1107">
        <v>995461</v>
      </c>
      <c r="I65" s="839"/>
      <c r="J65" s="801">
        <v>18</v>
      </c>
      <c r="K65" s="840"/>
      <c r="L65" s="1106" t="s">
        <v>864</v>
      </c>
      <c r="M65" s="1107" t="s">
        <v>595</v>
      </c>
      <c r="N65" s="1107">
        <v>15</v>
      </c>
      <c r="O65" s="841"/>
      <c r="P65" s="842" t="str">
        <f t="shared" si="1"/>
        <v>Included</v>
      </c>
      <c r="Q65" s="842">
        <f t="shared" si="2"/>
        <v>0</v>
      </c>
      <c r="R65" s="833">
        <f t="shared" si="3"/>
        <v>0</v>
      </c>
      <c r="S65" s="833">
        <f t="shared" si="4"/>
        <v>0</v>
      </c>
      <c r="T65" s="843"/>
      <c r="U65" s="843"/>
      <c r="AD65" s="844"/>
    </row>
    <row r="66" spans="1:30" s="833" customFormat="1" ht="33">
      <c r="A66" s="845">
        <v>46</v>
      </c>
      <c r="B66" s="1085"/>
      <c r="C66" s="801"/>
      <c r="D66" s="801"/>
      <c r="E66" s="801"/>
      <c r="F66" s="1106" t="s">
        <v>740</v>
      </c>
      <c r="G66" s="801"/>
      <c r="H66" s="1107">
        <v>995461</v>
      </c>
      <c r="I66" s="839"/>
      <c r="J66" s="801">
        <v>18</v>
      </c>
      <c r="K66" s="840"/>
      <c r="L66" s="1106" t="s">
        <v>865</v>
      </c>
      <c r="M66" s="1107" t="s">
        <v>595</v>
      </c>
      <c r="N66" s="1107">
        <v>15</v>
      </c>
      <c r="O66" s="841"/>
      <c r="P66" s="842" t="str">
        <f t="shared" si="1"/>
        <v>Included</v>
      </c>
      <c r="Q66" s="842">
        <f t="shared" si="2"/>
        <v>0</v>
      </c>
      <c r="R66" s="833">
        <f t="shared" si="3"/>
        <v>0</v>
      </c>
      <c r="S66" s="833">
        <f t="shared" si="4"/>
        <v>0</v>
      </c>
      <c r="T66" s="843"/>
      <c r="U66" s="843"/>
      <c r="AD66" s="844"/>
    </row>
    <row r="67" spans="1:30" s="833" customFormat="1" ht="33">
      <c r="A67" s="845">
        <v>47</v>
      </c>
      <c r="B67" s="1085"/>
      <c r="C67" s="801"/>
      <c r="D67" s="801"/>
      <c r="E67" s="801"/>
      <c r="F67" s="1106" t="s">
        <v>741</v>
      </c>
      <c r="G67" s="801"/>
      <c r="H67" s="1107">
        <v>995461</v>
      </c>
      <c r="I67" s="839"/>
      <c r="J67" s="801">
        <v>18</v>
      </c>
      <c r="K67" s="840"/>
      <c r="L67" s="1106" t="s">
        <v>866</v>
      </c>
      <c r="M67" s="1107" t="s">
        <v>595</v>
      </c>
      <c r="N67" s="1107">
        <v>15</v>
      </c>
      <c r="O67" s="841"/>
      <c r="P67" s="842" t="str">
        <f t="shared" si="1"/>
        <v>Included</v>
      </c>
      <c r="Q67" s="842">
        <f t="shared" si="2"/>
        <v>0</v>
      </c>
      <c r="R67" s="833">
        <f t="shared" si="3"/>
        <v>0</v>
      </c>
      <c r="S67" s="833">
        <f t="shared" si="4"/>
        <v>0</v>
      </c>
      <c r="T67" s="843"/>
      <c r="U67" s="843"/>
      <c r="AD67" s="844"/>
    </row>
    <row r="68" spans="1:30" s="833" customFormat="1" ht="16.5">
      <c r="A68" s="845">
        <v>48</v>
      </c>
      <c r="B68" s="1085"/>
      <c r="C68" s="801"/>
      <c r="D68" s="801"/>
      <c r="E68" s="801"/>
      <c r="F68" s="1106" t="s">
        <v>644</v>
      </c>
      <c r="G68" s="801"/>
      <c r="H68" s="1107">
        <v>995454</v>
      </c>
      <c r="I68" s="839"/>
      <c r="J68" s="801">
        <v>18</v>
      </c>
      <c r="K68" s="840"/>
      <c r="L68" s="1106" t="s">
        <v>867</v>
      </c>
      <c r="M68" s="1107" t="s">
        <v>592</v>
      </c>
      <c r="N68" s="1107">
        <v>48</v>
      </c>
      <c r="O68" s="841"/>
      <c r="P68" s="842" t="str">
        <f t="shared" si="1"/>
        <v>Included</v>
      </c>
      <c r="Q68" s="842">
        <f t="shared" si="2"/>
        <v>0</v>
      </c>
      <c r="R68" s="833">
        <f t="shared" si="3"/>
        <v>0</v>
      </c>
      <c r="S68" s="833">
        <f t="shared" si="4"/>
        <v>0</v>
      </c>
      <c r="T68" s="843"/>
      <c r="U68" s="843"/>
      <c r="AD68" s="844"/>
    </row>
    <row r="69" spans="1:30" s="833" customFormat="1" ht="49.5">
      <c r="A69" s="845">
        <v>49</v>
      </c>
      <c r="B69" s="1085"/>
      <c r="C69" s="801"/>
      <c r="D69" s="801"/>
      <c r="E69" s="801"/>
      <c r="F69" s="1106" t="s">
        <v>631</v>
      </c>
      <c r="G69" s="801"/>
      <c r="H69" s="1107">
        <v>995454</v>
      </c>
      <c r="I69" s="839"/>
      <c r="J69" s="801">
        <v>18</v>
      </c>
      <c r="K69" s="840"/>
      <c r="L69" s="1106" t="s">
        <v>868</v>
      </c>
      <c r="M69" s="1107" t="s">
        <v>595</v>
      </c>
      <c r="N69" s="1107">
        <v>150</v>
      </c>
      <c r="O69" s="841"/>
      <c r="P69" s="842" t="str">
        <f t="shared" si="1"/>
        <v>Included</v>
      </c>
      <c r="Q69" s="842">
        <f t="shared" si="2"/>
        <v>0</v>
      </c>
      <c r="R69" s="833">
        <f t="shared" si="3"/>
        <v>0</v>
      </c>
      <c r="S69" s="833">
        <f t="shared" si="4"/>
        <v>0</v>
      </c>
      <c r="T69" s="843"/>
      <c r="U69" s="843"/>
      <c r="AD69" s="844"/>
    </row>
    <row r="70" spans="1:30" s="833" customFormat="1" ht="49.5">
      <c r="A70" s="845">
        <v>50</v>
      </c>
      <c r="B70" s="1085"/>
      <c r="C70" s="801"/>
      <c r="D70" s="801"/>
      <c r="E70" s="801"/>
      <c r="F70" s="1106" t="s">
        <v>632</v>
      </c>
      <c r="G70" s="801"/>
      <c r="H70" s="1107">
        <v>995454</v>
      </c>
      <c r="I70" s="839"/>
      <c r="J70" s="801">
        <v>18</v>
      </c>
      <c r="K70" s="840"/>
      <c r="L70" s="1106" t="s">
        <v>869</v>
      </c>
      <c r="M70" s="1107" t="s">
        <v>595</v>
      </c>
      <c r="N70" s="1107">
        <v>150</v>
      </c>
      <c r="O70" s="841"/>
      <c r="P70" s="842" t="str">
        <f t="shared" si="1"/>
        <v>Included</v>
      </c>
      <c r="Q70" s="842">
        <f t="shared" si="2"/>
        <v>0</v>
      </c>
      <c r="R70" s="833">
        <f t="shared" si="3"/>
        <v>0</v>
      </c>
      <c r="S70" s="833">
        <f t="shared" si="4"/>
        <v>0</v>
      </c>
      <c r="T70" s="843"/>
      <c r="U70" s="843"/>
      <c r="AD70" s="844"/>
    </row>
    <row r="71" spans="1:30" s="833" customFormat="1" ht="49.5">
      <c r="A71" s="845">
        <v>51</v>
      </c>
      <c r="B71" s="1085"/>
      <c r="C71" s="801"/>
      <c r="D71" s="801"/>
      <c r="E71" s="801"/>
      <c r="F71" s="1106" t="s">
        <v>633</v>
      </c>
      <c r="G71" s="801"/>
      <c r="H71" s="1107">
        <v>995454</v>
      </c>
      <c r="I71" s="839"/>
      <c r="J71" s="801">
        <v>18</v>
      </c>
      <c r="K71" s="840"/>
      <c r="L71" s="1106" t="s">
        <v>870</v>
      </c>
      <c r="M71" s="1107" t="s">
        <v>595</v>
      </c>
      <c r="N71" s="1107">
        <v>150</v>
      </c>
      <c r="O71" s="841"/>
      <c r="P71" s="842" t="str">
        <f t="shared" si="1"/>
        <v>Included</v>
      </c>
      <c r="Q71" s="842">
        <f t="shared" si="2"/>
        <v>0</v>
      </c>
      <c r="R71" s="833">
        <f t="shared" si="3"/>
        <v>0</v>
      </c>
      <c r="S71" s="833">
        <f t="shared" si="4"/>
        <v>0</v>
      </c>
      <c r="T71" s="843"/>
      <c r="U71" s="843"/>
      <c r="AD71" s="844"/>
    </row>
    <row r="72" spans="1:30" s="833" customFormat="1" ht="49.5">
      <c r="A72" s="845">
        <v>52</v>
      </c>
      <c r="B72" s="1085"/>
      <c r="C72" s="801"/>
      <c r="D72" s="801"/>
      <c r="E72" s="801"/>
      <c r="F72" s="1106" t="s">
        <v>634</v>
      </c>
      <c r="G72" s="801"/>
      <c r="H72" s="1107">
        <v>995454</v>
      </c>
      <c r="I72" s="839"/>
      <c r="J72" s="801">
        <v>18</v>
      </c>
      <c r="K72" s="840"/>
      <c r="L72" s="1106" t="s">
        <v>871</v>
      </c>
      <c r="M72" s="1107" t="s">
        <v>595</v>
      </c>
      <c r="N72" s="1107">
        <v>300</v>
      </c>
      <c r="O72" s="841"/>
      <c r="P72" s="842" t="str">
        <f t="shared" si="1"/>
        <v>Included</v>
      </c>
      <c r="Q72" s="842">
        <f t="shared" si="2"/>
        <v>0</v>
      </c>
      <c r="R72" s="833">
        <f t="shared" si="3"/>
        <v>0</v>
      </c>
      <c r="S72" s="833">
        <f t="shared" si="4"/>
        <v>0</v>
      </c>
      <c r="T72" s="843"/>
      <c r="U72" s="843"/>
      <c r="AD72" s="844"/>
    </row>
    <row r="73" spans="1:30" s="833" customFormat="1" ht="82.5">
      <c r="A73" s="845">
        <v>53</v>
      </c>
      <c r="B73" s="1085"/>
      <c r="C73" s="801"/>
      <c r="D73" s="801"/>
      <c r="E73" s="801"/>
      <c r="F73" s="1106" t="s">
        <v>742</v>
      </c>
      <c r="G73" s="801"/>
      <c r="H73" s="1107">
        <v>995454</v>
      </c>
      <c r="I73" s="839"/>
      <c r="J73" s="801">
        <v>18</v>
      </c>
      <c r="K73" s="840"/>
      <c r="L73" s="1106" t="s">
        <v>872</v>
      </c>
      <c r="M73" s="1107" t="s">
        <v>594</v>
      </c>
      <c r="N73" s="1107">
        <v>756</v>
      </c>
      <c r="O73" s="841"/>
      <c r="P73" s="842" t="str">
        <f t="shared" si="1"/>
        <v>Included</v>
      </c>
      <c r="Q73" s="842">
        <f t="shared" si="2"/>
        <v>0</v>
      </c>
      <c r="R73" s="833">
        <f t="shared" si="3"/>
        <v>0</v>
      </c>
      <c r="S73" s="833">
        <f t="shared" si="4"/>
        <v>0</v>
      </c>
      <c r="T73" s="843"/>
      <c r="U73" s="843"/>
      <c r="AD73" s="844"/>
    </row>
    <row r="74" spans="1:30" s="833" customFormat="1" ht="49.5">
      <c r="A74" s="845">
        <v>54</v>
      </c>
      <c r="B74" s="1085"/>
      <c r="C74" s="801"/>
      <c r="D74" s="801"/>
      <c r="E74" s="801"/>
      <c r="F74" s="1106" t="s">
        <v>635</v>
      </c>
      <c r="G74" s="801"/>
      <c r="H74" s="1107">
        <v>995433</v>
      </c>
      <c r="I74" s="839"/>
      <c r="J74" s="801">
        <v>18</v>
      </c>
      <c r="K74" s="840"/>
      <c r="L74" s="1106" t="s">
        <v>873</v>
      </c>
      <c r="M74" s="1107" t="s">
        <v>593</v>
      </c>
      <c r="N74" s="1107">
        <v>2628</v>
      </c>
      <c r="O74" s="841"/>
      <c r="P74" s="842" t="str">
        <f t="shared" si="1"/>
        <v>Included</v>
      </c>
      <c r="Q74" s="842">
        <f t="shared" si="2"/>
        <v>0</v>
      </c>
      <c r="R74" s="833">
        <f t="shared" si="3"/>
        <v>0</v>
      </c>
      <c r="S74" s="833">
        <f t="shared" si="4"/>
        <v>0</v>
      </c>
      <c r="T74" s="843"/>
      <c r="U74" s="843"/>
      <c r="AD74" s="844"/>
    </row>
    <row r="75" spans="1:30" s="833" customFormat="1" ht="132">
      <c r="A75" s="845">
        <v>55</v>
      </c>
      <c r="B75" s="1085"/>
      <c r="C75" s="801"/>
      <c r="D75" s="801"/>
      <c r="E75" s="801"/>
      <c r="F75" s="1106" t="s">
        <v>743</v>
      </c>
      <c r="G75" s="801"/>
      <c r="H75" s="1107">
        <v>995456</v>
      </c>
      <c r="I75" s="839"/>
      <c r="J75" s="801">
        <v>18</v>
      </c>
      <c r="K75" s="840"/>
      <c r="L75" s="1106" t="s">
        <v>874</v>
      </c>
      <c r="M75" s="1107" t="s">
        <v>593</v>
      </c>
      <c r="N75" s="1107">
        <v>1500</v>
      </c>
      <c r="O75" s="841"/>
      <c r="P75" s="842" t="str">
        <f t="shared" si="1"/>
        <v>Included</v>
      </c>
      <c r="Q75" s="842">
        <f t="shared" si="2"/>
        <v>0</v>
      </c>
      <c r="R75" s="833">
        <f t="shared" si="3"/>
        <v>0</v>
      </c>
      <c r="S75" s="833">
        <f t="shared" si="4"/>
        <v>0</v>
      </c>
      <c r="T75" s="843"/>
      <c r="U75" s="843"/>
      <c r="AD75" s="844"/>
    </row>
    <row r="76" spans="1:30" s="833" customFormat="1" ht="66">
      <c r="A76" s="845">
        <v>56</v>
      </c>
      <c r="B76" s="1085"/>
      <c r="C76" s="801"/>
      <c r="D76" s="801"/>
      <c r="E76" s="801"/>
      <c r="F76" s="1106" t="s">
        <v>636</v>
      </c>
      <c r="G76" s="801"/>
      <c r="H76" s="1107">
        <v>995454</v>
      </c>
      <c r="I76" s="839"/>
      <c r="J76" s="801">
        <v>18</v>
      </c>
      <c r="K76" s="840"/>
      <c r="L76" s="1106" t="s">
        <v>875</v>
      </c>
      <c r="M76" s="1107" t="s">
        <v>594</v>
      </c>
      <c r="N76" s="1107">
        <v>30</v>
      </c>
      <c r="O76" s="841"/>
      <c r="P76" s="842" t="str">
        <f t="shared" si="1"/>
        <v>Included</v>
      </c>
      <c r="Q76" s="842">
        <f t="shared" si="2"/>
        <v>0</v>
      </c>
      <c r="R76" s="833">
        <f t="shared" si="3"/>
        <v>0</v>
      </c>
      <c r="S76" s="833">
        <f t="shared" si="4"/>
        <v>0</v>
      </c>
      <c r="T76" s="843"/>
      <c r="U76" s="843"/>
      <c r="AD76" s="844"/>
    </row>
    <row r="77" spans="1:30" s="833" customFormat="1" ht="33">
      <c r="A77" s="845">
        <v>57</v>
      </c>
      <c r="B77" s="1085"/>
      <c r="C77" s="801"/>
      <c r="D77" s="801"/>
      <c r="E77" s="801"/>
      <c r="F77" s="1106" t="s">
        <v>744</v>
      </c>
      <c r="G77" s="801"/>
      <c r="H77" s="1107">
        <v>995429</v>
      </c>
      <c r="I77" s="839"/>
      <c r="J77" s="801">
        <v>18</v>
      </c>
      <c r="K77" s="840"/>
      <c r="L77" s="1106" t="s">
        <v>876</v>
      </c>
      <c r="M77" s="1107" t="s">
        <v>593</v>
      </c>
      <c r="N77" s="1107">
        <v>10</v>
      </c>
      <c r="O77" s="841"/>
      <c r="P77" s="842" t="str">
        <f t="shared" si="1"/>
        <v>Included</v>
      </c>
      <c r="Q77" s="842">
        <f t="shared" si="2"/>
        <v>0</v>
      </c>
      <c r="R77" s="833">
        <f t="shared" si="3"/>
        <v>0</v>
      </c>
      <c r="S77" s="833">
        <f t="shared" si="4"/>
        <v>0</v>
      </c>
      <c r="T77" s="843"/>
      <c r="U77" s="843"/>
      <c r="AD77" s="844"/>
    </row>
    <row r="78" spans="1:30" s="833" customFormat="1" ht="247.5">
      <c r="A78" s="845">
        <v>58</v>
      </c>
      <c r="B78" s="1085"/>
      <c r="C78" s="801"/>
      <c r="D78" s="801"/>
      <c r="E78" s="801"/>
      <c r="F78" s="1106" t="s">
        <v>637</v>
      </c>
      <c r="G78" s="801"/>
      <c r="H78" s="1107">
        <v>995432</v>
      </c>
      <c r="I78" s="839"/>
      <c r="J78" s="801">
        <v>18</v>
      </c>
      <c r="K78" s="840"/>
      <c r="L78" s="1106" t="s">
        <v>877</v>
      </c>
      <c r="M78" s="1107" t="s">
        <v>593</v>
      </c>
      <c r="N78" s="1107">
        <v>3750</v>
      </c>
      <c r="O78" s="841"/>
      <c r="P78" s="842" t="str">
        <f t="shared" si="1"/>
        <v>Included</v>
      </c>
      <c r="Q78" s="842">
        <f t="shared" si="2"/>
        <v>0</v>
      </c>
      <c r="R78" s="833">
        <f t="shared" si="3"/>
        <v>0</v>
      </c>
      <c r="S78" s="833">
        <f t="shared" si="4"/>
        <v>0</v>
      </c>
      <c r="T78" s="843"/>
      <c r="U78" s="843"/>
      <c r="AD78" s="844"/>
    </row>
    <row r="79" spans="1:30" s="833" customFormat="1" ht="115.5">
      <c r="A79" s="845">
        <v>59</v>
      </c>
      <c r="B79" s="1085"/>
      <c r="C79" s="801"/>
      <c r="D79" s="801"/>
      <c r="E79" s="801"/>
      <c r="F79" s="1106" t="s">
        <v>661</v>
      </c>
      <c r="G79" s="801"/>
      <c r="H79" s="1107">
        <v>995432</v>
      </c>
      <c r="I79" s="839"/>
      <c r="J79" s="801">
        <v>18</v>
      </c>
      <c r="K79" s="840"/>
      <c r="L79" s="1106" t="s">
        <v>878</v>
      </c>
      <c r="M79" s="1107" t="s">
        <v>593</v>
      </c>
      <c r="N79" s="1107">
        <v>1031</v>
      </c>
      <c r="O79" s="841"/>
      <c r="P79" s="842" t="str">
        <f t="shared" si="1"/>
        <v>Included</v>
      </c>
      <c r="Q79" s="842">
        <f t="shared" si="2"/>
        <v>0</v>
      </c>
      <c r="R79" s="833">
        <f t="shared" si="3"/>
        <v>0</v>
      </c>
      <c r="S79" s="833">
        <f t="shared" si="4"/>
        <v>0</v>
      </c>
      <c r="T79" s="843"/>
      <c r="U79" s="843"/>
      <c r="AD79" s="844"/>
    </row>
    <row r="80" spans="1:30" s="833" customFormat="1" ht="49.5">
      <c r="A80" s="845">
        <v>60</v>
      </c>
      <c r="B80" s="1085"/>
      <c r="C80" s="801"/>
      <c r="D80" s="801"/>
      <c r="E80" s="801"/>
      <c r="F80" s="1106" t="s">
        <v>745</v>
      </c>
      <c r="G80" s="801"/>
      <c r="H80" s="1107">
        <v>995428</v>
      </c>
      <c r="I80" s="839"/>
      <c r="J80" s="801">
        <v>18</v>
      </c>
      <c r="K80" s="840"/>
      <c r="L80" s="1106" t="s">
        <v>879</v>
      </c>
      <c r="M80" s="1107" t="s">
        <v>593</v>
      </c>
      <c r="N80" s="1107">
        <v>131</v>
      </c>
      <c r="O80" s="841"/>
      <c r="P80" s="842" t="str">
        <f t="shared" si="1"/>
        <v>Included</v>
      </c>
      <c r="Q80" s="842">
        <f t="shared" si="2"/>
        <v>0</v>
      </c>
      <c r="R80" s="833">
        <f t="shared" si="3"/>
        <v>0</v>
      </c>
      <c r="S80" s="833">
        <f t="shared" si="4"/>
        <v>0</v>
      </c>
      <c r="T80" s="843"/>
      <c r="U80" s="843"/>
      <c r="AD80" s="844"/>
    </row>
    <row r="81" spans="1:30" s="833" customFormat="1" ht="49.5">
      <c r="A81" s="845">
        <v>61</v>
      </c>
      <c r="B81" s="1085"/>
      <c r="C81" s="801"/>
      <c r="D81" s="801"/>
      <c r="E81" s="801"/>
      <c r="F81" s="1106" t="s">
        <v>746</v>
      </c>
      <c r="G81" s="801"/>
      <c r="H81" s="1107">
        <v>995428</v>
      </c>
      <c r="I81" s="839"/>
      <c r="J81" s="801">
        <v>18</v>
      </c>
      <c r="K81" s="840"/>
      <c r="L81" s="1106" t="s">
        <v>880</v>
      </c>
      <c r="M81" s="1107" t="s">
        <v>593</v>
      </c>
      <c r="N81" s="1107">
        <v>209</v>
      </c>
      <c r="O81" s="841"/>
      <c r="P81" s="842" t="str">
        <f t="shared" si="1"/>
        <v>Included</v>
      </c>
      <c r="Q81" s="842">
        <f t="shared" si="2"/>
        <v>0</v>
      </c>
      <c r="R81" s="833">
        <f t="shared" si="3"/>
        <v>0</v>
      </c>
      <c r="S81" s="833">
        <f t="shared" si="4"/>
        <v>0</v>
      </c>
      <c r="T81" s="843"/>
      <c r="U81" s="843"/>
      <c r="AD81" s="844"/>
    </row>
    <row r="82" spans="1:30" s="833" customFormat="1" ht="16.5">
      <c r="A82" s="845">
        <v>62</v>
      </c>
      <c r="B82" s="1085"/>
      <c r="C82" s="801"/>
      <c r="D82" s="801"/>
      <c r="E82" s="801"/>
      <c r="F82" s="1106" t="s">
        <v>638</v>
      </c>
      <c r="G82" s="801"/>
      <c r="H82" s="1107">
        <v>995428</v>
      </c>
      <c r="I82" s="839"/>
      <c r="J82" s="801">
        <v>18</v>
      </c>
      <c r="K82" s="840"/>
      <c r="L82" s="1106" t="s">
        <v>881</v>
      </c>
      <c r="M82" s="1107" t="s">
        <v>594</v>
      </c>
      <c r="N82" s="1107">
        <v>5000</v>
      </c>
      <c r="O82" s="841"/>
      <c r="P82" s="842" t="str">
        <f t="shared" si="1"/>
        <v>Included</v>
      </c>
      <c r="Q82" s="842">
        <f t="shared" si="2"/>
        <v>0</v>
      </c>
      <c r="R82" s="833">
        <f t="shared" si="3"/>
        <v>0</v>
      </c>
      <c r="S82" s="833">
        <f t="shared" si="4"/>
        <v>0</v>
      </c>
      <c r="T82" s="843"/>
      <c r="U82" s="843"/>
      <c r="AD82" s="844"/>
    </row>
    <row r="83" spans="1:30" s="833" customFormat="1" ht="16.5">
      <c r="A83" s="845">
        <v>63</v>
      </c>
      <c r="B83" s="1085"/>
      <c r="C83" s="801"/>
      <c r="D83" s="801"/>
      <c r="E83" s="801"/>
      <c r="F83" s="1106" t="s">
        <v>639</v>
      </c>
      <c r="G83" s="801"/>
      <c r="H83" s="1107">
        <v>995424</v>
      </c>
      <c r="I83" s="839"/>
      <c r="J83" s="801">
        <v>18</v>
      </c>
      <c r="K83" s="840"/>
      <c r="L83" s="1106" t="s">
        <v>882</v>
      </c>
      <c r="M83" s="1107" t="s">
        <v>594</v>
      </c>
      <c r="N83" s="1107">
        <v>7500</v>
      </c>
      <c r="O83" s="841"/>
      <c r="P83" s="842" t="str">
        <f t="shared" si="1"/>
        <v>Included</v>
      </c>
      <c r="Q83" s="842">
        <f t="shared" si="2"/>
        <v>0</v>
      </c>
      <c r="R83" s="833">
        <f t="shared" si="3"/>
        <v>0</v>
      </c>
      <c r="S83" s="833">
        <f t="shared" si="4"/>
        <v>0</v>
      </c>
      <c r="T83" s="843"/>
      <c r="U83" s="843"/>
      <c r="AD83" s="844"/>
    </row>
    <row r="84" spans="1:30" s="833" customFormat="1" ht="33">
      <c r="A84" s="845">
        <v>64</v>
      </c>
      <c r="B84" s="1085"/>
      <c r="C84" s="801"/>
      <c r="D84" s="801"/>
      <c r="E84" s="801"/>
      <c r="F84" s="1106" t="s">
        <v>640</v>
      </c>
      <c r="G84" s="801"/>
      <c r="H84" s="1107">
        <v>995428</v>
      </c>
      <c r="I84" s="839"/>
      <c r="J84" s="801">
        <v>18</v>
      </c>
      <c r="K84" s="840"/>
      <c r="L84" s="1106" t="s">
        <v>883</v>
      </c>
      <c r="M84" s="1107" t="s">
        <v>594</v>
      </c>
      <c r="N84" s="1107">
        <v>2500</v>
      </c>
      <c r="O84" s="841"/>
      <c r="P84" s="842" t="str">
        <f t="shared" si="1"/>
        <v>Included</v>
      </c>
      <c r="Q84" s="842">
        <f t="shared" si="2"/>
        <v>0</v>
      </c>
      <c r="R84" s="833">
        <f t="shared" si="3"/>
        <v>0</v>
      </c>
      <c r="S84" s="833">
        <f t="shared" si="4"/>
        <v>0</v>
      </c>
      <c r="T84" s="843"/>
      <c r="U84" s="843"/>
      <c r="AD84" s="844"/>
    </row>
    <row r="85" spans="1:30" s="833" customFormat="1" ht="33">
      <c r="A85" s="845">
        <v>65</v>
      </c>
      <c r="B85" s="1085"/>
      <c r="C85" s="801"/>
      <c r="D85" s="801"/>
      <c r="E85" s="801"/>
      <c r="F85" s="1106" t="s">
        <v>641</v>
      </c>
      <c r="G85" s="801"/>
      <c r="H85" s="1107">
        <v>995454</v>
      </c>
      <c r="I85" s="839"/>
      <c r="J85" s="801">
        <v>18</v>
      </c>
      <c r="K85" s="840"/>
      <c r="L85" s="1106" t="s">
        <v>884</v>
      </c>
      <c r="M85" s="1107" t="s">
        <v>595</v>
      </c>
      <c r="N85" s="1107">
        <v>120</v>
      </c>
      <c r="O85" s="841"/>
      <c r="P85" s="842" t="str">
        <f t="shared" si="1"/>
        <v>Included</v>
      </c>
      <c r="Q85" s="842">
        <f t="shared" si="2"/>
        <v>0</v>
      </c>
      <c r="R85" s="833">
        <f t="shared" si="3"/>
        <v>0</v>
      </c>
      <c r="S85" s="833">
        <f t="shared" si="4"/>
        <v>0</v>
      </c>
      <c r="T85" s="843"/>
      <c r="U85" s="843"/>
      <c r="AD85" s="844"/>
    </row>
    <row r="86" spans="1:30" s="833" customFormat="1" ht="33">
      <c r="A86" s="845">
        <v>66</v>
      </c>
      <c r="B86" s="1085"/>
      <c r="C86" s="801"/>
      <c r="D86" s="801"/>
      <c r="E86" s="801"/>
      <c r="F86" s="1106" t="s">
        <v>642</v>
      </c>
      <c r="G86" s="801"/>
      <c r="H86" s="1107">
        <v>995454</v>
      </c>
      <c r="I86" s="839"/>
      <c r="J86" s="801">
        <v>18</v>
      </c>
      <c r="K86" s="840"/>
      <c r="L86" s="1106" t="s">
        <v>885</v>
      </c>
      <c r="M86" s="1107" t="s">
        <v>595</v>
      </c>
      <c r="N86" s="1107">
        <v>25</v>
      </c>
      <c r="O86" s="841"/>
      <c r="P86" s="842" t="str">
        <f t="shared" ref="P86:P96" si="5">IF(O86=0, "Included", IF(ISERROR(N86*O86), O86, N86*O86))</f>
        <v>Included</v>
      </c>
      <c r="Q86" s="842">
        <f t="shared" ref="Q86:Q96" si="6">S86</f>
        <v>0</v>
      </c>
      <c r="R86" s="833">
        <f t="shared" ref="R86:R96" si="7">IF(P86="Included",0,P86)</f>
        <v>0</v>
      </c>
      <c r="S86" s="833">
        <f t="shared" ref="S86:S96" si="8">IF(K86="",(R86*J86/100),(R86*K86))</f>
        <v>0</v>
      </c>
      <c r="T86" s="843"/>
      <c r="U86" s="843"/>
      <c r="AD86" s="844"/>
    </row>
    <row r="87" spans="1:30" s="833" customFormat="1" ht="66">
      <c r="A87" s="845">
        <v>67</v>
      </c>
      <c r="B87" s="1085"/>
      <c r="C87" s="801"/>
      <c r="D87" s="801"/>
      <c r="E87" s="801"/>
      <c r="F87" s="1106" t="s">
        <v>660</v>
      </c>
      <c r="G87" s="801"/>
      <c r="H87" s="1107">
        <v>995421</v>
      </c>
      <c r="I87" s="839"/>
      <c r="J87" s="801">
        <v>18</v>
      </c>
      <c r="K87" s="840"/>
      <c r="L87" s="1106" t="s">
        <v>886</v>
      </c>
      <c r="M87" s="1107" t="s">
        <v>594</v>
      </c>
      <c r="N87" s="1107">
        <v>396</v>
      </c>
      <c r="O87" s="841"/>
      <c r="P87" s="842" t="str">
        <f t="shared" si="5"/>
        <v>Included</v>
      </c>
      <c r="Q87" s="842">
        <f t="shared" si="6"/>
        <v>0</v>
      </c>
      <c r="R87" s="833">
        <f t="shared" si="7"/>
        <v>0</v>
      </c>
      <c r="S87" s="833">
        <f t="shared" si="8"/>
        <v>0</v>
      </c>
      <c r="T87" s="843"/>
      <c r="U87" s="843"/>
      <c r="AD87" s="844"/>
    </row>
    <row r="88" spans="1:30" s="833" customFormat="1" ht="16.5">
      <c r="A88" s="845">
        <v>68</v>
      </c>
      <c r="B88" s="1085"/>
      <c r="C88" s="801"/>
      <c r="D88" s="801"/>
      <c r="E88" s="801"/>
      <c r="F88" s="1106" t="s">
        <v>659</v>
      </c>
      <c r="G88" s="801"/>
      <c r="H88" s="1107">
        <v>995462</v>
      </c>
      <c r="I88" s="839"/>
      <c r="J88" s="801">
        <v>18</v>
      </c>
      <c r="K88" s="840"/>
      <c r="L88" s="1106" t="s">
        <v>887</v>
      </c>
      <c r="M88" s="1107" t="s">
        <v>590</v>
      </c>
      <c r="N88" s="1107">
        <v>2</v>
      </c>
      <c r="O88" s="841"/>
      <c r="P88" s="842" t="str">
        <f t="shared" si="5"/>
        <v>Included</v>
      </c>
      <c r="Q88" s="842">
        <f t="shared" si="6"/>
        <v>0</v>
      </c>
      <c r="R88" s="833">
        <f t="shared" si="7"/>
        <v>0</v>
      </c>
      <c r="S88" s="833">
        <f t="shared" si="8"/>
        <v>0</v>
      </c>
      <c r="T88" s="843"/>
      <c r="U88" s="843"/>
      <c r="AD88" s="844"/>
    </row>
    <row r="89" spans="1:30" s="833" customFormat="1" ht="49.5">
      <c r="A89" s="845">
        <v>69</v>
      </c>
      <c r="B89" s="1085"/>
      <c r="C89" s="801"/>
      <c r="D89" s="801"/>
      <c r="E89" s="801"/>
      <c r="F89" s="1106" t="s">
        <v>643</v>
      </c>
      <c r="G89" s="801"/>
      <c r="H89" s="1107">
        <v>995455</v>
      </c>
      <c r="I89" s="839"/>
      <c r="J89" s="801">
        <v>18</v>
      </c>
      <c r="K89" s="840"/>
      <c r="L89" s="1106" t="s">
        <v>888</v>
      </c>
      <c r="M89" s="1107" t="s">
        <v>592</v>
      </c>
      <c r="N89" s="1107">
        <v>36</v>
      </c>
      <c r="O89" s="841"/>
      <c r="P89" s="842" t="str">
        <f t="shared" si="5"/>
        <v>Included</v>
      </c>
      <c r="Q89" s="842">
        <f t="shared" si="6"/>
        <v>0</v>
      </c>
      <c r="R89" s="833">
        <f t="shared" si="7"/>
        <v>0</v>
      </c>
      <c r="S89" s="833">
        <f t="shared" si="8"/>
        <v>0</v>
      </c>
      <c r="T89" s="843"/>
      <c r="U89" s="843"/>
      <c r="AD89" s="844"/>
    </row>
    <row r="90" spans="1:30" s="833" customFormat="1" ht="16.5">
      <c r="A90" s="845">
        <v>70</v>
      </c>
      <c r="B90" s="1085"/>
      <c r="C90" s="801"/>
      <c r="D90" s="801"/>
      <c r="E90" s="801"/>
      <c r="F90" s="1106" t="s">
        <v>658</v>
      </c>
      <c r="G90" s="801"/>
      <c r="H90" s="1107">
        <v>995428</v>
      </c>
      <c r="I90" s="839"/>
      <c r="J90" s="801">
        <v>18</v>
      </c>
      <c r="K90" s="840"/>
      <c r="L90" s="1106" t="s">
        <v>889</v>
      </c>
      <c r="M90" s="1107" t="s">
        <v>593</v>
      </c>
      <c r="N90" s="1107">
        <v>21</v>
      </c>
      <c r="O90" s="841"/>
      <c r="P90" s="842" t="str">
        <f t="shared" si="5"/>
        <v>Included</v>
      </c>
      <c r="Q90" s="842">
        <f t="shared" si="6"/>
        <v>0</v>
      </c>
      <c r="R90" s="833">
        <f t="shared" si="7"/>
        <v>0</v>
      </c>
      <c r="S90" s="833">
        <f t="shared" si="8"/>
        <v>0</v>
      </c>
      <c r="T90" s="843"/>
      <c r="U90" s="843"/>
      <c r="AD90" s="844"/>
    </row>
    <row r="91" spans="1:30" s="833" customFormat="1" ht="49.5">
      <c r="A91" s="845">
        <v>71</v>
      </c>
      <c r="B91" s="1085"/>
      <c r="C91" s="801"/>
      <c r="D91" s="801"/>
      <c r="E91" s="801"/>
      <c r="F91" s="1106" t="s">
        <v>645</v>
      </c>
      <c r="G91" s="801"/>
      <c r="H91" s="1107">
        <v>995454</v>
      </c>
      <c r="I91" s="839"/>
      <c r="J91" s="801">
        <v>18</v>
      </c>
      <c r="K91" s="840"/>
      <c r="L91" s="1106" t="s">
        <v>890</v>
      </c>
      <c r="M91" s="1107" t="s">
        <v>593</v>
      </c>
      <c r="N91" s="1107">
        <v>855</v>
      </c>
      <c r="O91" s="841"/>
      <c r="P91" s="842" t="str">
        <f t="shared" si="5"/>
        <v>Included</v>
      </c>
      <c r="Q91" s="842">
        <f t="shared" si="6"/>
        <v>0</v>
      </c>
      <c r="R91" s="833">
        <f t="shared" si="7"/>
        <v>0</v>
      </c>
      <c r="S91" s="833">
        <f t="shared" si="8"/>
        <v>0</v>
      </c>
      <c r="T91" s="843"/>
      <c r="U91" s="843"/>
      <c r="AD91" s="844"/>
    </row>
    <row r="92" spans="1:30" s="833" customFormat="1" ht="16.5">
      <c r="A92" s="845">
        <v>72</v>
      </c>
      <c r="B92" s="1085"/>
      <c r="C92" s="801"/>
      <c r="D92" s="801"/>
      <c r="E92" s="801"/>
      <c r="F92" s="1106" t="s">
        <v>646</v>
      </c>
      <c r="G92" s="801"/>
      <c r="H92" s="1107">
        <v>995454</v>
      </c>
      <c r="I92" s="839"/>
      <c r="J92" s="801">
        <v>18</v>
      </c>
      <c r="K92" s="840"/>
      <c r="L92" s="1106" t="s">
        <v>891</v>
      </c>
      <c r="M92" s="1107" t="s">
        <v>593</v>
      </c>
      <c r="N92" s="1107">
        <v>132</v>
      </c>
      <c r="O92" s="841"/>
      <c r="P92" s="842" t="str">
        <f t="shared" si="5"/>
        <v>Included</v>
      </c>
      <c r="Q92" s="842">
        <f t="shared" si="6"/>
        <v>0</v>
      </c>
      <c r="R92" s="833">
        <f t="shared" si="7"/>
        <v>0</v>
      </c>
      <c r="S92" s="833">
        <f t="shared" si="8"/>
        <v>0</v>
      </c>
      <c r="T92" s="843"/>
      <c r="U92" s="843"/>
      <c r="AD92" s="844"/>
    </row>
    <row r="93" spans="1:30" s="833" customFormat="1" ht="16.5">
      <c r="A93" s="845">
        <v>73</v>
      </c>
      <c r="B93" s="1085"/>
      <c r="C93" s="801"/>
      <c r="D93" s="801"/>
      <c r="E93" s="801"/>
      <c r="F93" s="1106" t="s">
        <v>647</v>
      </c>
      <c r="G93" s="801"/>
      <c r="H93" s="1107">
        <v>995454</v>
      </c>
      <c r="I93" s="839"/>
      <c r="J93" s="801">
        <v>18</v>
      </c>
      <c r="K93" s="840"/>
      <c r="L93" s="1106" t="s">
        <v>892</v>
      </c>
      <c r="M93" s="1107" t="s">
        <v>593</v>
      </c>
      <c r="N93" s="1107">
        <v>119</v>
      </c>
      <c r="O93" s="841"/>
      <c r="P93" s="842" t="str">
        <f t="shared" si="5"/>
        <v>Included</v>
      </c>
      <c r="Q93" s="842">
        <f t="shared" si="6"/>
        <v>0</v>
      </c>
      <c r="R93" s="833">
        <f t="shared" si="7"/>
        <v>0</v>
      </c>
      <c r="S93" s="833">
        <f t="shared" si="8"/>
        <v>0</v>
      </c>
      <c r="T93" s="843"/>
      <c r="U93" s="843"/>
      <c r="AD93" s="844"/>
    </row>
    <row r="94" spans="1:30" s="833" customFormat="1" ht="33">
      <c r="A94" s="845">
        <v>74</v>
      </c>
      <c r="B94" s="1085"/>
      <c r="C94" s="801"/>
      <c r="D94" s="801"/>
      <c r="E94" s="801"/>
      <c r="F94" s="1106" t="s">
        <v>648</v>
      </c>
      <c r="G94" s="801"/>
      <c r="H94" s="1107">
        <v>995455</v>
      </c>
      <c r="I94" s="839"/>
      <c r="J94" s="801">
        <v>18</v>
      </c>
      <c r="K94" s="840"/>
      <c r="L94" s="1106" t="s">
        <v>893</v>
      </c>
      <c r="M94" s="1107" t="s">
        <v>592</v>
      </c>
      <c r="N94" s="1107">
        <v>6</v>
      </c>
      <c r="O94" s="841"/>
      <c r="P94" s="842" t="str">
        <f t="shared" si="5"/>
        <v>Included</v>
      </c>
      <c r="Q94" s="842">
        <f t="shared" si="6"/>
        <v>0</v>
      </c>
      <c r="R94" s="833">
        <f t="shared" si="7"/>
        <v>0</v>
      </c>
      <c r="S94" s="833">
        <f t="shared" si="8"/>
        <v>0</v>
      </c>
      <c r="T94" s="843"/>
      <c r="U94" s="843"/>
      <c r="AD94" s="844"/>
    </row>
    <row r="95" spans="1:30" s="833" customFormat="1" ht="33">
      <c r="A95" s="845">
        <v>75</v>
      </c>
      <c r="B95" s="1085"/>
      <c r="C95" s="801"/>
      <c r="D95" s="801"/>
      <c r="E95" s="801"/>
      <c r="F95" s="1106" t="s">
        <v>649</v>
      </c>
      <c r="G95" s="801"/>
      <c r="H95" s="1107">
        <v>995455</v>
      </c>
      <c r="I95" s="839"/>
      <c r="J95" s="801">
        <v>18</v>
      </c>
      <c r="K95" s="840"/>
      <c r="L95" s="1106" t="s">
        <v>894</v>
      </c>
      <c r="M95" s="1107" t="s">
        <v>592</v>
      </c>
      <c r="N95" s="1107">
        <v>2</v>
      </c>
      <c r="O95" s="841"/>
      <c r="P95" s="842" t="str">
        <f t="shared" si="5"/>
        <v>Included</v>
      </c>
      <c r="Q95" s="842">
        <f t="shared" si="6"/>
        <v>0</v>
      </c>
      <c r="R95" s="833">
        <f t="shared" si="7"/>
        <v>0</v>
      </c>
      <c r="S95" s="833">
        <f t="shared" si="8"/>
        <v>0</v>
      </c>
      <c r="T95" s="843"/>
      <c r="U95" s="843"/>
      <c r="AD95" s="844"/>
    </row>
    <row r="96" spans="1:30" s="833" customFormat="1" ht="66">
      <c r="A96" s="845">
        <v>76</v>
      </c>
      <c r="B96" s="1085"/>
      <c r="C96" s="801"/>
      <c r="D96" s="801"/>
      <c r="E96" s="801"/>
      <c r="F96" s="1106" t="s">
        <v>747</v>
      </c>
      <c r="G96" s="801"/>
      <c r="H96" s="1107">
        <v>995455</v>
      </c>
      <c r="I96" s="839"/>
      <c r="J96" s="801">
        <v>18</v>
      </c>
      <c r="K96" s="840"/>
      <c r="L96" s="1106" t="s">
        <v>895</v>
      </c>
      <c r="M96" s="1107" t="s">
        <v>592</v>
      </c>
      <c r="N96" s="1107">
        <v>35</v>
      </c>
      <c r="O96" s="841"/>
      <c r="P96" s="842" t="str">
        <f t="shared" si="5"/>
        <v>Included</v>
      </c>
      <c r="Q96" s="842">
        <f t="shared" si="6"/>
        <v>0</v>
      </c>
      <c r="R96" s="833">
        <f t="shared" si="7"/>
        <v>0</v>
      </c>
      <c r="S96" s="833">
        <f t="shared" si="8"/>
        <v>0</v>
      </c>
      <c r="T96" s="843"/>
      <c r="U96" s="843"/>
      <c r="AD96" s="844"/>
    </row>
    <row r="97" spans="1:54" s="833" customFormat="1">
      <c r="A97" s="1237"/>
      <c r="B97" s="1235"/>
      <c r="C97" s="1235"/>
      <c r="D97" s="1235"/>
      <c r="E97" s="1235"/>
      <c r="F97" s="1235"/>
      <c r="G97" s="1235"/>
      <c r="H97" s="1235"/>
      <c r="I97" s="1235"/>
      <c r="J97" s="1235"/>
      <c r="K97" s="1235"/>
      <c r="L97" s="1235"/>
      <c r="M97" s="1235"/>
      <c r="N97" s="1235"/>
      <c r="O97" s="1235"/>
      <c r="P97" s="1235"/>
      <c r="Q97" s="1236"/>
      <c r="R97" s="843"/>
      <c r="S97" s="843"/>
      <c r="T97" s="843"/>
      <c r="U97" s="843"/>
      <c r="AD97" s="844"/>
    </row>
    <row r="98" spans="1:54" ht="25.5" customHeight="1">
      <c r="A98" s="1234"/>
      <c r="B98" s="1235"/>
      <c r="C98" s="1235"/>
      <c r="D98" s="1235"/>
      <c r="E98" s="1235"/>
      <c r="F98" s="1235"/>
      <c r="G98" s="1235"/>
      <c r="H98" s="1235"/>
      <c r="I98" s="1235"/>
      <c r="J98" s="1235"/>
      <c r="K98" s="1236"/>
      <c r="L98" s="1086" t="s">
        <v>575</v>
      </c>
      <c r="M98" s="946"/>
      <c r="N98" s="689"/>
      <c r="O98" s="732"/>
      <c r="P98" s="1087">
        <f>SUM(P21:P97)</f>
        <v>0</v>
      </c>
      <c r="Q98" s="943">
        <f>S98</f>
        <v>0</v>
      </c>
      <c r="S98" s="1088">
        <f>SUM(S21:S96)</f>
        <v>0</v>
      </c>
      <c r="T98" s="606"/>
      <c r="U98" s="606"/>
      <c r="V98" s="606"/>
      <c r="W98" s="606"/>
      <c r="X98" s="606"/>
      <c r="Y98" s="606"/>
      <c r="Z98" s="606"/>
      <c r="AA98" s="606"/>
      <c r="AB98" s="606"/>
      <c r="AC98" s="606"/>
      <c r="AD98" s="606"/>
      <c r="AE98" s="606"/>
      <c r="AF98" s="606"/>
      <c r="AG98" s="606"/>
      <c r="AH98" s="606"/>
      <c r="AI98" s="606"/>
      <c r="AJ98" s="606"/>
      <c r="AK98" s="606"/>
      <c r="AL98" s="606"/>
      <c r="AM98" s="606"/>
      <c r="AN98" s="606"/>
      <c r="AO98" s="606"/>
      <c r="AP98" s="606"/>
      <c r="AQ98" s="606"/>
      <c r="AR98" s="606"/>
      <c r="AS98" s="606"/>
      <c r="AT98" s="606"/>
      <c r="AU98" s="606"/>
      <c r="AV98" s="606"/>
      <c r="AW98" s="606"/>
      <c r="AX98" s="606"/>
      <c r="AY98" s="606"/>
      <c r="AZ98" s="606"/>
      <c r="BA98" s="606"/>
      <c r="BB98" s="606"/>
    </row>
    <row r="99" spans="1:54" ht="15.6" hidden="1" customHeight="1">
      <c r="A99" s="1089"/>
      <c r="B99" s="1090"/>
      <c r="C99" s="1090"/>
      <c r="D99" s="1090"/>
      <c r="E99" s="1090"/>
      <c r="F99" s="1090"/>
      <c r="G99" s="1090"/>
      <c r="H99" s="1089"/>
      <c r="I99" s="850"/>
      <c r="J99" s="1090"/>
      <c r="K99" s="1090"/>
      <c r="L99" s="1247" t="s">
        <v>507</v>
      </c>
      <c r="M99" s="1248"/>
      <c r="N99" s="1248"/>
      <c r="O99" s="1249"/>
      <c r="P99" s="1087"/>
      <c r="Q99" s="1087">
        <f>SUM(Q21:Q96)</f>
        <v>0</v>
      </c>
      <c r="T99" s="606"/>
      <c r="U99" s="606"/>
      <c r="V99" s="606"/>
      <c r="W99" s="606"/>
      <c r="X99" s="606"/>
      <c r="Y99" s="606"/>
      <c r="Z99" s="606"/>
      <c r="AA99" s="606"/>
      <c r="AB99" s="606"/>
      <c r="AC99" s="606"/>
      <c r="AD99" s="606"/>
      <c r="AE99" s="606"/>
      <c r="AF99" s="606"/>
      <c r="AG99" s="606"/>
      <c r="AH99" s="606"/>
      <c r="AI99" s="606"/>
      <c r="AJ99" s="606"/>
      <c r="AK99" s="606"/>
      <c r="AL99" s="606"/>
      <c r="AM99" s="606"/>
      <c r="AN99" s="606"/>
      <c r="AO99" s="606"/>
      <c r="AP99" s="606"/>
      <c r="AQ99" s="606"/>
      <c r="AR99" s="606"/>
      <c r="AS99" s="606"/>
      <c r="AT99" s="606"/>
      <c r="AU99" s="606"/>
      <c r="AV99" s="606"/>
      <c r="AW99" s="606"/>
      <c r="AX99" s="606"/>
      <c r="AY99" s="606"/>
      <c r="AZ99" s="606"/>
      <c r="BA99" s="606"/>
      <c r="BB99" s="606"/>
    </row>
    <row r="100" spans="1:54" ht="32.25" customHeight="1">
      <c r="A100" s="1091"/>
      <c r="B100" s="1092"/>
      <c r="C100" s="1093"/>
      <c r="D100" s="1093"/>
      <c r="E100" s="1093"/>
      <c r="F100" s="1092"/>
      <c r="G100" s="1093"/>
      <c r="H100" s="1239"/>
      <c r="I100" s="1239"/>
      <c r="J100" s="1239"/>
      <c r="K100" s="1239"/>
      <c r="L100" s="1239"/>
      <c r="M100" s="1239"/>
      <c r="N100" s="827"/>
      <c r="O100" s="848"/>
      <c r="P100" s="849"/>
      <c r="T100" s="606"/>
      <c r="U100" s="606"/>
      <c r="V100" s="606"/>
      <c r="W100" s="606"/>
      <c r="X100" s="606"/>
      <c r="Y100" s="606"/>
      <c r="Z100" s="606"/>
      <c r="AA100" s="606"/>
      <c r="AB100" s="606"/>
      <c r="AC100" s="606"/>
      <c r="AD100" s="606"/>
      <c r="AE100" s="606"/>
      <c r="AF100" s="606"/>
      <c r="AG100" s="606"/>
      <c r="AH100" s="606"/>
      <c r="AI100" s="606"/>
      <c r="AJ100" s="606"/>
      <c r="AK100" s="606"/>
      <c r="AL100" s="606"/>
      <c r="AM100" s="606"/>
      <c r="AN100" s="606"/>
      <c r="AO100" s="606"/>
      <c r="AP100" s="606"/>
      <c r="AQ100" s="606"/>
      <c r="AR100" s="606"/>
      <c r="AS100" s="606"/>
      <c r="AT100" s="606"/>
      <c r="AU100" s="606"/>
      <c r="AV100" s="606"/>
      <c r="AW100" s="606"/>
      <c r="AX100" s="606"/>
      <c r="AY100" s="606"/>
      <c r="AZ100" s="606"/>
      <c r="BA100" s="606"/>
      <c r="BB100" s="606"/>
    </row>
    <row r="101" spans="1:54" ht="54" customHeight="1">
      <c r="A101" s="1094" t="s">
        <v>486</v>
      </c>
      <c r="B101" s="1246" t="s">
        <v>487</v>
      </c>
      <c r="C101" s="1246"/>
      <c r="D101" s="1246"/>
      <c r="E101" s="1246"/>
      <c r="F101" s="1246"/>
      <c r="G101" s="1246"/>
      <c r="H101" s="1246"/>
      <c r="I101" s="1246"/>
      <c r="J101" s="1246"/>
      <c r="K101" s="1246"/>
      <c r="L101" s="1246"/>
      <c r="M101" s="850"/>
      <c r="N101" s="850"/>
      <c r="O101" s="1095"/>
      <c r="P101" s="850"/>
      <c r="Q101" s="850"/>
      <c r="T101" s="606"/>
      <c r="U101" s="606"/>
      <c r="V101" s="606"/>
      <c r="W101" s="606"/>
      <c r="X101" s="606"/>
      <c r="Y101" s="606"/>
      <c r="Z101" s="606"/>
      <c r="AA101" s="606"/>
      <c r="AB101" s="606"/>
      <c r="AC101" s="606"/>
      <c r="AD101" s="606"/>
      <c r="AE101" s="606"/>
      <c r="AF101" s="606"/>
      <c r="AG101" s="606"/>
      <c r="AH101" s="606"/>
      <c r="AI101" s="606"/>
      <c r="AJ101" s="606"/>
      <c r="AK101" s="606"/>
      <c r="AL101" s="606"/>
      <c r="AM101" s="606"/>
      <c r="AN101" s="606"/>
      <c r="AO101" s="606"/>
      <c r="AP101" s="606"/>
      <c r="AQ101" s="606"/>
      <c r="AR101" s="606"/>
      <c r="AS101" s="606"/>
      <c r="AT101" s="606"/>
      <c r="AU101" s="606"/>
      <c r="AV101" s="606"/>
      <c r="AW101" s="606"/>
      <c r="AX101" s="606"/>
      <c r="AY101" s="606"/>
      <c r="AZ101" s="606"/>
      <c r="BA101" s="606"/>
      <c r="BB101" s="606"/>
    </row>
    <row r="102" spans="1:54" ht="21" customHeight="1">
      <c r="A102" s="1238" t="s">
        <v>404</v>
      </c>
      <c r="B102" s="1238"/>
      <c r="C102" s="1238"/>
      <c r="D102" s="1240" t="str">
        <f>'Sch-1'!B125</f>
        <v>--</v>
      </c>
      <c r="E102" s="1240"/>
      <c r="F102" s="1096"/>
      <c r="G102" s="1096"/>
      <c r="I102" s="851"/>
      <c r="J102" s="1096"/>
      <c r="K102" s="1096"/>
      <c r="M102" s="1083"/>
      <c r="N102" s="1083"/>
      <c r="O102" s="848"/>
      <c r="P102" s="852"/>
      <c r="T102" s="606"/>
      <c r="U102" s="606"/>
      <c r="V102" s="606"/>
      <c r="W102" s="606"/>
      <c r="X102" s="606"/>
      <c r="Y102" s="606"/>
      <c r="Z102" s="606"/>
      <c r="AA102" s="606"/>
      <c r="AB102" s="606"/>
      <c r="AC102" s="606"/>
      <c r="AD102" s="606"/>
      <c r="AE102" s="606"/>
      <c r="AF102" s="606"/>
      <c r="AG102" s="606"/>
      <c r="AH102" s="606"/>
      <c r="AI102" s="606"/>
      <c r="AJ102" s="606"/>
      <c r="AK102" s="606"/>
      <c r="AL102" s="606"/>
      <c r="AM102" s="606"/>
      <c r="AN102" s="606"/>
      <c r="AO102" s="606"/>
      <c r="AP102" s="606"/>
      <c r="AQ102" s="606"/>
      <c r="AR102" s="606"/>
      <c r="AS102" s="606"/>
      <c r="AT102" s="606"/>
      <c r="AU102" s="606"/>
      <c r="AV102" s="606"/>
      <c r="AW102" s="606"/>
      <c r="AX102" s="606"/>
      <c r="AY102" s="606"/>
      <c r="AZ102" s="606"/>
      <c r="BA102" s="606"/>
      <c r="BB102" s="606"/>
    </row>
    <row r="103" spans="1:54" ht="16.5">
      <c r="A103" s="1238" t="s">
        <v>405</v>
      </c>
      <c r="B103" s="1238"/>
      <c r="C103" s="1238"/>
      <c r="D103" s="1241" t="str">
        <f>'Sch-1'!B126</f>
        <v/>
      </c>
      <c r="E103" s="1241"/>
      <c r="F103" s="1096"/>
      <c r="G103" s="1096"/>
      <c r="I103" s="851"/>
      <c r="J103" s="1096"/>
      <c r="K103" s="1096"/>
      <c r="M103" s="1167" t="s">
        <v>406</v>
      </c>
      <c r="N103" s="1167"/>
      <c r="O103" s="853" t="str">
        <f>'Sch-1'!M126</f>
        <v/>
      </c>
      <c r="P103" s="852"/>
      <c r="AN103" s="606"/>
      <c r="AO103" s="606"/>
      <c r="AP103" s="606"/>
      <c r="AQ103" s="606"/>
      <c r="AR103" s="606"/>
      <c r="AS103" s="606"/>
      <c r="AT103" s="606"/>
      <c r="AU103" s="606"/>
      <c r="AV103" s="606"/>
      <c r="AW103" s="606"/>
      <c r="AX103" s="606"/>
      <c r="AY103" s="606"/>
      <c r="AZ103" s="606"/>
      <c r="BA103" s="606"/>
      <c r="BB103" s="606"/>
    </row>
    <row r="104" spans="1:54" ht="16.5">
      <c r="A104" s="1097"/>
      <c r="B104" s="1098"/>
      <c r="C104" s="1098"/>
      <c r="D104" s="1098"/>
      <c r="E104" s="1098"/>
      <c r="F104" s="1098"/>
      <c r="G104" s="1098"/>
      <c r="H104" s="1097"/>
      <c r="I104" s="605"/>
      <c r="J104" s="1098"/>
      <c r="K104" s="1098"/>
      <c r="L104" s="1051"/>
      <c r="M104" s="1167" t="s">
        <v>407</v>
      </c>
      <c r="N104" s="1167"/>
      <c r="O104" s="853" t="str">
        <f>'Sch-1'!M127</f>
        <v/>
      </c>
      <c r="P104" s="605"/>
      <c r="AN104" s="606"/>
      <c r="AO104" s="606"/>
      <c r="AP104" s="606"/>
      <c r="AQ104" s="606"/>
      <c r="AR104" s="606"/>
      <c r="AS104" s="606"/>
      <c r="AT104" s="606"/>
      <c r="AU104" s="606"/>
      <c r="AV104" s="606"/>
      <c r="AW104" s="606"/>
      <c r="AX104" s="606"/>
      <c r="AY104" s="606"/>
      <c r="AZ104" s="606"/>
      <c r="BA104" s="606"/>
      <c r="BB104" s="606"/>
    </row>
    <row r="105" spans="1:54" ht="16.5">
      <c r="A105" s="1099"/>
      <c r="B105" s="1096"/>
      <c r="C105" s="1096"/>
      <c r="D105" s="1096"/>
      <c r="E105" s="1096"/>
      <c r="F105" s="1096"/>
      <c r="G105" s="1096"/>
      <c r="H105" s="1099"/>
      <c r="I105" s="851"/>
      <c r="J105" s="1096"/>
      <c r="K105" s="1096"/>
      <c r="L105" s="854"/>
      <c r="M105" s="855"/>
      <c r="N105" s="851"/>
      <c r="O105" s="606"/>
      <c r="P105" s="827"/>
      <c r="AN105" s="606"/>
      <c r="AO105" s="606"/>
      <c r="AP105" s="606"/>
      <c r="AQ105" s="606"/>
      <c r="AR105" s="606"/>
      <c r="AS105" s="606"/>
      <c r="AT105" s="606"/>
      <c r="AU105" s="606"/>
      <c r="AV105" s="606"/>
      <c r="AW105" s="606"/>
      <c r="AX105" s="606"/>
      <c r="AY105" s="606"/>
      <c r="AZ105" s="606"/>
      <c r="BA105" s="606"/>
      <c r="BB105" s="606"/>
    </row>
    <row r="106" spans="1:54">
      <c r="AN106" s="606"/>
      <c r="AO106" s="606"/>
      <c r="AP106" s="606"/>
      <c r="AQ106" s="606"/>
      <c r="AR106" s="606"/>
      <c r="AS106" s="606"/>
      <c r="AT106" s="606"/>
      <c r="AU106" s="606"/>
      <c r="AV106" s="606"/>
      <c r="AW106" s="606"/>
      <c r="AX106" s="606"/>
      <c r="AY106" s="606"/>
      <c r="AZ106" s="606"/>
      <c r="BA106" s="606"/>
      <c r="BB106" s="606"/>
    </row>
    <row r="118" spans="1:54" s="716" customFormat="1" ht="16.5">
      <c r="A118" s="600"/>
      <c r="B118" s="856"/>
      <c r="C118" s="856"/>
      <c r="D118" s="856"/>
      <c r="E118" s="856"/>
      <c r="F118" s="856"/>
      <c r="G118" s="856"/>
      <c r="H118" s="600"/>
      <c r="I118" s="857"/>
      <c r="J118" s="856"/>
      <c r="K118" s="856"/>
      <c r="L118" s="858"/>
      <c r="M118" s="859"/>
      <c r="N118" s="860"/>
      <c r="O118" s="861"/>
      <c r="P118" s="862"/>
      <c r="Q118" s="686"/>
      <c r="AL118" s="863"/>
      <c r="AM118" s="863"/>
    </row>
    <row r="119" spans="1:54" s="716" customFormat="1" ht="16.5">
      <c r="A119" s="600"/>
      <c r="B119" s="856"/>
      <c r="C119" s="856"/>
      <c r="D119" s="856"/>
      <c r="E119" s="856"/>
      <c r="F119" s="856"/>
      <c r="G119" s="856"/>
      <c r="H119" s="600"/>
      <c r="I119" s="857"/>
      <c r="J119" s="856"/>
      <c r="K119" s="856"/>
      <c r="L119" s="858"/>
      <c r="M119" s="859"/>
      <c r="N119" s="860"/>
      <c r="O119" s="861"/>
      <c r="P119" s="862"/>
      <c r="Q119" s="686"/>
      <c r="AL119" s="864"/>
      <c r="AM119" s="865"/>
    </row>
    <row r="120" spans="1:54" s="716" customFormat="1" ht="16.5">
      <c r="A120" s="600"/>
      <c r="B120" s="856"/>
      <c r="C120" s="856"/>
      <c r="D120" s="856"/>
      <c r="E120" s="856"/>
      <c r="F120" s="856"/>
      <c r="G120" s="856"/>
      <c r="H120" s="600"/>
      <c r="I120" s="857"/>
      <c r="J120" s="856"/>
      <c r="K120" s="856"/>
      <c r="L120" s="858"/>
      <c r="M120" s="859"/>
      <c r="N120" s="860"/>
      <c r="O120" s="861"/>
      <c r="P120" s="862"/>
      <c r="Q120" s="686"/>
      <c r="AM120" s="740"/>
    </row>
    <row r="121" spans="1:54" s="716" customFormat="1">
      <c r="A121" s="601"/>
      <c r="B121" s="866"/>
      <c r="C121" s="866"/>
      <c r="D121" s="866"/>
      <c r="E121" s="866"/>
      <c r="F121" s="866"/>
      <c r="G121" s="866"/>
      <c r="H121" s="601"/>
      <c r="I121" s="867"/>
      <c r="J121" s="866"/>
      <c r="K121" s="866"/>
      <c r="L121" s="985"/>
      <c r="M121" s="867"/>
      <c r="N121" s="867"/>
      <c r="O121" s="864"/>
      <c r="P121" s="868"/>
      <c r="Q121" s="686"/>
    </row>
    <row r="122" spans="1:54" ht="16.5">
      <c r="A122" s="601"/>
      <c r="B122" s="866"/>
      <c r="C122" s="866"/>
      <c r="D122" s="866"/>
      <c r="E122" s="866"/>
      <c r="F122" s="866"/>
      <c r="G122" s="866"/>
      <c r="H122" s="601"/>
      <c r="I122" s="867"/>
      <c r="J122" s="866"/>
      <c r="K122" s="866"/>
      <c r="L122" s="869"/>
      <c r="M122" s="867"/>
      <c r="N122" s="867"/>
      <c r="O122" s="864"/>
      <c r="P122" s="868"/>
      <c r="AN122" s="606"/>
      <c r="AO122" s="606"/>
      <c r="AP122" s="606"/>
      <c r="AQ122" s="606"/>
      <c r="AR122" s="606"/>
      <c r="AS122" s="606"/>
      <c r="AT122" s="606"/>
      <c r="AU122" s="606"/>
      <c r="AV122" s="606"/>
      <c r="AW122" s="606"/>
      <c r="AX122" s="606"/>
      <c r="AY122" s="606"/>
      <c r="AZ122" s="606"/>
      <c r="BA122" s="606"/>
      <c r="BB122" s="606"/>
    </row>
    <row r="123" spans="1:54">
      <c r="A123" s="602"/>
      <c r="B123" s="870"/>
      <c r="C123" s="870"/>
      <c r="D123" s="870"/>
      <c r="E123" s="870"/>
      <c r="F123" s="870"/>
      <c r="G123" s="870"/>
      <c r="H123" s="602"/>
      <c r="I123" s="871"/>
      <c r="J123" s="870"/>
      <c r="K123" s="870"/>
      <c r="L123" s="872"/>
      <c r="M123" s="871"/>
      <c r="N123" s="871"/>
      <c r="O123" s="679"/>
      <c r="P123" s="871"/>
      <c r="AN123" s="606"/>
      <c r="AO123" s="606"/>
      <c r="AP123" s="606"/>
      <c r="AQ123" s="606"/>
      <c r="AR123" s="606"/>
      <c r="AS123" s="606"/>
      <c r="AT123" s="606"/>
      <c r="AU123" s="606"/>
      <c r="AV123" s="606"/>
      <c r="AW123" s="606"/>
      <c r="AX123" s="606"/>
      <c r="AY123" s="606"/>
      <c r="AZ123" s="606"/>
      <c r="BA123" s="606"/>
      <c r="BB123" s="606"/>
    </row>
    <row r="124" spans="1:54">
      <c r="A124" s="602"/>
      <c r="B124" s="870"/>
      <c r="C124" s="870"/>
      <c r="D124" s="870"/>
      <c r="E124" s="870"/>
      <c r="F124" s="870"/>
      <c r="G124" s="870"/>
      <c r="H124" s="602"/>
      <c r="I124" s="871"/>
      <c r="J124" s="870"/>
      <c r="K124" s="870"/>
      <c r="L124" s="872"/>
      <c r="M124" s="871"/>
      <c r="N124" s="871"/>
      <c r="O124" s="679"/>
      <c r="P124" s="871"/>
      <c r="AN124" s="606"/>
      <c r="AO124" s="606"/>
      <c r="AP124" s="606"/>
      <c r="AQ124" s="606"/>
      <c r="AR124" s="606"/>
      <c r="AS124" s="606"/>
      <c r="AT124" s="606"/>
      <c r="AU124" s="606"/>
      <c r="AV124" s="606"/>
      <c r="AW124" s="606"/>
      <c r="AX124" s="606"/>
      <c r="AY124" s="606"/>
      <c r="AZ124" s="606"/>
      <c r="BA124" s="606"/>
      <c r="BB124" s="606"/>
    </row>
    <row r="125" spans="1:54" ht="16.5">
      <c r="A125" s="1100"/>
      <c r="B125" s="1101"/>
      <c r="C125" s="1101"/>
      <c r="D125" s="1101"/>
      <c r="E125" s="1101"/>
      <c r="F125" s="1101"/>
      <c r="G125" s="1101"/>
      <c r="H125" s="1100"/>
      <c r="I125" s="700"/>
      <c r="J125" s="1101"/>
      <c r="K125" s="1101"/>
      <c r="L125" s="694"/>
      <c r="M125" s="700"/>
      <c r="N125" s="700"/>
      <c r="O125" s="701"/>
      <c r="P125" s="700"/>
      <c r="AN125" s="606"/>
      <c r="AO125" s="606"/>
      <c r="AP125" s="606"/>
      <c r="AQ125" s="606"/>
      <c r="AR125" s="606"/>
      <c r="AS125" s="606"/>
      <c r="AT125" s="606"/>
      <c r="AU125" s="606"/>
      <c r="AV125" s="606"/>
      <c r="AW125" s="606"/>
      <c r="AX125" s="606"/>
      <c r="AY125" s="606"/>
      <c r="AZ125" s="606"/>
      <c r="BA125" s="606"/>
      <c r="BB125" s="606"/>
    </row>
    <row r="126" spans="1:54">
      <c r="A126" s="602"/>
      <c r="B126" s="870"/>
      <c r="C126" s="870"/>
      <c r="D126" s="870"/>
      <c r="E126" s="870"/>
      <c r="F126" s="870"/>
      <c r="G126" s="870"/>
      <c r="H126" s="602"/>
      <c r="I126" s="871"/>
      <c r="J126" s="870"/>
      <c r="K126" s="870"/>
      <c r="L126" s="872"/>
      <c r="M126" s="871"/>
      <c r="N126" s="871"/>
      <c r="O126" s="679"/>
      <c r="P126" s="871"/>
      <c r="AN126" s="606"/>
      <c r="AO126" s="606"/>
      <c r="AP126" s="606"/>
      <c r="AQ126" s="606"/>
      <c r="AR126" s="606"/>
      <c r="AS126" s="606"/>
      <c r="AT126" s="606"/>
      <c r="AU126" s="606"/>
      <c r="AV126" s="606"/>
      <c r="AW126" s="606"/>
      <c r="AX126" s="606"/>
      <c r="AY126" s="606"/>
      <c r="AZ126" s="606"/>
      <c r="BA126" s="606"/>
      <c r="BB126" s="606"/>
    </row>
    <row r="127" spans="1:54">
      <c r="A127" s="602"/>
      <c r="B127" s="870"/>
      <c r="C127" s="870"/>
      <c r="D127" s="870"/>
      <c r="E127" s="870"/>
      <c r="F127" s="870"/>
      <c r="G127" s="870"/>
      <c r="H127" s="602"/>
      <c r="I127" s="871"/>
      <c r="J127" s="870"/>
      <c r="K127" s="870"/>
      <c r="L127" s="872"/>
      <c r="M127" s="871"/>
      <c r="N127" s="871"/>
      <c r="O127" s="679"/>
      <c r="P127" s="871"/>
      <c r="AN127" s="606"/>
      <c r="AO127" s="606"/>
      <c r="AP127" s="606"/>
      <c r="AQ127" s="606"/>
      <c r="AR127" s="606"/>
      <c r="AS127" s="606"/>
      <c r="AT127" s="606"/>
      <c r="AU127" s="606"/>
      <c r="AV127" s="606"/>
      <c r="AW127" s="606"/>
      <c r="AX127" s="606"/>
      <c r="AY127" s="606"/>
      <c r="AZ127" s="606"/>
      <c r="BA127" s="606"/>
      <c r="BB127" s="606"/>
    </row>
  </sheetData>
  <sheetProtection algorithmName="SHA-512" hashValue="m+J2gsWRE2A4djdKU5voMP/cdI9xtAHI2m0I7oHcLzSPzZduaMsydcTH1NdOm/lhF60sevllkOnwPtRBEHSbYw==" saltValue="K1CinDzqbRFC6o85uCjQ1w==" spinCount="100000" sheet="1" formatColumns="0" formatRows="0" selectLockedCells="1"/>
  <customSheetViews>
    <customSheetView guid="{D5F8AD2D-F014-4A7B-9CE7-589273BD9F11}" scale="85" showPageBreaks="1" fitToPage="1" printArea="1" hiddenRows="1" hiddenColumns="1" view="pageBreakPreview" topLeftCell="C377">
      <selection activeCell="O415" sqref="O415"/>
      <colBreaks count="2" manualBreakCount="2">
        <brk id="11" max="1048575" man="1"/>
        <brk id="16" max="1048575" man="1"/>
      </colBreaks>
      <pageMargins left="0.25" right="0.25" top="0.5" bottom="0.25" header="0.05" footer="0.05"/>
      <printOptions horizontalCentered="1"/>
      <pageSetup paperSize="9" scale="10" fitToHeight="2" orientation="landscape" r:id="rId1"/>
      <headerFooter alignWithMargins="0">
        <oddFooter>&amp;R&amp;"Book Antiqua,Bold"&amp;10Schedule-3/ Page &amp;P of &amp;N</oddFooter>
      </headerFooter>
    </customSheetView>
    <customSheetView guid="{8909CFDD-4F29-4C72-886E-908773EE94A2}" scale="90" showPageBreaks="1" fitToPage="1" printArea="1" hiddenRows="1" hiddenColumns="1" view="pageBreakPreview">
      <selection activeCell="O22" sqref="O22"/>
      <colBreaks count="2" manualBreakCount="2">
        <brk id="11" max="1048575" man="1"/>
        <brk id="16" max="1048575" man="1"/>
      </colBreaks>
      <pageMargins left="0.25" right="0.25" top="0.5" bottom="0.25" header="0.05" footer="0.05"/>
      <printOptions horizontalCentered="1"/>
      <pageSetup paperSize="9" scale="14" fitToHeight="2" orientation="landscape" r:id="rId2"/>
      <headerFooter alignWithMargins="0">
        <oddFooter>&amp;R&amp;"Book Antiqua,Bold"&amp;10Schedule-3/ Page &amp;P of &amp;N</oddFooter>
      </headerFooter>
    </customSheetView>
    <customSheetView guid="{A34CC49F-E309-4C23-B4F6-1E3B307C10D1}" scale="85" showPageBreaks="1" fitToPage="1" printArea="1" hiddenColumns="1" view="pageBreakPreview" topLeftCell="F85">
      <selection activeCell="O105" sqref="O105"/>
      <colBreaks count="2" manualBreakCount="2">
        <brk id="11" max="1048575" man="1"/>
        <brk id="16" max="1048575" man="1"/>
      </colBreaks>
      <pageMargins left="0.25" right="0.25" top="0.5" bottom="0.5" header="0.05" footer="0.05"/>
      <printOptions horizontalCentered="1"/>
      <pageSetup paperSize="9" scale="60" fitToHeight="0" orientation="landscape" r:id="rId3"/>
      <headerFooter alignWithMargins="0">
        <oddFooter>&amp;R&amp;"Book Antiqua,Bold"&amp;10Schedule-3/ Page &amp;P of &amp;N</oddFooter>
      </headerFooter>
    </customSheetView>
    <customSheetView guid="{B835C05C-B615-4DCB-982D-4519616B3CD8}" showPageBreaks="1" printArea="1" hiddenRows="1" hiddenColumns="1" view="pageBreakPreview">
      <selection activeCell="E19" sqref="E19"/>
      <colBreaks count="1" manualBreakCount="1">
        <brk id="6" max="1048575" man="1"/>
      </colBreaks>
      <pageMargins left="0.24" right="0.23" top="0.99" bottom="0.46" header="0.79" footer="0.28000000000000003"/>
      <printOptions horizontalCentered="1"/>
      <pageSetup paperSize="9" scale="93" orientation="portrait" r:id="rId4"/>
      <headerFooter alignWithMargins="0">
        <oddFooter>&amp;R&amp;"Book Antiqua,Bold"&amp;10Schedule-3/ Page &amp;P of &amp;N</oddFooter>
      </headerFooter>
    </customSheetView>
    <customSheetView guid="{223BC0FC-814D-40F0-9795-CE82A16FF3A5}" showPageBreaks="1" printArea="1" hiddenColumns="1" view="pageBreakPreview" topLeftCell="A19">
      <selection activeCell="E19" sqref="E19"/>
      <colBreaks count="1" manualBreakCount="1">
        <brk id="6" max="1048575" man="1"/>
      </colBreaks>
      <pageMargins left="0.24" right="0.23" top="0.99" bottom="0.46" header="0.79" footer="0.28000000000000003"/>
      <printOptions horizontalCentered="1"/>
      <pageSetup paperSize="9" orientation="landscape" r:id="rId5"/>
      <headerFooter alignWithMargins="0">
        <oddFooter>&amp;R&amp;"Book Antiqua,Bold"&amp;10Schedule-3/ Page &amp;P of &amp;N</oddFooter>
      </headerFooter>
    </customSheetView>
    <customSheetView guid="{D53177B2-31EC-4222-B97A-A37DCFD9E45B}" showPageBreaks="1" printArea="1" hiddenColumns="1" view="pageBreakPreview" topLeftCell="A163">
      <selection activeCell="E18" sqref="E18"/>
      <colBreaks count="1" manualBreakCount="1">
        <brk id="6" max="1048575" man="1"/>
      </colBreaks>
      <pageMargins left="0.24" right="0.23" top="0.99" bottom="0.46" header="0.79" footer="0.28000000000000003"/>
      <printOptions horizontalCentered="1"/>
      <pageSetup paperSize="9" orientation="landscape" r:id="rId6"/>
      <headerFooter alignWithMargins="0">
        <oddFooter>&amp;R&amp;"Book Antiqua,Bold"&amp;10Schedule-3/ Page &amp;P of &amp;N</oddFooter>
      </headerFooter>
    </customSheetView>
    <customSheetView guid="{B3CE7B10-A914-4559-A6DA-AED8C22AFD6D}" scale="80" showPageBreaks="1" printArea="1" hiddenColumns="1" view="pageBreakPreview" topLeftCell="A25">
      <selection activeCell="E52" sqref="E52"/>
      <colBreaks count="1" manualBreakCount="1">
        <brk id="6" max="1048575" man="1"/>
      </colBreaks>
      <pageMargins left="0.24" right="0.23" top="0.99" bottom="0.46" header="0.79" footer="0.28000000000000003"/>
      <printOptions horizontalCentered="1"/>
      <pageSetup paperSize="9" orientation="landscape" r:id="rId7"/>
      <headerFooter alignWithMargins="0">
        <oddFooter>&amp;R&amp;"Book Antiqua,Bold"&amp;10Schedule-3/ Page &amp;P of &amp;N</oddFooter>
      </headerFooter>
    </customSheetView>
    <customSheetView guid="{7487ED9F-BBED-4B2A-9631-22F1A430946B}" showPageBreaks="1" printArea="1" hiddenColumns="1" view="pageBreakPreview" topLeftCell="A16">
      <selection activeCell="E18" sqref="E18"/>
      <colBreaks count="1" manualBreakCount="1">
        <brk id="6" max="1048575" man="1"/>
      </colBreaks>
      <pageMargins left="0.24" right="0.23" top="0.99" bottom="0.46" header="0.79" footer="0.28000000000000003"/>
      <printOptions horizontalCentered="1"/>
      <pageSetup paperSize="9" orientation="landscape" r:id="rId8"/>
      <headerFooter alignWithMargins="0">
        <oddFooter>&amp;R&amp;"Book Antiqua,Bold"&amp;10Schedule-3/ Page &amp;P of &amp;N</oddFooter>
      </headerFooter>
    </customSheetView>
    <customSheetView guid="{A7DBDDEF-9245-44C6-9EBF-032DB6E1C0A2}" showPageBreaks="1" printArea="1" hiddenRows="1" hiddenColumns="1" view="pageBreakPreview" topLeftCell="A170">
      <selection activeCell="E186" sqref="E186"/>
      <colBreaks count="1" manualBreakCount="1">
        <brk id="6" max="1048575" man="1"/>
      </colBreaks>
      <pageMargins left="0.24" right="0.23" top="0.99" bottom="0.46" header="0.79" footer="0.28000000000000003"/>
      <printOptions horizontalCentered="1"/>
      <pageSetup paperSize="9" orientation="landscape" r:id="rId9"/>
      <headerFooter alignWithMargins="0">
        <oddFooter>&amp;R&amp;"Book Antiqua,Bold"&amp;10Schedule-3/ Page &amp;P of &amp;N</oddFooter>
      </headerFooter>
    </customSheetView>
    <customSheetView guid="{E9F4E142-7D26-464D-BECA-4F3806DB1FE1}" hiddenColumns="1" topLeftCell="A3">
      <selection activeCell="E18" sqref="E18"/>
      <colBreaks count="1" manualBreakCount="1">
        <brk id="6" max="1048575" man="1"/>
      </colBreaks>
      <pageMargins left="0.24" right="0.23" top="0.99" bottom="0.46" header="0.79" footer="0.28000000000000003"/>
      <printOptions horizontalCentered="1"/>
      <pageSetup paperSize="9" orientation="landscape" r:id="rId10"/>
      <headerFooter alignWithMargins="0">
        <oddFooter>&amp;R&amp;"Book Antiqua,Bold"&amp;10Schedule-3/ Page &amp;P of &amp;N</oddFooter>
      </headerFooter>
    </customSheetView>
    <customSheetView guid="{27A45B7A-04F2-4516-B80B-5ED0825D4ED3}" hiddenColumns="1">
      <selection activeCell="E81" sqref="E81"/>
      <colBreaks count="1" manualBreakCount="1">
        <brk id="6" max="1048575" man="1"/>
      </colBreaks>
      <pageMargins left="0.51181102362204722" right="0.26" top="0.43" bottom="0.46" header="0.27" footer="0.28000000000000003"/>
      <printOptions horizontalCentered="1"/>
      <pageSetup paperSize="9" orientation="portrait" horizontalDpi="300" verticalDpi="300" r:id="rId11"/>
      <headerFooter alignWithMargins="0">
        <oddFooter>&amp;R&amp;"Book Antiqua,Bold"&amp;10Schedule-3/ Page &amp;P of &amp;N</oddFooter>
      </headerFooter>
    </customSheetView>
    <customSheetView guid="{14D7F02E-BCCA-4517-ABC7-537FF4AEB67A}" hiddenRows="1" hiddenColumns="1">
      <selection activeCell="E152" sqref="E152"/>
      <rowBreaks count="4" manualBreakCount="4">
        <brk id="29" max="5" man="1"/>
        <brk id="54" max="5" man="1"/>
        <brk id="73" max="5" man="1"/>
        <brk id="85" max="5" man="1"/>
      </rowBreaks>
      <colBreaks count="1" manualBreakCount="1">
        <brk id="6" max="1048575" man="1"/>
      </colBreaks>
      <pageMargins left="0.51181102362204722" right="0.26" top="0.43" bottom="0.46" header="0.27" footer="0.28000000000000003"/>
      <printOptions horizontalCentered="1"/>
      <pageSetup paperSize="9" orientation="portrait" horizontalDpi="300" verticalDpi="300" r:id="rId12"/>
      <headerFooter alignWithMargins="0">
        <oddFooter>&amp;R&amp;"Book Antiqua,Bold"&amp;10Schedule-3/ Page &amp;P of &amp;N</oddFooter>
      </headerFooter>
    </customSheetView>
    <customSheetView guid="{01ACF2E1-8E61-4459-ABC1-B6C183DEED61}" showRuler="0">
      <selection activeCell="E26" sqref="E26"/>
      <rowBreaks count="1" manualBreakCount="1">
        <brk id="44" max="16383" man="1"/>
      </rowBreaks>
      <colBreaks count="1" manualBreakCount="1">
        <brk id="6" max="1048575" man="1"/>
      </colBreaks>
      <pageMargins left="0.51181102362204722" right="0.26" top="0.54" bottom="0.51" header="0.27" footer="0.32"/>
      <printOptions horizontalCentered="1"/>
      <pageSetup paperSize="9" scale="87" orientation="portrait" horizontalDpi="300" verticalDpi="300" r:id="rId13"/>
      <headerFooter alignWithMargins="0">
        <oddFooter>&amp;R&amp;"Book Antiqua,Bold"&amp;10Schedule-3/ Page &amp;P of &amp;N</oddFooter>
      </headerFooter>
    </customSheetView>
    <customSheetView guid="{4F65FF32-EC61-4022-A399-2986D7B6B8B3}" hiddenRows="1" hiddenColumns="1" showRuler="0" topLeftCell="A7">
      <selection activeCell="E17" sqref="E17"/>
      <rowBreaks count="1" manualBreakCount="1">
        <brk id="46" max="5" man="1"/>
      </rowBreaks>
      <colBreaks count="1" manualBreakCount="1">
        <brk id="6" max="1048575" man="1"/>
      </colBreaks>
      <pageMargins left="0.51181102362204722" right="0.26" top="0.43" bottom="0.46" header="0.27" footer="0.28000000000000003"/>
      <printOptions horizontalCentered="1"/>
      <pageSetup paperSize="9" scale="85" orientation="portrait" horizontalDpi="300" verticalDpi="300" r:id="rId14"/>
      <headerFooter alignWithMargins="0">
        <oddFooter>&amp;R&amp;"Book Antiqua,Bold"&amp;10Schedule-3/ Page &amp;P of &amp;N</oddFooter>
      </headerFooter>
    </customSheetView>
    <customSheetView guid="{ECE9294F-C910-4036-88BC-B1F2176FB06B}" showPageBreaks="1" printArea="1" hiddenRows="1" hiddenColumns="1">
      <selection activeCell="E18" sqref="E18"/>
      <colBreaks count="1" manualBreakCount="1">
        <brk id="6" max="1048575" man="1"/>
      </colBreaks>
      <pageMargins left="0.24" right="0.23" top="0.43" bottom="0.46" header="0.27" footer="0.28000000000000003"/>
      <printOptions horizontalCentered="1"/>
      <pageSetup paperSize="9" orientation="portrait" horizontalDpi="300" verticalDpi="300" r:id="rId15"/>
      <headerFooter alignWithMargins="0">
        <oddFooter>&amp;R&amp;"Book Antiqua,Bold"&amp;10Schedule-3/ Page &amp;P of &amp;N</oddFooter>
      </headerFooter>
    </customSheetView>
    <customSheetView guid="{B23AD343-29DA-4CE0-BD10-47BF44F3782F}" hiddenColumns="1" topLeftCell="A9">
      <selection activeCell="E18" sqref="E18"/>
      <colBreaks count="1" manualBreakCount="1">
        <brk id="6" max="1048575" man="1"/>
      </colBreaks>
      <pageMargins left="0.24" right="0.23" top="0.99" bottom="0.46" header="0.79" footer="0.28000000000000003"/>
      <printOptions horizontalCentered="1"/>
      <pageSetup paperSize="9" orientation="landscape" r:id="rId16"/>
      <headerFooter alignWithMargins="0">
        <oddFooter>&amp;R&amp;"Book Antiqua,Bold"&amp;10Schedule-3/ Page &amp;P of &amp;N</oddFooter>
      </headerFooter>
    </customSheetView>
    <customSheetView guid="{4AA1107B-A795-4744-B566-827168772C7A}" showPageBreaks="1" printArea="1" hiddenColumns="1" view="pageBreakPreview" topLeftCell="A18">
      <selection activeCell="E18" sqref="E18"/>
      <colBreaks count="1" manualBreakCount="1">
        <brk id="6" max="1048575" man="1"/>
      </colBreaks>
      <pageMargins left="0.24" right="0.23" top="0.99" bottom="0.46" header="0.79" footer="0.28000000000000003"/>
      <printOptions horizontalCentered="1"/>
      <pageSetup paperSize="9" orientation="landscape" r:id="rId17"/>
      <headerFooter alignWithMargins="0">
        <oddFooter>&amp;R&amp;"Book Antiqua,Bold"&amp;10Schedule-3/ Page &amp;P of &amp;N</oddFooter>
      </headerFooter>
    </customSheetView>
    <customSheetView guid="{EE46BCD1-F715-4FA9-A5FC-1B125AD601E0}" scale="90" showPageBreaks="1" printArea="1" hiddenColumns="1" view="pageBreakPreview" topLeftCell="A5">
      <selection activeCell="E24" sqref="E24"/>
      <colBreaks count="1" manualBreakCount="1">
        <brk id="6" max="1048575" man="1"/>
      </colBreaks>
      <pageMargins left="0.24" right="0.23" top="0.99" bottom="0.46" header="0.79" footer="0.28000000000000003"/>
      <printOptions horizontalCentered="1"/>
      <pageSetup paperSize="9" orientation="landscape" r:id="rId18"/>
      <headerFooter alignWithMargins="0">
        <oddFooter>&amp;R&amp;"Book Antiqua,Bold"&amp;10Schedule-3/ Page &amp;P of &amp;N</oddFooter>
      </headerFooter>
    </customSheetView>
    <customSheetView guid="{D0757F9E-DF41-4B40-A5E5-F4F8FDD8D61D}" showPageBreaks="1" printArea="1" hiddenColumns="1" view="pageBreakPreview" topLeftCell="A18">
      <selection activeCell="E30" sqref="E30"/>
      <colBreaks count="1" manualBreakCount="1">
        <brk id="6" max="1048575" man="1"/>
      </colBreaks>
      <pageMargins left="0.24" right="0.23" top="0.99" bottom="0.46" header="0.79" footer="0.28000000000000003"/>
      <printOptions horizontalCentered="1"/>
      <pageSetup paperSize="9" orientation="landscape" r:id="rId19"/>
      <headerFooter alignWithMargins="0">
        <oddFooter>&amp;R&amp;"Book Antiqua,Bold"&amp;10Schedule-3/ Page &amp;P of &amp;N</oddFooter>
      </headerFooter>
    </customSheetView>
    <customSheetView guid="{E97134B6-5E8D-4951-8DA0-73D065532361}" showPageBreaks="1" printArea="1" hiddenColumns="1" view="pageBreakPreview">
      <selection activeCell="E18" sqref="E18"/>
      <colBreaks count="1" manualBreakCount="1">
        <brk id="6" max="1048575" man="1"/>
      </colBreaks>
      <pageMargins left="0.24" right="0.23" top="0.99" bottom="0.46" header="0.79" footer="0.28000000000000003"/>
      <printOptions horizontalCentered="1"/>
      <pageSetup paperSize="9" orientation="landscape" r:id="rId20"/>
      <headerFooter alignWithMargins="0">
        <oddFooter>&amp;R&amp;"Book Antiqua,Bold"&amp;10Schedule-3/ Page &amp;P of &amp;N</oddFooter>
      </headerFooter>
    </customSheetView>
    <customSheetView guid="{C431BC99-7569-44AB-83F6-AB73BDED3783}" showPageBreaks="1" printArea="1" hiddenRows="1" hiddenColumns="1" view="pageBreakPreview" topLeftCell="A298">
      <selection activeCell="E305" sqref="E305"/>
      <colBreaks count="1" manualBreakCount="1">
        <brk id="6" max="1048575" man="1"/>
      </colBreaks>
      <pageMargins left="0.24" right="0.23" top="0.99" bottom="0.46" header="0.79" footer="0.28000000000000003"/>
      <printOptions horizontalCentered="1"/>
      <pageSetup paperSize="9" scale="93" orientation="portrait" r:id="rId21"/>
      <headerFooter alignWithMargins="0">
        <oddFooter>&amp;R&amp;"Book Antiqua,Bold"&amp;10Schedule-3/ Page &amp;P of &amp;N</oddFooter>
      </headerFooter>
    </customSheetView>
    <customSheetView guid="{498493C3-769C-4143-9114-C68CD1D40B11}" scale="85" showPageBreaks="1" fitToPage="1" printArea="1" hiddenColumns="1" view="pageBreakPreview" topLeftCell="A214">
      <selection activeCell="I224" sqref="I224"/>
      <colBreaks count="2" manualBreakCount="2">
        <brk id="11" max="1048575" man="1"/>
        <brk id="16" max="1048575" man="1"/>
      </colBreaks>
      <pageMargins left="0.25" right="0.25" top="0.5" bottom="0.5" header="0.05" footer="0.05"/>
      <printOptions horizontalCentered="1"/>
      <pageSetup paperSize="9" scale="57" fitToHeight="0" orientation="landscape" r:id="rId22"/>
      <headerFooter alignWithMargins="0">
        <oddFooter>&amp;R&amp;"Book Antiqua,Bold"&amp;10Schedule-3/ Page &amp;P of &amp;N</oddFooter>
      </headerFooter>
    </customSheetView>
    <customSheetView guid="{1E0C44A1-9358-4FBD-8C2C-4DB661DA1476}" scale="85" showPageBreaks="1" fitToPage="1" printArea="1" hiddenColumns="1" view="pageBreakPreview" topLeftCell="A272">
      <selection activeCell="K290" sqref="K290"/>
      <colBreaks count="2" manualBreakCount="2">
        <brk id="11" max="1048575" man="1"/>
        <brk id="16" max="1048575" man="1"/>
      </colBreaks>
      <pageMargins left="0.25" right="0.25" top="0.5" bottom="0.5" header="0.05" footer="0.05"/>
      <printOptions horizontalCentered="1"/>
      <pageSetup paperSize="9" scale="57" fitToHeight="0" orientation="landscape" r:id="rId23"/>
      <headerFooter alignWithMargins="0">
        <oddFooter>&amp;R&amp;"Book Antiqua,Bold"&amp;10Schedule-3/ Page &amp;P of &amp;N</oddFooter>
      </headerFooter>
    </customSheetView>
    <customSheetView guid="{A41EE4DE-0D82-4A56-8210-F78316511D11}" scale="90" showPageBreaks="1" fitToPage="1" printArea="1" hiddenColumns="1" view="pageBreakPreview" topLeftCell="E100">
      <selection activeCell="O114" sqref="O114"/>
      <colBreaks count="2" manualBreakCount="2">
        <brk id="11" max="1048575" man="1"/>
        <brk id="16" max="1048575" man="1"/>
      </colBreaks>
      <pageMargins left="0.25" right="0.25" top="0.5" bottom="0.5" header="0.05" footer="0.05"/>
      <printOptions horizontalCentered="1"/>
      <pageSetup paperSize="9" scale="57" fitToHeight="0" orientation="landscape" r:id="rId24"/>
      <headerFooter alignWithMargins="0">
        <oddFooter>&amp;R&amp;"Book Antiqua,Bold"&amp;10Schedule-3/ Page &amp;P of &amp;N</oddFooter>
      </headerFooter>
    </customSheetView>
    <customSheetView guid="{BB6473B7-092C-417E-97E7-ED0705AE17A0}" scale="70" showPageBreaks="1" fitToPage="1" printArea="1" hiddenRows="1" hiddenColumns="1" view="pageBreakPreview" topLeftCell="D295">
      <selection activeCell="I20" sqref="I20"/>
      <colBreaks count="2" manualBreakCount="2">
        <brk id="11" max="1048575" man="1"/>
        <brk id="16" max="1048575" man="1"/>
      </colBreaks>
      <pageMargins left="0.25" right="0.25" top="0.5" bottom="0.25" header="0.05" footer="0.05"/>
      <printOptions horizontalCentered="1"/>
      <pageSetup paperSize="9" scale="10" fitToHeight="2" orientation="landscape" r:id="rId25"/>
      <headerFooter alignWithMargins="0">
        <oddFooter>&amp;R&amp;"Book Antiqua,Bold"&amp;10Schedule-3/ Page &amp;P of &amp;N</oddFooter>
      </headerFooter>
    </customSheetView>
    <customSheetView guid="{023E95C7-CD0A-46A1-945E-64751E02EBFE}" scale="70" showPageBreaks="1" fitToPage="1" printArea="1" hiddenRows="1" hiddenColumns="1" view="pageBreakPreview" topLeftCell="A8">
      <selection activeCell="I21" sqref="I21"/>
      <colBreaks count="2" manualBreakCount="2">
        <brk id="11" max="1048575" man="1"/>
        <brk id="16" max="1048575" man="1"/>
      </colBreaks>
      <pageMargins left="0.25" right="0.25" top="0.5" bottom="0.25" header="0.05" footer="0.05"/>
      <printOptions horizontalCentered="1"/>
      <pageSetup paperSize="9" scale="10" fitToHeight="2" orientation="landscape" r:id="rId26"/>
      <headerFooter alignWithMargins="0">
        <oddFooter>&amp;R&amp;"Book Antiqua,Bold"&amp;10Schedule-3/ Page &amp;P of &amp;N</oddFooter>
      </headerFooter>
    </customSheetView>
    <customSheetView guid="{CB55CDDD-15EC-4265-9148-3411BBB26D54}" scale="85" showPageBreaks="1" fitToPage="1" printArea="1" hiddenRows="1" hiddenColumns="1" view="pageBreakPreview" topLeftCell="A70">
      <selection activeCell="I79" sqref="I79"/>
      <colBreaks count="2" manualBreakCount="2">
        <brk id="11" max="1048575" man="1"/>
        <brk id="16" max="1048575" man="1"/>
      </colBreaks>
      <pageMargins left="0.25" right="0.25" top="0.5" bottom="0.25" header="0.05" footer="0.05"/>
      <printOptions horizontalCentered="1"/>
      <pageSetup paperSize="9" scale="10" fitToHeight="2" orientation="landscape" r:id="rId27"/>
      <headerFooter alignWithMargins="0">
        <oddFooter>&amp;R&amp;"Book Antiqua,Bold"&amp;10Schedule-3/ Page &amp;P of &amp;N</oddFooter>
      </headerFooter>
    </customSheetView>
    <customSheetView guid="{987A3FAC-920D-4C0C-8129-D8F4AFD7E477}" scale="80" showPageBreaks="1" fitToPage="1" printArea="1" hiddenRows="1" hiddenColumns="1" view="pageBreakPreview" topLeftCell="A20">
      <selection activeCell="I20" sqref="I20"/>
      <colBreaks count="2" manualBreakCount="2">
        <brk id="11" max="1048575" man="1"/>
        <brk id="16" max="1048575" man="1"/>
      </colBreaks>
      <pageMargins left="0.25" right="0.25" top="0.5" bottom="0.25" header="0.05" footer="0.05"/>
      <printOptions horizontalCentered="1"/>
      <pageSetup paperSize="9" scale="14" fitToHeight="2" orientation="landscape" r:id="rId28"/>
      <headerFooter alignWithMargins="0">
        <oddFooter>&amp;R&amp;"Book Antiqua,Bold"&amp;10Schedule-3/ Page &amp;P of &amp;N</oddFooter>
      </headerFooter>
    </customSheetView>
  </customSheetViews>
  <mergeCells count="21">
    <mergeCell ref="A3:Q3"/>
    <mergeCell ref="B101:L101"/>
    <mergeCell ref="A4:Q4"/>
    <mergeCell ref="M8:P8"/>
    <mergeCell ref="L99:O99"/>
    <mergeCell ref="M7:P7"/>
    <mergeCell ref="M9:P9"/>
    <mergeCell ref="AO13:AP13"/>
    <mergeCell ref="AL13:AM13"/>
    <mergeCell ref="H100:M100"/>
    <mergeCell ref="D102:E102"/>
    <mergeCell ref="D103:E103"/>
    <mergeCell ref="B18:L18"/>
    <mergeCell ref="M104:N104"/>
    <mergeCell ref="M103:N103"/>
    <mergeCell ref="N15:P15"/>
    <mergeCell ref="A98:K98"/>
    <mergeCell ref="M11:P11"/>
    <mergeCell ref="A97:Q97"/>
    <mergeCell ref="A102:C102"/>
    <mergeCell ref="A103:C103"/>
  </mergeCells>
  <phoneticPr fontId="2" type="noConversion"/>
  <conditionalFormatting sqref="I21:I96 K21:K96 O21:O96">
    <cfRule type="expression" dxfId="30" priority="1" stopIfTrue="1">
      <formula>H21&gt;0</formula>
    </cfRule>
  </conditionalFormatting>
  <conditionalFormatting sqref="K21:K96">
    <cfRule type="cellIs" dxfId="29" priority="2" stopIfTrue="1" operator="equal">
      <formula>"a"</formula>
    </cfRule>
    <cfRule type="expression" dxfId="28" priority="3" stopIfTrue="1">
      <formula>H21&gt;0</formula>
    </cfRule>
  </conditionalFormatting>
  <conditionalFormatting sqref="O98">
    <cfRule type="expression" dxfId="27" priority="2887" stopIfTrue="1">
      <formula>N98&gt;0</formula>
    </cfRule>
  </conditionalFormatting>
  <conditionalFormatting sqref="O100:O102">
    <cfRule type="expression" dxfId="26" priority="2687" stopIfTrue="1">
      <formula>N100&gt;0</formula>
    </cfRule>
  </conditionalFormatting>
  <dataValidations count="5">
    <dataValidation type="decimal" operator="greaterThan" allowBlank="1" showInputMessage="1" showErrorMessage="1" error="Enter only Numeric Value greater than zero or leave the cell blank !" sqref="O19:O20" xr:uid="{00000000-0002-0000-0800-000000000000}">
      <formula1>0</formula1>
    </dataValidation>
    <dataValidation operator="greaterThan" allowBlank="1" showInputMessage="1" showErrorMessage="1" error="Enter only Numeric Value greater than zero or leave the cell blank !" sqref="K102:K65410 K1:K2 K99:K100 K5:K17" xr:uid="{00000000-0002-0000-0800-000001000000}"/>
    <dataValidation type="list" operator="greaterThan" allowBlank="1" showInputMessage="1" showErrorMessage="1" sqref="K21:K96" xr:uid="{00000000-0002-0000-0800-000003000000}">
      <formula1>"0%,5%,12%,18%,28%"</formula1>
    </dataValidation>
    <dataValidation type="whole" operator="greaterThan" allowBlank="1" showInputMessage="1" showErrorMessage="1" sqref="I21:I96" xr:uid="{00000000-0002-0000-0800-000004000000}">
      <formula1>1</formula1>
    </dataValidation>
    <dataValidation type="whole" operator="greaterThan" allowBlank="1" showInputMessage="1" showErrorMessage="1" error="Enter only Numeric Value greater than zero or leave the cell blank !" sqref="O21:O96" xr:uid="{00000000-0002-0000-0800-000002000000}">
      <formula1>0</formula1>
    </dataValidation>
  </dataValidations>
  <printOptions horizontalCentered="1"/>
  <pageMargins left="0.25" right="0.25" top="0.5" bottom="0.25" header="0.05" footer="0.05"/>
  <pageSetup paperSize="9" scale="63" fitToHeight="0" orientation="landscape" r:id="rId29"/>
  <headerFooter alignWithMargins="0">
    <oddFooter>&amp;R&amp;"Book Antiqua,Bold"&amp;10Schedule-3/ Page &amp;P of &amp;N</oddFooter>
  </headerFooter>
  <colBreaks count="2" manualBreakCount="2">
    <brk id="11" max="1048575" man="1"/>
    <brk id="16" max="1048575" man="1"/>
  </colBreaks>
  <drawing r:id="rId3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10"/>
  </sheetPr>
  <dimension ref="A1:AR109"/>
  <sheetViews>
    <sheetView topLeftCell="A74" zoomScale="80" zoomScaleNormal="80" zoomScaleSheetLayoutView="100" workbookViewId="0">
      <selection activeCell="F74" sqref="F74"/>
    </sheetView>
  </sheetViews>
  <sheetFormatPr defaultColWidth="9" defaultRowHeight="16.5"/>
  <cols>
    <col min="1" max="1" width="10.625" style="363" customWidth="1"/>
    <col min="2" max="2" width="42.25" style="364" customWidth="1"/>
    <col min="3" max="3" width="7.625" style="363" customWidth="1"/>
    <col min="4" max="4" width="9.125" style="363" customWidth="1"/>
    <col min="5" max="5" width="12.75" style="363" customWidth="1"/>
    <col min="6" max="6" width="14.625" style="363" customWidth="1"/>
    <col min="7" max="26" width="9" style="177"/>
    <col min="27" max="27" width="9" style="177" hidden="1" customWidth="1"/>
    <col min="28" max="29" width="17.625" style="177" hidden="1" customWidth="1"/>
    <col min="30" max="30" width="9" style="177" hidden="1" customWidth="1"/>
    <col min="31" max="31" width="15.5" style="177" hidden="1" customWidth="1"/>
    <col min="32" max="32" width="15.375" style="177" hidden="1" customWidth="1"/>
    <col min="33" max="44" width="9" style="177"/>
    <col min="45" max="16384" width="9" style="322"/>
  </cols>
  <sheetData>
    <row r="1" spans="1:32">
      <c r="A1" s="51" t="str">
        <f>Cover!B3</f>
        <v>Tender Enquiry No.:NR3/NT/W-AIS/DOM/K00/25/09228 (RFx No. 5002004616)</v>
      </c>
      <c r="B1" s="52"/>
      <c r="C1" s="53"/>
      <c r="D1" s="53"/>
      <c r="E1" s="7"/>
      <c r="F1" s="8" t="s">
        <v>423</v>
      </c>
    </row>
    <row r="2" spans="1:32">
      <c r="A2" s="321"/>
      <c r="B2" s="362"/>
      <c r="C2" s="323"/>
      <c r="D2" s="323"/>
      <c r="E2" s="322"/>
      <c r="F2" s="322"/>
    </row>
    <row r="3" spans="1:32" ht="51.75" customHeight="1">
      <c r="A3" s="1201" t="str">
        <f>Cover!$B$2</f>
        <v>Package-C-Augmentation of transformation capacity at 765/400/220kV Agra (PG) S/S by 1x500 MVA, 400/220kV ICT at 400 KV Agra S/S</v>
      </c>
      <c r="B3" s="1201"/>
      <c r="C3" s="1201"/>
      <c r="D3" s="1201"/>
      <c r="E3" s="1201"/>
      <c r="F3" s="1201"/>
      <c r="AA3" s="182" t="s">
        <v>340</v>
      </c>
      <c r="AC3" s="183">
        <f>IF(ISERROR(#REF!/('Sch-6'!D14+'Sch-6'!D16+'Sch-6'!D18)),0,#REF!/( 'Sch-6'!D14+'Sch-6'!D16+'Sch-6'!D18))</f>
        <v>0</v>
      </c>
    </row>
    <row r="4" spans="1:32">
      <c r="A4" s="1202" t="s">
        <v>420</v>
      </c>
      <c r="B4" s="1202"/>
      <c r="C4" s="1202"/>
      <c r="D4" s="1202"/>
      <c r="E4" s="1202"/>
      <c r="F4" s="1202"/>
      <c r="AA4" s="182" t="s">
        <v>341</v>
      </c>
      <c r="AC4" s="183" t="e">
        <f>#REF!</f>
        <v>#REF!</v>
      </c>
    </row>
    <row r="5" spans="1:32">
      <c r="AA5" s="182" t="s">
        <v>346</v>
      </c>
      <c r="AC5" s="183">
        <f>IF(ISERROR(#REF!/#REF!),0,#REF! /#REF!)</f>
        <v>0</v>
      </c>
    </row>
    <row r="6" spans="1:32">
      <c r="A6" s="23" t="str">
        <f>'Sch-1'!A6</f>
        <v>Bidder’s Name and Address (Lead Partner) :</v>
      </c>
      <c r="B6" s="24"/>
      <c r="C6" s="24"/>
      <c r="D6" s="24"/>
      <c r="E6" s="59" t="s">
        <v>394</v>
      </c>
      <c r="F6" s="1"/>
      <c r="AA6" s="182" t="s">
        <v>347</v>
      </c>
      <c r="AC6" s="183" t="e">
        <f>#REF!</f>
        <v>#REF!</v>
      </c>
    </row>
    <row r="7" spans="1:32">
      <c r="A7" s="1231" t="str">
        <f>'Sch-1'!A7</f>
        <v xml:space="preserve">JV of …….. …….. …….. …….. …….. ……..  ,  &amp; …….. …….. …….. …….. …….. …….. </v>
      </c>
      <c r="B7" s="1231"/>
      <c r="C7" s="1231"/>
      <c r="D7" s="1231"/>
      <c r="E7" s="301" t="str">
        <f>'Sch-1'!M7</f>
        <v>Contracts Services, 3rd Floor</v>
      </c>
      <c r="F7" s="1"/>
      <c r="AA7" s="182" t="s">
        <v>344</v>
      </c>
      <c r="AC7" s="183" t="e">
        <f>SUM(AC3:AC6)</f>
        <v>#REF!</v>
      </c>
    </row>
    <row r="8" spans="1:32">
      <c r="A8" s="23" t="s">
        <v>395</v>
      </c>
      <c r="B8" s="1232" t="str">
        <f>IF('Sch-1'!C8=0, "", 'Sch-1'!C8)</f>
        <v xml:space="preserve">…….. …….. …….. …….. …….. …….. </v>
      </c>
      <c r="C8" s="1232"/>
      <c r="D8" s="1232"/>
      <c r="E8" s="301" t="str">
        <f>'Sch-1'!M8</f>
        <v>Power Grid Corporation of India Ltd.,</v>
      </c>
      <c r="F8" s="1"/>
    </row>
    <row r="9" spans="1:32">
      <c r="A9" s="23" t="s">
        <v>397</v>
      </c>
      <c r="B9" s="1232" t="str">
        <f>IF('Sch-1'!C9=0, "", 'Sch-1'!C9)</f>
        <v xml:space="preserve">…….. …….. …….. …….. …….. …….. </v>
      </c>
      <c r="C9" s="1232"/>
      <c r="D9" s="1232"/>
      <c r="E9" s="301" t="str">
        <f>'Sch-1'!M9</f>
        <v>Northern Region-III Headquarter 2nd Floor, Plot No. – 2A/INS 02, Avadh Vihar Yojna</v>
      </c>
      <c r="F9" s="1"/>
    </row>
    <row r="10" spans="1:32">
      <c r="A10" s="324"/>
      <c r="B10" s="1233" t="str">
        <f>IF('Sch-1'!C10=0, "", 'Sch-1'!C10)</f>
        <v xml:space="preserve">…….. …….. …….. …….. …….. …….. </v>
      </c>
      <c r="C10" s="1233"/>
      <c r="D10" s="1233"/>
      <c r="E10" s="371" t="str">
        <f>'Sch-1'!M10</f>
        <v xml:space="preserve">Amar Shaheed Path, Lucknow- 226002 (UP) </v>
      </c>
      <c r="F10" s="322"/>
      <c r="AA10" s="182" t="s">
        <v>343</v>
      </c>
      <c r="AC10" s="183">
        <f>'Sch-1'!AA10</f>
        <v>0</v>
      </c>
    </row>
    <row r="11" spans="1:32">
      <c r="A11" s="324"/>
      <c r="B11" s="1233" t="str">
        <f>IF('Sch-1'!C11=0, "", 'Sch-1'!C11)</f>
        <v xml:space="preserve">…….. …….. …….. …….. …….. …….. </v>
      </c>
      <c r="C11" s="1233"/>
      <c r="D11" s="1233"/>
      <c r="E11" s="371">
        <f>'Sch-1'!M11</f>
        <v>0</v>
      </c>
      <c r="F11" s="322"/>
      <c r="AA11" s="182"/>
      <c r="AC11" s="183"/>
    </row>
    <row r="12" spans="1:32">
      <c r="A12" s="324"/>
      <c r="B12" s="384"/>
      <c r="C12" s="384"/>
      <c r="D12" s="384"/>
      <c r="E12" s="371"/>
      <c r="F12" s="322"/>
      <c r="AA12" s="182"/>
      <c r="AC12" s="183"/>
    </row>
    <row r="13" spans="1:32">
      <c r="A13" s="24"/>
      <c r="B13" s="23"/>
      <c r="C13" s="23"/>
      <c r="D13" s="23"/>
      <c r="E13" s="23"/>
      <c r="F13" s="8" t="s">
        <v>271</v>
      </c>
      <c r="AB13" s="1198" t="s">
        <v>279</v>
      </c>
      <c r="AC13" s="1198"/>
      <c r="AD13" s="244" t="s">
        <v>283</v>
      </c>
      <c r="AE13" s="1198" t="s">
        <v>280</v>
      </c>
      <c r="AF13" s="1198"/>
    </row>
    <row r="14" spans="1:32" ht="30">
      <c r="A14" s="14" t="s">
        <v>359</v>
      </c>
      <c r="B14" s="14" t="s">
        <v>366</v>
      </c>
      <c r="C14" s="64" t="s">
        <v>351</v>
      </c>
      <c r="D14" s="64" t="s">
        <v>352</v>
      </c>
      <c r="E14" s="65" t="s">
        <v>368</v>
      </c>
      <c r="F14" s="65" t="s">
        <v>409</v>
      </c>
      <c r="AB14" s="187" t="s">
        <v>368</v>
      </c>
      <c r="AC14" s="187" t="s">
        <v>409</v>
      </c>
      <c r="AD14" s="244"/>
      <c r="AE14" s="187" t="s">
        <v>368</v>
      </c>
      <c r="AF14" s="187" t="s">
        <v>409</v>
      </c>
    </row>
    <row r="15" spans="1:32">
      <c r="A15" s="9">
        <v>1</v>
      </c>
      <c r="B15" s="9">
        <v>2</v>
      </c>
      <c r="C15" s="9">
        <v>3</v>
      </c>
      <c r="D15" s="9">
        <v>4</v>
      </c>
      <c r="E15" s="9">
        <v>5</v>
      </c>
      <c r="F15" s="9" t="s">
        <v>403</v>
      </c>
      <c r="AB15" s="189">
        <v>5</v>
      </c>
      <c r="AC15" s="189" t="s">
        <v>403</v>
      </c>
      <c r="AD15" s="244"/>
      <c r="AE15" s="189">
        <v>5</v>
      </c>
      <c r="AF15" s="189" t="s">
        <v>403</v>
      </c>
    </row>
    <row r="16" spans="1:32" s="450" customFormat="1">
      <c r="A16" s="472" t="e">
        <f>'Sch-3 '!#REF!</f>
        <v>#REF!</v>
      </c>
      <c r="B16" s="472" t="e">
        <f>'Sch-3 '!#REF!</f>
        <v>#REF!</v>
      </c>
      <c r="C16" s="472"/>
      <c r="D16" s="472"/>
      <c r="E16" s="393"/>
      <c r="F16" s="393"/>
      <c r="G16" s="463"/>
      <c r="H16" s="464"/>
      <c r="I16" s="464"/>
      <c r="J16" s="464"/>
      <c r="K16" s="464"/>
      <c r="L16" s="464"/>
    </row>
    <row r="17" spans="1:20" s="460" customFormat="1">
      <c r="A17" s="472" t="e">
        <f>'Sch-3 '!#REF!</f>
        <v>#REF!</v>
      </c>
      <c r="B17" s="472" t="e">
        <f>'Sch-3 '!#REF!</f>
        <v>#REF!</v>
      </c>
      <c r="C17" s="472"/>
      <c r="D17" s="472"/>
      <c r="E17" s="393"/>
      <c r="F17" s="393"/>
    </row>
    <row r="18" spans="1:20" s="460" customFormat="1">
      <c r="A18" s="472"/>
      <c r="B18" s="472" t="e">
        <f>'Sch-3 '!#REF!</f>
        <v>#REF!</v>
      </c>
      <c r="C18" s="472" t="e">
        <f>'Sch-3 '!#REF!</f>
        <v>#REF!</v>
      </c>
      <c r="D18" s="472" t="e">
        <f>'Sch-3 '!#REF!</f>
        <v>#REF!</v>
      </c>
      <c r="E18" s="393" t="e">
        <f>'Sch-3 '!#REF!</f>
        <v>#REF!</v>
      </c>
      <c r="F18" s="393" t="e">
        <f t="shared" ref="F18:F60" si="0">IF(E18=0, "Included", IF(ISERROR(D18*E18), E18, D18*E18))</f>
        <v>#REF!</v>
      </c>
    </row>
    <row r="19" spans="1:20" s="460" customFormat="1">
      <c r="A19" s="472"/>
      <c r="B19" s="472" t="e">
        <f>'Sch-3 '!#REF!</f>
        <v>#REF!</v>
      </c>
      <c r="C19" s="472" t="e">
        <f>'Sch-3 '!#REF!</f>
        <v>#REF!</v>
      </c>
      <c r="D19" s="472" t="e">
        <f>'Sch-3 '!#REF!</f>
        <v>#REF!</v>
      </c>
      <c r="E19" s="393" t="e">
        <f>'Sch-3 '!#REF!</f>
        <v>#REF!</v>
      </c>
      <c r="F19" s="393" t="e">
        <f t="shared" si="0"/>
        <v>#REF!</v>
      </c>
    </row>
    <row r="20" spans="1:20" s="460" customFormat="1">
      <c r="A20" s="472"/>
      <c r="B20" s="472"/>
      <c r="C20" s="472"/>
      <c r="D20" s="472"/>
      <c r="E20" s="393"/>
      <c r="F20" s="393"/>
    </row>
    <row r="21" spans="1:20" s="460" customFormat="1" ht="18.75" customHeight="1">
      <c r="A21" s="472" t="e">
        <f>'Sch-3 '!#REF!</f>
        <v>#REF!</v>
      </c>
      <c r="B21" s="472" t="e">
        <f>'Sch-3 '!#REF!</f>
        <v>#REF!</v>
      </c>
      <c r="C21" s="472"/>
      <c r="D21" s="472"/>
      <c r="E21" s="393"/>
      <c r="F21" s="393"/>
      <c r="S21" s="460" t="s">
        <v>456</v>
      </c>
      <c r="T21" s="465" t="s">
        <v>462</v>
      </c>
    </row>
    <row r="22" spans="1:20" s="460" customFormat="1" ht="18.75" customHeight="1">
      <c r="A22" s="472"/>
      <c r="B22" s="472" t="e">
        <f>'Sch-3 '!#REF!</f>
        <v>#REF!</v>
      </c>
      <c r="C22" s="472" t="e">
        <f>'Sch-3 '!#REF!</f>
        <v>#REF!</v>
      </c>
      <c r="D22" s="472" t="e">
        <f>'Sch-3 '!#REF!</f>
        <v>#REF!</v>
      </c>
      <c r="E22" s="393" t="e">
        <f>'Sch-3 '!#REF!</f>
        <v>#REF!</v>
      </c>
      <c r="F22" s="393" t="e">
        <f t="shared" si="0"/>
        <v>#REF!</v>
      </c>
      <c r="S22" s="460" t="s">
        <v>457</v>
      </c>
      <c r="T22" s="465" t="s">
        <v>424</v>
      </c>
    </row>
    <row r="23" spans="1:20" s="460" customFormat="1" ht="16.5" customHeight="1">
      <c r="A23" s="472"/>
      <c r="B23" s="472" t="e">
        <f>'Sch-3 '!#REF!</f>
        <v>#REF!</v>
      </c>
      <c r="C23" s="472" t="e">
        <f>'Sch-3 '!#REF!</f>
        <v>#REF!</v>
      </c>
      <c r="D23" s="472" t="e">
        <f>'Sch-3 '!#REF!</f>
        <v>#REF!</v>
      </c>
      <c r="E23" s="393" t="e">
        <f>'Sch-3 '!#REF!</f>
        <v>#REF!</v>
      </c>
      <c r="F23" s="393" t="e">
        <f t="shared" si="0"/>
        <v>#REF!</v>
      </c>
      <c r="S23" s="460" t="s">
        <v>458</v>
      </c>
      <c r="T23" s="465" t="s">
        <v>463</v>
      </c>
    </row>
    <row r="24" spans="1:20" s="460" customFormat="1">
      <c r="A24" s="472"/>
      <c r="B24" s="472" t="e">
        <f>'Sch-3 '!#REF!</f>
        <v>#REF!</v>
      </c>
      <c r="C24" s="472" t="e">
        <f>'Sch-3 '!#REF!</f>
        <v>#REF!</v>
      </c>
      <c r="D24" s="472" t="e">
        <f>'Sch-3 '!#REF!</f>
        <v>#REF!</v>
      </c>
      <c r="E24" s="393" t="e">
        <f>'Sch-3 '!#REF!</f>
        <v>#REF!</v>
      </c>
      <c r="F24" s="393" t="e">
        <f t="shared" si="0"/>
        <v>#REF!</v>
      </c>
      <c r="S24" s="460" t="s">
        <v>459</v>
      </c>
    </row>
    <row r="25" spans="1:20" s="460" customFormat="1">
      <c r="A25" s="472"/>
      <c r="B25" s="472"/>
      <c r="C25" s="472"/>
      <c r="D25" s="472"/>
      <c r="E25" s="393"/>
      <c r="F25" s="393"/>
    </row>
    <row r="26" spans="1:20" s="460" customFormat="1" ht="16.5" customHeight="1">
      <c r="A26" s="472"/>
      <c r="B26" s="472"/>
      <c r="C26" s="472"/>
      <c r="D26" s="472"/>
      <c r="E26" s="393"/>
      <c r="F26" s="393"/>
    </row>
    <row r="27" spans="1:20" s="460" customFormat="1">
      <c r="A27" s="472" t="e">
        <f>'Sch-3 '!#REF!</f>
        <v>#REF!</v>
      </c>
      <c r="B27" s="472" t="e">
        <f>'Sch-3 '!#REF!</f>
        <v>#REF!</v>
      </c>
      <c r="C27" s="472"/>
      <c r="D27" s="472"/>
      <c r="E27" s="393"/>
      <c r="F27" s="393"/>
    </row>
    <row r="28" spans="1:20" s="460" customFormat="1">
      <c r="A28" s="472"/>
      <c r="B28" s="472" t="e">
        <f>'Sch-3 '!#REF!</f>
        <v>#REF!</v>
      </c>
      <c r="C28" s="472" t="e">
        <f>'Sch-3 '!#REF!</f>
        <v>#REF!</v>
      </c>
      <c r="D28" s="472" t="e">
        <f>'Sch-3 '!#REF!</f>
        <v>#REF!</v>
      </c>
      <c r="E28" s="393" t="e">
        <f>'Sch-3 '!#REF!</f>
        <v>#REF!</v>
      </c>
      <c r="F28" s="393" t="e">
        <f>IF(E28=0, "Included", IF(ISERROR(D28*E28), E28, D28*E28))</f>
        <v>#REF!</v>
      </c>
    </row>
    <row r="29" spans="1:20" s="460" customFormat="1">
      <c r="A29" s="472"/>
      <c r="B29" s="472" t="e">
        <f>'Sch-3 '!#REF!</f>
        <v>#REF!</v>
      </c>
      <c r="C29" s="472" t="e">
        <f>'Sch-3 '!#REF!</f>
        <v>#REF!</v>
      </c>
      <c r="D29" s="472" t="e">
        <f>'Sch-3 '!#REF!</f>
        <v>#REF!</v>
      </c>
      <c r="E29" s="393" t="e">
        <f>'Sch-3 '!#REF!</f>
        <v>#REF!</v>
      </c>
      <c r="F29" s="393" t="e">
        <f t="shared" si="0"/>
        <v>#REF!</v>
      </c>
    </row>
    <row r="30" spans="1:20" s="460" customFormat="1">
      <c r="A30" s="472"/>
      <c r="B30" s="472" t="e">
        <f>'Sch-3 '!#REF!</f>
        <v>#REF!</v>
      </c>
      <c r="C30" s="472" t="e">
        <f>'Sch-3 '!#REF!</f>
        <v>#REF!</v>
      </c>
      <c r="D30" s="472" t="e">
        <f>'Sch-3 '!#REF!</f>
        <v>#REF!</v>
      </c>
      <c r="E30" s="393" t="e">
        <f>'Sch-3 '!#REF!</f>
        <v>#REF!</v>
      </c>
      <c r="F30" s="393" t="e">
        <f t="shared" si="0"/>
        <v>#REF!</v>
      </c>
      <c r="S30" s="452"/>
      <c r="T30" s="466"/>
    </row>
    <row r="31" spans="1:20" s="460" customFormat="1">
      <c r="A31" s="472"/>
      <c r="B31" s="472"/>
      <c r="C31" s="472"/>
      <c r="D31" s="472"/>
      <c r="E31" s="393"/>
      <c r="F31" s="393"/>
    </row>
    <row r="32" spans="1:20" s="460" customFormat="1">
      <c r="A32" s="472" t="e">
        <f>'Sch-3 '!#REF!</f>
        <v>#REF!</v>
      </c>
      <c r="B32" s="472" t="e">
        <f>'Sch-3 '!#REF!</f>
        <v>#REF!</v>
      </c>
      <c r="C32" s="472"/>
      <c r="D32" s="472"/>
      <c r="E32" s="393"/>
      <c r="F32" s="393"/>
    </row>
    <row r="33" spans="1:6" s="460" customFormat="1">
      <c r="A33" s="472" t="e">
        <f>'Sch-3 '!#REF!</f>
        <v>#REF!</v>
      </c>
      <c r="B33" s="472" t="e">
        <f>'Sch-3 '!#REF!</f>
        <v>#REF!</v>
      </c>
      <c r="C33" s="472"/>
      <c r="D33" s="472"/>
      <c r="E33" s="393"/>
      <c r="F33" s="393"/>
    </row>
    <row r="34" spans="1:6" s="460" customFormat="1">
      <c r="A34" s="472"/>
      <c r="B34" s="472" t="e">
        <f>'Sch-3 '!#REF!</f>
        <v>#REF!</v>
      </c>
      <c r="C34" s="472" t="e">
        <f>'Sch-3 '!#REF!</f>
        <v>#REF!</v>
      </c>
      <c r="D34" s="472" t="e">
        <f>'Sch-3 '!#REF!</f>
        <v>#REF!</v>
      </c>
      <c r="E34" s="393" t="e">
        <f>'Sch-3 '!#REF!</f>
        <v>#REF!</v>
      </c>
      <c r="F34" s="393" t="e">
        <f t="shared" si="0"/>
        <v>#REF!</v>
      </c>
    </row>
    <row r="35" spans="1:6" s="460" customFormat="1">
      <c r="A35" s="472"/>
      <c r="B35" s="472" t="e">
        <f>'Sch-3 '!#REF!</f>
        <v>#REF!</v>
      </c>
      <c r="C35" s="472" t="e">
        <f>'Sch-3 '!#REF!</f>
        <v>#REF!</v>
      </c>
      <c r="D35" s="472" t="e">
        <f>'Sch-3 '!#REF!</f>
        <v>#REF!</v>
      </c>
      <c r="E35" s="393" t="e">
        <f>'Sch-3 '!#REF!</f>
        <v>#REF!</v>
      </c>
      <c r="F35" s="393" t="e">
        <f t="shared" si="0"/>
        <v>#REF!</v>
      </c>
    </row>
    <row r="36" spans="1:6" s="460" customFormat="1">
      <c r="A36" s="472"/>
      <c r="B36" s="472" t="e">
        <f>'Sch-3 '!#REF!</f>
        <v>#REF!</v>
      </c>
      <c r="C36" s="472" t="e">
        <f>'Sch-3 '!#REF!</f>
        <v>#REF!</v>
      </c>
      <c r="D36" s="472" t="e">
        <f>'Sch-3 '!#REF!</f>
        <v>#REF!</v>
      </c>
      <c r="E36" s="393" t="e">
        <f>'Sch-3 '!#REF!</f>
        <v>#REF!</v>
      </c>
      <c r="F36" s="393" t="e">
        <f t="shared" si="0"/>
        <v>#REF!</v>
      </c>
    </row>
    <row r="37" spans="1:6" s="460" customFormat="1">
      <c r="A37" s="472"/>
      <c r="B37" s="472" t="e">
        <f>'Sch-3 '!#REF!</f>
        <v>#REF!</v>
      </c>
      <c r="C37" s="472" t="e">
        <f>'Sch-3 '!#REF!</f>
        <v>#REF!</v>
      </c>
      <c r="D37" s="472" t="e">
        <f>'Sch-3 '!#REF!</f>
        <v>#REF!</v>
      </c>
      <c r="E37" s="393" t="e">
        <f>'Sch-3 '!#REF!</f>
        <v>#REF!</v>
      </c>
      <c r="F37" s="393" t="e">
        <f t="shared" si="0"/>
        <v>#REF!</v>
      </c>
    </row>
    <row r="38" spans="1:6" s="460" customFormat="1" ht="20.25" customHeight="1">
      <c r="A38" s="472"/>
      <c r="B38" s="472" t="e">
        <f>'Sch-3 '!#REF!</f>
        <v>#REF!</v>
      </c>
      <c r="C38" s="472" t="e">
        <f>'Sch-3 '!#REF!</f>
        <v>#REF!</v>
      </c>
      <c r="D38" s="472" t="e">
        <f>'Sch-3 '!#REF!</f>
        <v>#REF!</v>
      </c>
      <c r="E38" s="393" t="e">
        <f>'Sch-3 '!#REF!</f>
        <v>#REF!</v>
      </c>
      <c r="F38" s="393" t="e">
        <f>IF(E38=0, "Included", IF(ISERROR(D38*E38), E38, D38*E38))</f>
        <v>#REF!</v>
      </c>
    </row>
    <row r="39" spans="1:6" s="460" customFormat="1">
      <c r="A39" s="472" t="e">
        <f>'Sch-3 '!#REF!</f>
        <v>#REF!</v>
      </c>
      <c r="B39" s="472" t="e">
        <f>'Sch-3 '!#REF!</f>
        <v>#REF!</v>
      </c>
      <c r="C39" s="472"/>
      <c r="D39" s="472"/>
      <c r="E39" s="393"/>
      <c r="F39" s="393"/>
    </row>
    <row r="40" spans="1:6" s="460" customFormat="1">
      <c r="A40" s="472"/>
      <c r="B40" s="472" t="e">
        <f>'Sch-3 '!#REF!</f>
        <v>#REF!</v>
      </c>
      <c r="C40" s="472" t="e">
        <f>'Sch-3 '!#REF!</f>
        <v>#REF!</v>
      </c>
      <c r="D40" s="472" t="e">
        <f>'Sch-3 '!#REF!</f>
        <v>#REF!</v>
      </c>
      <c r="E40" s="393" t="e">
        <f>'Sch-3 '!#REF!</f>
        <v>#REF!</v>
      </c>
      <c r="F40" s="393" t="e">
        <f t="shared" si="0"/>
        <v>#REF!</v>
      </c>
    </row>
    <row r="41" spans="1:6" s="460" customFormat="1">
      <c r="A41" s="472"/>
      <c r="B41" s="472" t="e">
        <f>'Sch-3 '!#REF!</f>
        <v>#REF!</v>
      </c>
      <c r="C41" s="472" t="e">
        <f>'Sch-3 '!#REF!</f>
        <v>#REF!</v>
      </c>
      <c r="D41" s="472" t="e">
        <f>'Sch-3 '!#REF!</f>
        <v>#REF!</v>
      </c>
      <c r="E41" s="393" t="e">
        <f>'Sch-3 '!#REF!</f>
        <v>#REF!</v>
      </c>
      <c r="F41" s="393" t="e">
        <f t="shared" si="0"/>
        <v>#REF!</v>
      </c>
    </row>
    <row r="42" spans="1:6" s="460" customFormat="1">
      <c r="A42" s="472"/>
      <c r="B42" s="472"/>
      <c r="C42" s="472"/>
      <c r="D42" s="472"/>
      <c r="E42" s="393"/>
      <c r="F42" s="393"/>
    </row>
    <row r="43" spans="1:6" s="460" customFormat="1">
      <c r="A43" s="472" t="e">
        <f>'Sch-3 '!#REF!</f>
        <v>#REF!</v>
      </c>
      <c r="B43" s="472" t="e">
        <f>'Sch-3 '!#REF!</f>
        <v>#REF!</v>
      </c>
      <c r="C43" s="472" t="e">
        <f>'Sch-3 '!#REF!</f>
        <v>#REF!</v>
      </c>
      <c r="D43" s="472" t="e">
        <f>'Sch-3 '!#REF!</f>
        <v>#REF!</v>
      </c>
      <c r="E43" s="393" t="e">
        <f>'Sch-3 '!#REF!</f>
        <v>#REF!</v>
      </c>
      <c r="F43" s="393" t="e">
        <f t="shared" si="0"/>
        <v>#REF!</v>
      </c>
    </row>
    <row r="44" spans="1:6" s="460" customFormat="1">
      <c r="A44" s="472"/>
      <c r="B44" s="472"/>
      <c r="C44" s="472"/>
      <c r="D44" s="472"/>
      <c r="E44" s="393"/>
      <c r="F44" s="393"/>
    </row>
    <row r="45" spans="1:6" s="460" customFormat="1">
      <c r="A45" s="472" t="e">
        <f>'Sch-3 '!#REF!</f>
        <v>#REF!</v>
      </c>
      <c r="B45" s="472" t="e">
        <f>'Sch-3 '!#REF!</f>
        <v>#REF!</v>
      </c>
      <c r="C45" s="472" t="e">
        <f>'Sch-3 '!#REF!</f>
        <v>#REF!</v>
      </c>
      <c r="D45" s="472" t="e">
        <f>'Sch-3 '!#REF!</f>
        <v>#REF!</v>
      </c>
      <c r="E45" s="393" t="e">
        <f>'Sch-3 '!#REF!</f>
        <v>#REF!</v>
      </c>
      <c r="F45" s="393" t="e">
        <f t="shared" si="0"/>
        <v>#REF!</v>
      </c>
    </row>
    <row r="46" spans="1:6" s="460" customFormat="1">
      <c r="A46" s="472"/>
      <c r="B46" s="472"/>
      <c r="C46" s="472"/>
      <c r="D46" s="472"/>
      <c r="E46" s="393"/>
      <c r="F46" s="393"/>
    </row>
    <row r="47" spans="1:6" s="460" customFormat="1">
      <c r="A47" s="472" t="e">
        <f>'Sch-3 '!#REF!</f>
        <v>#REF!</v>
      </c>
      <c r="B47" s="472" t="e">
        <f>'Sch-3 '!#REF!</f>
        <v>#REF!</v>
      </c>
      <c r="C47" s="472"/>
      <c r="D47" s="472"/>
      <c r="E47" s="393"/>
      <c r="F47" s="393"/>
    </row>
    <row r="48" spans="1:6" s="460" customFormat="1">
      <c r="A48" s="472"/>
      <c r="B48" s="472" t="e">
        <f>'Sch-3 '!#REF!</f>
        <v>#REF!</v>
      </c>
      <c r="C48" s="472" t="e">
        <f>'Sch-3 '!#REF!</f>
        <v>#REF!</v>
      </c>
      <c r="D48" s="472" t="e">
        <f>'Sch-3 '!#REF!</f>
        <v>#REF!</v>
      </c>
      <c r="E48" s="393" t="e">
        <f>'Sch-3 '!#REF!</f>
        <v>#REF!</v>
      </c>
      <c r="F48" s="393" t="e">
        <f t="shared" si="0"/>
        <v>#REF!</v>
      </c>
    </row>
    <row r="49" spans="1:6" s="460" customFormat="1">
      <c r="A49" s="472"/>
      <c r="B49" s="472"/>
      <c r="C49" s="472"/>
      <c r="D49" s="472"/>
      <c r="E49" s="393"/>
      <c r="F49" s="393"/>
    </row>
    <row r="50" spans="1:6" s="460" customFormat="1">
      <c r="A50" s="472" t="e">
        <f>'Sch-3 '!#REF!</f>
        <v>#REF!</v>
      </c>
      <c r="B50" s="472" t="e">
        <f>'Sch-3 '!#REF!</f>
        <v>#REF!</v>
      </c>
      <c r="C50" s="472"/>
      <c r="D50" s="472"/>
      <c r="E50" s="393"/>
      <c r="F50" s="393"/>
    </row>
    <row r="51" spans="1:6" s="460" customFormat="1">
      <c r="A51" s="472"/>
      <c r="B51" s="472" t="e">
        <f>'Sch-3 '!#REF!</f>
        <v>#REF!</v>
      </c>
      <c r="C51" s="472" t="e">
        <f>'Sch-3 '!#REF!</f>
        <v>#REF!</v>
      </c>
      <c r="D51" s="472" t="e">
        <f>'Sch-3 '!#REF!</f>
        <v>#REF!</v>
      </c>
      <c r="E51" s="393" t="e">
        <f>'Sch-3 '!#REF!</f>
        <v>#REF!</v>
      </c>
      <c r="F51" s="393" t="e">
        <f t="shared" si="0"/>
        <v>#REF!</v>
      </c>
    </row>
    <row r="52" spans="1:6" s="460" customFormat="1">
      <c r="A52" s="472"/>
      <c r="B52" s="472" t="e">
        <f>'Sch-3 '!#REF!</f>
        <v>#REF!</v>
      </c>
      <c r="C52" s="472" t="e">
        <f>'Sch-3 '!#REF!</f>
        <v>#REF!</v>
      </c>
      <c r="D52" s="472" t="e">
        <f>'Sch-3 '!#REF!</f>
        <v>#REF!</v>
      </c>
      <c r="E52" s="393" t="e">
        <f>'Sch-3 '!#REF!</f>
        <v>#REF!</v>
      </c>
      <c r="F52" s="393" t="e">
        <f t="shared" si="0"/>
        <v>#REF!</v>
      </c>
    </row>
    <row r="53" spans="1:6" s="460" customFormat="1">
      <c r="A53" s="472"/>
      <c r="B53" s="472"/>
      <c r="C53" s="472"/>
      <c r="D53" s="472"/>
      <c r="E53" s="393"/>
      <c r="F53" s="393"/>
    </row>
    <row r="54" spans="1:6" s="460" customFormat="1">
      <c r="A54" s="472" t="e">
        <f>'Sch-3 '!#REF!</f>
        <v>#REF!</v>
      </c>
      <c r="B54" s="472" t="e">
        <f>'Sch-3 '!#REF!</f>
        <v>#REF!</v>
      </c>
      <c r="C54" s="472"/>
      <c r="D54" s="472"/>
      <c r="E54" s="393"/>
      <c r="F54" s="393"/>
    </row>
    <row r="55" spans="1:6" s="460" customFormat="1">
      <c r="A55" s="472"/>
      <c r="B55" s="472" t="e">
        <f>'Sch-3 '!#REF!</f>
        <v>#REF!</v>
      </c>
      <c r="C55" s="472" t="e">
        <f>'Sch-3 '!#REF!</f>
        <v>#REF!</v>
      </c>
      <c r="D55" s="472" t="e">
        <f>'Sch-3 '!#REF!</f>
        <v>#REF!</v>
      </c>
      <c r="E55" s="393" t="e">
        <f>'Sch-3 '!#REF!</f>
        <v>#REF!</v>
      </c>
      <c r="F55" s="393" t="e">
        <f t="shared" si="0"/>
        <v>#REF!</v>
      </c>
    </row>
    <row r="56" spans="1:6" s="460" customFormat="1">
      <c r="A56" s="472"/>
      <c r="B56" s="472" t="e">
        <f>'Sch-3 '!#REF!</f>
        <v>#REF!</v>
      </c>
      <c r="C56" s="472" t="e">
        <f>'Sch-3 '!#REF!</f>
        <v>#REF!</v>
      </c>
      <c r="D56" s="472" t="e">
        <f>'Sch-3 '!#REF!</f>
        <v>#REF!</v>
      </c>
      <c r="E56" s="393" t="e">
        <f>'Sch-3 '!#REF!</f>
        <v>#REF!</v>
      </c>
      <c r="F56" s="393" t="e">
        <f t="shared" si="0"/>
        <v>#REF!</v>
      </c>
    </row>
    <row r="57" spans="1:6" s="460" customFormat="1">
      <c r="A57" s="472"/>
      <c r="B57" s="472" t="e">
        <f>'Sch-3 '!#REF!</f>
        <v>#REF!</v>
      </c>
      <c r="C57" s="472" t="e">
        <f>'Sch-3 '!#REF!</f>
        <v>#REF!</v>
      </c>
      <c r="D57" s="472" t="e">
        <f>'Sch-3 '!#REF!</f>
        <v>#REF!</v>
      </c>
      <c r="E57" s="393" t="e">
        <f>'Sch-3 '!#REF!</f>
        <v>#REF!</v>
      </c>
      <c r="F57" s="393" t="e">
        <f t="shared" si="0"/>
        <v>#REF!</v>
      </c>
    </row>
    <row r="58" spans="1:6" s="460" customFormat="1">
      <c r="A58" s="472"/>
      <c r="B58" s="472" t="e">
        <f>'Sch-3 '!#REF!</f>
        <v>#REF!</v>
      </c>
      <c r="C58" s="472" t="e">
        <f>'Sch-3 '!#REF!</f>
        <v>#REF!</v>
      </c>
      <c r="D58" s="472" t="e">
        <f>'Sch-3 '!#REF!</f>
        <v>#REF!</v>
      </c>
      <c r="E58" s="393" t="e">
        <f>'Sch-3 '!#REF!</f>
        <v>#REF!</v>
      </c>
      <c r="F58" s="393" t="e">
        <f t="shared" si="0"/>
        <v>#REF!</v>
      </c>
    </row>
    <row r="59" spans="1:6" s="460" customFormat="1">
      <c r="A59" s="472"/>
      <c r="B59" s="472" t="e">
        <f>'Sch-3 '!#REF!</f>
        <v>#REF!</v>
      </c>
      <c r="C59" s="472" t="e">
        <f>'Sch-3 '!#REF!</f>
        <v>#REF!</v>
      </c>
      <c r="D59" s="472" t="e">
        <f>'Sch-3 '!#REF!</f>
        <v>#REF!</v>
      </c>
      <c r="E59" s="393" t="e">
        <f>'Sch-3 '!#REF!</f>
        <v>#REF!</v>
      </c>
      <c r="F59" s="393" t="e">
        <f t="shared" si="0"/>
        <v>#REF!</v>
      </c>
    </row>
    <row r="60" spans="1:6" s="460" customFormat="1">
      <c r="A60" s="472"/>
      <c r="B60" s="472" t="e">
        <f>'Sch-3 '!#REF!</f>
        <v>#REF!</v>
      </c>
      <c r="C60" s="472" t="e">
        <f>'Sch-3 '!#REF!</f>
        <v>#REF!</v>
      </c>
      <c r="D60" s="472" t="e">
        <f>'Sch-3 '!#REF!</f>
        <v>#REF!</v>
      </c>
      <c r="E60" s="393" t="e">
        <f>'Sch-3 '!#REF!</f>
        <v>#REF!</v>
      </c>
      <c r="F60" s="393" t="e">
        <f t="shared" si="0"/>
        <v>#REF!</v>
      </c>
    </row>
    <row r="61" spans="1:6" s="460" customFormat="1">
      <c r="A61" s="472"/>
      <c r="B61" s="472"/>
      <c r="C61" s="472"/>
      <c r="D61" s="472"/>
      <c r="E61" s="393"/>
      <c r="F61" s="393"/>
    </row>
    <row r="62" spans="1:6" s="460" customFormat="1">
      <c r="A62" s="472"/>
      <c r="B62" s="472"/>
      <c r="C62" s="472"/>
      <c r="D62" s="472"/>
      <c r="E62" s="393"/>
      <c r="F62" s="393"/>
    </row>
    <row r="63" spans="1:6" s="460" customFormat="1">
      <c r="A63" s="472"/>
      <c r="B63" s="472" t="e">
        <f>'Sch-3 '!#REF!</f>
        <v>#REF!</v>
      </c>
      <c r="C63" s="472"/>
      <c r="D63" s="472"/>
      <c r="E63" s="393"/>
      <c r="F63" s="393"/>
    </row>
    <row r="64" spans="1:6" s="460" customFormat="1">
      <c r="A64" s="472"/>
      <c r="B64" s="472" t="e">
        <f>'Sch-3 '!#REF!</f>
        <v>#REF!</v>
      </c>
      <c r="C64" s="472" t="e">
        <f>'Sch-3 '!#REF!</f>
        <v>#REF!</v>
      </c>
      <c r="D64" s="472" t="e">
        <f>'Sch-3 '!#REF!</f>
        <v>#REF!</v>
      </c>
      <c r="E64" s="393" t="e">
        <f>'Sch-3 '!#REF!</f>
        <v>#REF!</v>
      </c>
      <c r="F64" s="393" t="e">
        <f>IF(E64=0, "Included", IF(ISERROR(D64*E64), E64, D64*E64))</f>
        <v>#REF!</v>
      </c>
    </row>
    <row r="65" spans="1:6" s="460" customFormat="1">
      <c r="A65" s="472"/>
      <c r="B65" s="472" t="e">
        <f>'Sch-3 '!#REF!</f>
        <v>#REF!</v>
      </c>
      <c r="C65" s="472" t="e">
        <f>'Sch-3 '!#REF!</f>
        <v>#REF!</v>
      </c>
      <c r="D65" s="472" t="e">
        <f>'Sch-3 '!#REF!</f>
        <v>#REF!</v>
      </c>
      <c r="E65" s="393" t="e">
        <f>'Sch-3 '!#REF!</f>
        <v>#REF!</v>
      </c>
      <c r="F65" s="393" t="e">
        <f>IF(E65=0, "Included", IF(ISERROR(D65*E65), E65, D65*E65))</f>
        <v>#REF!</v>
      </c>
    </row>
    <row r="66" spans="1:6" s="460" customFormat="1">
      <c r="A66" s="472"/>
      <c r="B66" s="472" t="e">
        <f>'Sch-3 '!#REF!</f>
        <v>#REF!</v>
      </c>
      <c r="C66" s="472" t="e">
        <f>'Sch-3 '!#REF!</f>
        <v>#REF!</v>
      </c>
      <c r="D66" s="472" t="e">
        <f>'Sch-3 '!#REF!</f>
        <v>#REF!</v>
      </c>
      <c r="E66" s="393" t="e">
        <f>'Sch-3 '!#REF!</f>
        <v>#REF!</v>
      </c>
      <c r="F66" s="393" t="e">
        <f>IF(E66=0, "Included", IF(ISERROR(D66*E66), E66, D66*E66))</f>
        <v>#REF!</v>
      </c>
    </row>
    <row r="67" spans="1:6" s="460" customFormat="1">
      <c r="A67" s="472"/>
      <c r="B67" s="472" t="e">
        <f>'Sch-3 '!#REF!</f>
        <v>#REF!</v>
      </c>
      <c r="C67" s="472" t="e">
        <f>'Sch-3 '!#REF!</f>
        <v>#REF!</v>
      </c>
      <c r="D67" s="472" t="e">
        <f>'Sch-3 '!#REF!</f>
        <v>#REF!</v>
      </c>
      <c r="E67" s="393" t="e">
        <f>'Sch-3 '!#REF!</f>
        <v>#REF!</v>
      </c>
      <c r="F67" s="393" t="e">
        <f>IF(E67=0, "Included", IF(ISERROR(D67*E67), E67, D67*E67))</f>
        <v>#REF!</v>
      </c>
    </row>
    <row r="68" spans="1:6" s="460" customFormat="1">
      <c r="A68" s="472"/>
      <c r="B68" s="472"/>
      <c r="C68" s="472"/>
      <c r="D68" s="472"/>
      <c r="E68" s="393"/>
      <c r="F68" s="393"/>
    </row>
    <row r="69" spans="1:6" s="460" customFormat="1">
      <c r="A69" s="472" t="e">
        <f>'Sch-3 '!#REF!</f>
        <v>#REF!</v>
      </c>
      <c r="B69" s="472" t="e">
        <f>'Sch-3 '!#REF!</f>
        <v>#REF!</v>
      </c>
      <c r="C69" s="472"/>
      <c r="D69" s="472"/>
      <c r="E69" s="393"/>
      <c r="F69" s="393"/>
    </row>
    <row r="70" spans="1:6" s="460" customFormat="1">
      <c r="A70" s="472"/>
      <c r="B70" s="472" t="e">
        <f>'Sch-3 '!#REF!</f>
        <v>#REF!</v>
      </c>
      <c r="C70" s="472"/>
      <c r="D70" s="472"/>
      <c r="E70" s="393"/>
      <c r="F70" s="393"/>
    </row>
    <row r="71" spans="1:6" s="460" customFormat="1">
      <c r="A71" s="472"/>
      <c r="B71" s="472" t="e">
        <f>'Sch-3 '!#REF!</f>
        <v>#REF!</v>
      </c>
      <c r="C71" s="472" t="e">
        <f>'Sch-3 '!#REF!</f>
        <v>#REF!</v>
      </c>
      <c r="D71" s="472" t="e">
        <f>'Sch-3 '!#REF!</f>
        <v>#REF!</v>
      </c>
      <c r="E71" s="393" t="e">
        <f>'Sch-3 '!#REF!</f>
        <v>#REF!</v>
      </c>
      <c r="F71" s="393" t="e">
        <f>IF(E71=0, "Included", IF(ISERROR(D71*E71), E71, D71*E71))</f>
        <v>#REF!</v>
      </c>
    </row>
    <row r="72" spans="1:6" s="460" customFormat="1">
      <c r="A72" s="472"/>
      <c r="B72" s="472"/>
      <c r="C72" s="472"/>
      <c r="D72" s="472"/>
      <c r="E72" s="393"/>
      <c r="F72" s="393"/>
    </row>
    <row r="73" spans="1:6" s="460" customFormat="1">
      <c r="A73" s="472" t="e">
        <f>'Sch-3 '!#REF!</f>
        <v>#REF!</v>
      </c>
      <c r="B73" s="472" t="e">
        <f>'Sch-3 '!#REF!</f>
        <v>#REF!</v>
      </c>
      <c r="C73" s="472"/>
      <c r="D73" s="472"/>
      <c r="E73" s="393"/>
      <c r="F73" s="393"/>
    </row>
    <row r="74" spans="1:6" s="460" customFormat="1">
      <c r="A74" s="472" t="e">
        <f>'Sch-3 '!#REF!</f>
        <v>#REF!</v>
      </c>
      <c r="B74" s="472" t="e">
        <f>'Sch-3 '!#REF!</f>
        <v>#REF!</v>
      </c>
      <c r="C74" s="472" t="e">
        <f>'Sch-3 '!#REF!</f>
        <v>#REF!</v>
      </c>
      <c r="D74" s="472" t="e">
        <f>'Sch-3 '!#REF!</f>
        <v>#REF!</v>
      </c>
      <c r="E74" s="393" t="e">
        <f>'Sch-3 '!#REF!</f>
        <v>#REF!</v>
      </c>
      <c r="F74" s="393" t="e">
        <f>IF(E74=0, "Included", IF(ISERROR(D74*E74), E74, D74*E74))</f>
        <v>#REF!</v>
      </c>
    </row>
    <row r="75" spans="1:6" s="460" customFormat="1">
      <c r="A75" s="472" t="e">
        <f>'Sch-3 '!#REF!</f>
        <v>#REF!</v>
      </c>
      <c r="B75" s="472" t="e">
        <f>'Sch-3 '!#REF!</f>
        <v>#REF!</v>
      </c>
      <c r="C75" s="472"/>
      <c r="D75" s="472"/>
      <c r="E75" s="393"/>
      <c r="F75" s="393"/>
    </row>
    <row r="76" spans="1:6" s="460" customFormat="1">
      <c r="A76" s="472" t="e">
        <f>'Sch-3 '!#REF!</f>
        <v>#REF!</v>
      </c>
      <c r="B76" s="472" t="e">
        <f>'Sch-3 '!#REF!</f>
        <v>#REF!</v>
      </c>
      <c r="C76" s="472" t="e">
        <f>'Sch-3 '!#REF!</f>
        <v>#REF!</v>
      </c>
      <c r="D76" s="472" t="e">
        <f>'Sch-3 '!#REF!</f>
        <v>#REF!</v>
      </c>
      <c r="E76" s="393" t="e">
        <f>'Sch-3 '!#REF!</f>
        <v>#REF!</v>
      </c>
      <c r="F76" s="393" t="e">
        <f>IF(E76=0, "Included", IF(ISERROR(D76*E76), E76, D76*E76))</f>
        <v>#REF!</v>
      </c>
    </row>
    <row r="77" spans="1:6" s="460" customFormat="1">
      <c r="A77" s="472" t="e">
        <f>'Sch-3 '!#REF!</f>
        <v>#REF!</v>
      </c>
      <c r="B77" s="472" t="e">
        <f>'Sch-3 '!#REF!</f>
        <v>#REF!</v>
      </c>
      <c r="C77" s="472" t="e">
        <f>'Sch-3 '!#REF!</f>
        <v>#REF!</v>
      </c>
      <c r="D77" s="472" t="e">
        <f>'Sch-3 '!#REF!</f>
        <v>#REF!</v>
      </c>
      <c r="E77" s="393" t="e">
        <f>'Sch-3 '!#REF!</f>
        <v>#REF!</v>
      </c>
      <c r="F77" s="393" t="e">
        <f>IF(E77=0, "Included", IF(ISERROR(D77*E77), E77, D77*E77))</f>
        <v>#REF!</v>
      </c>
    </row>
    <row r="78" spans="1:6" s="460" customFormat="1">
      <c r="A78" s="472"/>
      <c r="B78" s="472"/>
      <c r="C78" s="472"/>
      <c r="D78" s="472"/>
      <c r="E78" s="393"/>
      <c r="F78" s="393"/>
    </row>
    <row r="79" spans="1:6" s="460" customFormat="1">
      <c r="A79" s="472" t="e">
        <f>'Sch-3 '!#REF!</f>
        <v>#REF!</v>
      </c>
      <c r="B79" s="472" t="e">
        <f>'Sch-3 '!#REF!</f>
        <v>#REF!</v>
      </c>
      <c r="C79" s="472"/>
      <c r="D79" s="472"/>
      <c r="E79" s="393"/>
      <c r="F79" s="393"/>
    </row>
    <row r="80" spans="1:6" s="460" customFormat="1">
      <c r="A80" s="472"/>
      <c r="B80" s="472" t="e">
        <f>'Sch-3 '!#REF!</f>
        <v>#REF!</v>
      </c>
      <c r="C80" s="472" t="e">
        <f>'Sch-3 '!#REF!</f>
        <v>#REF!</v>
      </c>
      <c r="D80" s="472" t="e">
        <f>'Sch-3 '!#REF!</f>
        <v>#REF!</v>
      </c>
      <c r="E80" s="393" t="e">
        <f>'Sch-3 '!#REF!</f>
        <v>#REF!</v>
      </c>
      <c r="F80" s="393" t="e">
        <f>IF(E80=0, "Included", IF(ISERROR(D80*E80), E80, D80*E80))</f>
        <v>#REF!</v>
      </c>
    </row>
    <row r="81" spans="1:6">
      <c r="A81" s="467"/>
      <c r="B81" s="419" t="s">
        <v>20</v>
      </c>
      <c r="C81" s="419"/>
      <c r="D81" s="419"/>
      <c r="E81" s="404"/>
      <c r="F81" s="404" t="e">
        <f>SUM(F17:F80)</f>
        <v>#REF!</v>
      </c>
    </row>
    <row r="82" spans="1:6">
      <c r="A82" s="468"/>
      <c r="B82" s="407"/>
      <c r="C82" s="407"/>
      <c r="D82" s="407"/>
      <c r="E82" s="408"/>
      <c r="F82" s="408"/>
    </row>
    <row r="83" spans="1:6">
      <c r="A83" s="469"/>
      <c r="B83" s="470"/>
      <c r="C83" s="469"/>
      <c r="D83" s="469"/>
      <c r="E83" s="469"/>
      <c r="F83" s="469"/>
    </row>
    <row r="84" spans="1:6" ht="30">
      <c r="A84" s="409" t="s">
        <v>404</v>
      </c>
      <c r="B84" s="410" t="str">
        <f>'Sch-1'!B125</f>
        <v>--</v>
      </c>
      <c r="C84" s="411"/>
      <c r="D84" s="412"/>
      <c r="E84" s="413"/>
      <c r="F84" s="413"/>
    </row>
    <row r="85" spans="1:6">
      <c r="A85" s="409" t="s">
        <v>405</v>
      </c>
      <c r="B85" s="410" t="str">
        <f>'Sch-1'!B126</f>
        <v/>
      </c>
      <c r="C85" s="413"/>
      <c r="D85" s="412" t="s">
        <v>406</v>
      </c>
      <c r="E85" s="414" t="str">
        <f>'Sch-1'!M126</f>
        <v/>
      </c>
      <c r="F85" s="413"/>
    </row>
    <row r="86" spans="1:6">
      <c r="A86" s="415"/>
      <c r="B86" s="416"/>
      <c r="C86" s="417"/>
      <c r="D86" s="412" t="s">
        <v>407</v>
      </c>
      <c r="E86" s="414" t="str">
        <f>'Sch-1'!M127</f>
        <v/>
      </c>
      <c r="F86" s="417"/>
    </row>
    <row r="87" spans="1:6">
      <c r="A87" s="409"/>
      <c r="B87" s="410"/>
      <c r="C87" s="411"/>
      <c r="D87" s="412"/>
      <c r="E87" s="413"/>
      <c r="F87" s="413"/>
    </row>
    <row r="88" spans="1:6">
      <c r="A88" s="3"/>
      <c r="B88" s="471"/>
      <c r="C88" s="3"/>
      <c r="D88" s="3"/>
      <c r="E88" s="3"/>
      <c r="F88" s="3"/>
    </row>
    <row r="100" spans="1:29" s="186" customFormat="1">
      <c r="A100" s="367"/>
      <c r="B100" s="368"/>
      <c r="C100" s="369"/>
      <c r="D100" s="370"/>
      <c r="E100" s="302"/>
      <c r="F100" s="302"/>
      <c r="AB100" s="372"/>
      <c r="AC100" s="372"/>
    </row>
    <row r="101" spans="1:29" s="186" customFormat="1">
      <c r="A101" s="367"/>
      <c r="B101" s="368"/>
      <c r="C101" s="369"/>
      <c r="D101" s="370"/>
      <c r="E101" s="302"/>
      <c r="F101" s="302"/>
      <c r="AB101" s="213"/>
      <c r="AC101" s="373"/>
    </row>
    <row r="102" spans="1:29" s="186" customFormat="1">
      <c r="A102" s="367"/>
      <c r="B102" s="368"/>
      <c r="C102" s="369"/>
      <c r="D102" s="370"/>
      <c r="E102" s="302"/>
      <c r="F102" s="302"/>
      <c r="AC102" s="233"/>
    </row>
    <row r="103" spans="1:29" s="186" customFormat="1">
      <c r="A103" s="194"/>
      <c r="B103" s="214"/>
      <c r="C103" s="194"/>
      <c r="D103" s="190"/>
      <c r="E103" s="213"/>
      <c r="F103" s="213"/>
    </row>
    <row r="104" spans="1:29">
      <c r="A104" s="194"/>
      <c r="B104" s="202"/>
      <c r="C104" s="194"/>
      <c r="D104" s="190"/>
      <c r="E104" s="213"/>
      <c r="F104" s="213"/>
    </row>
    <row r="105" spans="1:29">
      <c r="A105" s="365"/>
      <c r="B105" s="366"/>
      <c r="C105" s="365"/>
      <c r="D105" s="365"/>
      <c r="E105" s="365"/>
      <c r="F105" s="365"/>
    </row>
    <row r="106" spans="1:29">
      <c r="A106" s="365"/>
      <c r="B106" s="366"/>
      <c r="C106" s="365"/>
      <c r="D106" s="365"/>
      <c r="E106" s="365"/>
      <c r="F106" s="365"/>
    </row>
    <row r="107" spans="1:29">
      <c r="A107" s="178"/>
      <c r="B107" s="91"/>
      <c r="C107" s="181"/>
      <c r="D107" s="181"/>
      <c r="E107" s="180"/>
      <c r="F107" s="93"/>
    </row>
    <row r="108" spans="1:29">
      <c r="A108" s="365"/>
      <c r="B108" s="366"/>
      <c r="C108" s="365"/>
      <c r="D108" s="365"/>
      <c r="E108" s="365"/>
      <c r="F108" s="365"/>
    </row>
    <row r="109" spans="1:29">
      <c r="A109" s="365"/>
      <c r="B109" s="366"/>
      <c r="C109" s="365"/>
      <c r="D109" s="365"/>
      <c r="E109" s="365"/>
      <c r="F109" s="365"/>
    </row>
  </sheetData>
  <sheetProtection password="CFB5" sheet="1" objects="1" scenarios="1" formatColumns="0" formatRows="0" selectLockedCells="1"/>
  <customSheetViews>
    <customSheetView guid="{D5F8AD2D-F014-4A7B-9CE7-589273BD9F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
      <headerFooter alignWithMargins="0">
        <oddFooter>&amp;R&amp;"Book Antiqua,Bold"&amp;10Schedule-3/ Page &amp;P of &amp;N</oddFooter>
      </headerFooter>
    </customSheetView>
    <customSheetView guid="{8909CFDD-4F29-4C72-886E-908773EE94A2}"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
      <headerFooter alignWithMargins="0">
        <oddFooter>&amp;R&amp;"Book Antiqua,Bold"&amp;10Schedule-3/ Page &amp;P of &amp;N</oddFooter>
      </headerFooter>
    </customSheetView>
    <customSheetView guid="{A34CC49F-E309-4C23-B4F6-1E3B307C10D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3"/>
      <headerFooter alignWithMargins="0">
        <oddFooter>&amp;R&amp;"Book Antiqua,Bold"&amp;10Schedule-3/ Page &amp;P of &amp;N</oddFooter>
      </headerFooter>
    </customSheetView>
    <customSheetView guid="{B835C05C-B615-4DCB-982D-4519616B3CD8}"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4"/>
      <headerFooter alignWithMargins="0">
        <oddFooter>&amp;R&amp;"Book Antiqua,Bold"&amp;10Schedule-3/ Page &amp;P of &amp;N</oddFooter>
      </headerFooter>
    </customSheetView>
    <customSheetView guid="{223BC0FC-814D-40F0-9795-CE82A16FF3A5}"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5"/>
      <headerFooter alignWithMargins="0">
        <oddFooter>&amp;R&amp;"Book Antiqua,Bold"&amp;10Schedule-3/ Page &amp;P of &amp;N</oddFooter>
      </headerFooter>
    </customSheetView>
    <customSheetView guid="{D53177B2-31EC-4222-B97A-A37DCFD9E45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6"/>
      <headerFooter alignWithMargins="0">
        <oddFooter>&amp;R&amp;"Book Antiqua,Bold"&amp;10Schedule-3/ Page &amp;P of &amp;N</oddFooter>
      </headerFooter>
    </customSheetView>
    <customSheetView guid="{B3CE7B10-A914-4559-A6DA-AED8C22AFD6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7"/>
      <headerFooter alignWithMargins="0">
        <oddFooter>&amp;R&amp;"Book Antiqua,Bold"&amp;10Schedule-3/ Page &amp;P of &amp;N</oddFooter>
      </headerFooter>
    </customSheetView>
    <customSheetView guid="{7487ED9F-BBED-4B2A-9631-22F1A43094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8"/>
      <headerFooter alignWithMargins="0">
        <oddFooter>&amp;R&amp;"Book Antiqua,Bold"&amp;10Schedule-3/ Page &amp;P of &amp;N</oddFooter>
      </headerFooter>
    </customSheetView>
    <customSheetView guid="{A7DBDDEF-9245-44C6-9EBF-032DB6E1C0A2}"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9"/>
      <headerFooter alignWithMargins="0">
        <oddFooter>&amp;R&amp;"Book Antiqua,Bold"&amp;10Schedule-3/ Page &amp;P of &amp;N</oddFooter>
      </headerFooter>
    </customSheetView>
    <customSheetView guid="{E9F4E142-7D26-464D-BECA-4F3806DB1FE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0"/>
      <headerFooter alignWithMargins="0">
        <oddFooter>&amp;R&amp;"Book Antiqua,Bold"&amp;10Schedule-3/ Page &amp;P of &amp;N</oddFooter>
      </headerFooter>
    </customSheetView>
    <customSheetView guid="{27A45B7A-04F2-4516-B80B-5ED0825D4ED3}" scale="80" hiddenColumns="1" state="hidden" topLeftCell="A49">
      <selection activeCell="A4" sqref="A4:F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1"/>
      <headerFooter alignWithMargins="0">
        <oddFooter>&amp;R&amp;"Book Antiqua,Bold"&amp;10Schedule-3/ Page &amp;P of &amp;N</oddFooter>
      </headerFooter>
    </customSheetView>
    <customSheetView guid="{ECE9294F-C910-4036-88BC-B1F2176FB0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2"/>
      <headerFooter alignWithMargins="0">
        <oddFooter>&amp;R&amp;"Book Antiqua,Bold"&amp;10Schedule-3/ Page &amp;P of &amp;N</oddFooter>
      </headerFooter>
    </customSheetView>
    <customSheetView guid="{B23AD343-29DA-4CE0-BD10-47BF44F3782F}"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3"/>
      <headerFooter alignWithMargins="0">
        <oddFooter>&amp;R&amp;"Book Antiqua,Bold"&amp;10Schedule-3/ Page &amp;P of &amp;N</oddFooter>
      </headerFooter>
    </customSheetView>
    <customSheetView guid="{4AA1107B-A795-4744-B566-827168772C7A}"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4"/>
      <headerFooter alignWithMargins="0">
        <oddFooter>&amp;R&amp;"Book Antiqua,Bold"&amp;10Schedule-3/ Page &amp;P of &amp;N</oddFooter>
      </headerFooter>
    </customSheetView>
    <customSheetView guid="{EE46BCD1-F715-4FA9-A5FC-1B125AD601E0}"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5"/>
      <headerFooter alignWithMargins="0">
        <oddFooter>&amp;R&amp;"Book Antiqua,Bold"&amp;10Schedule-3/ Page &amp;P of &amp;N</oddFooter>
      </headerFooter>
    </customSheetView>
    <customSheetView guid="{D0757F9E-DF41-4B40-A5E5-F4F8FDD8D61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6"/>
      <headerFooter alignWithMargins="0">
        <oddFooter>&amp;R&amp;"Book Antiqua,Bold"&amp;10Schedule-3/ Page &amp;P of &amp;N</oddFooter>
      </headerFooter>
    </customSheetView>
    <customSheetView guid="{E97134B6-5E8D-4951-8DA0-73D06553236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7"/>
      <headerFooter alignWithMargins="0">
        <oddFooter>&amp;R&amp;"Book Antiqua,Bold"&amp;10Schedule-3/ Page &amp;P of &amp;N</oddFooter>
      </headerFooter>
    </customSheetView>
    <customSheetView guid="{C431BC99-7569-44AB-83F6-AB73BDED3783}"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8"/>
      <headerFooter alignWithMargins="0">
        <oddFooter>&amp;R&amp;"Book Antiqua,Bold"&amp;10Schedule-3/ Page &amp;P of &amp;N</oddFooter>
      </headerFooter>
    </customSheetView>
    <customSheetView guid="{498493C3-769C-4143-9114-C68CD1D40B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9"/>
      <headerFooter alignWithMargins="0">
        <oddFooter>&amp;R&amp;"Book Antiqua,Bold"&amp;10Schedule-3/ Page &amp;P of &amp;N</oddFooter>
      </headerFooter>
    </customSheetView>
    <customSheetView guid="{1E0C44A1-9358-4FBD-8C2C-4DB661DA1476}"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0"/>
      <headerFooter alignWithMargins="0">
        <oddFooter>&amp;R&amp;"Book Antiqua,Bold"&amp;10Schedule-3/ Page &amp;P of &amp;N</oddFooter>
      </headerFooter>
    </customSheetView>
    <customSheetView guid="{A41EE4DE-0D82-4A56-8210-F78316511D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1"/>
      <headerFooter alignWithMargins="0">
        <oddFooter>&amp;R&amp;"Book Antiqua,Bold"&amp;10Schedule-3/ Page &amp;P of &amp;N</oddFooter>
      </headerFooter>
    </customSheetView>
    <customSheetView guid="{BB6473B7-092C-417E-97E7-ED0705AE17A0}"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2"/>
      <headerFooter alignWithMargins="0">
        <oddFooter>&amp;R&amp;"Book Antiqua,Bold"&amp;10Schedule-3/ Page &amp;P of &amp;N</oddFooter>
      </headerFooter>
    </customSheetView>
    <customSheetView guid="{023E95C7-CD0A-46A1-945E-64751E02EBFE}"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3"/>
      <headerFooter alignWithMargins="0">
        <oddFooter>&amp;R&amp;"Book Antiqua,Bold"&amp;10Schedule-3/ Page &amp;P of &amp;N</oddFooter>
      </headerFooter>
    </customSheetView>
    <customSheetView guid="{CB55CDDD-15EC-4265-9148-3411BBB26D54}"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4"/>
      <headerFooter alignWithMargins="0">
        <oddFooter>&amp;R&amp;"Book Antiqua,Bold"&amp;10Schedule-3/ Page &amp;P of &amp;N</oddFooter>
      </headerFooter>
    </customSheetView>
    <customSheetView guid="{987A3FAC-920D-4C0C-8129-D8F4AFD7E477}"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5"/>
      <headerFooter alignWithMargins="0">
        <oddFooter>&amp;R&amp;"Book Antiqua,Bold"&amp;10Schedule-3/ Page &amp;P of &amp;N</oddFooter>
      </headerFooter>
    </customSheetView>
  </customSheetViews>
  <mergeCells count="9">
    <mergeCell ref="B11:D11"/>
    <mergeCell ref="AB13:AC13"/>
    <mergeCell ref="AE13:AF13"/>
    <mergeCell ref="A3:F3"/>
    <mergeCell ref="A4:F4"/>
    <mergeCell ref="A7:D7"/>
    <mergeCell ref="B8:D8"/>
    <mergeCell ref="B9:D9"/>
    <mergeCell ref="B10:D10"/>
  </mergeCells>
  <phoneticPr fontId="27" type="noConversion"/>
  <conditionalFormatting sqref="E16:E80">
    <cfRule type="expression" dxfId="25" priority="1" stopIfTrue="1">
      <formula>D16&gt;0</formula>
    </cfRule>
  </conditionalFormatting>
  <printOptions horizontalCentered="1"/>
  <pageMargins left="0.51181102362204722" right="0.26" top="0.43" bottom="0.46" header="0.27" footer="0.28000000000000003"/>
  <pageSetup paperSize="9" orientation="portrait" horizontalDpi="300" verticalDpi="300" r:id="rId26"/>
  <headerFooter alignWithMargins="0">
    <oddFooter>&amp;R&amp;"Book Antiqua,Bold"&amp;10Schedule-3/ Page &amp;P of &amp;N</oddFooter>
  </headerFooter>
  <colBreaks count="1" manualBreakCount="1">
    <brk id="6" max="1048575" man="1"/>
  </colBreaks>
  <drawing r:id="rId2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8">
    <tabColor indexed="11"/>
    <pageSetUpPr fitToPage="1"/>
  </sheetPr>
  <dimension ref="A1:AD29"/>
  <sheetViews>
    <sheetView view="pageBreakPreview" topLeftCell="A3" zoomScaleNormal="100" zoomScaleSheetLayoutView="100" workbookViewId="0">
      <selection activeCell="I20" sqref="I20"/>
    </sheetView>
  </sheetViews>
  <sheetFormatPr defaultColWidth="9" defaultRowHeight="15.75"/>
  <cols>
    <col min="1" max="1" width="10.25" style="883" customWidth="1"/>
    <col min="2" max="2" width="12" style="883" customWidth="1"/>
    <col min="3" max="3" width="9.875" style="883" customWidth="1"/>
    <col min="4" max="4" width="10.375" style="883" customWidth="1"/>
    <col min="5" max="5" width="10.125" style="883" customWidth="1"/>
    <col min="6" max="7" width="12.125" style="883" customWidth="1"/>
    <col min="8" max="8" width="10.625" style="883" customWidth="1"/>
    <col min="9" max="9" width="14.375" style="883" customWidth="1"/>
    <col min="10" max="10" width="11.25" style="883" customWidth="1"/>
    <col min="11" max="11" width="14.25" style="883" customWidth="1"/>
    <col min="12" max="12" width="19.25" style="883" customWidth="1"/>
    <col min="13" max="13" width="7.875" style="883" customWidth="1"/>
    <col min="14" max="14" width="10.875" style="883" customWidth="1"/>
    <col min="15" max="15" width="14.875" style="883" customWidth="1"/>
    <col min="16" max="16" width="27.625" style="883" customWidth="1"/>
    <col min="17" max="17" width="19.375" style="883" customWidth="1"/>
    <col min="18" max="18" width="15.125" style="874" hidden="1" customWidth="1"/>
    <col min="19" max="19" width="17.625" style="874" hidden="1" customWidth="1"/>
    <col min="20" max="16384" width="9" style="874"/>
  </cols>
  <sheetData>
    <row r="1" spans="1:17" ht="18" customHeight="1">
      <c r="A1" s="665" t="str">
        <f>Cover!B3</f>
        <v>Tender Enquiry No.:NR3/NT/W-AIS/DOM/K00/25/09228 (RFx No. 5002004616)</v>
      </c>
      <c r="B1" s="666"/>
      <c r="C1" s="667"/>
      <c r="D1" s="667"/>
      <c r="E1" s="667"/>
      <c r="F1" s="667"/>
      <c r="G1" s="667"/>
      <c r="H1" s="667"/>
      <c r="I1" s="667"/>
      <c r="J1" s="667"/>
      <c r="K1" s="667"/>
      <c r="L1" s="667"/>
      <c r="M1" s="667"/>
      <c r="N1" s="667"/>
      <c r="O1" s="667"/>
      <c r="P1" s="873"/>
      <c r="Q1" s="668" t="s">
        <v>558</v>
      </c>
    </row>
    <row r="2" spans="1:17" ht="18" customHeight="1">
      <c r="A2" s="670"/>
      <c r="B2" s="287"/>
      <c r="C2" s="671"/>
      <c r="D2" s="671"/>
      <c r="E2" s="671"/>
      <c r="F2" s="671"/>
      <c r="G2" s="671"/>
      <c r="H2" s="671"/>
      <c r="I2" s="671"/>
      <c r="J2" s="671"/>
      <c r="K2" s="671"/>
      <c r="L2" s="671"/>
      <c r="M2" s="671"/>
      <c r="N2" s="671"/>
      <c r="O2" s="671"/>
      <c r="P2" s="284"/>
      <c r="Q2" s="284"/>
    </row>
    <row r="3" spans="1:17" ht="60.75" customHeight="1">
      <c r="A3" s="1259" t="str">
        <f>Cover!$B$2</f>
        <v>Package-C-Augmentation of transformation capacity at 765/400/220kV Agra (PG) S/S by 1x500 MVA, 400/220kV ICT at 400 KV Agra S/S</v>
      </c>
      <c r="B3" s="1259"/>
      <c r="C3" s="1259"/>
      <c r="D3" s="1259"/>
      <c r="E3" s="1259"/>
      <c r="F3" s="1259"/>
      <c r="G3" s="1259"/>
      <c r="H3" s="1259"/>
      <c r="I3" s="1259"/>
      <c r="J3" s="1259"/>
      <c r="K3" s="1259"/>
      <c r="L3" s="1259"/>
      <c r="M3" s="1259"/>
      <c r="N3" s="1259"/>
      <c r="O3" s="1259"/>
      <c r="P3" s="1259"/>
      <c r="Q3" s="1259"/>
    </row>
    <row r="4" spans="1:17" ht="22.15" customHeight="1">
      <c r="A4" s="1260" t="s">
        <v>24</v>
      </c>
      <c r="B4" s="1260"/>
      <c r="C4" s="1260"/>
      <c r="D4" s="1260"/>
      <c r="E4" s="1260"/>
      <c r="F4" s="1260"/>
      <c r="G4" s="1260"/>
      <c r="H4" s="1260"/>
      <c r="I4" s="1260"/>
      <c r="J4" s="1260"/>
      <c r="K4" s="1260"/>
      <c r="L4" s="1260"/>
      <c r="M4" s="1260"/>
      <c r="N4" s="1260"/>
      <c r="O4" s="1260"/>
      <c r="P4" s="1260"/>
      <c r="Q4" s="1260"/>
    </row>
    <row r="5" spans="1:17" ht="18" customHeight="1">
      <c r="A5" s="679"/>
      <c r="B5" s="875"/>
      <c r="C5" s="679"/>
      <c r="D5" s="679"/>
      <c r="E5" s="679"/>
      <c r="F5" s="679"/>
      <c r="G5" s="679"/>
      <c r="H5" s="679"/>
      <c r="I5" s="679"/>
      <c r="J5" s="679"/>
      <c r="K5" s="679"/>
      <c r="L5" s="679"/>
      <c r="M5" s="679"/>
      <c r="N5" s="679"/>
      <c r="O5" s="679"/>
      <c r="P5" s="679"/>
      <c r="Q5" s="679"/>
    </row>
    <row r="6" spans="1:17" ht="18" customHeight="1">
      <c r="A6" s="676" t="str">
        <f>'Sch-1'!A6</f>
        <v>Bidder’s Name and Address (Lead Partner) :</v>
      </c>
      <c r="B6" s="677"/>
      <c r="C6" s="677"/>
      <c r="D6" s="677"/>
      <c r="E6" s="677"/>
      <c r="F6" s="677"/>
      <c r="G6" s="677"/>
      <c r="H6" s="677"/>
      <c r="I6" s="677"/>
      <c r="J6" s="677"/>
      <c r="K6" s="677"/>
      <c r="L6" s="677"/>
      <c r="M6" s="677"/>
      <c r="N6" s="677"/>
      <c r="O6" s="677"/>
      <c r="P6" s="670" t="s">
        <v>394</v>
      </c>
      <c r="Q6" s="284"/>
    </row>
    <row r="7" spans="1:17" ht="36" customHeight="1">
      <c r="A7" s="1229" t="str">
        <f>'Sch-1'!A7</f>
        <v xml:space="preserve">JV of …….. …….. …….. …….. …….. ……..  ,  &amp; …….. …….. …….. …….. …….. …….. </v>
      </c>
      <c r="B7" s="1229"/>
      <c r="C7" s="1229"/>
      <c r="D7" s="1229"/>
      <c r="E7" s="1229"/>
      <c r="F7" s="1229"/>
      <c r="G7" s="1229"/>
      <c r="H7" s="1229"/>
      <c r="I7" s="1229"/>
      <c r="J7" s="1229"/>
      <c r="K7" s="1229"/>
      <c r="L7" s="1229"/>
      <c r="M7" s="1229"/>
      <c r="N7" s="1229"/>
      <c r="O7" s="1229"/>
      <c r="P7" s="695" t="str">
        <f>'Sch-1'!M7</f>
        <v>Contracts Services, 3rd Floor</v>
      </c>
      <c r="Q7" s="284"/>
    </row>
    <row r="8" spans="1:17" ht="18" customHeight="1">
      <c r="A8" s="676" t="s">
        <v>395</v>
      </c>
      <c r="B8" s="1221" t="str">
        <f>IF('Sch-1'!C8=0, "", 'Sch-1'!C8)</f>
        <v xml:space="preserve">…….. …….. …….. …….. …….. …….. </v>
      </c>
      <c r="C8" s="1221"/>
      <c r="D8" s="1221"/>
      <c r="E8" s="1221"/>
      <c r="F8" s="1221"/>
      <c r="G8" s="1221"/>
      <c r="H8" s="1221"/>
      <c r="I8" s="1221"/>
      <c r="J8" s="1221"/>
      <c r="K8" s="1221"/>
      <c r="L8" s="1221"/>
      <c r="M8" s="1221"/>
      <c r="N8" s="1221"/>
      <c r="O8" s="1221"/>
      <c r="P8" s="695" t="str">
        <f>'Sch-1'!M8</f>
        <v>Power Grid Corporation of India Ltd.,</v>
      </c>
      <c r="Q8" s="284"/>
    </row>
    <row r="9" spans="1:17" ht="18" customHeight="1">
      <c r="A9" s="676" t="s">
        <v>397</v>
      </c>
      <c r="B9" s="1221" t="str">
        <f>IF('Sch-1'!C9=0, "", 'Sch-1'!C9)</f>
        <v xml:space="preserve">…….. …….. …….. …….. …….. …….. </v>
      </c>
      <c r="C9" s="1221"/>
      <c r="D9" s="1221"/>
      <c r="E9" s="1221"/>
      <c r="F9" s="1221"/>
      <c r="G9" s="1221"/>
      <c r="H9" s="1221"/>
      <c r="I9" s="1221"/>
      <c r="J9" s="1221"/>
      <c r="K9" s="1221"/>
      <c r="L9" s="1221"/>
      <c r="M9" s="1221"/>
      <c r="N9" s="1221"/>
      <c r="O9" s="1221"/>
      <c r="P9" s="695" t="str">
        <f>'Sch-1'!M9</f>
        <v>Northern Region-III Headquarter 2nd Floor, Plot No. – 2A/INS 02, Avadh Vihar Yojna</v>
      </c>
      <c r="Q9" s="284"/>
    </row>
    <row r="10" spans="1:17" ht="18" customHeight="1">
      <c r="A10" s="677"/>
      <c r="B10" s="1221" t="str">
        <f>IF('Sch-1'!C10=0, "", 'Sch-1'!C10)</f>
        <v xml:space="preserve">…….. …….. …….. …….. …….. …….. </v>
      </c>
      <c r="C10" s="1221"/>
      <c r="D10" s="1221"/>
      <c r="E10" s="1221"/>
      <c r="F10" s="1221"/>
      <c r="G10" s="1221"/>
      <c r="H10" s="1221"/>
      <c r="I10" s="1221"/>
      <c r="J10" s="1221"/>
      <c r="K10" s="1221"/>
      <c r="L10" s="1221"/>
      <c r="M10" s="1221"/>
      <c r="N10" s="1221"/>
      <c r="O10" s="1221"/>
      <c r="P10" s="695" t="str">
        <f>'Sch-1'!M10</f>
        <v xml:space="preserve">Amar Shaheed Path, Lucknow- 226002 (UP) </v>
      </c>
      <c r="Q10" s="284"/>
    </row>
    <row r="11" spans="1:17" ht="18" customHeight="1">
      <c r="A11" s="677"/>
      <c r="B11" s="1221" t="str">
        <f>IF('Sch-1'!C11=0, "", 'Sch-1'!C11)</f>
        <v xml:space="preserve">…….. …….. …….. …….. …….. …….. </v>
      </c>
      <c r="C11" s="1221"/>
      <c r="D11" s="1221"/>
      <c r="E11" s="1221"/>
      <c r="F11" s="1221"/>
      <c r="G11" s="1221"/>
      <c r="H11" s="1221"/>
      <c r="I11" s="1221"/>
      <c r="J11" s="1221"/>
      <c r="K11" s="1221"/>
      <c r="L11" s="1221"/>
      <c r="M11" s="1221"/>
      <c r="N11" s="1221"/>
      <c r="O11" s="1221"/>
      <c r="P11" s="695"/>
      <c r="Q11" s="284"/>
    </row>
    <row r="12" spans="1:17" ht="18" customHeight="1">
      <c r="A12" s="677"/>
      <c r="B12" s="676"/>
      <c r="C12" s="676"/>
      <c r="D12" s="676"/>
      <c r="E12" s="676"/>
      <c r="F12" s="676"/>
      <c r="G12" s="676"/>
      <c r="H12" s="676"/>
      <c r="I12" s="676"/>
      <c r="J12" s="676"/>
      <c r="K12" s="676"/>
      <c r="L12" s="676"/>
      <c r="M12" s="676"/>
      <c r="N12" s="676"/>
      <c r="O12" s="676"/>
      <c r="P12" s="677"/>
      <c r="Q12" s="284"/>
    </row>
    <row r="13" spans="1:17" ht="26.25" customHeight="1">
      <c r="A13" s="84"/>
      <c r="B13" s="85"/>
      <c r="C13" s="84"/>
      <c r="D13" s="84"/>
      <c r="E13" s="84"/>
      <c r="F13" s="84"/>
      <c r="G13" s="84"/>
      <c r="H13" s="84"/>
      <c r="I13" s="84"/>
      <c r="J13" s="84"/>
      <c r="K13" s="84"/>
      <c r="L13" s="84"/>
      <c r="M13" s="84"/>
      <c r="N13" s="84"/>
      <c r="O13" s="84"/>
      <c r="P13" s="84"/>
      <c r="Q13" s="84"/>
    </row>
    <row r="14" spans="1:17" s="906" customFormat="1" ht="27.75" customHeight="1">
      <c r="A14" s="903" t="s">
        <v>375</v>
      </c>
      <c r="B14" s="904"/>
      <c r="C14" s="905"/>
      <c r="D14" s="905"/>
      <c r="E14" s="905"/>
      <c r="F14" s="905"/>
      <c r="G14" s="905"/>
      <c r="H14" s="905"/>
      <c r="I14" s="905"/>
      <c r="J14" s="905"/>
      <c r="K14" s="905"/>
      <c r="L14" s="905"/>
      <c r="M14" s="905"/>
      <c r="N14" s="905"/>
      <c r="O14" s="905"/>
      <c r="P14" s="905"/>
      <c r="Q14" s="905"/>
    </row>
    <row r="15" spans="1:17" ht="16.5">
      <c r="A15" s="86"/>
      <c r="B15" s="85"/>
      <c r="C15" s="84"/>
      <c r="D15" s="84"/>
      <c r="E15" s="84"/>
      <c r="F15" s="84"/>
      <c r="G15" s="84"/>
      <c r="H15" s="84"/>
      <c r="I15" s="84"/>
      <c r="J15" s="84"/>
      <c r="K15" s="84"/>
      <c r="L15" s="84"/>
      <c r="M15" s="84"/>
      <c r="N15" s="84"/>
      <c r="O15" s="84"/>
      <c r="P15" s="84"/>
      <c r="Q15" s="84"/>
    </row>
    <row r="16" spans="1:17" ht="115.5">
      <c r="A16" s="884" t="s">
        <v>359</v>
      </c>
      <c r="B16" s="885" t="s">
        <v>511</v>
      </c>
      <c r="C16" s="885" t="s">
        <v>512</v>
      </c>
      <c r="D16" s="885" t="s">
        <v>518</v>
      </c>
      <c r="E16" s="885" t="s">
        <v>519</v>
      </c>
      <c r="F16" s="885" t="s">
        <v>513</v>
      </c>
      <c r="G16" s="886" t="s">
        <v>520</v>
      </c>
      <c r="H16" s="876" t="s">
        <v>488</v>
      </c>
      <c r="I16" s="877" t="s">
        <v>529</v>
      </c>
      <c r="J16" s="877" t="s">
        <v>483</v>
      </c>
      <c r="K16" s="877" t="s">
        <v>509</v>
      </c>
      <c r="L16" s="885" t="s">
        <v>366</v>
      </c>
      <c r="M16" s="887" t="s">
        <v>351</v>
      </c>
      <c r="N16" s="887" t="s">
        <v>352</v>
      </c>
      <c r="O16" s="885" t="s">
        <v>538</v>
      </c>
      <c r="P16" s="885" t="s">
        <v>539</v>
      </c>
      <c r="Q16" s="722" t="s">
        <v>507</v>
      </c>
    </row>
    <row r="17" spans="1:30" ht="16.5">
      <c r="A17" s="640">
        <v>1</v>
      </c>
      <c r="B17" s="641">
        <v>2</v>
      </c>
      <c r="C17" s="641">
        <v>3</v>
      </c>
      <c r="D17" s="641">
        <v>4</v>
      </c>
      <c r="E17" s="641">
        <v>5</v>
      </c>
      <c r="F17" s="642">
        <v>6</v>
      </c>
      <c r="G17" s="641">
        <v>7</v>
      </c>
      <c r="H17" s="876">
        <v>8</v>
      </c>
      <c r="I17" s="877">
        <v>9</v>
      </c>
      <c r="J17" s="877">
        <v>10</v>
      </c>
      <c r="K17" s="877">
        <v>11</v>
      </c>
      <c r="L17" s="645">
        <v>12</v>
      </c>
      <c r="M17" s="645">
        <v>13</v>
      </c>
      <c r="N17" s="645">
        <v>14</v>
      </c>
      <c r="O17" s="645">
        <v>15</v>
      </c>
      <c r="P17" s="645" t="s">
        <v>521</v>
      </c>
      <c r="Q17" s="645">
        <v>17</v>
      </c>
    </row>
    <row r="18" spans="1:30" ht="31.5">
      <c r="A18" s="888"/>
      <c r="B18" s="1251"/>
      <c r="C18" s="1252"/>
      <c r="D18" s="1252"/>
      <c r="E18" s="1252"/>
      <c r="F18" s="1252"/>
      <c r="G18" s="1252"/>
      <c r="H18" s="1252"/>
      <c r="I18" s="1252"/>
      <c r="J18" s="1253"/>
      <c r="K18" s="878"/>
      <c r="L18" s="878"/>
      <c r="M18" s="878"/>
      <c r="N18" s="878"/>
      <c r="O18" s="878"/>
      <c r="P18" s="878"/>
      <c r="Q18" s="878"/>
      <c r="R18" s="660" t="s">
        <v>490</v>
      </c>
      <c r="S18" s="661" t="s">
        <v>491</v>
      </c>
    </row>
    <row r="19" spans="1:30" ht="31.5" customHeight="1">
      <c r="A19" s="1261" t="s">
        <v>548</v>
      </c>
      <c r="B19" s="1262"/>
      <c r="C19" s="1262"/>
      <c r="D19" s="1262"/>
      <c r="E19" s="1262"/>
      <c r="F19" s="1262"/>
      <c r="G19" s="1262"/>
      <c r="H19" s="1262"/>
      <c r="I19" s="1262"/>
      <c r="J19" s="1262"/>
      <c r="K19" s="1262"/>
      <c r="L19" s="1262"/>
      <c r="M19" s="1262"/>
      <c r="N19" s="1262"/>
      <c r="O19" s="1262"/>
      <c r="P19" s="1262"/>
      <c r="Q19" s="1263"/>
      <c r="R19" s="660" t="s">
        <v>490</v>
      </c>
      <c r="S19" s="661" t="s">
        <v>491</v>
      </c>
    </row>
    <row r="20" spans="1:30" s="833" customFormat="1">
      <c r="A20" s="845"/>
      <c r="B20" s="845"/>
      <c r="C20" s="845"/>
      <c r="D20" s="845"/>
      <c r="E20" s="845"/>
      <c r="F20" s="889"/>
      <c r="G20" s="845"/>
      <c r="H20" s="845"/>
      <c r="I20" s="890"/>
      <c r="J20" s="891"/>
      <c r="K20" s="892"/>
      <c r="L20" s="893"/>
      <c r="M20" s="894"/>
      <c r="N20" s="895"/>
      <c r="O20" s="896"/>
      <c r="P20" s="897" t="str">
        <f>IF(O20=0, "Included", IF(ISERROR(N20*O20), O20, N20*O20))</f>
        <v>Included</v>
      </c>
      <c r="Q20" s="898">
        <f>S20</f>
        <v>0</v>
      </c>
      <c r="R20" s="833">
        <f>IF(P20="Included",0,P20)</f>
        <v>0</v>
      </c>
      <c r="S20" s="833">
        <f>IF(K20="",(R20*J20),(R20*K20))</f>
        <v>0</v>
      </c>
      <c r="T20" s="843"/>
      <c r="U20" s="843"/>
      <c r="AD20" s="844"/>
    </row>
    <row r="21" spans="1:30" ht="19.5" customHeight="1">
      <c r="A21" s="879"/>
      <c r="B21" s="880"/>
      <c r="C21" s="880"/>
      <c r="D21" s="880"/>
      <c r="E21" s="880"/>
      <c r="F21" s="880"/>
      <c r="G21" s="880"/>
      <c r="H21" s="880"/>
      <c r="I21" s="880"/>
      <c r="J21" s="880"/>
      <c r="K21" s="880"/>
      <c r="L21" s="880"/>
      <c r="M21" s="880"/>
      <c r="N21" s="880"/>
      <c r="O21" s="880"/>
      <c r="P21" s="880"/>
      <c r="Q21" s="881"/>
    </row>
    <row r="22" spans="1:30" s="606" customFormat="1" ht="40.5" customHeight="1">
      <c r="A22" s="1256"/>
      <c r="B22" s="1257"/>
      <c r="C22" s="1257"/>
      <c r="D22" s="1257"/>
      <c r="E22" s="1257"/>
      <c r="F22" s="1257"/>
      <c r="G22" s="1257"/>
      <c r="H22" s="1257"/>
      <c r="I22" s="1258"/>
      <c r="J22" s="1264" t="s">
        <v>540</v>
      </c>
      <c r="K22" s="1265"/>
      <c r="L22" s="1265"/>
      <c r="M22" s="1265"/>
      <c r="N22" s="1265"/>
      <c r="O22" s="1266"/>
      <c r="P22" s="899">
        <f>SUM(P20:P20)</f>
        <v>0</v>
      </c>
      <c r="Q22" s="900"/>
      <c r="R22" s="603"/>
      <c r="S22" s="901">
        <f>SUM(S20:S20)</f>
        <v>0</v>
      </c>
    </row>
    <row r="23" spans="1:30" s="606" customFormat="1" ht="25.5" customHeight="1">
      <c r="A23" s="648"/>
      <c r="B23" s="846"/>
      <c r="C23" s="846"/>
      <c r="D23" s="846"/>
      <c r="E23" s="846"/>
      <c r="F23" s="846"/>
      <c r="G23" s="846"/>
      <c r="H23" s="648"/>
      <c r="I23" s="847"/>
      <c r="J23" s="1254" t="s">
        <v>507</v>
      </c>
      <c r="K23" s="1254"/>
      <c r="L23" s="1254"/>
      <c r="M23" s="1254"/>
      <c r="N23" s="1254"/>
      <c r="O23" s="1255"/>
      <c r="P23" s="899"/>
      <c r="Q23" s="902">
        <f>SUM(Q20:Q20)</f>
        <v>0</v>
      </c>
      <c r="R23" s="603"/>
      <c r="S23" s="603"/>
    </row>
    <row r="24" spans="1:30" ht="16.5">
      <c r="A24" s="86"/>
      <c r="B24" s="85"/>
      <c r="C24" s="84"/>
      <c r="D24" s="84"/>
      <c r="E24" s="84"/>
      <c r="F24" s="84"/>
      <c r="G24" s="84"/>
      <c r="H24" s="84"/>
      <c r="I24" s="84"/>
      <c r="J24" s="84"/>
      <c r="K24" s="84"/>
      <c r="L24" s="84"/>
      <c r="M24" s="84"/>
      <c r="N24" s="84"/>
      <c r="O24" s="84"/>
      <c r="P24" s="84"/>
      <c r="Q24" s="84"/>
    </row>
    <row r="25" spans="1:30" ht="21" customHeight="1">
      <c r="A25" s="89"/>
      <c r="B25" s="90"/>
      <c r="C25" s="90"/>
      <c r="D25" s="90"/>
      <c r="E25" s="90"/>
      <c r="F25" s="90"/>
      <c r="G25" s="90"/>
      <c r="H25" s="90"/>
      <c r="I25" s="90"/>
      <c r="J25" s="90"/>
      <c r="K25" s="90"/>
      <c r="L25" s="90"/>
      <c r="M25" s="90"/>
      <c r="N25" s="90"/>
      <c r="O25" s="1250"/>
      <c r="P25" s="1250"/>
      <c r="Q25" s="1250"/>
    </row>
    <row r="26" spans="1:30" ht="33.6" customHeight="1">
      <c r="A26" s="694" t="s">
        <v>404</v>
      </c>
      <c r="B26" s="854" t="str">
        <f>IF('Sch-1'!B125=0,"", 'Sch-1'!B125)</f>
        <v>--</v>
      </c>
      <c r="C26" s="882"/>
      <c r="D26" s="882"/>
      <c r="E26" s="882"/>
      <c r="F26" s="882"/>
      <c r="G26" s="882"/>
      <c r="H26" s="882"/>
      <c r="I26" s="882"/>
      <c r="J26" s="854"/>
      <c r="K26" s="882"/>
      <c r="L26" s="882"/>
      <c r="M26" s="854"/>
      <c r="N26" s="882"/>
      <c r="O26" s="1250" t="str">
        <f>"Printed Name : " &amp; IF('Sch-1'!M126=0,"",'Sch-1'!M126)</f>
        <v xml:space="preserve">Printed Name : </v>
      </c>
      <c r="P26" s="1250"/>
      <c r="Q26" s="1250"/>
    </row>
    <row r="27" spans="1:30" ht="33.6" customHeight="1">
      <c r="A27" s="694" t="s">
        <v>405</v>
      </c>
      <c r="B27" s="854" t="str">
        <f>IF('Sch-1'!B126=0,"", 'Sch-1'!B126)</f>
        <v/>
      </c>
      <c r="C27" s="284"/>
      <c r="D27" s="284"/>
      <c r="E27" s="284"/>
      <c r="F27" s="284"/>
      <c r="G27" s="284"/>
      <c r="H27" s="284"/>
      <c r="I27" s="284"/>
      <c r="J27" s="854"/>
      <c r="K27" s="284"/>
      <c r="L27" s="284"/>
      <c r="M27" s="854"/>
      <c r="N27" s="284"/>
      <c r="O27" s="1250" t="str">
        <f>"Designation   : " &amp; IF('Sch-1'!M127=0,"",'Sch-1'!M127)</f>
        <v xml:space="preserve">Designation   : </v>
      </c>
      <c r="P27" s="1250"/>
      <c r="Q27" s="1250"/>
    </row>
    <row r="28" spans="1:30" ht="33.6" customHeight="1">
      <c r="A28" s="671"/>
      <c r="B28" s="287"/>
      <c r="C28" s="284"/>
      <c r="D28" s="284"/>
      <c r="E28" s="284"/>
      <c r="F28" s="284"/>
      <c r="G28" s="284"/>
      <c r="H28" s="284"/>
      <c r="I28" s="284"/>
      <c r="J28" s="287"/>
      <c r="K28" s="284"/>
      <c r="L28" s="284"/>
      <c r="M28" s="287"/>
      <c r="N28" s="284"/>
      <c r="O28" s="1250"/>
      <c r="P28" s="1250"/>
      <c r="Q28" s="1250"/>
    </row>
    <row r="29" spans="1:30" ht="33.6" customHeight="1">
      <c r="A29" s="671"/>
      <c r="B29" s="287"/>
      <c r="C29" s="284"/>
      <c r="D29" s="284"/>
      <c r="E29" s="284"/>
      <c r="F29" s="284"/>
      <c r="G29" s="284"/>
      <c r="H29" s="284"/>
      <c r="I29" s="284"/>
      <c r="J29" s="671"/>
      <c r="K29" s="284"/>
      <c r="L29" s="671"/>
      <c r="M29" s="671"/>
      <c r="N29" s="284"/>
      <c r="O29" s="671"/>
      <c r="P29" s="699"/>
      <c r="Q29" s="769"/>
    </row>
  </sheetData>
  <sheetProtection algorithmName="SHA-512" hashValue="av80f2pU2nDB4OVyAuV2SLVAPZyXuHuKJ13oErEK3ZE4ej7x9UGFyz4pMnHY2tMM3uDOfuRT2jXqzLBV252udw==" saltValue="LGJPqGIWQksr8qOnp2MF3g==" spinCount="100000" sheet="1" formatColumns="0" formatRows="0" selectLockedCells="1"/>
  <customSheetViews>
    <customSheetView guid="{D5F8AD2D-F014-4A7B-9CE7-589273BD9F11}" scale="70" showPageBreaks="1" fitToPage="1" printArea="1" hiddenColumns="1" view="pageBreakPreview">
      <selection activeCell="I20" sqref="I20"/>
      <pageMargins left="0.25" right="0.25" top="0.75" bottom="0.75" header="0.3" footer="0.3"/>
      <pageSetup scale="62" fitToHeight="0" orientation="landscape" r:id="rId1"/>
      <headerFooter alignWithMargins="0">
        <oddFooter>&amp;R&amp;"Book Antiqua,Bold"&amp;10Schedule-4/ Page &amp;P of &amp;N</oddFooter>
      </headerFooter>
    </customSheetView>
    <customSheetView guid="{8909CFDD-4F29-4C72-886E-908773EE94A2}" scale="70" showPageBreaks="1" fitToPage="1" printArea="1" hiddenColumns="1" view="pageBreakPreview">
      <selection activeCell="I20" sqref="I20"/>
      <pageMargins left="0.25" right="0.25" top="0.75" bottom="0.75" header="0.3" footer="0.3"/>
      <pageSetup scale="62" fitToHeight="0" orientation="landscape" r:id="rId2"/>
      <headerFooter alignWithMargins="0">
        <oddFooter>&amp;R&amp;"Book Antiqua,Bold"&amp;10Schedule-4/ Page &amp;P of &amp;N</oddFooter>
      </headerFooter>
    </customSheetView>
    <customSheetView guid="{A34CC49F-E309-4C23-B4F6-1E3B307C10D1}" scale="85" showPageBreaks="1" fitToPage="1" printArea="1" hiddenColumns="1" view="pageBreakPreview" topLeftCell="A4">
      <selection activeCell="O20" sqref="O20"/>
      <pageMargins left="0.25" right="0.25" top="0.75" bottom="0.75" header="0.3" footer="0.3"/>
      <pageSetup scale="62" fitToHeight="0" orientation="landscape" r:id="rId3"/>
      <headerFooter alignWithMargins="0">
        <oddFooter>&amp;R&amp;"Book Antiqua,Bold"&amp;10Schedule-4/ Page &amp;P of &amp;N</oddFooter>
      </headerFooter>
    </customSheetView>
    <customSheetView guid="{498493C3-769C-4143-9114-C68CD1D40B11}" scale="70" showPageBreaks="1" fitToPage="1" printArea="1" hiddenColumns="1" view="pageBreakPreview">
      <selection activeCell="I20" sqref="I20"/>
      <pageMargins left="0.25" right="0.25" top="0.75" bottom="0.75" header="0.3" footer="0.3"/>
      <pageSetup scale="62" fitToHeight="0" orientation="landscape" r:id="rId4"/>
      <headerFooter alignWithMargins="0">
        <oddFooter>&amp;R&amp;"Book Antiqua,Bold"&amp;10Schedule-4/ Page &amp;P of &amp;N</oddFooter>
      </headerFooter>
    </customSheetView>
    <customSheetView guid="{1E0C44A1-9358-4FBD-8C2C-4DB661DA1476}" scale="70" showPageBreaks="1" fitToPage="1" printArea="1" hiddenColumns="1" view="pageBreakPreview">
      <selection activeCell="I20" sqref="I20"/>
      <pageMargins left="0.25" right="0.25" top="0.75" bottom="0.75" header="0.3" footer="0.3"/>
      <pageSetup scale="61" fitToHeight="0" orientation="landscape" r:id="rId5"/>
      <headerFooter alignWithMargins="0">
        <oddFooter>&amp;R&amp;"Book Antiqua,Bold"&amp;10Schedule-4/ Page &amp;P of &amp;N</oddFooter>
      </headerFooter>
    </customSheetView>
    <customSheetView guid="{A41EE4DE-0D82-4A56-8210-F78316511D11}" scale="70" showPageBreaks="1" fitToPage="1" printArea="1" hiddenColumns="1" view="pageBreakPreview">
      <selection activeCell="I20" sqref="I20"/>
      <pageMargins left="0.25" right="0.25" top="0.75" bottom="0.75" header="0.3" footer="0.3"/>
      <pageSetup scale="62" fitToHeight="0" orientation="landscape" r:id="rId6"/>
      <headerFooter alignWithMargins="0">
        <oddFooter>&amp;R&amp;"Book Antiqua,Bold"&amp;10Schedule-4/ Page &amp;P of &amp;N</oddFooter>
      </headerFooter>
    </customSheetView>
    <customSheetView guid="{BB6473B7-092C-417E-97E7-ED0705AE17A0}" scale="70" showPageBreaks="1" fitToPage="1" printArea="1" hiddenColumns="1" view="pageBreakPreview" topLeftCell="A4">
      <selection activeCell="I20" sqref="I20"/>
      <pageMargins left="0.25" right="0.25" top="0.75" bottom="0.75" header="0.3" footer="0.3"/>
      <pageSetup scale="61" fitToHeight="0" orientation="landscape" r:id="rId7"/>
      <headerFooter alignWithMargins="0">
        <oddFooter>&amp;R&amp;"Book Antiqua,Bold"&amp;10Schedule-4/ Page &amp;P of &amp;N</oddFooter>
      </headerFooter>
    </customSheetView>
    <customSheetView guid="{023E95C7-CD0A-46A1-945E-64751E02EBFE}" scale="70" showPageBreaks="1" fitToPage="1" printArea="1" hiddenColumns="1" view="pageBreakPreview" topLeftCell="A4">
      <selection activeCell="I20" sqref="I20"/>
      <pageMargins left="0.25" right="0.25" top="0.75" bottom="0.75" header="0.3" footer="0.3"/>
      <pageSetup scale="62" fitToHeight="0" orientation="landscape" r:id="rId8"/>
      <headerFooter alignWithMargins="0">
        <oddFooter>&amp;R&amp;"Book Antiqua,Bold"&amp;10Schedule-4/ Page &amp;P of &amp;N</oddFooter>
      </headerFooter>
    </customSheetView>
    <customSheetView guid="{CB55CDDD-15EC-4265-9148-3411BBB26D54}" scale="70" showPageBreaks="1" fitToPage="1" printArea="1" hiddenColumns="1" view="pageBreakPreview">
      <selection activeCell="I20" sqref="I20"/>
      <pageMargins left="0.25" right="0.25" top="0.75" bottom="0.75" header="0.3" footer="0.3"/>
      <pageSetup scale="62" fitToHeight="0" orientation="landscape" r:id="rId9"/>
      <headerFooter alignWithMargins="0">
        <oddFooter>&amp;R&amp;"Book Antiqua,Bold"&amp;10Schedule-4/ Page &amp;P of &amp;N</oddFooter>
      </headerFooter>
    </customSheetView>
    <customSheetView guid="{987A3FAC-920D-4C0C-8129-D8F4AFD7E477}" scale="70" showPageBreaks="1" fitToPage="1" printArea="1" hiddenColumns="1" view="pageBreakPreview">
      <selection activeCell="I20" sqref="I20"/>
      <pageMargins left="0.25" right="0.25" top="0.75" bottom="0.75" header="0.3" footer="0.3"/>
      <pageSetup scale="62" fitToHeight="0" orientation="landscape" r:id="rId10"/>
      <headerFooter alignWithMargins="0">
        <oddFooter>&amp;R&amp;"Book Antiqua,Bold"&amp;10Schedule-4/ Page &amp;P of &amp;N</oddFooter>
      </headerFooter>
    </customSheetView>
  </customSheetViews>
  <mergeCells count="16">
    <mergeCell ref="O28:Q28"/>
    <mergeCell ref="B18:J18"/>
    <mergeCell ref="J23:O23"/>
    <mergeCell ref="A22:I22"/>
    <mergeCell ref="A3:Q3"/>
    <mergeCell ref="A4:Q4"/>
    <mergeCell ref="A7:O7"/>
    <mergeCell ref="B8:O8"/>
    <mergeCell ref="B9:O9"/>
    <mergeCell ref="B10:O10"/>
    <mergeCell ref="A19:Q19"/>
    <mergeCell ref="J22:O22"/>
    <mergeCell ref="B11:O11"/>
    <mergeCell ref="O25:Q25"/>
    <mergeCell ref="O26:Q26"/>
    <mergeCell ref="O27:Q27"/>
  </mergeCells>
  <conditionalFormatting sqref="I20">
    <cfRule type="expression" dxfId="24" priority="5" stopIfTrue="1">
      <formula>H20&gt;0</formula>
    </cfRule>
  </conditionalFormatting>
  <conditionalFormatting sqref="K20">
    <cfRule type="cellIs" dxfId="23" priority="2" stopIfTrue="1" operator="equal">
      <formula>"a"</formula>
    </cfRule>
    <cfRule type="expression" dxfId="22" priority="3" stopIfTrue="1">
      <formula>H20&gt;0</formula>
    </cfRule>
    <cfRule type="expression" dxfId="21" priority="4" stopIfTrue="1">
      <formula>J20&gt;0</formula>
    </cfRule>
  </conditionalFormatting>
  <conditionalFormatting sqref="O20">
    <cfRule type="expression" dxfId="20" priority="1" stopIfTrue="1">
      <formula>N20&gt;0</formula>
    </cfRule>
  </conditionalFormatting>
  <dataValidations count="4">
    <dataValidation operator="greaterThan" allowBlank="1" showInputMessage="1" showErrorMessage="1" error="Enter only Numeric Value greater than zero or leave the cell blank !" sqref="K16:K17" xr:uid="{00000000-0002-0000-0A00-000000000000}"/>
    <dataValidation type="whole" operator="greaterThan" allowBlank="1" showInputMessage="1" showErrorMessage="1" sqref="I20" xr:uid="{00000000-0002-0000-0A00-000001000000}">
      <formula1>1</formula1>
    </dataValidation>
    <dataValidation type="list" operator="greaterThan" allowBlank="1" showInputMessage="1" showErrorMessage="1" sqref="K20" xr:uid="{00000000-0002-0000-0A00-000002000000}">
      <formula1>"0%,5%,12%,18%,28%"</formula1>
    </dataValidation>
    <dataValidation type="whole" operator="greaterThan" allowBlank="1" showInputMessage="1" showErrorMessage="1" error="Enter only Numeric Value greater than zero or leave the cell blank !" sqref="O20" xr:uid="{00000000-0002-0000-0A00-000003000000}">
      <formula1>0</formula1>
    </dataValidation>
  </dataValidations>
  <pageMargins left="0.25" right="0.25" top="0.75" bottom="0.75" header="0.3" footer="0.3"/>
  <pageSetup scale="60" fitToHeight="0" orientation="landscape" r:id="rId11"/>
  <headerFooter alignWithMargins="0">
    <oddFooter>&amp;R&amp;"Book Antiqua,Bold"&amp;10Schedule-4/ Page &amp;P of &amp;N</oddFooter>
  </headerFooter>
  <drawing r:id="rId1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indexed="11"/>
    <pageSetUpPr fitToPage="1"/>
  </sheetPr>
  <dimension ref="A1:AD37"/>
  <sheetViews>
    <sheetView view="pageBreakPreview" topLeftCell="G13" zoomScaleNormal="100" zoomScaleSheetLayoutView="100" workbookViewId="0">
      <selection activeCell="M20" sqref="M20:N23"/>
    </sheetView>
  </sheetViews>
  <sheetFormatPr defaultColWidth="9" defaultRowHeight="13.5"/>
  <cols>
    <col min="1" max="1" width="5.875" style="95" customWidth="1"/>
    <col min="2" max="2" width="12.625" style="95" customWidth="1"/>
    <col min="3" max="3" width="8" style="95" customWidth="1"/>
    <col min="4" max="4" width="8.625" style="95" customWidth="1"/>
    <col min="5" max="5" width="8.375" style="95" customWidth="1"/>
    <col min="6" max="6" width="27.625" style="95" customWidth="1"/>
    <col min="7" max="7" width="12.375" style="95" customWidth="1"/>
    <col min="8" max="8" width="9.375" style="95" customWidth="1"/>
    <col min="9" max="9" width="15.375" style="95" customWidth="1"/>
    <col min="10" max="10" width="8.5" style="95" customWidth="1"/>
    <col min="11" max="11" width="18" style="95" customWidth="1"/>
    <col min="12" max="12" width="30" style="95" customWidth="1"/>
    <col min="13" max="13" width="9.5" style="95" customWidth="1"/>
    <col min="14" max="14" width="10.5" style="95" customWidth="1"/>
    <col min="15" max="15" width="12.5" style="95" customWidth="1"/>
    <col min="16" max="16" width="17.625" style="95" customWidth="1"/>
    <col min="17" max="17" width="17" style="95" customWidth="1"/>
    <col min="18" max="18" width="22.5" style="78" hidden="1" customWidth="1"/>
    <col min="19" max="19" width="20.875" style="78" hidden="1" customWidth="1"/>
    <col min="20" max="16384" width="9" style="79"/>
  </cols>
  <sheetData>
    <row r="1" spans="1:17" ht="18" customHeight="1">
      <c r="A1" s="73" t="str">
        <f>Cover!B3</f>
        <v>Tender Enquiry No.:NR3/NT/W-AIS/DOM/K00/25/09228 (RFx No. 5002004616)</v>
      </c>
      <c r="B1" s="74"/>
      <c r="C1" s="75"/>
      <c r="D1" s="75"/>
      <c r="E1" s="75"/>
      <c r="F1" s="75"/>
      <c r="G1" s="75"/>
      <c r="H1" s="75"/>
      <c r="I1" s="75"/>
      <c r="J1" s="75"/>
      <c r="K1" s="75"/>
      <c r="L1" s="75"/>
      <c r="M1" s="75"/>
      <c r="N1" s="75"/>
      <c r="O1" s="75"/>
      <c r="P1" s="76"/>
      <c r="Q1" s="77" t="s">
        <v>551</v>
      </c>
    </row>
    <row r="2" spans="1:17" ht="18" customHeight="1">
      <c r="A2" s="59"/>
      <c r="B2" s="80"/>
      <c r="C2" s="81"/>
      <c r="D2" s="81"/>
      <c r="E2" s="81"/>
      <c r="F2" s="81"/>
      <c r="G2" s="81"/>
      <c r="H2" s="81"/>
      <c r="I2" s="81"/>
      <c r="J2" s="81"/>
      <c r="K2" s="81"/>
      <c r="L2" s="81"/>
      <c r="M2" s="81"/>
      <c r="N2" s="81"/>
      <c r="O2" s="81"/>
      <c r="P2" s="26"/>
      <c r="Q2" s="26"/>
    </row>
    <row r="3" spans="1:17" ht="61.5" customHeight="1">
      <c r="A3" s="1281" t="str">
        <f>Cover!$B$2</f>
        <v>Package-C-Augmentation of transformation capacity at 765/400/220kV Agra (PG) S/S by 1x500 MVA, 400/220kV ICT at 400 KV Agra S/S</v>
      </c>
      <c r="B3" s="1281"/>
      <c r="C3" s="1281"/>
      <c r="D3" s="1281"/>
      <c r="E3" s="1281"/>
      <c r="F3" s="1281"/>
      <c r="G3" s="1281"/>
      <c r="H3" s="1281"/>
      <c r="I3" s="1281"/>
      <c r="J3" s="1281"/>
      <c r="K3" s="1281"/>
      <c r="L3" s="1281"/>
      <c r="M3" s="1281"/>
      <c r="N3" s="1281"/>
      <c r="O3" s="1281"/>
      <c r="P3" s="1281"/>
      <c r="Q3" s="1281"/>
    </row>
    <row r="4" spans="1:17" ht="22.15" customHeight="1">
      <c r="A4" s="1282" t="s">
        <v>24</v>
      </c>
      <c r="B4" s="1282"/>
      <c r="C4" s="1282"/>
      <c r="D4" s="1282"/>
      <c r="E4" s="1282"/>
      <c r="F4" s="1282"/>
      <c r="G4" s="1282"/>
      <c r="H4" s="1282"/>
      <c r="I4" s="1282"/>
      <c r="J4" s="1282"/>
      <c r="K4" s="1282"/>
      <c r="L4" s="1282"/>
      <c r="M4" s="1282"/>
      <c r="N4" s="1282"/>
      <c r="O4" s="1282"/>
      <c r="P4" s="1282"/>
      <c r="Q4" s="1282"/>
    </row>
    <row r="5" spans="1:17" ht="18" customHeight="1">
      <c r="A5" s="82"/>
      <c r="B5" s="83"/>
      <c r="C5" s="82"/>
      <c r="D5" s="82"/>
      <c r="E5" s="82"/>
      <c r="F5" s="82"/>
      <c r="G5" s="82"/>
      <c r="H5" s="82"/>
      <c r="I5" s="82"/>
      <c r="J5" s="82"/>
      <c r="K5" s="82"/>
      <c r="L5" s="82"/>
      <c r="M5" s="82"/>
      <c r="N5" s="82"/>
      <c r="O5" s="82"/>
      <c r="P5" s="82"/>
      <c r="Q5" s="82"/>
    </row>
    <row r="6" spans="1:17" ht="18" customHeight="1">
      <c r="A6" s="23" t="str">
        <f>'Sch-1'!A6</f>
        <v>Bidder’s Name and Address (Lead Partner) :</v>
      </c>
      <c r="B6" s="24"/>
      <c r="C6" s="24"/>
      <c r="D6" s="24"/>
      <c r="E6" s="24"/>
      <c r="F6" s="24"/>
      <c r="G6" s="24"/>
      <c r="H6" s="24"/>
      <c r="I6" s="24"/>
      <c r="J6" s="24"/>
      <c r="K6" s="24"/>
      <c r="L6" s="24"/>
      <c r="M6" s="24"/>
      <c r="N6" s="24"/>
      <c r="O6" s="24"/>
      <c r="P6" s="55" t="s">
        <v>394</v>
      </c>
      <c r="Q6" s="26"/>
    </row>
    <row r="7" spans="1:17" ht="36" customHeight="1">
      <c r="A7" s="1231" t="str">
        <f>'Sch-1'!A7</f>
        <v xml:space="preserve">JV of …….. …….. …….. …….. …….. ……..  ,  &amp; …….. …….. …….. …….. …….. …….. </v>
      </c>
      <c r="B7" s="1231"/>
      <c r="C7" s="1231"/>
      <c r="D7" s="1231"/>
      <c r="E7" s="1231"/>
      <c r="F7" s="1231"/>
      <c r="G7" s="1231"/>
      <c r="H7" s="1231"/>
      <c r="I7" s="1231"/>
      <c r="J7" s="1231"/>
      <c r="K7" s="1231"/>
      <c r="L7" s="1231"/>
      <c r="M7" s="1231"/>
      <c r="N7" s="1231"/>
      <c r="O7" s="1231"/>
      <c r="P7" s="54" t="str">
        <f>'Sch-1'!M7</f>
        <v>Contracts Services, 3rd Floor</v>
      </c>
      <c r="Q7" s="26"/>
    </row>
    <row r="8" spans="1:17" ht="18" customHeight="1">
      <c r="A8" s="23" t="s">
        <v>395</v>
      </c>
      <c r="B8" s="1232" t="str">
        <f>IF('Sch-1'!C8=0, "", 'Sch-1'!C8)</f>
        <v xml:space="preserve">…….. …….. …….. …….. …….. …….. </v>
      </c>
      <c r="C8" s="1232"/>
      <c r="D8" s="1232"/>
      <c r="E8" s="1232"/>
      <c r="F8" s="1232"/>
      <c r="G8" s="1232"/>
      <c r="H8" s="1232"/>
      <c r="I8" s="1232"/>
      <c r="J8" s="1232"/>
      <c r="K8" s="1232"/>
      <c r="L8" s="1232"/>
      <c r="M8" s="1232"/>
      <c r="N8" s="1232"/>
      <c r="O8" s="1232"/>
      <c r="P8" s="54" t="str">
        <f>'Sch-1'!M8</f>
        <v>Power Grid Corporation of India Ltd.,</v>
      </c>
      <c r="Q8" s="26"/>
    </row>
    <row r="9" spans="1:17" ht="18" customHeight="1">
      <c r="A9" s="23" t="s">
        <v>397</v>
      </c>
      <c r="B9" s="1232" t="str">
        <f>IF('Sch-1'!C9=0, "", 'Sch-1'!C9)</f>
        <v xml:space="preserve">…….. …….. …….. …….. …….. …….. </v>
      </c>
      <c r="C9" s="1232"/>
      <c r="D9" s="1232"/>
      <c r="E9" s="1232"/>
      <c r="F9" s="1232"/>
      <c r="G9" s="1232"/>
      <c r="H9" s="1232"/>
      <c r="I9" s="1232"/>
      <c r="J9" s="1232"/>
      <c r="K9" s="1232"/>
      <c r="L9" s="1232"/>
      <c r="M9" s="1232"/>
      <c r="N9" s="1232"/>
      <c r="O9" s="1232"/>
      <c r="P9" s="54" t="str">
        <f>'Sch-1'!M9</f>
        <v>Northern Region-III Headquarter 2nd Floor, Plot No. – 2A/INS 02, Avadh Vihar Yojna</v>
      </c>
      <c r="Q9" s="26"/>
    </row>
    <row r="10" spans="1:17" ht="18" customHeight="1">
      <c r="A10" s="24"/>
      <c r="B10" s="1232" t="str">
        <f>IF('Sch-1'!C10=0, "", 'Sch-1'!C10)</f>
        <v xml:space="preserve">…….. …….. …….. …….. …….. …….. </v>
      </c>
      <c r="C10" s="1232"/>
      <c r="D10" s="1232"/>
      <c r="E10" s="1232"/>
      <c r="F10" s="1232"/>
      <c r="G10" s="1232"/>
      <c r="H10" s="1232"/>
      <c r="I10" s="1232"/>
      <c r="J10" s="1232"/>
      <c r="K10" s="1232"/>
      <c r="L10" s="1232"/>
      <c r="M10" s="1232"/>
      <c r="N10" s="1232"/>
      <c r="O10" s="1232"/>
      <c r="P10" s="54" t="str">
        <f>'Sch-1'!M10</f>
        <v xml:space="preserve">Amar Shaheed Path, Lucknow- 226002 (UP) </v>
      </c>
      <c r="Q10" s="26"/>
    </row>
    <row r="11" spans="1:17" ht="18" customHeight="1">
      <c r="A11" s="24"/>
      <c r="B11" s="1232" t="str">
        <f>IF('Sch-1'!C11=0, "", 'Sch-1'!C11)</f>
        <v xml:space="preserve">…….. …….. …….. …….. …….. …….. </v>
      </c>
      <c r="C11" s="1232"/>
      <c r="D11" s="1232"/>
      <c r="E11" s="1232"/>
      <c r="F11" s="1232"/>
      <c r="G11" s="1232"/>
      <c r="H11" s="1232"/>
      <c r="I11" s="1232"/>
      <c r="J11" s="1232"/>
      <c r="K11" s="1232"/>
      <c r="L11" s="1232"/>
      <c r="M11" s="1232"/>
      <c r="N11" s="1232"/>
      <c r="O11" s="1232"/>
      <c r="P11" s="54">
        <f>'Sch-1'!M11</f>
        <v>0</v>
      </c>
      <c r="Q11" s="26"/>
    </row>
    <row r="12" spans="1:17" ht="18" customHeight="1">
      <c r="A12" s="25"/>
      <c r="B12" s="173"/>
      <c r="C12" s="173"/>
      <c r="D12" s="173"/>
      <c r="E12" s="173"/>
      <c r="F12" s="173"/>
      <c r="G12" s="173"/>
      <c r="H12" s="173"/>
      <c r="I12" s="173"/>
      <c r="J12" s="173"/>
      <c r="K12" s="173"/>
      <c r="L12" s="173"/>
      <c r="M12" s="173"/>
      <c r="N12" s="173"/>
      <c r="O12" s="173"/>
      <c r="P12" s="24"/>
      <c r="Q12" s="26"/>
    </row>
    <row r="13" spans="1:17" ht="26.25" customHeight="1">
      <c r="A13" s="84"/>
      <c r="B13" s="85"/>
      <c r="C13" s="84"/>
      <c r="D13" s="84"/>
      <c r="E13" s="84"/>
      <c r="F13" s="84"/>
      <c r="G13" s="84"/>
      <c r="H13" s="84"/>
      <c r="I13" s="84"/>
      <c r="J13" s="84"/>
      <c r="K13" s="84"/>
      <c r="L13" s="84"/>
      <c r="M13" s="84"/>
      <c r="N13" s="84"/>
      <c r="O13" s="84"/>
      <c r="P13" s="84"/>
      <c r="Q13" s="84"/>
    </row>
    <row r="14" spans="1:17" ht="27.75" customHeight="1">
      <c r="A14" s="630" t="s">
        <v>527</v>
      </c>
      <c r="B14" s="631"/>
      <c r="C14" s="632"/>
      <c r="D14" s="632"/>
      <c r="E14" s="632"/>
      <c r="F14" s="632"/>
      <c r="G14" s="632"/>
      <c r="H14" s="632"/>
      <c r="I14" s="632"/>
      <c r="J14" s="632"/>
      <c r="K14" s="632"/>
      <c r="L14" s="632"/>
      <c r="M14" s="632"/>
      <c r="N14" s="632"/>
      <c r="O14" s="632"/>
      <c r="P14" s="632"/>
      <c r="Q14" s="632"/>
    </row>
    <row r="15" spans="1:17" ht="16.5">
      <c r="A15" s="86"/>
      <c r="B15" s="85"/>
      <c r="C15" s="84"/>
      <c r="D15" s="84"/>
      <c r="E15" s="84"/>
      <c r="F15" s="84"/>
      <c r="G15" s="84"/>
      <c r="H15" s="84"/>
      <c r="I15" s="84"/>
      <c r="J15" s="84"/>
      <c r="K15" s="84"/>
      <c r="L15" s="84"/>
      <c r="M15" s="84"/>
      <c r="N15" s="84"/>
      <c r="O15" s="84"/>
      <c r="P15" s="84"/>
      <c r="Q15" s="84"/>
    </row>
    <row r="16" spans="1:17" ht="90">
      <c r="A16" s="635" t="s">
        <v>359</v>
      </c>
      <c r="B16" s="633" t="s">
        <v>511</v>
      </c>
      <c r="C16" s="633" t="s">
        <v>512</v>
      </c>
      <c r="D16" s="633" t="s">
        <v>518</v>
      </c>
      <c r="E16" s="633" t="s">
        <v>519</v>
      </c>
      <c r="F16" s="633" t="s">
        <v>513</v>
      </c>
      <c r="G16" s="636" t="s">
        <v>520</v>
      </c>
      <c r="H16" s="637" t="s">
        <v>488</v>
      </c>
      <c r="I16" s="638" t="s">
        <v>529</v>
      </c>
      <c r="J16" s="638" t="s">
        <v>483</v>
      </c>
      <c r="K16" s="638" t="s">
        <v>509</v>
      </c>
      <c r="L16" s="633" t="s">
        <v>366</v>
      </c>
      <c r="M16" s="634" t="s">
        <v>351</v>
      </c>
      <c r="N16" s="634" t="s">
        <v>352</v>
      </c>
      <c r="O16" s="633" t="s">
        <v>531</v>
      </c>
      <c r="P16" s="633" t="s">
        <v>532</v>
      </c>
      <c r="Q16" s="639" t="s">
        <v>507</v>
      </c>
    </row>
    <row r="17" spans="1:30" ht="16.5">
      <c r="A17" s="640">
        <v>1</v>
      </c>
      <c r="B17" s="641">
        <v>2</v>
      </c>
      <c r="C17" s="641">
        <v>3</v>
      </c>
      <c r="D17" s="641">
        <v>4</v>
      </c>
      <c r="E17" s="641">
        <v>5</v>
      </c>
      <c r="F17" s="642">
        <v>6</v>
      </c>
      <c r="G17" s="641">
        <v>7</v>
      </c>
      <c r="H17" s="643">
        <v>8</v>
      </c>
      <c r="I17" s="644">
        <v>9</v>
      </c>
      <c r="J17" s="644">
        <v>10</v>
      </c>
      <c r="K17" s="644">
        <v>11</v>
      </c>
      <c r="L17" s="645">
        <v>12</v>
      </c>
      <c r="M17" s="645">
        <v>13</v>
      </c>
      <c r="N17" s="645">
        <v>14</v>
      </c>
      <c r="O17" s="645">
        <v>15</v>
      </c>
      <c r="P17" s="645" t="s">
        <v>521</v>
      </c>
      <c r="Q17" s="645">
        <v>17</v>
      </c>
    </row>
    <row r="18" spans="1:30" ht="37.5" customHeight="1">
      <c r="A18" s="587"/>
      <c r="B18" s="1268">
        <f>'Sch-4'!B18:J18</f>
        <v>0</v>
      </c>
      <c r="C18" s="1269"/>
      <c r="D18" s="1269"/>
      <c r="E18" s="1269"/>
      <c r="F18" s="1269"/>
      <c r="G18" s="1269"/>
      <c r="H18" s="1269"/>
      <c r="I18" s="1269"/>
      <c r="J18" s="1269"/>
      <c r="K18" s="1269"/>
      <c r="L18" s="1269"/>
      <c r="M18" s="1269"/>
      <c r="N18" s="1269"/>
      <c r="O18" s="1269"/>
      <c r="P18" s="1269"/>
      <c r="Q18" s="1270"/>
      <c r="R18" s="619" t="s">
        <v>543</v>
      </c>
      <c r="S18" s="618" t="s">
        <v>491</v>
      </c>
    </row>
    <row r="19" spans="1:30" ht="37.5" customHeight="1">
      <c r="A19" s="652" t="s">
        <v>549</v>
      </c>
      <c r="B19" s="1279" t="e">
        <f>'Sch-3 '!#REF!</f>
        <v>#REF!</v>
      </c>
      <c r="C19" s="1280"/>
      <c r="D19" s="1280"/>
      <c r="E19" s="1280"/>
      <c r="F19" s="1280"/>
      <c r="G19" s="1280"/>
      <c r="H19" s="1280"/>
      <c r="I19" s="653"/>
      <c r="J19" s="653"/>
      <c r="K19" s="653"/>
      <c r="L19" s="653"/>
      <c r="M19" s="653"/>
      <c r="N19" s="653"/>
      <c r="O19" s="653"/>
      <c r="P19" s="653"/>
      <c r="Q19" s="654"/>
      <c r="R19" s="619" t="s">
        <v>543</v>
      </c>
      <c r="S19" s="618" t="s">
        <v>491</v>
      </c>
    </row>
    <row r="20" spans="1:30" s="579" customFormat="1" ht="16.5">
      <c r="A20" s="626">
        <v>1</v>
      </c>
      <c r="B20" s="626"/>
      <c r="C20" s="626"/>
      <c r="D20" s="626"/>
      <c r="E20" s="626"/>
      <c r="F20" s="651"/>
      <c r="G20" s="626"/>
      <c r="H20" s="626"/>
      <c r="I20" s="607"/>
      <c r="J20" s="624"/>
      <c r="K20" s="627"/>
      <c r="L20" s="588"/>
      <c r="M20" s="596"/>
      <c r="N20" s="591"/>
      <c r="O20" s="595"/>
      <c r="P20" s="592" t="str">
        <f>IF(O20=0, "Included", IF(ISERROR(N20*O20), O20, N20*O20))</f>
        <v>Included</v>
      </c>
      <c r="Q20" s="620">
        <f>S20</f>
        <v>0</v>
      </c>
      <c r="R20" s="579">
        <f>IF(P20="Included",0,P20)</f>
        <v>0</v>
      </c>
      <c r="S20" s="579">
        <f>IF(K20="",(R20*J20),(R20*K20))</f>
        <v>0</v>
      </c>
      <c r="T20" s="580"/>
      <c r="U20" s="580"/>
      <c r="AD20" s="625"/>
    </row>
    <row r="21" spans="1:30" s="579" customFormat="1" ht="16.5">
      <c r="A21" s="626">
        <v>2</v>
      </c>
      <c r="B21" s="626"/>
      <c r="C21" s="626"/>
      <c r="D21" s="626"/>
      <c r="E21" s="626"/>
      <c r="F21" s="651"/>
      <c r="G21" s="626"/>
      <c r="H21" s="626"/>
      <c r="I21" s="607"/>
      <c r="J21" s="624"/>
      <c r="K21" s="627"/>
      <c r="L21" s="593"/>
      <c r="M21" s="594"/>
      <c r="N21" s="591"/>
      <c r="O21" s="595"/>
      <c r="P21" s="592" t="str">
        <f>IF(O21=0, "Included", IF(ISERROR(N21*O21), O21, N21*O21))</f>
        <v>Included</v>
      </c>
      <c r="Q21" s="620">
        <f>S21</f>
        <v>0</v>
      </c>
      <c r="R21" s="579">
        <f>IF(P21="Included",0,P21)</f>
        <v>0</v>
      </c>
      <c r="S21" s="579">
        <f>IF(K21="",(R21*J21),(R21*K21))</f>
        <v>0</v>
      </c>
      <c r="T21" s="580"/>
      <c r="U21" s="580"/>
      <c r="AD21" s="625"/>
    </row>
    <row r="22" spans="1:30" s="579" customFormat="1" ht="16.5">
      <c r="A22" s="626">
        <v>3</v>
      </c>
      <c r="B22" s="626"/>
      <c r="C22" s="626"/>
      <c r="D22" s="626"/>
      <c r="E22" s="626"/>
      <c r="F22" s="651"/>
      <c r="G22" s="626"/>
      <c r="H22" s="626"/>
      <c r="I22" s="607"/>
      <c r="J22" s="624"/>
      <c r="K22" s="627"/>
      <c r="L22" s="593"/>
      <c r="M22" s="594"/>
      <c r="N22" s="591"/>
      <c r="O22" s="595"/>
      <c r="P22" s="592" t="str">
        <f>IF(O22=0, "Included", IF(ISERROR(N22*O22), O22, N22*O22))</f>
        <v>Included</v>
      </c>
      <c r="Q22" s="620">
        <f>S22</f>
        <v>0</v>
      </c>
      <c r="R22" s="579">
        <f>IF(P22="Included",0,P22)</f>
        <v>0</v>
      </c>
      <c r="S22" s="579">
        <f>IF(K22="",(R22*J22),(R22*K22))</f>
        <v>0</v>
      </c>
      <c r="T22" s="580"/>
      <c r="U22" s="580"/>
      <c r="AD22" s="625"/>
    </row>
    <row r="23" spans="1:30" s="579" customFormat="1" ht="16.5">
      <c r="A23" s="626">
        <v>4</v>
      </c>
      <c r="B23" s="626"/>
      <c r="C23" s="626"/>
      <c r="D23" s="626"/>
      <c r="E23" s="626"/>
      <c r="F23" s="651"/>
      <c r="G23" s="626"/>
      <c r="H23" s="626"/>
      <c r="I23" s="607"/>
      <c r="J23" s="624"/>
      <c r="K23" s="627"/>
      <c r="L23" s="593"/>
      <c r="M23" s="594"/>
      <c r="N23" s="591"/>
      <c r="O23" s="595"/>
      <c r="P23" s="592" t="str">
        <f>IF(O23=0, "Included", IF(ISERROR(N23*O23), O23, N23*O23))</f>
        <v>Included</v>
      </c>
      <c r="Q23" s="620">
        <f>S23</f>
        <v>0</v>
      </c>
      <c r="R23" s="579">
        <f>IF(P23="Included",0,P23)</f>
        <v>0</v>
      </c>
      <c r="S23" s="579">
        <f>IF(K23="",(R23*J23),(R23*K23))</f>
        <v>0</v>
      </c>
      <c r="T23" s="580"/>
      <c r="U23" s="580"/>
      <c r="AD23" s="625"/>
    </row>
    <row r="24" spans="1:30" ht="37.5" customHeight="1">
      <c r="A24" s="652" t="s">
        <v>550</v>
      </c>
      <c r="B24" s="1279" t="e">
        <f>'Sch-3 '!#REF!</f>
        <v>#REF!</v>
      </c>
      <c r="C24" s="1280"/>
      <c r="D24" s="1280"/>
      <c r="E24" s="1280"/>
      <c r="F24" s="1280"/>
      <c r="G24" s="1280"/>
      <c r="H24" s="1280"/>
      <c r="I24" s="653"/>
      <c r="J24" s="653"/>
      <c r="K24" s="653"/>
      <c r="L24" s="653"/>
      <c r="M24" s="653"/>
      <c r="N24" s="653"/>
      <c r="O24" s="653"/>
      <c r="P24" s="653"/>
      <c r="Q24" s="654"/>
      <c r="R24" s="619" t="s">
        <v>543</v>
      </c>
      <c r="S24" s="618" t="s">
        <v>491</v>
      </c>
    </row>
    <row r="25" spans="1:30" s="579" customFormat="1" ht="16.5">
      <c r="A25" s="626">
        <v>1</v>
      </c>
      <c r="B25" s="626"/>
      <c r="C25" s="626"/>
      <c r="D25" s="626"/>
      <c r="E25" s="626"/>
      <c r="F25" s="651"/>
      <c r="G25" s="626"/>
      <c r="H25" s="626"/>
      <c r="I25" s="607"/>
      <c r="J25" s="624"/>
      <c r="K25" s="627"/>
      <c r="L25" s="593"/>
      <c r="M25" s="594"/>
      <c r="N25" s="591"/>
      <c r="O25" s="595"/>
      <c r="P25" s="592" t="str">
        <f>IF(O25=0, "Included", IF(ISERROR(N25*O25), O25, N25*O25))</f>
        <v>Included</v>
      </c>
      <c r="Q25" s="620">
        <f>S25</f>
        <v>0</v>
      </c>
      <c r="R25" s="579">
        <f>IF(P25="Included",0,P25)</f>
        <v>0</v>
      </c>
      <c r="S25" s="579">
        <f>IF(K25="",(R25*J25),(R25*K25))</f>
        <v>0</v>
      </c>
      <c r="T25" s="580"/>
      <c r="U25" s="580"/>
      <c r="AD25" s="625"/>
    </row>
    <row r="26" spans="1:30" s="579" customFormat="1" ht="16.5">
      <c r="A26" s="626">
        <v>2</v>
      </c>
      <c r="B26" s="626"/>
      <c r="C26" s="626"/>
      <c r="D26" s="626"/>
      <c r="E26" s="626"/>
      <c r="F26" s="651"/>
      <c r="G26" s="626"/>
      <c r="H26" s="626"/>
      <c r="I26" s="607"/>
      <c r="J26" s="624"/>
      <c r="K26" s="627"/>
      <c r="L26" s="593"/>
      <c r="M26" s="594"/>
      <c r="N26" s="591"/>
      <c r="O26" s="595"/>
      <c r="P26" s="592" t="str">
        <f>IF(O26=0, "Included", IF(ISERROR(N26*O26), O26, N26*O26))</f>
        <v>Included</v>
      </c>
      <c r="Q26" s="620">
        <f>S26</f>
        <v>0</v>
      </c>
      <c r="R26" s="579">
        <f>IF(P26="Included",0,P26)</f>
        <v>0</v>
      </c>
      <c r="S26" s="579">
        <f>IF(K26="",(R26*J26),(R26*K26))</f>
        <v>0</v>
      </c>
      <c r="T26" s="580"/>
      <c r="U26" s="580"/>
      <c r="AD26" s="625"/>
    </row>
    <row r="27" spans="1:30" s="579" customFormat="1" ht="16.5">
      <c r="A27" s="626">
        <v>3</v>
      </c>
      <c r="B27" s="626"/>
      <c r="C27" s="626"/>
      <c r="D27" s="626"/>
      <c r="E27" s="626"/>
      <c r="F27" s="651"/>
      <c r="G27" s="626"/>
      <c r="H27" s="626"/>
      <c r="I27" s="607"/>
      <c r="J27" s="624"/>
      <c r="K27" s="627"/>
      <c r="L27" s="593"/>
      <c r="M27" s="594"/>
      <c r="N27" s="591"/>
      <c r="O27" s="595"/>
      <c r="P27" s="592" t="str">
        <f>IF(O27=0, "Included", IF(ISERROR(N27*O27), O27, N27*O27))</f>
        <v>Included</v>
      </c>
      <c r="Q27" s="620">
        <f>S27</f>
        <v>0</v>
      </c>
      <c r="R27" s="579">
        <f>IF(P27="Included",0,P27)</f>
        <v>0</v>
      </c>
      <c r="S27" s="579">
        <f>IF(K27="",(R27*J27),(R27*K27))</f>
        <v>0</v>
      </c>
      <c r="T27" s="580"/>
      <c r="U27" s="580"/>
      <c r="AD27" s="625"/>
    </row>
    <row r="28" spans="1:30" s="579" customFormat="1" ht="16.5">
      <c r="A28" s="626">
        <v>4</v>
      </c>
      <c r="B28" s="626"/>
      <c r="C28" s="626"/>
      <c r="D28" s="626"/>
      <c r="E28" s="626"/>
      <c r="F28" s="651"/>
      <c r="G28" s="626"/>
      <c r="H28" s="626"/>
      <c r="I28" s="607"/>
      <c r="J28" s="624"/>
      <c r="K28" s="627"/>
      <c r="L28" s="593"/>
      <c r="M28" s="594"/>
      <c r="N28" s="591"/>
      <c r="O28" s="595"/>
      <c r="P28" s="592" t="str">
        <f>IF(O28=0, "Included", IF(ISERROR(N28*O28), O28, N28*O28))</f>
        <v>Included</v>
      </c>
      <c r="Q28" s="620">
        <f>S28</f>
        <v>0</v>
      </c>
      <c r="R28" s="579">
        <f>IF(P28="Included",0,P28)</f>
        <v>0</v>
      </c>
      <c r="S28" s="579">
        <f>IF(K28="",(R28*J28),(R28*K28))</f>
        <v>0</v>
      </c>
      <c r="T28" s="580"/>
      <c r="U28" s="580"/>
      <c r="AD28" s="625"/>
    </row>
    <row r="29" spans="1:30" ht="19.5" customHeight="1">
      <c r="A29" s="87"/>
      <c r="B29" s="88"/>
      <c r="C29" s="88"/>
      <c r="D29" s="88"/>
      <c r="E29" s="88"/>
      <c r="F29" s="88"/>
      <c r="G29" s="88"/>
      <c r="H29" s="88"/>
      <c r="I29" s="88"/>
      <c r="J29" s="88"/>
      <c r="K29" s="88"/>
      <c r="L29" s="88"/>
      <c r="M29" s="88"/>
      <c r="N29" s="88"/>
      <c r="O29" s="88"/>
      <c r="P29" s="88"/>
      <c r="Q29" s="88"/>
    </row>
    <row r="30" spans="1:30" s="590" customFormat="1" ht="40.5" customHeight="1">
      <c r="A30" s="1271"/>
      <c r="B30" s="1272"/>
      <c r="C30" s="1272"/>
      <c r="D30" s="1272"/>
      <c r="E30" s="1272"/>
      <c r="F30" s="1272"/>
      <c r="G30" s="1272"/>
      <c r="H30" s="1272"/>
      <c r="I30" s="1273"/>
      <c r="J30" s="1276" t="s">
        <v>541</v>
      </c>
      <c r="K30" s="1277"/>
      <c r="L30" s="1277"/>
      <c r="M30" s="1277"/>
      <c r="N30" s="1277"/>
      <c r="O30" s="1278"/>
      <c r="P30" s="621">
        <f>SUM(P20:P28)</f>
        <v>0</v>
      </c>
      <c r="Q30" s="622"/>
      <c r="R30" s="589"/>
      <c r="S30" s="650">
        <f>SUM(S20:S28)</f>
        <v>0</v>
      </c>
    </row>
    <row r="31" spans="1:30" s="590" customFormat="1" ht="25.5" customHeight="1">
      <c r="A31" s="646"/>
      <c r="B31" s="647"/>
      <c r="C31" s="647"/>
      <c r="D31" s="647"/>
      <c r="E31" s="647"/>
      <c r="F31" s="647"/>
      <c r="G31" s="647"/>
      <c r="H31" s="648"/>
      <c r="I31" s="649"/>
      <c r="J31" s="1274" t="s">
        <v>507</v>
      </c>
      <c r="K31" s="1274"/>
      <c r="L31" s="1274"/>
      <c r="M31" s="1274"/>
      <c r="N31" s="1274"/>
      <c r="O31" s="1275"/>
      <c r="P31" s="621"/>
      <c r="Q31" s="623">
        <f>SUM(Q20:Q28)</f>
        <v>0</v>
      </c>
      <c r="R31" s="589"/>
      <c r="S31" s="589"/>
    </row>
    <row r="32" spans="1:30" ht="16.5">
      <c r="A32" s="86"/>
      <c r="B32" s="85"/>
      <c r="C32" s="84"/>
      <c r="D32" s="84"/>
      <c r="E32" s="84"/>
      <c r="F32" s="84"/>
      <c r="G32" s="84"/>
      <c r="H32" s="84"/>
      <c r="I32" s="84"/>
      <c r="J32" s="84"/>
      <c r="K32" s="84"/>
      <c r="L32" s="84"/>
      <c r="M32" s="84"/>
      <c r="N32" s="84"/>
      <c r="O32" s="84"/>
      <c r="P32" s="84"/>
      <c r="Q32" s="84"/>
    </row>
    <row r="33" spans="1:17" ht="21" customHeight="1">
      <c r="A33" s="89"/>
      <c r="B33" s="90"/>
      <c r="C33" s="90"/>
      <c r="D33" s="90"/>
      <c r="E33" s="90"/>
      <c r="F33" s="90"/>
      <c r="G33" s="90"/>
      <c r="H33" s="90"/>
      <c r="I33" s="90"/>
      <c r="J33" s="90"/>
      <c r="K33" s="90"/>
      <c r="L33" s="90"/>
      <c r="M33" s="90"/>
      <c r="N33" s="90"/>
      <c r="O33" s="1267"/>
      <c r="P33" s="1267"/>
      <c r="Q33" s="1267"/>
    </row>
    <row r="34" spans="1:17" ht="33.6" customHeight="1">
      <c r="A34" s="91" t="s">
        <v>404</v>
      </c>
      <c r="B34" s="105" t="str">
        <f>IF('Sch-1'!B125=0,"", 'Sch-1'!B125)</f>
        <v>--</v>
      </c>
      <c r="C34" s="92"/>
      <c r="D34" s="92"/>
      <c r="E34" s="92"/>
      <c r="F34" s="92"/>
      <c r="G34" s="92"/>
      <c r="H34" s="92"/>
      <c r="I34" s="92"/>
      <c r="J34" s="92"/>
      <c r="K34" s="92"/>
      <c r="L34" s="92"/>
      <c r="M34" s="92"/>
      <c r="N34" s="92"/>
      <c r="O34" s="1267" t="str">
        <f>"Printed Name : " &amp; IF('Sch-1'!M126=0,"",'Sch-1'!M126)</f>
        <v xml:space="preserve">Printed Name : </v>
      </c>
      <c r="P34" s="1267"/>
      <c r="Q34" s="1267"/>
    </row>
    <row r="35" spans="1:17" ht="33.6" customHeight="1">
      <c r="A35" s="91" t="s">
        <v>405</v>
      </c>
      <c r="B35" s="105" t="str">
        <f>IF('Sch-1'!B126=0,"", 'Sch-1'!B126)</f>
        <v/>
      </c>
      <c r="C35" s="26"/>
      <c r="D35" s="26"/>
      <c r="E35" s="26"/>
      <c r="F35" s="26"/>
      <c r="G35" s="26"/>
      <c r="H35" s="26"/>
      <c r="I35" s="26"/>
      <c r="J35" s="26"/>
      <c r="K35" s="26"/>
      <c r="L35" s="26"/>
      <c r="M35" s="26"/>
      <c r="N35" s="26"/>
      <c r="O35" s="1267" t="str">
        <f>"Designation   : " &amp; IF('Sch-1'!M127=0,"",'Sch-1'!M127)</f>
        <v xml:space="preserve">Designation   : </v>
      </c>
      <c r="P35" s="1267"/>
      <c r="Q35" s="1267"/>
    </row>
    <row r="36" spans="1:17" ht="33.6" customHeight="1">
      <c r="A36" s="81"/>
      <c r="B36" s="80"/>
      <c r="C36" s="26"/>
      <c r="D36" s="26"/>
      <c r="E36" s="26"/>
      <c r="F36" s="26"/>
      <c r="G36" s="26"/>
      <c r="H36" s="26"/>
      <c r="I36" s="26"/>
      <c r="J36" s="26"/>
      <c r="K36" s="26"/>
      <c r="L36" s="26"/>
      <c r="M36" s="26"/>
      <c r="N36" s="26"/>
      <c r="O36" s="1267"/>
      <c r="P36" s="1267"/>
      <c r="Q36" s="1267"/>
    </row>
    <row r="37" spans="1:17" ht="33.6" customHeight="1">
      <c r="A37" s="81"/>
      <c r="B37" s="80"/>
      <c r="C37" s="26"/>
      <c r="D37" s="26"/>
      <c r="E37" s="26"/>
      <c r="F37" s="26"/>
      <c r="G37" s="26"/>
      <c r="H37" s="26"/>
      <c r="I37" s="26"/>
      <c r="J37" s="26"/>
      <c r="K37" s="26"/>
      <c r="L37" s="26"/>
      <c r="M37" s="26"/>
      <c r="N37" s="26"/>
      <c r="O37" s="81"/>
      <c r="P37" s="178"/>
      <c r="Q37" s="94"/>
    </row>
  </sheetData>
  <sheetProtection formatColumns="0" formatRows="0" selectLockedCells="1"/>
  <customSheetViews>
    <customSheetView guid="{D5F8AD2D-F014-4A7B-9CE7-589273BD9F11}" showPageBreaks="1" fitToPage="1" printArea="1" hiddenColumns="1" state="hidden" view="pageBreakPreview" topLeftCell="G13">
      <selection activeCell="M20" sqref="M20:N23"/>
      <pageMargins left="0.25" right="0.25" top="0.75" bottom="0.75" header="0.3" footer="0.3"/>
      <pageSetup scale="59" fitToHeight="0" orientation="landscape" r:id="rId1"/>
      <headerFooter alignWithMargins="0">
        <oddFooter>&amp;R&amp;"Book Antiqua,Bold"&amp;10Schedule-4/ Page &amp;P of &amp;N</oddFooter>
      </headerFooter>
    </customSheetView>
    <customSheetView guid="{8909CFDD-4F29-4C72-886E-908773EE94A2}" showPageBreaks="1" fitToPage="1" printArea="1" hiddenColumns="1" state="hidden" view="pageBreakPreview" topLeftCell="G13">
      <selection activeCell="M20" sqref="M20:N23"/>
      <pageMargins left="0.25" right="0.25" top="0.75" bottom="0.75" header="0.3" footer="0.3"/>
      <pageSetup scale="58" fitToHeight="0" orientation="landscape" r:id="rId2"/>
      <headerFooter alignWithMargins="0">
        <oddFooter>&amp;R&amp;"Book Antiqua,Bold"&amp;10Schedule-4/ Page &amp;P of &amp;N</oddFooter>
      </headerFooter>
    </customSheetView>
    <customSheetView guid="{A34CC49F-E309-4C23-B4F6-1E3B307C10D1}" showPageBreaks="1" fitToPage="1" printArea="1" hiddenColumns="1" state="hidden" view="pageBreakPreview" topLeftCell="G13">
      <selection activeCell="M20" sqref="M20:N23"/>
      <pageMargins left="0.25" right="0.25" top="0.75" bottom="0.75" header="0.3" footer="0.3"/>
      <pageSetup scale="58" fitToHeight="0" orientation="landscape" r:id="rId3"/>
      <headerFooter alignWithMargins="0">
        <oddFooter>&amp;R&amp;"Book Antiqua,Bold"&amp;10Schedule-4/ Page &amp;P of &amp;N</oddFooter>
      </headerFooter>
    </customSheetView>
    <customSheetView guid="{B835C05C-B615-4DCB-982D-4519616B3CD8}" topLeftCell="A24">
      <selection activeCell="H11" sqref="H11"/>
      <pageMargins left="0.72" right="0.51" top="0.52" bottom="1" header="0.33" footer="0.5"/>
      <pageSetup scale="95" orientation="portrait" r:id="rId4"/>
      <headerFooter alignWithMargins="0">
        <oddFooter>&amp;R&amp;"Book Antiqua,Bold"&amp;10Schedule-4/ Page &amp;P of &amp;N</oddFooter>
      </headerFooter>
    </customSheetView>
    <customSheetView guid="{223BC0FC-814D-40F0-9795-CE82A16FF3A5}" topLeftCell="A8">
      <selection activeCell="G14" sqref="G14"/>
      <pageMargins left="0.72" right="0.51" top="0.52" bottom="1" header="0.33" footer="0.5"/>
      <pageSetup scale="95" orientation="portrait" r:id="rId5"/>
      <headerFooter alignWithMargins="0">
        <oddFooter>&amp;R&amp;"Book Antiqua,Bold"&amp;10Schedule-4/ Page &amp;P of &amp;N</oddFooter>
      </headerFooter>
    </customSheetView>
    <customSheetView guid="{D53177B2-31EC-4222-B97A-A37DCFD9E45B}">
      <selection activeCell="G14" sqref="G14"/>
      <pageMargins left="0.72" right="0.51" top="0.52" bottom="1" header="0.33" footer="0.5"/>
      <pageSetup scale="95" orientation="portrait" r:id="rId6"/>
      <headerFooter alignWithMargins="0">
        <oddFooter>&amp;R&amp;"Book Antiqua,Bold"&amp;10Schedule-4/ Page &amp;P of &amp;N</oddFooter>
      </headerFooter>
    </customSheetView>
    <customSheetView guid="{B3CE7B10-A914-4559-A6DA-AED8C22AFD6D}" topLeftCell="A4">
      <selection activeCell="G14" sqref="G14"/>
      <pageMargins left="0.72" right="0.51" top="0.52" bottom="1" header="0.33" footer="0.5"/>
      <pageSetup scale="95" orientation="portrait" r:id="rId7"/>
      <headerFooter alignWithMargins="0">
        <oddFooter>&amp;R&amp;"Book Antiqua,Bold"&amp;10Schedule-4/ Page &amp;P of &amp;N</oddFooter>
      </headerFooter>
    </customSheetView>
    <customSheetView guid="{7487ED9F-BBED-4B2A-9631-22F1A430946B}" topLeftCell="A10">
      <selection activeCell="C24" sqref="C24"/>
      <pageMargins left="0.72" right="0.51" top="0.52" bottom="1" header="0.33" footer="0.5"/>
      <pageSetup scale="95" orientation="portrait" r:id="rId8"/>
      <headerFooter alignWithMargins="0">
        <oddFooter>&amp;R&amp;"Book Antiqua,Bold"&amp;10Schedule-4/ Page &amp;P of &amp;N</oddFooter>
      </headerFooter>
    </customSheetView>
    <customSheetView guid="{A7DBDDEF-9245-44C6-9EBF-032DB6E1C0A2}" topLeftCell="A10">
      <selection activeCell="D17" sqref="D17"/>
      <pageMargins left="0.72" right="0.51" top="0.52" bottom="1" header="0.33" footer="0.5"/>
      <pageSetup scale="95" orientation="portrait" r:id="rId9"/>
      <headerFooter alignWithMargins="0">
        <oddFooter>&amp;R&amp;"Book Antiqua,Bold"&amp;10Schedule-4/ Page &amp;P of &amp;N</oddFooter>
      </headerFooter>
    </customSheetView>
    <customSheetView guid="{E9F4E142-7D26-464D-BECA-4F3806DB1FE1}">
      <selection activeCell="G8" sqref="G8"/>
      <pageMargins left="0.72" right="0.51" top="0.52" bottom="1" header="0.33" footer="0.5"/>
      <pageSetup scale="95" orientation="portrait" r:id="rId10"/>
      <headerFooter alignWithMargins="0">
        <oddFooter>&amp;R&amp;"Book Antiqua,Bold"&amp;10Schedule-4/ Page &amp;P of &amp;N</oddFooter>
      </headerFooter>
    </customSheetView>
    <customSheetView guid="{27A45B7A-04F2-4516-B80B-5ED0825D4ED3}">
      <selection activeCell="E20" sqref="E20"/>
      <pageMargins left="0.72" right="0.51" top="0.52" bottom="1" header="0.33" footer="0.5"/>
      <pageSetup scale="95" orientation="portrait" r:id="rId11"/>
      <headerFooter alignWithMargins="0">
        <oddFooter>&amp;R&amp;"Book Antiqua,Bold"&amp;10Schedule-4/ Page &amp;P of &amp;N</oddFooter>
      </headerFooter>
    </customSheetView>
    <customSheetView guid="{14D7F02E-BCCA-4517-ABC7-537FF4AEB67A}">
      <selection activeCell="B18" sqref="B18:E18"/>
      <pageMargins left="0.72" right="0.51" top="0.52" bottom="1" header="0.33" footer="0.5"/>
      <pageSetup scale="95" orientation="portrait" r:id="rId12"/>
      <headerFooter alignWithMargins="0">
        <oddFooter>&amp;R&amp;"Book Antiqua,Bold"&amp;10Schedule-4/ Page &amp;P of &amp;N</oddFooter>
      </headerFooter>
    </customSheetView>
    <customSheetView guid="{01ACF2E1-8E61-4459-ABC1-B6C183DEED61}" showRuler="0">
      <pageMargins left="0.72" right="0.51" top="0.52" bottom="1" header="0.33" footer="0.5"/>
      <pageSetup scale="95" orientation="portrait" r:id="rId13"/>
      <headerFooter alignWithMargins="0">
        <oddFooter>&amp;R&amp;"Book Antiqua,Bold"&amp;10Schedule-4/ Page &amp;P of &amp;N</oddFooter>
      </headerFooter>
    </customSheetView>
    <customSheetView guid="{4F65FF32-EC61-4022-A399-2986D7B6B8B3}" showRuler="0">
      <pageMargins left="0.72" right="0.51" top="0.52" bottom="1" header="0.33" footer="0.5"/>
      <pageSetup scale="95" orientation="portrait" r:id="rId14"/>
      <headerFooter alignWithMargins="0">
        <oddFooter>&amp;R&amp;"Book Antiqua,Bold"&amp;10Schedule-4/ Page &amp;P of &amp;N</oddFooter>
      </headerFooter>
    </customSheetView>
    <customSheetView guid="{ECE9294F-C910-4036-88BC-B1F2176FB06B}">
      <selection activeCell="K7" sqref="K7"/>
      <pageMargins left="0.72" right="0.51" top="0.52" bottom="1" header="0.33" footer="0.5"/>
      <pageSetup scale="95" orientation="portrait" r:id="rId15"/>
      <headerFooter alignWithMargins="0">
        <oddFooter>&amp;R&amp;"Book Antiqua,Bold"&amp;10Schedule-4/ Page &amp;P of &amp;N</oddFooter>
      </headerFooter>
    </customSheetView>
    <customSheetView guid="{B23AD343-29DA-4CE0-BD10-47BF44F3782F}">
      <selection activeCell="G8" sqref="G8"/>
      <pageMargins left="0.72" right="0.51" top="0.52" bottom="1" header="0.33" footer="0.5"/>
      <pageSetup scale="95" orientation="portrait" r:id="rId16"/>
      <headerFooter alignWithMargins="0">
        <oddFooter>&amp;R&amp;"Book Antiqua,Bold"&amp;10Schedule-4/ Page &amp;P of &amp;N</oddFooter>
      </headerFooter>
    </customSheetView>
    <customSheetView guid="{4AA1107B-A795-4744-B566-827168772C7A}" topLeftCell="A7">
      <selection activeCell="C24" sqref="C24"/>
      <pageMargins left="0.72" right="0.51" top="0.52" bottom="1" header="0.33" footer="0.5"/>
      <pageSetup scale="95" orientation="portrait" r:id="rId17"/>
      <headerFooter alignWithMargins="0">
        <oddFooter>&amp;R&amp;"Book Antiqua,Bold"&amp;10Schedule-4/ Page &amp;P of &amp;N</oddFooter>
      </headerFooter>
    </customSheetView>
    <customSheetView guid="{EE46BCD1-F715-4FA9-A5FC-1B125AD601E0}" topLeftCell="A7">
      <selection activeCell="C24" sqref="C24"/>
      <pageMargins left="0.72" right="0.51" top="0.52" bottom="1" header="0.33" footer="0.5"/>
      <pageSetup scale="95" orientation="portrait" r:id="rId18"/>
      <headerFooter alignWithMargins="0">
        <oddFooter>&amp;R&amp;"Book Antiqua,Bold"&amp;10Schedule-4/ Page &amp;P of &amp;N</oddFooter>
      </headerFooter>
    </customSheetView>
    <customSheetView guid="{D0757F9E-DF41-4B40-A5E5-F4F8FDD8D61D}" topLeftCell="A4">
      <selection activeCell="G14" sqref="G14"/>
      <pageMargins left="0.72" right="0.51" top="0.52" bottom="1" header="0.33" footer="0.5"/>
      <pageSetup scale="95" orientation="portrait" r:id="rId19"/>
      <headerFooter alignWithMargins="0">
        <oddFooter>&amp;R&amp;"Book Antiqua,Bold"&amp;10Schedule-4/ Page &amp;P of &amp;N</oddFooter>
      </headerFooter>
    </customSheetView>
    <customSheetView guid="{E97134B6-5E8D-4951-8DA0-73D065532361}">
      <selection activeCell="G14" sqref="G14"/>
      <pageMargins left="0.72" right="0.51" top="0.52" bottom="1" header="0.33" footer="0.5"/>
      <pageSetup scale="95" orientation="portrait" r:id="rId20"/>
      <headerFooter alignWithMargins="0">
        <oddFooter>&amp;R&amp;"Book Antiqua,Bold"&amp;10Schedule-4/ Page &amp;P of &amp;N</oddFooter>
      </headerFooter>
    </customSheetView>
    <customSheetView guid="{C431BC99-7569-44AB-83F6-AB73BDED3783}" topLeftCell="A8">
      <selection activeCell="G14" sqref="G14"/>
      <pageMargins left="0.72" right="0.51" top="0.52" bottom="1" header="0.33" footer="0.5"/>
      <pageSetup scale="95" orientation="portrait" r:id="rId21"/>
      <headerFooter alignWithMargins="0">
        <oddFooter>&amp;R&amp;"Book Antiqua,Bold"&amp;10Schedule-4/ Page &amp;P of &amp;N</oddFooter>
      </headerFooter>
    </customSheetView>
    <customSheetView guid="{498493C3-769C-4143-9114-C68CD1D40B11}" showPageBreaks="1" fitToPage="1" printArea="1" hiddenColumns="1" state="hidden" view="pageBreakPreview" topLeftCell="G13">
      <selection activeCell="M20" sqref="M20:N23"/>
      <pageMargins left="0.25" right="0.25" top="0.75" bottom="0.75" header="0.3" footer="0.3"/>
      <pageSetup scale="58" fitToHeight="0" orientation="landscape" r:id="rId22"/>
      <headerFooter alignWithMargins="0">
        <oddFooter>&amp;R&amp;"Book Antiqua,Bold"&amp;10Schedule-4/ Page &amp;P of &amp;N</oddFooter>
      </headerFooter>
    </customSheetView>
    <customSheetView guid="{1E0C44A1-9358-4FBD-8C2C-4DB661DA1476}" showPageBreaks="1" fitToPage="1" printArea="1" hiddenColumns="1" state="hidden" view="pageBreakPreview" topLeftCell="G13">
      <selection activeCell="M20" sqref="M20:N23"/>
      <pageMargins left="0.25" right="0.25" top="0.75" bottom="0.75" header="0.3" footer="0.3"/>
      <pageSetup scale="59" fitToHeight="0" orientation="landscape" r:id="rId23"/>
      <headerFooter alignWithMargins="0">
        <oddFooter>&amp;R&amp;"Book Antiqua,Bold"&amp;10Schedule-4/ Page &amp;P of &amp;N</oddFooter>
      </headerFooter>
    </customSheetView>
    <customSheetView guid="{A41EE4DE-0D82-4A56-8210-F78316511D11}" showPageBreaks="1" fitToPage="1" printArea="1" hiddenColumns="1" state="hidden" view="pageBreakPreview" topLeftCell="G13">
      <selection activeCell="M20" sqref="M20:N23"/>
      <pageMargins left="0.25" right="0.25" top="0.75" bottom="0.75" header="0.3" footer="0.3"/>
      <pageSetup scale="58" fitToHeight="0" orientation="landscape" r:id="rId24"/>
      <headerFooter alignWithMargins="0">
        <oddFooter>&amp;R&amp;"Book Antiqua,Bold"&amp;10Schedule-4/ Page &amp;P of &amp;N</oddFooter>
      </headerFooter>
    </customSheetView>
    <customSheetView guid="{BB6473B7-092C-417E-97E7-ED0705AE17A0}" showPageBreaks="1" fitToPage="1" printArea="1" hiddenColumns="1" state="hidden" view="pageBreakPreview" topLeftCell="G13">
      <selection activeCell="M20" sqref="M20:N23"/>
      <pageMargins left="0.25" right="0.25" top="0.75" bottom="0.75" header="0.3" footer="0.3"/>
      <pageSetup scale="59" fitToHeight="0" orientation="landscape" r:id="rId25"/>
      <headerFooter alignWithMargins="0">
        <oddFooter>&amp;R&amp;"Book Antiqua,Bold"&amp;10Schedule-4/ Page &amp;P of &amp;N</oddFooter>
      </headerFooter>
    </customSheetView>
    <customSheetView guid="{023E95C7-CD0A-46A1-945E-64751E02EBFE}" showPageBreaks="1" fitToPage="1" printArea="1" hiddenColumns="1" state="hidden" view="pageBreakPreview" topLeftCell="G13">
      <selection activeCell="M20" sqref="M20:N23"/>
      <pageMargins left="0.25" right="0.25" top="0.75" bottom="0.75" header="0.3" footer="0.3"/>
      <pageSetup scale="58" fitToHeight="0" orientation="landscape" r:id="rId26"/>
      <headerFooter alignWithMargins="0">
        <oddFooter>&amp;R&amp;"Book Antiqua,Bold"&amp;10Schedule-4/ Page &amp;P of &amp;N</oddFooter>
      </headerFooter>
    </customSheetView>
    <customSheetView guid="{CB55CDDD-15EC-4265-9148-3411BBB26D54}" showPageBreaks="1" fitToPage="1" printArea="1" hiddenColumns="1" state="hidden" view="pageBreakPreview" topLeftCell="G13">
      <selection activeCell="M20" sqref="M20:N23"/>
      <pageMargins left="0.25" right="0.25" top="0.75" bottom="0.75" header="0.3" footer="0.3"/>
      <pageSetup scale="58" fitToHeight="0" orientation="landscape" r:id="rId27"/>
      <headerFooter alignWithMargins="0">
        <oddFooter>&amp;R&amp;"Book Antiqua,Bold"&amp;10Schedule-4/ Page &amp;P of &amp;N</oddFooter>
      </headerFooter>
    </customSheetView>
    <customSheetView guid="{987A3FAC-920D-4C0C-8129-D8F4AFD7E477}" showPageBreaks="1" fitToPage="1" printArea="1" hiddenColumns="1" state="hidden" view="pageBreakPreview" topLeftCell="G13">
      <selection activeCell="M20" sqref="M20:N23"/>
      <pageMargins left="0.25" right="0.25" top="0.75" bottom="0.75" header="0.3" footer="0.3"/>
      <pageSetup scale="58" fitToHeight="0" orientation="landscape" r:id="rId28"/>
      <headerFooter alignWithMargins="0">
        <oddFooter>&amp;R&amp;"Book Antiqua,Bold"&amp;10Schedule-4/ Page &amp;P of &amp;N</oddFooter>
      </headerFooter>
    </customSheetView>
  </customSheetViews>
  <mergeCells count="17">
    <mergeCell ref="A3:Q3"/>
    <mergeCell ref="A4:Q4"/>
    <mergeCell ref="B8:O8"/>
    <mergeCell ref="B9:O9"/>
    <mergeCell ref="B10:O10"/>
    <mergeCell ref="B11:O11"/>
    <mergeCell ref="A7:O7"/>
    <mergeCell ref="O33:Q33"/>
    <mergeCell ref="O36:Q36"/>
    <mergeCell ref="O35:Q35"/>
    <mergeCell ref="O34:Q34"/>
    <mergeCell ref="B18:Q18"/>
    <mergeCell ref="A30:I30"/>
    <mergeCell ref="J31:O31"/>
    <mergeCell ref="J30:O30"/>
    <mergeCell ref="B19:H19"/>
    <mergeCell ref="B24:H24"/>
  </mergeCells>
  <phoneticPr fontId="2" type="noConversion"/>
  <conditionalFormatting sqref="I20:I23">
    <cfRule type="expression" dxfId="19" priority="8" stopIfTrue="1">
      <formula>H20&gt;0</formula>
    </cfRule>
  </conditionalFormatting>
  <conditionalFormatting sqref="I25:I28">
    <cfRule type="expression" dxfId="18" priority="4" stopIfTrue="1">
      <formula>H25&gt;0</formula>
    </cfRule>
  </conditionalFormatting>
  <conditionalFormatting sqref="K20:K23">
    <cfRule type="expression" dxfId="17" priority="5" stopIfTrue="1">
      <formula>J20&gt;0</formula>
    </cfRule>
    <cfRule type="cellIs" dxfId="16" priority="6" stopIfTrue="1" operator="equal">
      <formula>"a"</formula>
    </cfRule>
    <cfRule type="expression" dxfId="15" priority="7" stopIfTrue="1">
      <formula>H20&gt;0</formula>
    </cfRule>
  </conditionalFormatting>
  <conditionalFormatting sqref="K25:K28">
    <cfRule type="expression" dxfId="14" priority="1" stopIfTrue="1">
      <formula>J25&gt;0</formula>
    </cfRule>
    <cfRule type="cellIs" dxfId="13" priority="2" stopIfTrue="1" operator="equal">
      <formula>"a"</formula>
    </cfRule>
    <cfRule type="expression" dxfId="12" priority="3" stopIfTrue="1">
      <formula>H25&gt;0</formula>
    </cfRule>
  </conditionalFormatting>
  <conditionalFormatting sqref="O20:O23">
    <cfRule type="expression" dxfId="11" priority="14" stopIfTrue="1">
      <formula>N20&gt;0</formula>
    </cfRule>
  </conditionalFormatting>
  <conditionalFormatting sqref="O25:O28">
    <cfRule type="expression" dxfId="10" priority="10" stopIfTrue="1">
      <formula>N25&gt;0</formula>
    </cfRule>
  </conditionalFormatting>
  <dataValidations count="4">
    <dataValidation operator="greaterThan" allowBlank="1" showInputMessage="1" showErrorMessage="1" error="Enter only Numeric Value greater than zero or leave the cell blank !" sqref="K16:K17" xr:uid="{00000000-0002-0000-0B00-000000000000}"/>
    <dataValidation type="whole" operator="greaterThan" allowBlank="1" showInputMessage="1" showErrorMessage="1" error="Enter only Numeric Value greater than zero or leave the cell blank !" sqref="O25:O28 O20:O23" xr:uid="{00000000-0002-0000-0B00-000001000000}">
      <formula1>0</formula1>
    </dataValidation>
    <dataValidation type="list" operator="greaterThan" allowBlank="1" showInputMessage="1" showErrorMessage="1" sqref="K20:K23 K25:K28" xr:uid="{00000000-0002-0000-0B00-000002000000}">
      <formula1>"0%,5%,12%,18%,28%"</formula1>
    </dataValidation>
    <dataValidation type="whole" operator="greaterThan" allowBlank="1" showInputMessage="1" showErrorMessage="1" sqref="I20:I23 I25:I28" xr:uid="{00000000-0002-0000-0B00-000003000000}">
      <formula1>1</formula1>
    </dataValidation>
  </dataValidations>
  <pageMargins left="0.25" right="0.25" top="0.75" bottom="0.75" header="0.3" footer="0.3"/>
  <pageSetup scale="58" fitToHeight="0" orientation="landscape" r:id="rId29"/>
  <headerFooter alignWithMargins="0">
    <oddFooter>&amp;R&amp;"Book Antiqua,Bold"&amp;10Schedule-4/ Page &amp;P of &amp;N</oddFooter>
  </headerFooter>
  <drawing r:id="rId3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indexed="33"/>
  </sheetPr>
  <dimension ref="A1:X74"/>
  <sheetViews>
    <sheetView view="pageBreakPreview" topLeftCell="A3" zoomScaleNormal="100" zoomScaleSheetLayoutView="100" workbookViewId="0">
      <selection activeCell="D17" sqref="D17:E17"/>
    </sheetView>
  </sheetViews>
  <sheetFormatPr defaultColWidth="10" defaultRowHeight="16.5"/>
  <cols>
    <col min="1" max="1" width="10.375" style="33" customWidth="1"/>
    <col min="2" max="2" width="40.875" style="33" customWidth="1"/>
    <col min="3" max="3" width="17.5" style="33" customWidth="1"/>
    <col min="4" max="4" width="26.75" style="33" customWidth="1"/>
    <col min="5" max="5" width="20" style="33" customWidth="1"/>
    <col min="6" max="6" width="10" style="151" customWidth="1"/>
    <col min="7" max="7" width="29.875" style="151" customWidth="1"/>
    <col min="8" max="8" width="10" style="151" customWidth="1"/>
    <col min="9" max="9" width="12.25" style="151" hidden="1" customWidth="1"/>
    <col min="10" max="10" width="12.625" style="151" hidden="1" customWidth="1"/>
    <col min="11" max="11" width="15" style="151" hidden="1" customWidth="1"/>
    <col min="12" max="13" width="10" style="151" hidden="1" customWidth="1"/>
    <col min="14" max="14" width="18.625" style="151" hidden="1" customWidth="1"/>
    <col min="15" max="15" width="16" style="151" hidden="1" customWidth="1"/>
    <col min="16" max="16" width="10" style="151" hidden="1" customWidth="1"/>
    <col min="17" max="17" width="10" style="151" customWidth="1"/>
    <col min="18" max="18" width="10" style="30" customWidth="1"/>
    <col min="19" max="24" width="10" style="151" customWidth="1"/>
    <col min="25" max="16384" width="10" style="30"/>
  </cols>
  <sheetData>
    <row r="1" spans="1:15" ht="18" customHeight="1">
      <c r="A1" s="51" t="str">
        <f>Cover!B3</f>
        <v>Tender Enquiry No.:NR3/NT/W-AIS/DOM/K00/25/09228 (RFx No. 5002004616)</v>
      </c>
      <c r="B1" s="52"/>
      <c r="C1" s="53"/>
      <c r="D1" s="53"/>
      <c r="E1" s="8" t="s">
        <v>425</v>
      </c>
    </row>
    <row r="2" spans="1:15" ht="8.1" customHeight="1">
      <c r="A2" s="4"/>
      <c r="B2" s="13"/>
      <c r="C2" s="6"/>
      <c r="D2" s="6"/>
      <c r="E2" s="1"/>
      <c r="F2" s="186"/>
    </row>
    <row r="3" spans="1:15" ht="64.5" customHeight="1">
      <c r="A3" s="1284" t="str">
        <f>Cover!$B$2</f>
        <v>Package-C-Augmentation of transformation capacity at 765/400/220kV Agra (PG) S/S by 1x500 MVA, 400/220kV ICT at 400 KV Agra S/S</v>
      </c>
      <c r="B3" s="1284"/>
      <c r="C3" s="1284"/>
      <c r="D3" s="1284"/>
      <c r="E3" s="1284"/>
    </row>
    <row r="4" spans="1:15" ht="22.15" customHeight="1">
      <c r="A4" s="1288" t="s">
        <v>25</v>
      </c>
      <c r="B4" s="1288"/>
      <c r="C4" s="1288"/>
      <c r="D4" s="1288"/>
      <c r="E4" s="1288"/>
    </row>
    <row r="5" spans="1:15" ht="12" customHeight="1">
      <c r="A5" s="36"/>
      <c r="B5" s="31"/>
      <c r="C5" s="31"/>
      <c r="D5" s="31"/>
      <c r="E5" s="31"/>
    </row>
    <row r="6" spans="1:15" ht="18" customHeight="1">
      <c r="A6" s="23" t="str">
        <f>'Sch-1'!A6</f>
        <v>Bidder’s Name and Address (Lead Partner) :</v>
      </c>
      <c r="D6" s="56" t="s">
        <v>394</v>
      </c>
    </row>
    <row r="7" spans="1:15" ht="18" customHeight="1">
      <c r="A7" s="172" t="str">
        <f>'Sch-1'!A7</f>
        <v xml:space="preserve">JV of …….. …….. …….. …….. …….. ……..  ,  &amp; …….. …….. …….. …….. …….. …….. </v>
      </c>
      <c r="D7" s="57" t="str">
        <f>'Sch-1'!M7</f>
        <v>Contracts Services, 3rd Floor</v>
      </c>
    </row>
    <row r="8" spans="1:15" ht="18" customHeight="1">
      <c r="A8" s="34" t="s">
        <v>410</v>
      </c>
      <c r="B8" s="1287" t="str">
        <f>IF('Sch-1'!C8=0, "", 'Sch-1'!C8)</f>
        <v xml:space="preserve">…….. …….. …….. …….. …….. …….. </v>
      </c>
      <c r="C8" s="1287"/>
      <c r="D8" s="57" t="str">
        <f>'Sch-1'!M8</f>
        <v>Power Grid Corporation of India Ltd.,</v>
      </c>
    </row>
    <row r="9" spans="1:15" ht="18" customHeight="1">
      <c r="A9" s="34" t="s">
        <v>411</v>
      </c>
      <c r="B9" s="1287" t="str">
        <f>IF('Sch-1'!C9=0, "", 'Sch-1'!C9)</f>
        <v xml:space="preserve">…….. …….. …….. …….. …….. …….. </v>
      </c>
      <c r="C9" s="1287"/>
      <c r="D9" s="57" t="str">
        <f>'Sch-1'!M9</f>
        <v>Northern Region-III Headquarter 2nd Floor, Plot No. – 2A/INS 02, Avadh Vihar Yojna</v>
      </c>
    </row>
    <row r="10" spans="1:15" ht="18" customHeight="1">
      <c r="A10" s="35"/>
      <c r="B10" s="1287" t="str">
        <f>IF('Sch-1'!C10=0, "", 'Sch-1'!C10)</f>
        <v xml:space="preserve">…….. …….. …….. …….. …….. …….. </v>
      </c>
      <c r="C10" s="1287"/>
      <c r="D10" s="57" t="str">
        <f>'Sch-1'!M10</f>
        <v xml:space="preserve">Amar Shaheed Path, Lucknow- 226002 (UP) </v>
      </c>
    </row>
    <row r="11" spans="1:15" ht="18" customHeight="1">
      <c r="A11" s="35"/>
      <c r="B11" s="1287" t="str">
        <f>IF('Sch-1'!C11=0, "", 'Sch-1'!C11)</f>
        <v xml:space="preserve">…….. …….. …….. …….. …….. …….. </v>
      </c>
      <c r="C11" s="1287"/>
      <c r="D11" s="57"/>
    </row>
    <row r="12" spans="1:15" ht="8.1" customHeight="1"/>
    <row r="13" spans="1:15" ht="22.15" customHeight="1">
      <c r="A13" s="68" t="s">
        <v>376</v>
      </c>
      <c r="B13" s="1289" t="s">
        <v>377</v>
      </c>
      <c r="C13" s="1290"/>
      <c r="D13" s="1285" t="s">
        <v>378</v>
      </c>
      <c r="E13" s="1286"/>
      <c r="I13" s="1283" t="s">
        <v>255</v>
      </c>
      <c r="J13" s="1283"/>
      <c r="K13" s="1283"/>
      <c r="M13" s="1283" t="s">
        <v>281</v>
      </c>
      <c r="N13" s="1283"/>
      <c r="O13" s="1283"/>
    </row>
    <row r="14" spans="1:15" ht="18" customHeight="1">
      <c r="A14" s="37" t="s">
        <v>379</v>
      </c>
      <c r="B14" s="1297" t="s">
        <v>492</v>
      </c>
      <c r="C14" s="1298"/>
      <c r="D14" s="1295"/>
      <c r="E14" s="1296"/>
      <c r="I14" s="263" t="s">
        <v>230</v>
      </c>
      <c r="K14" s="263" t="e">
        <f>ROUND('Sch-1'!AE3*#REF!,0)</f>
        <v>#REF!</v>
      </c>
      <c r="M14" s="263" t="s">
        <v>230</v>
      </c>
      <c r="O14" s="263" t="e">
        <f>ROUND('Sch-1'!AE5*#REF!,0)</f>
        <v>#REF!</v>
      </c>
    </row>
    <row r="15" spans="1:15" ht="89.25" customHeight="1">
      <c r="A15" s="38"/>
      <c r="B15" s="1292" t="s">
        <v>493</v>
      </c>
      <c r="C15" s="1293"/>
      <c r="D15" s="1308">
        <f>'Sch-1'!N120+'Sch-7'!N21</f>
        <v>0</v>
      </c>
      <c r="E15" s="1309"/>
      <c r="G15" s="509"/>
    </row>
    <row r="16" spans="1:15" ht="18" customHeight="1">
      <c r="A16" s="37" t="s">
        <v>380</v>
      </c>
      <c r="B16" s="1297" t="s">
        <v>494</v>
      </c>
      <c r="C16" s="1298"/>
      <c r="D16" s="1294"/>
      <c r="E16" s="1294"/>
      <c r="I16" s="263" t="s">
        <v>256</v>
      </c>
      <c r="K16" s="264">
        <f>IF(ISERROR(ROUND((#REF!+#REF!)*#REF!,0)),0, ROUND((#REF!+#REF!)*#REF!,0))</f>
        <v>0</v>
      </c>
      <c r="M16" s="263" t="s">
        <v>256</v>
      </c>
      <c r="O16" s="264">
        <f>IF(ISERROR(ROUND((#REF!+#REF!)*#REF!,0)),0, ROUND((#REF!+#REF!)*#REF!,0))</f>
        <v>0</v>
      </c>
    </row>
    <row r="17" spans="1:15" ht="72.75" customHeight="1">
      <c r="A17" s="38"/>
      <c r="B17" s="1292" t="s">
        <v>555</v>
      </c>
      <c r="C17" s="1293"/>
      <c r="D17" s="1308">
        <f>'Sch-3 '!S98+'Sch-4'!Q23+'Sch-4b'!Q31</f>
        <v>0</v>
      </c>
      <c r="E17" s="1309"/>
      <c r="G17" s="507"/>
      <c r="I17" s="265" t="e">
        <f>#REF!/'Sch-1'!AE1</f>
        <v>#REF!</v>
      </c>
      <c r="K17" s="151">
        <f>'Sch-1'!AE3</f>
        <v>0</v>
      </c>
      <c r="M17" s="265" t="e">
        <f>I17</f>
        <v>#REF!</v>
      </c>
      <c r="O17" s="151">
        <f>'Sch-1'!AE5</f>
        <v>0</v>
      </c>
    </row>
    <row r="18" spans="1:15" ht="18" customHeight="1">
      <c r="A18" s="1291"/>
      <c r="B18" s="1306" t="s">
        <v>497</v>
      </c>
      <c r="C18" s="1307"/>
      <c r="D18" s="1299">
        <f>D17+D15</f>
        <v>0</v>
      </c>
      <c r="E18" s="1300"/>
      <c r="I18" s="151" t="s">
        <v>272</v>
      </c>
      <c r="K18" s="266" t="e">
        <f>K14+K16+#REF!</f>
        <v>#REF!</v>
      </c>
      <c r="M18" s="151" t="s">
        <v>282</v>
      </c>
      <c r="O18" s="266" t="e">
        <f>O14+O16+#REF!</f>
        <v>#REF!</v>
      </c>
    </row>
    <row r="19" spans="1:15" ht="24.75" customHeight="1">
      <c r="A19" s="1291"/>
      <c r="B19" s="1304"/>
      <c r="C19" s="1305"/>
      <c r="D19" s="1302"/>
      <c r="E19" s="1303"/>
    </row>
    <row r="20" spans="1:15" ht="18" customHeight="1">
      <c r="B20" s="40"/>
      <c r="C20" s="40"/>
      <c r="D20" s="41"/>
      <c r="E20" s="41"/>
    </row>
    <row r="21" spans="1:15" ht="24" customHeight="1">
      <c r="A21" s="63"/>
      <c r="B21" s="1301"/>
      <c r="C21" s="1301"/>
      <c r="D21" s="1301"/>
      <c r="E21" s="1301"/>
    </row>
    <row r="22" spans="1:15" ht="18" customHeight="1">
      <c r="A22" s="42"/>
      <c r="B22" s="42"/>
      <c r="C22" s="42"/>
      <c r="D22" s="42"/>
      <c r="E22" s="42"/>
    </row>
    <row r="23" spans="1:15" ht="30" customHeight="1">
      <c r="A23" s="42"/>
      <c r="B23" s="42"/>
      <c r="C23" s="28"/>
      <c r="D23" s="42"/>
      <c r="E23" s="42"/>
    </row>
    <row r="24" spans="1:15" ht="30" customHeight="1">
      <c r="A24" s="27" t="s">
        <v>70</v>
      </c>
      <c r="B24" s="104" t="str">
        <f>IF('Sch-1'!B125=0,"", 'Sch-1'!B125)</f>
        <v>--</v>
      </c>
      <c r="C24" s="28" t="s">
        <v>406</v>
      </c>
      <c r="D24" s="98" t="str">
        <f>IF('Sch-1'!M126=0,"",'Sch-1'!M126)</f>
        <v/>
      </c>
      <c r="F24" s="267"/>
    </row>
    <row r="25" spans="1:15" ht="30" customHeight="1">
      <c r="A25" s="27" t="s">
        <v>454</v>
      </c>
      <c r="B25" s="97" t="str">
        <f>IF('Sch-1'!B126=0,"", 'Sch-1'!B126)</f>
        <v/>
      </c>
      <c r="C25" s="28" t="s">
        <v>407</v>
      </c>
      <c r="D25" s="98" t="str">
        <f>IF('Sch-1'!M127=0,"",'Sch-1'!M127)</f>
        <v/>
      </c>
      <c r="F25" s="267"/>
    </row>
    <row r="26" spans="1:15" ht="30" customHeight="1">
      <c r="A26" s="193"/>
      <c r="B26" s="192"/>
      <c r="C26" s="28"/>
      <c r="D26" s="151"/>
      <c r="E26" s="151"/>
      <c r="F26" s="267"/>
    </row>
    <row r="27" spans="1:15" ht="33" customHeight="1">
      <c r="A27" s="193"/>
      <c r="B27" s="192"/>
      <c r="C27" s="186"/>
      <c r="D27" s="201"/>
      <c r="E27" s="216"/>
      <c r="F27" s="267"/>
    </row>
    <row r="28" spans="1:15" ht="22.15" customHeight="1">
      <c r="A28" s="217"/>
      <c r="B28" s="217"/>
      <c r="C28" s="217"/>
      <c r="D28" s="217"/>
      <c r="E28" s="218"/>
    </row>
    <row r="29" spans="1:15" ht="22.15" customHeight="1">
      <c r="A29" s="217"/>
      <c r="B29" s="217"/>
      <c r="C29" s="217"/>
      <c r="D29" s="217"/>
      <c r="E29" s="218"/>
    </row>
    <row r="30" spans="1:15" ht="22.15" customHeight="1">
      <c r="A30" s="217"/>
      <c r="B30" s="217"/>
      <c r="C30" s="217"/>
      <c r="D30" s="217"/>
      <c r="E30" s="218"/>
    </row>
    <row r="31" spans="1:15" ht="22.15" customHeight="1">
      <c r="A31" s="217"/>
      <c r="B31" s="217"/>
      <c r="C31" s="217"/>
      <c r="D31" s="217"/>
      <c r="E31" s="218"/>
    </row>
    <row r="32" spans="1:15" ht="22.15" customHeight="1">
      <c r="A32" s="217"/>
      <c r="B32" s="217"/>
      <c r="C32" s="217"/>
      <c r="D32" s="217"/>
      <c r="E32" s="218"/>
    </row>
    <row r="33" spans="1:5" ht="22.15" customHeight="1">
      <c r="A33" s="217"/>
      <c r="B33" s="217"/>
      <c r="C33" s="217"/>
      <c r="D33" s="217"/>
      <c r="E33" s="218"/>
    </row>
    <row r="34" spans="1:5" ht="25.15" customHeight="1">
      <c r="A34" s="216"/>
      <c r="B34" s="216"/>
      <c r="C34" s="216"/>
      <c r="D34" s="216"/>
      <c r="E34" s="216"/>
    </row>
    <row r="35" spans="1:5" ht="25.15" customHeight="1">
      <c r="A35" s="216"/>
      <c r="B35" s="216"/>
      <c r="C35" s="216"/>
      <c r="D35" s="216"/>
      <c r="E35" s="216"/>
    </row>
    <row r="36" spans="1:5" ht="25.15" customHeight="1">
      <c r="A36" s="216"/>
      <c r="B36" s="216"/>
      <c r="C36" s="216"/>
      <c r="D36" s="216"/>
      <c r="E36" s="216"/>
    </row>
    <row r="37" spans="1:5" ht="25.15" customHeight="1">
      <c r="A37" s="216"/>
      <c r="B37" s="216"/>
      <c r="C37" s="216"/>
      <c r="D37" s="216"/>
      <c r="E37" s="216"/>
    </row>
    <row r="38" spans="1:5" ht="25.15" customHeight="1">
      <c r="A38" s="216"/>
      <c r="B38" s="216"/>
      <c r="C38" s="216"/>
      <c r="D38" s="216"/>
      <c r="E38" s="216"/>
    </row>
    <row r="39" spans="1:5" ht="25.15" customHeight="1">
      <c r="A39" s="216"/>
      <c r="B39" s="216"/>
      <c r="C39" s="216"/>
      <c r="D39" s="216"/>
      <c r="E39" s="216"/>
    </row>
    <row r="40" spans="1:5" ht="25.15" customHeight="1">
      <c r="A40" s="216"/>
      <c r="B40" s="216"/>
      <c r="C40" s="216"/>
      <c r="D40" s="216"/>
      <c r="E40" s="216"/>
    </row>
    <row r="41" spans="1:5" ht="25.15" customHeight="1">
      <c r="A41" s="216"/>
      <c r="B41" s="216"/>
      <c r="C41" s="216"/>
      <c r="D41" s="216"/>
      <c r="E41" s="216"/>
    </row>
    <row r="42" spans="1:5" ht="25.15" customHeight="1">
      <c r="A42" s="216"/>
      <c r="B42" s="216"/>
      <c r="C42" s="216"/>
      <c r="D42" s="216"/>
      <c r="E42" s="216"/>
    </row>
    <row r="43" spans="1:5" ht="25.15" customHeight="1">
      <c r="A43" s="216"/>
      <c r="B43" s="216"/>
      <c r="C43" s="216"/>
      <c r="D43" s="216"/>
      <c r="E43" s="216"/>
    </row>
    <row r="44" spans="1:5" ht="25.15" customHeight="1">
      <c r="A44" s="216"/>
      <c r="B44" s="216"/>
      <c r="C44" s="216"/>
      <c r="D44" s="216"/>
      <c r="E44" s="216"/>
    </row>
    <row r="45" spans="1:5" ht="25.15" customHeight="1">
      <c r="A45" s="216"/>
      <c r="B45" s="216"/>
      <c r="C45" s="216"/>
      <c r="D45" s="216"/>
      <c r="E45" s="216"/>
    </row>
    <row r="46" spans="1:5" ht="25.15" customHeight="1">
      <c r="A46" s="216"/>
      <c r="B46" s="216"/>
      <c r="C46" s="216"/>
      <c r="D46" s="216"/>
      <c r="E46" s="216"/>
    </row>
    <row r="47" spans="1:5" ht="25.15" customHeight="1">
      <c r="A47" s="216"/>
      <c r="B47" s="216"/>
      <c r="C47" s="216"/>
      <c r="D47" s="216"/>
      <c r="E47" s="216"/>
    </row>
    <row r="48" spans="1:5" ht="25.15" customHeight="1">
      <c r="A48" s="216"/>
      <c r="B48" s="216"/>
      <c r="C48" s="216"/>
      <c r="D48" s="216"/>
      <c r="E48" s="216"/>
    </row>
    <row r="49" spans="1:5" ht="25.15" customHeight="1">
      <c r="A49" s="216"/>
      <c r="B49" s="216"/>
      <c r="C49" s="216"/>
      <c r="D49" s="216"/>
      <c r="E49" s="216"/>
    </row>
    <row r="50" spans="1:5" ht="25.15" customHeight="1">
      <c r="A50" s="216"/>
      <c r="B50" s="216"/>
      <c r="C50" s="216"/>
      <c r="D50" s="216"/>
      <c r="E50" s="216"/>
    </row>
    <row r="51" spans="1:5" ht="25.15" customHeight="1">
      <c r="A51" s="216"/>
      <c r="B51" s="216"/>
      <c r="C51" s="216"/>
      <c r="D51" s="216"/>
      <c r="E51" s="216"/>
    </row>
    <row r="52" spans="1:5" ht="25.15" customHeight="1">
      <c r="A52" s="216"/>
      <c r="B52" s="216"/>
      <c r="C52" s="216"/>
      <c r="D52" s="216"/>
      <c r="E52" s="216"/>
    </row>
    <row r="53" spans="1:5" ht="25.15" customHeight="1">
      <c r="A53" s="216"/>
      <c r="B53" s="216"/>
      <c r="C53" s="216"/>
      <c r="D53" s="216"/>
      <c r="E53" s="216"/>
    </row>
    <row r="54" spans="1:5" ht="25.15" customHeight="1">
      <c r="A54" s="216"/>
      <c r="B54" s="216"/>
      <c r="C54" s="216"/>
      <c r="D54" s="216"/>
      <c r="E54" s="216"/>
    </row>
    <row r="55" spans="1:5" ht="25.15" customHeight="1">
      <c r="A55" s="216"/>
      <c r="B55" s="216"/>
      <c r="C55" s="216"/>
      <c r="D55" s="216"/>
      <c r="E55" s="216"/>
    </row>
    <row r="56" spans="1:5" ht="25.15" customHeight="1">
      <c r="A56" s="216"/>
      <c r="B56" s="216"/>
      <c r="C56" s="216"/>
      <c r="D56" s="216"/>
      <c r="E56" s="216"/>
    </row>
    <row r="57" spans="1:5">
      <c r="A57" s="216"/>
      <c r="B57" s="216"/>
      <c r="C57" s="216"/>
      <c r="D57" s="216"/>
      <c r="E57" s="216"/>
    </row>
    <row r="58" spans="1:5">
      <c r="A58" s="216"/>
      <c r="B58" s="216"/>
      <c r="C58" s="216"/>
      <c r="D58" s="216"/>
      <c r="E58" s="216"/>
    </row>
    <row r="59" spans="1:5">
      <c r="A59" s="216"/>
      <c r="B59" s="216"/>
      <c r="C59" s="216"/>
      <c r="D59" s="216"/>
      <c r="E59" s="216"/>
    </row>
    <row r="60" spans="1:5">
      <c r="A60" s="216"/>
      <c r="B60" s="216"/>
      <c r="C60" s="216"/>
      <c r="D60" s="216"/>
      <c r="E60" s="216"/>
    </row>
    <row r="61" spans="1:5">
      <c r="A61" s="216"/>
      <c r="B61" s="216"/>
      <c r="C61" s="216"/>
      <c r="D61" s="216"/>
      <c r="E61" s="216"/>
    </row>
    <row r="62" spans="1:5">
      <c r="A62" s="216"/>
      <c r="B62" s="216"/>
      <c r="C62" s="216"/>
      <c r="D62" s="216"/>
      <c r="E62" s="216"/>
    </row>
    <row r="63" spans="1:5">
      <c r="A63" s="216"/>
      <c r="B63" s="216"/>
      <c r="C63" s="216"/>
      <c r="D63" s="216"/>
      <c r="E63" s="216"/>
    </row>
    <row r="64" spans="1:5">
      <c r="A64" s="216"/>
      <c r="B64" s="216"/>
      <c r="C64" s="216"/>
      <c r="D64" s="216"/>
      <c r="E64" s="216"/>
    </row>
    <row r="65" spans="1:5">
      <c r="A65" s="216"/>
      <c r="B65" s="216"/>
      <c r="C65" s="216"/>
      <c r="D65" s="216"/>
      <c r="E65" s="216"/>
    </row>
    <row r="66" spans="1:5">
      <c r="A66" s="216"/>
      <c r="B66" s="216"/>
      <c r="C66" s="216"/>
      <c r="D66" s="216"/>
      <c r="E66" s="216"/>
    </row>
    <row r="67" spans="1:5">
      <c r="A67" s="216"/>
      <c r="B67" s="216"/>
      <c r="C67" s="216"/>
      <c r="D67" s="216"/>
      <c r="E67" s="216"/>
    </row>
    <row r="68" spans="1:5">
      <c r="A68" s="216"/>
      <c r="B68" s="216"/>
      <c r="C68" s="216"/>
      <c r="D68" s="216"/>
      <c r="E68" s="216"/>
    </row>
    <row r="69" spans="1:5">
      <c r="A69" s="216"/>
      <c r="B69" s="216"/>
      <c r="C69" s="216"/>
      <c r="D69" s="216"/>
      <c r="E69" s="216"/>
    </row>
    <row r="70" spans="1:5">
      <c r="A70" s="216"/>
      <c r="B70" s="216"/>
      <c r="C70" s="216"/>
      <c r="D70" s="216"/>
      <c r="E70" s="216"/>
    </row>
    <row r="71" spans="1:5">
      <c r="A71" s="216"/>
      <c r="B71" s="216"/>
      <c r="C71" s="216"/>
      <c r="D71" s="216"/>
      <c r="E71" s="216"/>
    </row>
    <row r="72" spans="1:5">
      <c r="A72" s="216"/>
      <c r="B72" s="216"/>
      <c r="C72" s="216"/>
      <c r="D72" s="216"/>
      <c r="E72" s="216"/>
    </row>
    <row r="73" spans="1:5">
      <c r="A73" s="216"/>
      <c r="B73" s="216"/>
      <c r="C73" s="216"/>
      <c r="D73" s="216"/>
      <c r="E73" s="216"/>
    </row>
    <row r="74" spans="1:5">
      <c r="A74" s="216"/>
      <c r="B74" s="216"/>
      <c r="C74" s="216"/>
      <c r="D74" s="216"/>
      <c r="E74" s="216"/>
    </row>
  </sheetData>
  <sheetProtection algorithmName="SHA-512" hashValue="+rRGgipLyL2kTY53I8xWmu/Qy/HdVk5uZGNN/1OdZOZtzBr87CSEJlzwOHTyQuWQYS6Q/MM5zmVKiaP/HuMpXQ==" saltValue="2YYx2NTK0ybi3gnjif6Tuw==" spinCount="100000" sheet="1" formatColumns="0" formatRows="0" selectLockedCells="1"/>
  <dataConsolidate/>
  <customSheetViews>
    <customSheetView guid="{D5F8AD2D-F014-4A7B-9CE7-589273BD9F11}" showPageBreaks="1" printArea="1" hiddenColumns="1" view="pageBreakPreview">
      <selection activeCell="A3" sqref="A3:E3"/>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8909CFDD-4F29-4C72-886E-908773EE94A2}" showPageBreaks="1" printArea="1" hiddenColumns="1" view="pageBreakPreview">
      <selection activeCell="A3" sqref="A3:E3"/>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A34CC49F-E309-4C23-B4F6-1E3B307C10D1}" showPageBreaks="1" printArea="1" hiddenColumns="1" view="pageBreakPreview" topLeftCell="A7">
      <selection activeCell="F6" sqref="F6"/>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B835C05C-B615-4DCB-982D-4519616B3CD8}" hiddenColumns="1" topLeftCell="A3">
      <selection activeCell="C26" sqref="C26"/>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223BC0FC-814D-40F0-9795-CE82A16FF3A5}" hiddenColumns="1" topLeftCell="A7">
      <selection activeCell="C21" sqref="C21"/>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D53177B2-31EC-4222-B97A-A37DCFD9E45B}" hiddenColumns="1">
      <selection activeCell="C21" sqref="C21"/>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B3CE7B10-A914-4559-A6DA-AED8C22AFD6D}" hiddenColumns="1" topLeftCell="A16">
      <selection activeCell="D23" sqref="D23:E26"/>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7487ED9F-BBED-4B2A-9631-22F1A430946B}" hiddenColumns="1">
      <selection activeCell="C26" sqref="C26"/>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A7DBDDEF-9245-44C6-9EBF-032DB6E1C0A2}" hiddenColumns="1" topLeftCell="A22">
      <selection activeCell="C26" sqref="C26"/>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E9F4E142-7D26-464D-BECA-4F3806DB1FE1}" hiddenColumns="1" topLeftCell="A22">
      <selection activeCell="D31" sqref="D31:E32"/>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27A45B7A-04F2-4516-B80B-5ED0825D4ED3}" hiddenColumns="1">
      <selection activeCell="C35" sqref="C35"/>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14D7F02E-BCCA-4517-ABC7-537FF4AEB67A}" scale="90" hiddenColumns="1">
      <selection activeCell="D36" sqref="D36:E38"/>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01ACF2E1-8E61-4459-ABC1-B6C183DEED61}" scale="90" showRuler="0">
      <selection activeCell="D34" sqref="D34:E34"/>
      <pageMargins left="0.31" right="0.25" top="0.48" bottom="0.23" header="0.27" footer="0.24"/>
      <printOptions horizontalCentered="1"/>
      <pageSetup paperSize="9" scale="77" fitToHeight="0" orientation="portrait" r:id="rId13"/>
      <headerFooter alignWithMargins="0">
        <oddFooter>&amp;R&amp;"Book Antiqua,Bold"&amp;10Schedule-5/ Page &amp;P of &amp;N</oddFooter>
      </headerFooter>
    </customSheetView>
    <customSheetView guid="{4F65FF32-EC61-4022-A399-2986D7B6B8B3}" scale="90" hiddenColumns="1" showRuler="0">
      <selection activeCell="D15" sqref="D15:E16"/>
      <pageMargins left="0.31" right="0.25" top="0.48" bottom="0.23" header="0.27" footer="0.24"/>
      <printOptions horizontalCentered="1"/>
      <pageSetup paperSize="9" scale="77" fitToHeight="0" orientation="portrait" r:id="rId14"/>
      <headerFooter alignWithMargins="0">
        <oddFooter>&amp;R&amp;"Book Antiqua,Bold"&amp;10Schedule-5/ Page &amp;P of &amp;N</oddFooter>
      </headerFooter>
    </customSheetView>
    <customSheetView guid="{ECE9294F-C910-4036-88BC-B1F2176FB06B}" hiddenColumns="1">
      <selection activeCell="D15" sqref="D15:E16"/>
      <pageMargins left="0.31" right="0.25" top="0.52" bottom="0.67" header="0.23" footer="0.24"/>
      <printOptions horizontalCentered="1"/>
      <pageSetup paperSize="9" scale="90" fitToHeight="0" orientation="portrait" r:id="rId15"/>
      <headerFooter alignWithMargins="0">
        <oddFooter>&amp;R&amp;"Book Antiqua,Bold"&amp;10Schedule-5/ Page &amp;P of &amp;N</oddFooter>
      </headerFooter>
    </customSheetView>
    <customSheetView guid="{B23AD343-29DA-4CE0-BD10-47BF44F3782F}" hiddenColumns="1" topLeftCell="A22">
      <selection activeCell="D31" sqref="D31:E32"/>
      <pageMargins left="0.31" right="0.25" top="0.52" bottom="0.67" header="0.23" footer="0.24"/>
      <printOptions horizontalCentered="1"/>
      <pageSetup paperSize="9" scale="90" fitToHeight="0" orientation="portrait" r:id="rId16"/>
      <headerFooter alignWithMargins="0">
        <oddFooter>&amp;R&amp;"Book Antiqua,Bold"&amp;10Schedule-5/ Page &amp;P of &amp;N</oddFooter>
      </headerFooter>
    </customSheetView>
    <customSheetView guid="{4AA1107B-A795-4744-B566-827168772C7A}" hiddenColumns="1" topLeftCell="A22">
      <selection activeCell="C26" sqref="C26"/>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EE46BCD1-F715-4FA9-A5FC-1B125AD601E0}" hiddenColumns="1" topLeftCell="A4">
      <selection activeCell="C16" sqref="C16"/>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D0757F9E-DF41-4B40-A5E5-F4F8FDD8D61D}" hiddenColumns="1" topLeftCell="A15">
      <selection activeCell="D15" sqref="D15:E16"/>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E97134B6-5E8D-4951-8DA0-73D065532361}" hiddenColumns="1">
      <selection activeCell="C21" sqref="C21"/>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C431BC99-7569-44AB-83F6-AB73BDED3783}" hiddenColumns="1" topLeftCell="A7">
      <selection activeCell="C21" sqref="C21"/>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 guid="{498493C3-769C-4143-9114-C68CD1D40B11}" showPageBreaks="1" printArea="1" hiddenColumns="1" view="pageBreakPreview">
      <selection activeCell="G11" sqref="G11"/>
      <pageMargins left="0.31" right="0.25" top="0.52" bottom="0.67" header="0.23" footer="0.24"/>
      <printOptions horizontalCentered="1"/>
      <pageSetup paperSize="9" scale="90" fitToHeight="0" orientation="portrait" r:id="rId22"/>
      <headerFooter alignWithMargins="0">
        <oddFooter>&amp;R&amp;"Book Antiqua,Bold"&amp;10Schedule-5/ Page &amp;P of &amp;N</oddFooter>
      </headerFooter>
    </customSheetView>
    <customSheetView guid="{1E0C44A1-9358-4FBD-8C2C-4DB661DA1476}" showPageBreaks="1" printArea="1" hiddenColumns="1" view="pageBreakPreview">
      <selection activeCell="A3" sqref="A3:E3"/>
      <pageMargins left="0.31" right="0.25" top="0.52" bottom="0.67" header="0.23" footer="0.24"/>
      <printOptions horizontalCentered="1"/>
      <pageSetup paperSize="9" scale="90" fitToHeight="0" orientation="portrait" r:id="rId23"/>
      <headerFooter alignWithMargins="0">
        <oddFooter>&amp;R&amp;"Book Antiqua,Bold"&amp;10Schedule-5/ Page &amp;P of &amp;N</oddFooter>
      </headerFooter>
    </customSheetView>
    <customSheetView guid="{A41EE4DE-0D82-4A56-8210-F78316511D11}" showPageBreaks="1" printArea="1" hiddenColumns="1" view="pageBreakPreview" topLeftCell="A10">
      <selection activeCell="A3" sqref="A3:E3"/>
      <pageMargins left="0.31" right="0.25" top="0.52" bottom="0.67" header="0.23" footer="0.24"/>
      <printOptions horizontalCentered="1"/>
      <pageSetup paperSize="9" scale="90" fitToHeight="0" orientation="portrait" r:id="rId24"/>
      <headerFooter alignWithMargins="0">
        <oddFooter>&amp;R&amp;"Book Antiqua,Bold"&amp;10Schedule-5/ Page &amp;P of &amp;N</oddFooter>
      </headerFooter>
    </customSheetView>
    <customSheetView guid="{BB6473B7-092C-417E-97E7-ED0705AE17A0}" showPageBreaks="1" printArea="1" hiddenColumns="1" view="pageBreakPreview" topLeftCell="A16">
      <selection activeCell="A3" sqref="A3:E3"/>
      <pageMargins left="0.31" right="0.25" top="0.52" bottom="0.67" header="0.23" footer="0.24"/>
      <printOptions horizontalCentered="1"/>
      <pageSetup paperSize="9" scale="90" fitToHeight="0" orientation="portrait" r:id="rId25"/>
      <headerFooter alignWithMargins="0">
        <oddFooter>&amp;R&amp;"Book Antiqua,Bold"&amp;10Schedule-5/ Page &amp;P of &amp;N</oddFooter>
      </headerFooter>
    </customSheetView>
    <customSheetView guid="{023E95C7-CD0A-46A1-945E-64751E02EBFE}" showPageBreaks="1" printArea="1" hiddenColumns="1" view="pageBreakPreview" topLeftCell="A7">
      <selection activeCell="A3" sqref="A3:E3"/>
      <pageMargins left="0.31" right="0.25" top="0.52" bottom="0.67" header="0.23" footer="0.24"/>
      <printOptions horizontalCentered="1"/>
      <pageSetup paperSize="9" scale="90" fitToHeight="0" orientation="portrait" r:id="rId26"/>
      <headerFooter alignWithMargins="0">
        <oddFooter>&amp;R&amp;"Book Antiqua,Bold"&amp;10Schedule-5/ Page &amp;P of &amp;N</oddFooter>
      </headerFooter>
    </customSheetView>
    <customSheetView guid="{CB55CDDD-15EC-4265-9148-3411BBB26D54}" showPageBreaks="1" printArea="1" hiddenColumns="1" view="pageBreakPreview" topLeftCell="A13">
      <selection activeCell="A3" sqref="A3:E3"/>
      <pageMargins left="0.31" right="0.25" top="0.52" bottom="0.67" header="0.23" footer="0.24"/>
      <printOptions horizontalCentered="1"/>
      <pageSetup paperSize="9" scale="90" fitToHeight="0" orientation="portrait" r:id="rId27"/>
      <headerFooter alignWithMargins="0">
        <oddFooter>&amp;R&amp;"Book Antiqua,Bold"&amp;10Schedule-5/ Page &amp;P of &amp;N</oddFooter>
      </headerFooter>
    </customSheetView>
    <customSheetView guid="{987A3FAC-920D-4C0C-8129-D8F4AFD7E477}" showPageBreaks="1" printArea="1" hiddenColumns="1" view="pageBreakPreview">
      <selection activeCell="B15" sqref="B15:C15"/>
      <pageMargins left="0.31" right="0.25" top="0.52" bottom="0.67" header="0.23" footer="0.24"/>
      <printOptions horizontalCentered="1"/>
      <pageSetup paperSize="9" scale="90" fitToHeight="0" orientation="portrait" r:id="rId28"/>
      <headerFooter alignWithMargins="0">
        <oddFooter>&amp;R&amp;"Book Antiqua,Bold"&amp;10Schedule-5/ Page &amp;P of &amp;N</oddFooter>
      </headerFooter>
    </customSheetView>
  </customSheetViews>
  <mergeCells count="24">
    <mergeCell ref="B21:E21"/>
    <mergeCell ref="D19:E19"/>
    <mergeCell ref="B19:C19"/>
    <mergeCell ref="B18:C18"/>
    <mergeCell ref="D15:E15"/>
    <mergeCell ref="D17:E17"/>
    <mergeCell ref="B16:C16"/>
    <mergeCell ref="A18:A19"/>
    <mergeCell ref="B17:C17"/>
    <mergeCell ref="D16:E16"/>
    <mergeCell ref="D14:E14"/>
    <mergeCell ref="B15:C15"/>
    <mergeCell ref="B14:C14"/>
    <mergeCell ref="D18:E18"/>
    <mergeCell ref="M13:O13"/>
    <mergeCell ref="A3:E3"/>
    <mergeCell ref="D13:E13"/>
    <mergeCell ref="B8:C8"/>
    <mergeCell ref="B10:C10"/>
    <mergeCell ref="A4:E4"/>
    <mergeCell ref="B11:C11"/>
    <mergeCell ref="B9:C9"/>
    <mergeCell ref="B13:C13"/>
    <mergeCell ref="I13:K13"/>
  </mergeCells>
  <phoneticPr fontId="1" type="noConversion"/>
  <dataValidations xWindow="1207" yWindow="467" count="2">
    <dataValidation allowBlank="1" showInputMessage="1" showErrorMessage="1" prompt="You may write remarks regarding Sales Tax here." sqref="E17" xr:uid="{00000000-0002-0000-0C00-000000000000}"/>
    <dataValidation allowBlank="1" showErrorMessage="1" prompt="_x000a_" sqref="D15 D17" xr:uid="{00000000-0002-0000-0C00-000001000000}"/>
  </dataValidations>
  <printOptions horizontalCentered="1"/>
  <pageMargins left="0.31" right="0.25" top="0.52" bottom="0.67" header="0.23" footer="0.24"/>
  <pageSetup paperSize="9" scale="85" fitToHeight="0" orientation="portrait" r:id="rId29"/>
  <headerFooter alignWithMargins="0">
    <oddFooter>&amp;R&amp;"Book Antiqua,Bold"&amp;10Schedule-5/ Page &amp;P of &amp;N</oddFooter>
  </headerFooter>
  <ignoredErrors>
    <ignoredError sqref="D16:E16 E17" unlockedFormula="1"/>
    <ignoredError sqref="A14 A16" numberStoredAsText="1"/>
  </ignoredErrors>
  <drawing r:id="rId3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tabColor indexed="33"/>
  </sheetPr>
  <dimension ref="A1:X74"/>
  <sheetViews>
    <sheetView view="pageBreakPreview" topLeftCell="A11" zoomScaleNormal="90" zoomScaleSheetLayoutView="100" workbookViewId="0">
      <selection activeCell="D16" sqref="D16"/>
    </sheetView>
  </sheetViews>
  <sheetFormatPr defaultColWidth="10" defaultRowHeight="16.5"/>
  <cols>
    <col min="1" max="1" width="10.375" style="33" customWidth="1"/>
    <col min="2" max="2" width="40.875" style="33" customWidth="1"/>
    <col min="3" max="3" width="17.5" style="33" customWidth="1"/>
    <col min="4" max="4" width="20.5" style="33" customWidth="1"/>
    <col min="5" max="5" width="20" style="33" customWidth="1"/>
    <col min="6" max="8" width="10" style="151" customWidth="1"/>
    <col min="9" max="9" width="12.25" style="151" customWidth="1"/>
    <col min="10" max="10" width="12.625" style="151" customWidth="1"/>
    <col min="11" max="11" width="15" style="151" customWidth="1"/>
    <col min="12" max="13" width="10" style="151" customWidth="1"/>
    <col min="14" max="14" width="18.625" style="151" customWidth="1"/>
    <col min="15" max="15" width="16" style="151" customWidth="1"/>
    <col min="16" max="17" width="10" style="151" customWidth="1"/>
    <col min="18" max="18" width="10" style="30" customWidth="1"/>
    <col min="19" max="24" width="10" style="151" customWidth="1"/>
    <col min="25" max="16384" width="10" style="30"/>
  </cols>
  <sheetData>
    <row r="1" spans="1:15" ht="18" customHeight="1">
      <c r="A1" s="51" t="str">
        <f>Cover!B3</f>
        <v>Tender Enquiry No.:NR3/NT/W-AIS/DOM/K00/25/09228 (RFx No. 5002004616)</v>
      </c>
      <c r="B1" s="52"/>
      <c r="C1" s="53"/>
      <c r="D1" s="53"/>
      <c r="E1" s="8" t="s">
        <v>425</v>
      </c>
    </row>
    <row r="2" spans="1:15" ht="8.1" customHeight="1">
      <c r="A2" s="4"/>
      <c r="B2" s="13"/>
      <c r="C2" s="6"/>
      <c r="D2" s="6"/>
      <c r="E2" s="1"/>
      <c r="F2" s="186"/>
    </row>
    <row r="3" spans="1:15" ht="66" customHeight="1">
      <c r="A3" s="1310" t="str">
        <f>Cover!$B$2</f>
        <v>Package-C-Augmentation of transformation capacity at 765/400/220kV Agra (PG) S/S by 1x500 MVA, 400/220kV ICT at 400 KV Agra S/S</v>
      </c>
      <c r="B3" s="1310"/>
      <c r="C3" s="1310"/>
      <c r="D3" s="1310"/>
      <c r="E3" s="1310"/>
    </row>
    <row r="4" spans="1:15" ht="22.15" customHeight="1">
      <c r="A4" s="1288" t="s">
        <v>412</v>
      </c>
      <c r="B4" s="1288"/>
      <c r="C4" s="1288"/>
      <c r="D4" s="1288"/>
      <c r="E4" s="1288"/>
    </row>
    <row r="5" spans="1:15" ht="12" customHeight="1">
      <c r="A5" s="36"/>
      <c r="B5" s="31"/>
      <c r="C5" s="31"/>
      <c r="D5" s="31"/>
      <c r="E5" s="31"/>
    </row>
    <row r="6" spans="1:15" ht="18" customHeight="1">
      <c r="A6" s="23" t="str">
        <f>'Sch-1'!A6</f>
        <v>Bidder’s Name and Address (Lead Partner) :</v>
      </c>
      <c r="D6" s="56" t="s">
        <v>394</v>
      </c>
    </row>
    <row r="7" spans="1:15" ht="18" customHeight="1">
      <c r="A7" s="172" t="str">
        <f>'Sch-1'!A7</f>
        <v xml:space="preserve">JV of …….. …….. …….. …….. …….. ……..  ,  &amp; …….. …….. …….. …….. …….. …….. </v>
      </c>
      <c r="D7" s="57" t="str">
        <f>'Sch-1'!M7</f>
        <v>Contracts Services, 3rd Floor</v>
      </c>
    </row>
    <row r="8" spans="1:15" ht="18" customHeight="1">
      <c r="A8" s="34" t="s">
        <v>410</v>
      </c>
      <c r="B8" s="1287" t="str">
        <f>IF('Sch-1'!C8=0, "", 'Sch-1'!C8)</f>
        <v xml:space="preserve">…….. …….. …….. …….. …….. …….. </v>
      </c>
      <c r="C8" s="1287"/>
      <c r="D8" s="57" t="str">
        <f>'Sch-1'!M8</f>
        <v>Power Grid Corporation of India Ltd.,</v>
      </c>
    </row>
    <row r="9" spans="1:15" ht="18" customHeight="1">
      <c r="A9" s="34" t="s">
        <v>411</v>
      </c>
      <c r="B9" s="1287" t="str">
        <f>IF('Sch-1'!C9=0, "", 'Sch-1'!C9)</f>
        <v xml:space="preserve">…….. …….. …….. …….. …….. …….. </v>
      </c>
      <c r="C9" s="1287"/>
      <c r="D9" s="57" t="str">
        <f>'Sch-1'!M9</f>
        <v>Northern Region-III Headquarter 2nd Floor, Plot No. – 2A/INS 02, Avadh Vihar Yojna</v>
      </c>
    </row>
    <row r="10" spans="1:15" ht="18" customHeight="1">
      <c r="A10" s="35"/>
      <c r="B10" s="1287" t="str">
        <f>IF('Sch-1'!C10=0, "", 'Sch-1'!C10)</f>
        <v xml:space="preserve">…….. …….. …….. …….. …….. …….. </v>
      </c>
      <c r="C10" s="1287"/>
      <c r="D10" s="57" t="str">
        <f>'Sch-1'!M10</f>
        <v xml:space="preserve">Amar Shaheed Path, Lucknow- 226002 (UP) </v>
      </c>
    </row>
    <row r="11" spans="1:15" ht="18" customHeight="1">
      <c r="A11" s="35"/>
      <c r="B11" s="1287" t="str">
        <f>IF('Sch-1'!C11=0, "", 'Sch-1'!C11)</f>
        <v xml:space="preserve">…….. …….. …….. …….. …….. …….. </v>
      </c>
      <c r="C11" s="1287"/>
      <c r="D11" s="57">
        <f>'Sch-1'!M11</f>
        <v>0</v>
      </c>
    </row>
    <row r="12" spans="1:15" ht="8.1" customHeight="1"/>
    <row r="13" spans="1:15" ht="22.15" customHeight="1">
      <c r="A13" s="68" t="s">
        <v>376</v>
      </c>
      <c r="B13" s="1289" t="s">
        <v>377</v>
      </c>
      <c r="C13" s="1290"/>
      <c r="D13" s="1285" t="s">
        <v>378</v>
      </c>
      <c r="E13" s="1286"/>
      <c r="I13" s="1283"/>
      <c r="J13" s="1283"/>
      <c r="K13" s="1283"/>
      <c r="M13" s="1283"/>
      <c r="N13" s="1283"/>
      <c r="O13" s="1283"/>
    </row>
    <row r="14" spans="1:15" ht="18" customHeight="1">
      <c r="A14" s="37" t="s">
        <v>379</v>
      </c>
      <c r="B14" s="1297" t="s">
        <v>492</v>
      </c>
      <c r="C14" s="1298"/>
      <c r="D14" s="616">
        <f>'Sch-1'!N120*(1-Discount!K18)+'Sch-7'!N21*(1-Discount!K23)</f>
        <v>0</v>
      </c>
      <c r="E14" s="617"/>
      <c r="I14" s="263"/>
      <c r="K14" s="263"/>
      <c r="M14" s="263"/>
      <c r="O14" s="263"/>
    </row>
    <row r="15" spans="1:15" ht="75.75" customHeight="1">
      <c r="A15" s="38"/>
      <c r="B15" s="1292" t="s">
        <v>493</v>
      </c>
      <c r="C15" s="1293"/>
      <c r="D15" s="608"/>
      <c r="E15" s="609"/>
    </row>
    <row r="16" spans="1:15" ht="18" customHeight="1">
      <c r="A16" s="37" t="s">
        <v>380</v>
      </c>
      <c r="B16" s="1297" t="s">
        <v>494</v>
      </c>
      <c r="C16" s="1298"/>
      <c r="D16" s="614">
        <f>'Sch-3 '!Q99*(1-Discount!K20)+'Sch-4'!Q23*(1-Discount!K21)+'Sch-4b'!Q31*(1-Discount!K22)</f>
        <v>0</v>
      </c>
      <c r="E16" s="615"/>
      <c r="I16" s="263"/>
      <c r="K16" s="264"/>
      <c r="M16" s="263"/>
      <c r="O16" s="264"/>
    </row>
    <row r="17" spans="1:15" ht="72.75" customHeight="1">
      <c r="A17" s="38"/>
      <c r="B17" s="1292" t="s">
        <v>528</v>
      </c>
      <c r="C17" s="1293"/>
      <c r="D17" s="610"/>
      <c r="E17" s="611"/>
      <c r="I17" s="265"/>
      <c r="M17" s="265"/>
    </row>
    <row r="18" spans="1:15" ht="18" customHeight="1">
      <c r="A18" s="1291"/>
      <c r="B18" s="1306" t="s">
        <v>497</v>
      </c>
      <c r="C18" s="1307"/>
      <c r="D18" s="612">
        <f>D16+D14</f>
        <v>0</v>
      </c>
      <c r="E18" s="613"/>
      <c r="K18" s="266"/>
      <c r="O18" s="266"/>
    </row>
    <row r="19" spans="1:15" ht="50.1" customHeight="1">
      <c r="A19" s="1291"/>
      <c r="B19" s="1304"/>
      <c r="C19" s="1305"/>
      <c r="D19" s="1302"/>
      <c r="E19" s="1303"/>
    </row>
    <row r="20" spans="1:15" ht="18" customHeight="1">
      <c r="B20" s="40"/>
      <c r="C20" s="40"/>
      <c r="D20" s="41"/>
      <c r="E20" s="41"/>
    </row>
    <row r="21" spans="1:15" ht="21.75" customHeight="1">
      <c r="A21" s="63"/>
      <c r="B21" s="1301"/>
      <c r="C21" s="1301"/>
      <c r="D21" s="1301"/>
      <c r="E21" s="1301"/>
    </row>
    <row r="22" spans="1:15" ht="18" customHeight="1">
      <c r="A22" s="42"/>
      <c r="B22" s="42"/>
      <c r="C22" s="42"/>
      <c r="D22" s="42"/>
      <c r="E22" s="42"/>
    </row>
    <row r="23" spans="1:15" ht="30" customHeight="1">
      <c r="A23" s="42"/>
      <c r="B23" s="42"/>
      <c r="C23" s="28"/>
      <c r="D23" s="42"/>
      <c r="E23" s="42"/>
    </row>
    <row r="24" spans="1:15" ht="30" customHeight="1">
      <c r="A24" s="27" t="s">
        <v>70</v>
      </c>
      <c r="B24" s="104" t="str">
        <f>IF('Sch-1'!B125=0,"", 'Sch-1'!B125)</f>
        <v>--</v>
      </c>
      <c r="C24" s="28" t="s">
        <v>406</v>
      </c>
      <c r="D24" s="98" t="str">
        <f>IF('Sch-1'!M126=0,"",'Sch-1'!M126)</f>
        <v/>
      </c>
      <c r="F24" s="267"/>
    </row>
    <row r="25" spans="1:15" ht="30" customHeight="1">
      <c r="A25" s="27" t="s">
        <v>454</v>
      </c>
      <c r="B25" s="97" t="str">
        <f>IF('Sch-1'!B126=0,"", 'Sch-1'!B126)</f>
        <v/>
      </c>
      <c r="C25" s="28" t="s">
        <v>407</v>
      </c>
      <c r="D25" s="98" t="str">
        <f>IF('Sch-1'!M127=0,"",'Sch-1'!M127)</f>
        <v/>
      </c>
      <c r="F25" s="267"/>
    </row>
    <row r="26" spans="1:15" ht="30" customHeight="1">
      <c r="A26" s="193"/>
      <c r="B26" s="192"/>
      <c r="C26" s="28"/>
      <c r="D26" s="151"/>
      <c r="E26" s="151"/>
      <c r="F26" s="267"/>
    </row>
    <row r="27" spans="1:15" ht="33" customHeight="1">
      <c r="A27" s="193"/>
      <c r="B27" s="192"/>
      <c r="C27" s="186"/>
      <c r="D27" s="201"/>
      <c r="E27" s="216"/>
      <c r="F27" s="267"/>
    </row>
    <row r="28" spans="1:15" ht="22.15" customHeight="1">
      <c r="A28" s="217"/>
      <c r="B28" s="217"/>
      <c r="C28" s="217"/>
      <c r="D28" s="217"/>
      <c r="E28" s="218"/>
    </row>
    <row r="29" spans="1:15" ht="22.15" customHeight="1">
      <c r="A29" s="217"/>
      <c r="B29" s="217"/>
      <c r="C29" s="217"/>
      <c r="D29" s="217"/>
      <c r="E29" s="218"/>
    </row>
    <row r="30" spans="1:15" ht="22.15" customHeight="1">
      <c r="A30" s="217"/>
      <c r="B30" s="217"/>
      <c r="C30" s="217"/>
      <c r="D30" s="217"/>
      <c r="E30" s="218"/>
    </row>
    <row r="31" spans="1:15" ht="22.15" customHeight="1">
      <c r="A31" s="217"/>
      <c r="B31" s="217"/>
      <c r="C31" s="217"/>
      <c r="D31" s="217"/>
      <c r="E31" s="218"/>
    </row>
    <row r="32" spans="1:15" ht="22.15" customHeight="1">
      <c r="A32" s="217"/>
      <c r="B32" s="217"/>
      <c r="C32" s="217"/>
      <c r="D32" s="217"/>
      <c r="E32" s="218"/>
    </row>
    <row r="33" spans="1:5" ht="22.15" customHeight="1">
      <c r="A33" s="217"/>
      <c r="B33" s="217"/>
      <c r="C33" s="217"/>
      <c r="D33" s="217"/>
      <c r="E33" s="218"/>
    </row>
    <row r="34" spans="1:5" ht="25.15" customHeight="1">
      <c r="A34" s="216"/>
      <c r="B34" s="216"/>
      <c r="C34" s="216"/>
      <c r="D34" s="216"/>
      <c r="E34" s="216"/>
    </row>
    <row r="35" spans="1:5" ht="25.15" customHeight="1">
      <c r="A35" s="216"/>
      <c r="B35" s="216"/>
      <c r="C35" s="216"/>
      <c r="D35" s="216"/>
      <c r="E35" s="216"/>
    </row>
    <row r="36" spans="1:5" ht="25.15" customHeight="1">
      <c r="A36" s="216"/>
      <c r="B36" s="216"/>
      <c r="C36" s="216"/>
      <c r="D36" s="216"/>
      <c r="E36" s="216"/>
    </row>
    <row r="37" spans="1:5" ht="25.15" customHeight="1">
      <c r="A37" s="216"/>
      <c r="B37" s="216"/>
      <c r="C37" s="216"/>
      <c r="D37" s="216"/>
      <c r="E37" s="216"/>
    </row>
    <row r="38" spans="1:5" ht="25.15" customHeight="1">
      <c r="A38" s="216"/>
      <c r="B38" s="216"/>
      <c r="C38" s="216"/>
      <c r="D38" s="216"/>
      <c r="E38" s="216"/>
    </row>
    <row r="39" spans="1:5" ht="25.15" customHeight="1">
      <c r="A39" s="216"/>
      <c r="B39" s="216"/>
      <c r="C39" s="216"/>
      <c r="D39" s="216"/>
      <c r="E39" s="216"/>
    </row>
    <row r="40" spans="1:5" ht="25.15" customHeight="1">
      <c r="A40" s="216"/>
      <c r="B40" s="216"/>
      <c r="C40" s="216"/>
      <c r="D40" s="216"/>
      <c r="E40" s="216"/>
    </row>
    <row r="41" spans="1:5" ht="25.15" customHeight="1">
      <c r="A41" s="216"/>
      <c r="B41" s="216"/>
      <c r="C41" s="216"/>
      <c r="D41" s="216"/>
      <c r="E41" s="216"/>
    </row>
    <row r="42" spans="1:5" ht="25.15" customHeight="1">
      <c r="A42" s="216"/>
      <c r="B42" s="216"/>
      <c r="C42" s="216"/>
      <c r="D42" s="216"/>
      <c r="E42" s="216"/>
    </row>
    <row r="43" spans="1:5" ht="25.15" customHeight="1">
      <c r="A43" s="216"/>
      <c r="B43" s="216"/>
      <c r="C43" s="216"/>
      <c r="D43" s="216"/>
      <c r="E43" s="216"/>
    </row>
    <row r="44" spans="1:5" ht="25.15" customHeight="1">
      <c r="A44" s="216"/>
      <c r="B44" s="216"/>
      <c r="C44" s="216"/>
      <c r="D44" s="216"/>
      <c r="E44" s="216"/>
    </row>
    <row r="45" spans="1:5" ht="25.15" customHeight="1">
      <c r="A45" s="216"/>
      <c r="B45" s="216"/>
      <c r="C45" s="216"/>
      <c r="D45" s="216"/>
      <c r="E45" s="216"/>
    </row>
    <row r="46" spans="1:5" ht="25.15" customHeight="1">
      <c r="A46" s="216"/>
      <c r="B46" s="216"/>
      <c r="C46" s="216"/>
      <c r="D46" s="216"/>
      <c r="E46" s="216"/>
    </row>
    <row r="47" spans="1:5" ht="25.15" customHeight="1">
      <c r="A47" s="216"/>
      <c r="B47" s="216"/>
      <c r="C47" s="216"/>
      <c r="D47" s="216"/>
      <c r="E47" s="216"/>
    </row>
    <row r="48" spans="1:5" ht="25.15" customHeight="1">
      <c r="A48" s="216"/>
      <c r="B48" s="216"/>
      <c r="C48" s="216"/>
      <c r="D48" s="216"/>
      <c r="E48" s="216"/>
    </row>
    <row r="49" spans="1:5" ht="25.15" customHeight="1">
      <c r="A49" s="216"/>
      <c r="B49" s="216"/>
      <c r="C49" s="216"/>
      <c r="D49" s="216"/>
      <c r="E49" s="216"/>
    </row>
    <row r="50" spans="1:5" ht="25.15" customHeight="1">
      <c r="A50" s="216"/>
      <c r="B50" s="216"/>
      <c r="C50" s="216"/>
      <c r="D50" s="216"/>
      <c r="E50" s="216"/>
    </row>
    <row r="51" spans="1:5" ht="25.15" customHeight="1">
      <c r="A51" s="216"/>
      <c r="B51" s="216"/>
      <c r="C51" s="216"/>
      <c r="D51" s="216"/>
      <c r="E51" s="216"/>
    </row>
    <row r="52" spans="1:5" ht="25.15" customHeight="1">
      <c r="A52" s="216"/>
      <c r="B52" s="216"/>
      <c r="C52" s="216"/>
      <c r="D52" s="216"/>
      <c r="E52" s="216"/>
    </row>
    <row r="53" spans="1:5" ht="25.15" customHeight="1">
      <c r="A53" s="216"/>
      <c r="B53" s="216"/>
      <c r="C53" s="216"/>
      <c r="D53" s="216"/>
      <c r="E53" s="216"/>
    </row>
    <row r="54" spans="1:5" ht="25.15" customHeight="1">
      <c r="A54" s="216"/>
      <c r="B54" s="216"/>
      <c r="C54" s="216"/>
      <c r="D54" s="216"/>
      <c r="E54" s="216"/>
    </row>
    <row r="55" spans="1:5" ht="25.15" customHeight="1">
      <c r="A55" s="216"/>
      <c r="B55" s="216"/>
      <c r="C55" s="216"/>
      <c r="D55" s="216"/>
      <c r="E55" s="216"/>
    </row>
    <row r="56" spans="1:5" ht="25.15" customHeight="1">
      <c r="A56" s="216"/>
      <c r="B56" s="216"/>
      <c r="C56" s="216"/>
      <c r="D56" s="216"/>
      <c r="E56" s="216"/>
    </row>
    <row r="57" spans="1:5">
      <c r="A57" s="216"/>
      <c r="B57" s="216"/>
      <c r="C57" s="216"/>
      <c r="D57" s="216"/>
      <c r="E57" s="216"/>
    </row>
    <row r="58" spans="1:5">
      <c r="A58" s="216"/>
      <c r="B58" s="216"/>
      <c r="C58" s="216"/>
      <c r="D58" s="216"/>
      <c r="E58" s="216"/>
    </row>
    <row r="59" spans="1:5">
      <c r="A59" s="216"/>
      <c r="B59" s="216"/>
      <c r="C59" s="216"/>
      <c r="D59" s="216"/>
      <c r="E59" s="216"/>
    </row>
    <row r="60" spans="1:5">
      <c r="A60" s="216"/>
      <c r="B60" s="216"/>
      <c r="C60" s="216"/>
      <c r="D60" s="216"/>
      <c r="E60" s="216"/>
    </row>
    <row r="61" spans="1:5">
      <c r="A61" s="216"/>
      <c r="B61" s="216"/>
      <c r="C61" s="216"/>
      <c r="D61" s="216"/>
      <c r="E61" s="216"/>
    </row>
    <row r="62" spans="1:5">
      <c r="A62" s="216"/>
      <c r="B62" s="216"/>
      <c r="C62" s="216"/>
      <c r="D62" s="216"/>
      <c r="E62" s="216"/>
    </row>
    <row r="63" spans="1:5">
      <c r="A63" s="216"/>
      <c r="B63" s="216"/>
      <c r="C63" s="216"/>
      <c r="D63" s="216"/>
      <c r="E63" s="216"/>
    </row>
    <row r="64" spans="1:5">
      <c r="A64" s="216"/>
      <c r="B64" s="216"/>
      <c r="C64" s="216"/>
      <c r="D64" s="216"/>
      <c r="E64" s="216"/>
    </row>
    <row r="65" spans="1:5">
      <c r="A65" s="216"/>
      <c r="B65" s="216"/>
      <c r="C65" s="216"/>
      <c r="D65" s="216"/>
      <c r="E65" s="216"/>
    </row>
    <row r="66" spans="1:5">
      <c r="A66" s="216"/>
      <c r="B66" s="216"/>
      <c r="C66" s="216"/>
      <c r="D66" s="216"/>
      <c r="E66" s="216"/>
    </row>
    <row r="67" spans="1:5">
      <c r="A67" s="216"/>
      <c r="B67" s="216"/>
      <c r="C67" s="216"/>
      <c r="D67" s="216"/>
      <c r="E67" s="216"/>
    </row>
    <row r="68" spans="1:5">
      <c r="A68" s="216"/>
      <c r="B68" s="216"/>
      <c r="C68" s="216"/>
      <c r="D68" s="216"/>
      <c r="E68" s="216"/>
    </row>
    <row r="69" spans="1:5">
      <c r="A69" s="216"/>
      <c r="B69" s="216"/>
      <c r="C69" s="216"/>
      <c r="D69" s="216"/>
      <c r="E69" s="216"/>
    </row>
    <row r="70" spans="1:5">
      <c r="A70" s="216"/>
      <c r="B70" s="216"/>
      <c r="C70" s="216"/>
      <c r="D70" s="216"/>
      <c r="E70" s="216"/>
    </row>
    <row r="71" spans="1:5">
      <c r="A71" s="216"/>
      <c r="B71" s="216"/>
      <c r="C71" s="216"/>
      <c r="D71" s="216"/>
      <c r="E71" s="216"/>
    </row>
    <row r="72" spans="1:5">
      <c r="A72" s="216"/>
      <c r="B72" s="216"/>
      <c r="C72" s="216"/>
      <c r="D72" s="216"/>
      <c r="E72" s="216"/>
    </row>
    <row r="73" spans="1:5">
      <c r="A73" s="216"/>
      <c r="B73" s="216"/>
      <c r="C73" s="216"/>
      <c r="D73" s="216"/>
      <c r="E73" s="216"/>
    </row>
    <row r="74" spans="1:5">
      <c r="A74" s="216"/>
      <c r="B74" s="216"/>
      <c r="C74" s="216"/>
      <c r="D74" s="216"/>
      <c r="E74" s="216"/>
    </row>
  </sheetData>
  <sheetProtection formatColumns="0" formatRows="0" selectLockedCells="1"/>
  <dataConsolidate/>
  <customSheetViews>
    <customSheetView guid="{D5F8AD2D-F014-4A7B-9CE7-589273BD9F11}" showPageBreaks="1" printArea="1" state="hidden" view="pageBreakPreview" topLeftCell="A11">
      <selection activeCell="D16" sqref="D16"/>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8909CFDD-4F29-4C72-886E-908773EE94A2}" showPageBreaks="1" printArea="1" state="hidden" view="pageBreakPreview">
      <selection activeCell="H5" sqref="H5"/>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A34CC49F-E309-4C23-B4F6-1E3B307C10D1}" showPageBreaks="1" printArea="1" state="hidden" view="pageBreakPreview">
      <selection activeCell="H5" sqref="H5"/>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B835C05C-B615-4DCB-982D-4519616B3CD8}" scale="90" state="hidden">
      <selection activeCell="D15" sqref="D15:E16"/>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223BC0FC-814D-40F0-9795-CE82A16FF3A5}" scale="90" state="hidden">
      <selection activeCell="D15" sqref="D15:E16"/>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D53177B2-31EC-4222-B97A-A37DCFD9E45B}" scale="90" state="hidden">
      <selection activeCell="D15" sqref="D15:E16"/>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B3CE7B10-A914-4559-A6DA-AED8C22AFD6D}" scale="90" state="hidden" topLeftCell="A13">
      <selection activeCell="D15" sqref="D15:E16"/>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7487ED9F-BBED-4B2A-9631-22F1A430946B}" scale="90" state="hidden" topLeftCell="A13">
      <selection activeCell="A3" sqref="A3:E3"/>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A7DBDDEF-9245-44C6-9EBF-032DB6E1C0A2}" scale="90" state="hidden" topLeftCell="A13">
      <selection activeCell="A3" sqref="A3:E3"/>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E9F4E142-7D26-464D-BECA-4F3806DB1FE1}" scale="90" state="hidden" topLeftCell="A13">
      <selection activeCell="A3" sqref="A3:E3"/>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27A45B7A-04F2-4516-B80B-5ED0825D4ED3}" scale="90" state="hidden" topLeftCell="A10">
      <selection activeCell="D18" sqref="D18:E21"/>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ECE9294F-C910-4036-88BC-B1F2176FB06B}" scale="90" state="hidden" topLeftCell="A13">
      <selection activeCell="A3" sqref="A3:E3"/>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B23AD343-29DA-4CE0-BD10-47BF44F3782F}" scale="90" state="hidden" topLeftCell="A13">
      <selection activeCell="A3" sqref="A3:E3"/>
      <pageMargins left="0.31" right="0.25" top="0.52" bottom="0.67" header="0.23" footer="0.24"/>
      <printOptions horizontalCentered="1"/>
      <pageSetup paperSize="9" scale="90" fitToHeight="0" orientation="portrait" r:id="rId13"/>
      <headerFooter alignWithMargins="0">
        <oddFooter>&amp;R&amp;"Book Antiqua,Bold"&amp;10Schedule-5/ Page &amp;P of &amp;N</oddFooter>
      </headerFooter>
    </customSheetView>
    <customSheetView guid="{4AA1107B-A795-4744-B566-827168772C7A}" scale="90" state="hidden" topLeftCell="A13">
      <selection activeCell="A3" sqref="A3:E3"/>
      <pageMargins left="0.31" right="0.25" top="0.52" bottom="0.67" header="0.23" footer="0.24"/>
      <printOptions horizontalCentered="1"/>
      <pageSetup paperSize="9" scale="90" fitToHeight="0" orientation="portrait" r:id="rId14"/>
      <headerFooter alignWithMargins="0">
        <oddFooter>&amp;R&amp;"Book Antiqua,Bold"&amp;10Schedule-5/ Page &amp;P of &amp;N</oddFooter>
      </headerFooter>
    </customSheetView>
    <customSheetView guid="{EE46BCD1-F715-4FA9-A5FC-1B125AD601E0}" scale="90" state="hidden" topLeftCell="A13">
      <selection activeCell="A3" sqref="A3:E3"/>
      <pageMargins left="0.31" right="0.25" top="0.52" bottom="0.67" header="0.23" footer="0.24"/>
      <printOptions horizontalCentered="1"/>
      <pageSetup paperSize="9" scale="90" fitToHeight="0" orientation="portrait" r:id="rId15"/>
      <headerFooter alignWithMargins="0">
        <oddFooter>&amp;R&amp;"Book Antiqua,Bold"&amp;10Schedule-5/ Page &amp;P of &amp;N</oddFooter>
      </headerFooter>
    </customSheetView>
    <customSheetView guid="{D0757F9E-DF41-4B40-A5E5-F4F8FDD8D61D}" scale="90" state="hidden" topLeftCell="A13">
      <selection activeCell="D15" sqref="D15:E16"/>
      <pageMargins left="0.31" right="0.25" top="0.52" bottom="0.67" header="0.23" footer="0.24"/>
      <printOptions horizontalCentered="1"/>
      <pageSetup paperSize="9" scale="90" fitToHeight="0" orientation="portrait" r:id="rId16"/>
      <headerFooter alignWithMargins="0">
        <oddFooter>&amp;R&amp;"Book Antiqua,Bold"&amp;10Schedule-5/ Page &amp;P of &amp;N</oddFooter>
      </headerFooter>
    </customSheetView>
    <customSheetView guid="{E97134B6-5E8D-4951-8DA0-73D065532361}" scale="90" state="hidden">
      <selection activeCell="D15" sqref="D15:E16"/>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C431BC99-7569-44AB-83F6-AB73BDED3783}" scale="90" state="hidden">
      <selection activeCell="D15" sqref="D15:E16"/>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498493C3-769C-4143-9114-C68CD1D40B11}" showPageBreaks="1" printArea="1" state="hidden" view="pageBreakPreview">
      <selection activeCell="H5" sqref="H5"/>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1E0C44A1-9358-4FBD-8C2C-4DB661DA1476}" showPageBreaks="1" printArea="1" state="hidden" view="pageBreakPreview">
      <selection activeCell="H5" sqref="H5"/>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A41EE4DE-0D82-4A56-8210-F78316511D11}" showPageBreaks="1" printArea="1" state="hidden" view="pageBreakPreview">
      <selection activeCell="H5" sqref="H5"/>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 guid="{BB6473B7-092C-417E-97E7-ED0705AE17A0}" showPageBreaks="1" printArea="1" state="hidden" view="pageBreakPreview">
      <selection activeCell="H5" sqref="H5"/>
      <pageMargins left="0.31" right="0.25" top="0.52" bottom="0.67" header="0.23" footer="0.24"/>
      <printOptions horizontalCentered="1"/>
      <pageSetup paperSize="9" scale="90" fitToHeight="0" orientation="portrait" r:id="rId22"/>
      <headerFooter alignWithMargins="0">
        <oddFooter>&amp;R&amp;"Book Antiqua,Bold"&amp;10Schedule-5/ Page &amp;P of &amp;N</oddFooter>
      </headerFooter>
    </customSheetView>
    <customSheetView guid="{023E95C7-CD0A-46A1-945E-64751E02EBFE}" showPageBreaks="1" printArea="1" state="hidden" view="pageBreakPreview">
      <selection activeCell="H5" sqref="H5"/>
      <pageMargins left="0.31" right="0.25" top="0.52" bottom="0.67" header="0.23" footer="0.24"/>
      <printOptions horizontalCentered="1"/>
      <pageSetup paperSize="9" scale="90" fitToHeight="0" orientation="portrait" r:id="rId23"/>
      <headerFooter alignWithMargins="0">
        <oddFooter>&amp;R&amp;"Book Antiqua,Bold"&amp;10Schedule-5/ Page &amp;P of &amp;N</oddFooter>
      </headerFooter>
    </customSheetView>
    <customSheetView guid="{CB55CDDD-15EC-4265-9148-3411BBB26D54}" showPageBreaks="1" printArea="1" state="hidden" view="pageBreakPreview" topLeftCell="A11">
      <selection activeCell="D16" sqref="D16"/>
      <pageMargins left="0.31" right="0.25" top="0.52" bottom="0.67" header="0.23" footer="0.24"/>
      <printOptions horizontalCentered="1"/>
      <pageSetup paperSize="9" scale="90" fitToHeight="0" orientation="portrait" r:id="rId24"/>
      <headerFooter alignWithMargins="0">
        <oddFooter>&amp;R&amp;"Book Antiqua,Bold"&amp;10Schedule-5/ Page &amp;P of &amp;N</oddFooter>
      </headerFooter>
    </customSheetView>
    <customSheetView guid="{987A3FAC-920D-4C0C-8129-D8F4AFD7E477}" showPageBreaks="1" printArea="1" state="hidden" view="pageBreakPreview" topLeftCell="A11">
      <selection activeCell="D16" sqref="D16"/>
      <pageMargins left="0.31" right="0.25" top="0.52" bottom="0.67" header="0.23" footer="0.24"/>
      <printOptions horizontalCentered="1"/>
      <pageSetup paperSize="9" scale="90" fitToHeight="0" orientation="portrait" r:id="rId25"/>
      <headerFooter alignWithMargins="0">
        <oddFooter>&amp;R&amp;"Book Antiqua,Bold"&amp;10Schedule-5/ Page &amp;P of &amp;N</oddFooter>
      </headerFooter>
    </customSheetView>
  </customSheetViews>
  <mergeCells count="19">
    <mergeCell ref="M13:O13"/>
    <mergeCell ref="B13:C13"/>
    <mergeCell ref="B17:C17"/>
    <mergeCell ref="B16:C16"/>
    <mergeCell ref="B15:C15"/>
    <mergeCell ref="D13:E13"/>
    <mergeCell ref="I13:K13"/>
    <mergeCell ref="B21:E21"/>
    <mergeCell ref="A18:A19"/>
    <mergeCell ref="B18:C18"/>
    <mergeCell ref="B19:C19"/>
    <mergeCell ref="D19:E19"/>
    <mergeCell ref="A3:E3"/>
    <mergeCell ref="A4:E4"/>
    <mergeCell ref="B8:C8"/>
    <mergeCell ref="B9:C9"/>
    <mergeCell ref="B14:C14"/>
    <mergeCell ref="B10:C10"/>
    <mergeCell ref="B11:C11"/>
  </mergeCells>
  <phoneticPr fontId="27" type="noConversion"/>
  <dataValidations xWindow="962" yWindow="443" count="2">
    <dataValidation allowBlank="1" showInputMessage="1" showErrorMessage="1" prompt="You may write remarks regarding Sales Tax here." sqref="D17:E17" xr:uid="{00000000-0002-0000-0D00-000000000000}"/>
    <dataValidation allowBlank="1" showInputMessage="1" showErrorMessage="1" prompt="You may write remarks regarding Excise Duty here." sqref="D15:E15" xr:uid="{00000000-0002-0000-0D00-000001000000}"/>
  </dataValidations>
  <printOptions horizontalCentered="1"/>
  <pageMargins left="0.31" right="0.25" top="0.52" bottom="0.67" header="0.23" footer="0.24"/>
  <pageSetup paperSize="9" scale="90" fitToHeight="0" orientation="portrait" r:id="rId26"/>
  <headerFooter alignWithMargins="0">
    <oddFooter>&amp;R&amp;"Book Antiqua,Bold"&amp;10Schedule-5/ Page &amp;P of &amp;N</oddFooter>
  </headerFooter>
  <drawing r:id="rId2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indexed="13"/>
    <pageSetUpPr fitToPage="1"/>
  </sheetPr>
  <dimension ref="A1:F36"/>
  <sheetViews>
    <sheetView view="pageBreakPreview" topLeftCell="A9" zoomScaleNormal="100" zoomScaleSheetLayoutView="100" workbookViewId="0">
      <selection activeCell="D14" sqref="D14"/>
    </sheetView>
  </sheetViews>
  <sheetFormatPr defaultColWidth="10" defaultRowHeight="16.5"/>
  <cols>
    <col min="1" max="1" width="10.625" style="33" customWidth="1"/>
    <col min="2" max="2" width="27.5" style="33" customWidth="1"/>
    <col min="3" max="3" width="21" style="33" customWidth="1"/>
    <col min="4" max="4" width="44.875" style="33" customWidth="1"/>
    <col min="5" max="16384" width="10" style="30"/>
  </cols>
  <sheetData>
    <row r="1" spans="1:6" ht="18" customHeight="1">
      <c r="A1" s="73" t="str">
        <f>Cover!B3</f>
        <v>Tender Enquiry No.:NR3/NT/W-AIS/DOM/K00/25/09228 (RFx No. 5002004616)</v>
      </c>
      <c r="B1" s="74"/>
      <c r="C1" s="76"/>
      <c r="D1" s="77" t="s">
        <v>426</v>
      </c>
    </row>
    <row r="2" spans="1:6" ht="18" customHeight="1">
      <c r="A2" s="59"/>
      <c r="B2" s="80"/>
      <c r="C2" s="26"/>
      <c r="D2" s="26"/>
    </row>
    <row r="3" spans="1:6" ht="114.75" customHeight="1">
      <c r="A3" s="1316" t="str">
        <f>Cover!$B$2</f>
        <v>Package-C-Augmentation of transformation capacity at 765/400/220kV Agra (PG) S/S by 1x500 MVA, 400/220kV ICT at 400 KV Agra S/S</v>
      </c>
      <c r="B3" s="1316"/>
      <c r="C3" s="1316"/>
      <c r="D3" s="1316"/>
      <c r="E3" s="44"/>
      <c r="F3" s="44"/>
    </row>
    <row r="4" spans="1:6" ht="22.15" customHeight="1">
      <c r="A4" s="1288" t="s">
        <v>382</v>
      </c>
      <c r="B4" s="1288"/>
      <c r="C4" s="1288"/>
      <c r="D4" s="1288"/>
    </row>
    <row r="5" spans="1:6" ht="18" customHeight="1">
      <c r="A5" s="32"/>
    </row>
    <row r="6" spans="1:6" ht="18" customHeight="1">
      <c r="A6" s="23" t="str">
        <f>'Sch-1'!A6</f>
        <v>Bidder’s Name and Address (Lead Partner) :</v>
      </c>
      <c r="D6" s="56" t="s">
        <v>394</v>
      </c>
    </row>
    <row r="7" spans="1:6">
      <c r="A7" s="1314" t="str">
        <f>'Sch-1'!A7</f>
        <v xml:space="preserve">JV of …….. …….. …….. …….. …….. ……..  ,  &amp; …….. …….. …….. …….. …….. …….. </v>
      </c>
      <c r="B7" s="1314"/>
      <c r="C7" s="1314"/>
      <c r="D7" s="57" t="str">
        <f>'Sch-1'!M7</f>
        <v>Contracts Services, 3rd Floor</v>
      </c>
    </row>
    <row r="8" spans="1:6" ht="18" customHeight="1">
      <c r="A8" s="34" t="s">
        <v>410</v>
      </c>
      <c r="B8" s="1287" t="str">
        <f>IF('Sch-1'!C8=0, "", 'Sch-1'!C8)</f>
        <v xml:space="preserve">…….. …….. …….. …….. …….. …….. </v>
      </c>
      <c r="C8" s="1287"/>
      <c r="D8" s="57" t="str">
        <f>'Sch-1'!M8</f>
        <v>Power Grid Corporation of India Ltd.,</v>
      </c>
    </row>
    <row r="9" spans="1:6" ht="18" customHeight="1">
      <c r="A9" s="34" t="s">
        <v>411</v>
      </c>
      <c r="B9" s="1287" t="str">
        <f>IF('Sch-1'!C9=0, "", 'Sch-1'!C9)</f>
        <v xml:space="preserve">…….. …….. …….. …….. …….. …….. </v>
      </c>
      <c r="C9" s="1287"/>
      <c r="D9" s="57" t="str">
        <f>'Sch-1'!M9</f>
        <v>Northern Region-III Headquarter 2nd Floor, Plot No. – 2A/INS 02, Avadh Vihar Yojna</v>
      </c>
    </row>
    <row r="10" spans="1:6" ht="18" customHeight="1">
      <c r="A10" s="35"/>
      <c r="B10" s="1287" t="str">
        <f>IF('Sch-1'!C10=0, "", 'Sch-1'!C10)</f>
        <v xml:space="preserve">…….. …….. …….. …….. …….. …….. </v>
      </c>
      <c r="C10" s="1287"/>
      <c r="D10" s="57" t="str">
        <f>'Sch-1'!M10</f>
        <v xml:space="preserve">Amar Shaheed Path, Lucknow- 226002 (UP) </v>
      </c>
    </row>
    <row r="11" spans="1:6" ht="18" customHeight="1">
      <c r="A11" s="35"/>
      <c r="B11" s="1287" t="str">
        <f>IF('Sch-1'!C11=0, "", 'Sch-1'!C11)</f>
        <v xml:space="preserve">…….. …….. …….. …….. …….. …….. </v>
      </c>
      <c r="C11" s="1287"/>
      <c r="D11" s="57"/>
    </row>
    <row r="12" spans="1:6">
      <c r="A12" s="45"/>
      <c r="B12" s="45"/>
      <c r="C12" s="45"/>
      <c r="D12" s="56"/>
    </row>
    <row r="13" spans="1:6" ht="22.15" customHeight="1">
      <c r="A13" s="46" t="s">
        <v>376</v>
      </c>
      <c r="B13" s="1285" t="s">
        <v>366</v>
      </c>
      <c r="C13" s="1286"/>
      <c r="D13" s="47" t="s">
        <v>378</v>
      </c>
    </row>
    <row r="14" spans="1:6" ht="22.15" customHeight="1">
      <c r="A14" s="37" t="s">
        <v>379</v>
      </c>
      <c r="B14" s="1313" t="s">
        <v>413</v>
      </c>
      <c r="C14" s="1313"/>
      <c r="D14" s="61">
        <f>'Sch-1'!N119</f>
        <v>0</v>
      </c>
    </row>
    <row r="15" spans="1:6" ht="35.1" customHeight="1">
      <c r="A15" s="48"/>
      <c r="B15" s="1315" t="s">
        <v>383</v>
      </c>
      <c r="C15" s="1312"/>
      <c r="D15" s="39"/>
    </row>
    <row r="16" spans="1:6" ht="22.15" customHeight="1">
      <c r="A16" s="37" t="s">
        <v>380</v>
      </c>
      <c r="B16" s="1313" t="s">
        <v>414</v>
      </c>
      <c r="C16" s="1313"/>
      <c r="D16" s="61">
        <f>'Sch-2'!J118</f>
        <v>0</v>
      </c>
    </row>
    <row r="17" spans="1:6" ht="35.1" customHeight="1">
      <c r="A17" s="48"/>
      <c r="B17" s="1311" t="s">
        <v>526</v>
      </c>
      <c r="C17" s="1312"/>
      <c r="D17" s="39"/>
    </row>
    <row r="18" spans="1:6" ht="22.15" customHeight="1">
      <c r="A18" s="37" t="s">
        <v>381</v>
      </c>
      <c r="B18" s="1313" t="s">
        <v>415</v>
      </c>
      <c r="C18" s="1313"/>
      <c r="D18" s="61">
        <f>'Sch-3 '!P98</f>
        <v>0</v>
      </c>
    </row>
    <row r="19" spans="1:6" ht="23.25" customHeight="1">
      <c r="A19" s="48"/>
      <c r="B19" s="1315" t="s">
        <v>384</v>
      </c>
      <c r="C19" s="1312"/>
      <c r="D19" s="39"/>
    </row>
    <row r="20" spans="1:6" ht="22.15" customHeight="1">
      <c r="A20" s="37" t="s">
        <v>552</v>
      </c>
      <c r="B20" s="1313" t="s">
        <v>553</v>
      </c>
      <c r="C20" s="1313"/>
      <c r="D20" s="597">
        <f>'Sch-4'!P22</f>
        <v>0</v>
      </c>
    </row>
    <row r="21" spans="1:6" ht="30" customHeight="1">
      <c r="A21" s="48"/>
      <c r="B21" s="1315" t="s">
        <v>385</v>
      </c>
      <c r="C21" s="1312"/>
      <c r="D21" s="39"/>
    </row>
    <row r="22" spans="1:6" ht="22.15" hidden="1" customHeight="1">
      <c r="A22" s="37" t="s">
        <v>534</v>
      </c>
      <c r="B22" s="1313" t="s">
        <v>533</v>
      </c>
      <c r="C22" s="1313"/>
      <c r="D22" s="597">
        <f>'Sch-4b'!P30</f>
        <v>0</v>
      </c>
    </row>
    <row r="23" spans="1:6" ht="44.25" hidden="1" customHeight="1">
      <c r="A23" s="48"/>
      <c r="B23" s="1311" t="s">
        <v>527</v>
      </c>
      <c r="C23" s="1312"/>
      <c r="D23" s="39"/>
    </row>
    <row r="24" spans="1:6" ht="30" customHeight="1">
      <c r="A24" s="37">
        <v>5</v>
      </c>
      <c r="B24" s="1313" t="s">
        <v>429</v>
      </c>
      <c r="C24" s="1313"/>
      <c r="D24" s="61">
        <f>'Sch-5'!D18:E18</f>
        <v>0</v>
      </c>
    </row>
    <row r="25" spans="1:6" ht="26.25" customHeight="1">
      <c r="A25" s="48"/>
      <c r="B25" s="1315" t="s">
        <v>386</v>
      </c>
      <c r="C25" s="1312"/>
      <c r="D25" s="577"/>
    </row>
    <row r="26" spans="1:6" ht="22.15" customHeight="1">
      <c r="A26" s="37" t="s">
        <v>387</v>
      </c>
      <c r="B26" s="1313" t="s">
        <v>430</v>
      </c>
      <c r="C26" s="1313"/>
      <c r="D26" s="248">
        <f>'Sch-7'!M20</f>
        <v>0</v>
      </c>
    </row>
    <row r="27" spans="1:6" ht="35.1" customHeight="1">
      <c r="A27" s="48"/>
      <c r="B27" s="1315" t="s">
        <v>65</v>
      </c>
      <c r="C27" s="1312"/>
      <c r="D27" s="39"/>
    </row>
    <row r="28" spans="1:6" ht="28.5" customHeight="1">
      <c r="A28" s="1291"/>
      <c r="B28" s="1317" t="s">
        <v>388</v>
      </c>
      <c r="C28" s="1317"/>
      <c r="D28" s="62">
        <f>SUM(D14,D16,D18,D20,D24)</f>
        <v>0</v>
      </c>
    </row>
    <row r="29" spans="1:6" ht="20.25" customHeight="1">
      <c r="A29" s="1291"/>
      <c r="B29" s="1317"/>
      <c r="C29" s="1317"/>
      <c r="D29" s="179"/>
    </row>
    <row r="30" spans="1:6">
      <c r="A30" s="69"/>
      <c r="B30" s="70"/>
      <c r="C30" s="70"/>
      <c r="D30" s="71"/>
    </row>
    <row r="31" spans="1:6">
      <c r="A31" s="69"/>
      <c r="B31" s="70"/>
      <c r="C31" s="93"/>
      <c r="D31" s="71"/>
    </row>
    <row r="32" spans="1:6" ht="22.5" customHeight="1">
      <c r="A32" s="91" t="s">
        <v>404</v>
      </c>
      <c r="B32" s="106" t="str">
        <f>IF('Sch-1'!B125=0,"", 'Sch-1'!B125)</f>
        <v>--</v>
      </c>
      <c r="C32" s="93" t="s">
        <v>406</v>
      </c>
      <c r="D32" s="102" t="str">
        <f>IF('Sch-1'!M126=0,"",'Sch-1'!M126)</f>
        <v/>
      </c>
      <c r="F32" s="94"/>
    </row>
    <row r="33" spans="1:6" ht="24" customHeight="1">
      <c r="A33" s="91" t="s">
        <v>405</v>
      </c>
      <c r="B33" s="106" t="str">
        <f>IF('Sch-1'!B126=0,"", 'Sch-1'!B126)</f>
        <v/>
      </c>
      <c r="C33" s="93" t="s">
        <v>407</v>
      </c>
      <c r="D33" s="102" t="str">
        <f>IF('Sch-1'!M127=0,"",'Sch-1'!M127)</f>
        <v/>
      </c>
      <c r="F33" s="59"/>
    </row>
    <row r="34" spans="1:6" ht="28.15" customHeight="1">
      <c r="A34" s="81"/>
      <c r="B34" s="80"/>
      <c r="C34" s="93"/>
      <c r="F34" s="59"/>
    </row>
    <row r="35" spans="1:6" ht="30" customHeight="1">
      <c r="A35" s="81"/>
      <c r="B35" s="80"/>
      <c r="C35" s="93"/>
      <c r="D35" s="81"/>
      <c r="F35" s="94"/>
    </row>
    <row r="36" spans="1:6" ht="30" customHeight="1">
      <c r="A36" s="43"/>
      <c r="B36" s="43"/>
      <c r="C36" s="49"/>
      <c r="E36" s="50"/>
    </row>
  </sheetData>
  <sheetProtection algorithmName="SHA-512" hashValue="4RkmxZwUnDbbG/rpwCQzRf3p2M2e94vDT0YpXGvX5SuwB0f8NjW9qfk0Mw67wuvagIyteii+7xSStai+ucWYyA==" saltValue="MusU8k2c3LVyaPf74HB6NA==" spinCount="100000" sheet="1" formatColumns="0" formatRows="0" selectLockedCells="1"/>
  <customSheetViews>
    <customSheetView guid="{D5F8AD2D-F014-4A7B-9CE7-589273BD9F11}" showPageBreaks="1" fitToPage="1" printArea="1" hiddenRows="1" view="pageBreakPreview">
      <selection activeCell="A3" sqref="A3:D3"/>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8909CFDD-4F29-4C72-886E-908773EE94A2}" scale="130" showPageBreaks="1" fitToPage="1" printArea="1" hiddenRows="1" view="pageBreakPreview" topLeftCell="A15">
      <selection activeCell="A3" sqref="A3:D3"/>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A34CC49F-E309-4C23-B4F6-1E3B307C10D1}" showPageBreaks="1" fitToPage="1" printArea="1" hiddenRows="1" view="pageBreakPreview" topLeftCell="A13">
      <selection activeCell="F12" sqref="F12"/>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B835C05C-B615-4DCB-982D-4519616B3CD8}" showPageBreaks="1" printArea="1" view="pageBreakPreview" topLeftCell="A6">
      <selection activeCell="D9" sqref="D9"/>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223BC0FC-814D-40F0-9795-CE82A16FF3A5}" showPageBreaks="1" printArea="1" view="pageBreakPreview" topLeftCell="A13">
      <selection activeCell="D9" sqref="D9"/>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D53177B2-31EC-4222-B97A-A37DCFD9E45B}" showPageBreaks="1" printArea="1" view="pageBreakPreview" topLeftCell="A7">
      <selection activeCell="D9" sqref="D9"/>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B3CE7B10-A914-4559-A6DA-AED8C22AFD6D}" showPageBreaks="1" printArea="1" view="pageBreakPreview" topLeftCell="A22">
      <selection activeCell="D9" sqref="D9"/>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7487ED9F-BBED-4B2A-9631-22F1A430946B}" showPageBreaks="1" printArea="1" view="pageBreakPreview" topLeftCell="A4">
      <selection activeCell="D22" sqref="D22"/>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A7DBDDEF-9245-44C6-9EBF-032DB6E1C0A2}" showPageBreaks="1" printArea="1" view="pageBreakPreview">
      <selection activeCell="D22" sqref="D22"/>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E9F4E142-7D26-464D-BECA-4F3806DB1FE1}" topLeftCell="A7">
      <selection activeCell="G8" sqref="G8"/>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14D7F02E-BCCA-4517-ABC7-537FF4AEB67A}">
      <selection activeCell="A4" sqref="A4:D4"/>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01ACF2E1-8E61-4459-ABC1-B6C183DEED61}" showRuler="0">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4F65FF32-EC61-4022-A399-2986D7B6B8B3}" showRuler="0">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B23AD343-29DA-4CE0-BD10-47BF44F3782F}" topLeftCell="A7">
      <selection activeCell="G8" sqref="G8"/>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4AA1107B-A795-4744-B566-827168772C7A}" showPageBreaks="1" printArea="1" view="pageBreakPreview" topLeftCell="A4">
      <selection activeCell="D22" sqref="D22"/>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EE46BCD1-F715-4FA9-A5FC-1B125AD601E0}" showPageBreaks="1" printArea="1" view="pageBreakPreview">
      <selection activeCell="D9" sqref="D9"/>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D0757F9E-DF41-4B40-A5E5-F4F8FDD8D61D}" showPageBreaks="1" printArea="1" view="pageBreakPreview" topLeftCell="A22">
      <selection activeCell="D9" sqref="D9"/>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E97134B6-5E8D-4951-8DA0-73D065532361}" showPageBreaks="1" printArea="1" view="pageBreakPreview" topLeftCell="A7">
      <selection activeCell="D9" sqref="D9"/>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C431BC99-7569-44AB-83F6-AB73BDED3783}" showPageBreaks="1" printArea="1" view="pageBreakPreview" topLeftCell="A13">
      <selection activeCell="D9" sqref="D9"/>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498493C3-769C-4143-9114-C68CD1D40B11}" scale="130" showPageBreaks="1" fitToPage="1" printArea="1" hiddenRows="1" view="pageBreakPreview">
      <selection activeCell="G6" sqref="G6"/>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1E0C44A1-9358-4FBD-8C2C-4DB661DA1476}" scale="130" showPageBreaks="1" fitToPage="1" printArea="1" hiddenRows="1" view="pageBreakPreview" topLeftCell="A19">
      <selection activeCell="A3" sqref="A3:D3"/>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A41EE4DE-0D82-4A56-8210-F78316511D11}" scale="130" showPageBreaks="1" fitToPage="1" printArea="1" hiddenRows="1" view="pageBreakPreview" topLeftCell="A7">
      <selection activeCell="A3" sqref="A3:D3"/>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BB6473B7-092C-417E-97E7-ED0705AE17A0}" showPageBreaks="1" fitToPage="1" printArea="1" hiddenRows="1" view="pageBreakPreview" topLeftCell="A24">
      <selection activeCell="A3" sqref="A3:D3"/>
      <pageMargins left="0.5" right="0.38" top="0.56999999999999995" bottom="0.48" header="0.38" footer="0.24"/>
      <printOptions horizontalCentered="1"/>
      <pageSetup paperSize="9" fitToHeight="0" orientation="portrait" r:id="rId25"/>
      <headerFooter alignWithMargins="0">
        <oddFooter>&amp;R&amp;"Book Antiqua,Bold"&amp;10Schedule-6/ Page &amp;P of &amp;N</oddFooter>
      </headerFooter>
    </customSheetView>
    <customSheetView guid="{023E95C7-CD0A-46A1-945E-64751E02EBFE}" showPageBreaks="1" fitToPage="1" printArea="1" hiddenRows="1" view="pageBreakPreview" topLeftCell="A9">
      <selection activeCell="A3" sqref="A3:D3"/>
      <pageMargins left="0.5" right="0.38" top="0.56999999999999995" bottom="0.48" header="0.38" footer="0.24"/>
      <printOptions horizontalCentered="1"/>
      <pageSetup paperSize="9" fitToHeight="0" orientation="portrait" r:id="rId26"/>
      <headerFooter alignWithMargins="0">
        <oddFooter>&amp;R&amp;"Book Antiqua,Bold"&amp;10Schedule-6/ Page &amp;P of &amp;N</oddFooter>
      </headerFooter>
    </customSheetView>
    <customSheetView guid="{CB55CDDD-15EC-4265-9148-3411BBB26D54}" showPageBreaks="1" fitToPage="1" printArea="1" hiddenRows="1" view="pageBreakPreview" topLeftCell="A24">
      <selection activeCell="A3" sqref="A3:D3"/>
      <pageMargins left="0.5" right="0.38" top="0.56999999999999995" bottom="0.48" header="0.38" footer="0.24"/>
      <printOptions horizontalCentered="1"/>
      <pageSetup paperSize="9" fitToHeight="0" orientation="portrait" r:id="rId27"/>
      <headerFooter alignWithMargins="0">
        <oddFooter>&amp;R&amp;"Book Antiqua,Bold"&amp;10Schedule-6/ Page &amp;P of &amp;N</oddFooter>
      </headerFooter>
    </customSheetView>
    <customSheetView guid="{987A3FAC-920D-4C0C-8129-D8F4AFD7E477}" showPageBreaks="1" fitToPage="1" printArea="1" hiddenRows="1" view="pageBreakPreview" topLeftCell="A13">
      <selection activeCell="A3" sqref="A3:D3"/>
      <pageMargins left="0.5" right="0.38" top="0.56999999999999995" bottom="0.48" header="0.38" footer="0.24"/>
      <printOptions horizontalCentered="1"/>
      <pageSetup paperSize="9" fitToHeight="0" orientation="portrait" r:id="rId28"/>
      <headerFooter alignWithMargins="0">
        <oddFooter>&amp;R&amp;"Book Antiqua,Bold"&amp;10Schedule-6/ Page &amp;P of &amp;N</oddFooter>
      </headerFooter>
    </customSheetView>
  </customSheetViews>
  <mergeCells count="24">
    <mergeCell ref="A28:A29"/>
    <mergeCell ref="B19:C19"/>
    <mergeCell ref="B27:C27"/>
    <mergeCell ref="B28:C29"/>
    <mergeCell ref="B25:C25"/>
    <mergeCell ref="B26:C26"/>
    <mergeCell ref="B21:C21"/>
    <mergeCell ref="B24:C24"/>
    <mergeCell ref="B22:C22"/>
    <mergeCell ref="B23:C23"/>
    <mergeCell ref="B20:C20"/>
    <mergeCell ref="A7:C7"/>
    <mergeCell ref="B10:C10"/>
    <mergeCell ref="B15:C15"/>
    <mergeCell ref="A3:D3"/>
    <mergeCell ref="A4:D4"/>
    <mergeCell ref="B13:C13"/>
    <mergeCell ref="B8:C8"/>
    <mergeCell ref="B9:C9"/>
    <mergeCell ref="B17:C17"/>
    <mergeCell ref="B18:C18"/>
    <mergeCell ref="B16:C16"/>
    <mergeCell ref="B11:C11"/>
    <mergeCell ref="B14:C14"/>
  </mergeCells>
  <phoneticPr fontId="1" type="noConversion"/>
  <printOptions horizontalCentered="1"/>
  <pageMargins left="0.5" right="0.38" top="0.56999999999999995" bottom="0.48" header="0.38" footer="0.24"/>
  <pageSetup paperSize="9" scale="92" fitToHeight="0" orientation="portrait" r:id="rId29"/>
  <headerFooter alignWithMargins="0">
    <oddFooter>&amp;R&amp;"Book Antiqua,Bold"&amp;10Schedule-6/ Page &amp;P of &amp;N</oddFooter>
  </headerFooter>
  <drawing r:id="rId3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rgb="FFFF0000"/>
  </sheetPr>
  <dimension ref="A1:F36"/>
  <sheetViews>
    <sheetView view="pageBreakPreview" topLeftCell="A8" zoomScaleNormal="100" zoomScaleSheetLayoutView="100" workbookViewId="0">
      <selection activeCell="D24" sqref="D24"/>
    </sheetView>
  </sheetViews>
  <sheetFormatPr defaultColWidth="10" defaultRowHeight="16.5"/>
  <cols>
    <col min="1" max="1" width="10.625" style="33" customWidth="1"/>
    <col min="2" max="2" width="27.5" style="33" customWidth="1"/>
    <col min="3" max="3" width="21" style="33" customWidth="1"/>
    <col min="4" max="4" width="47.25" style="33" customWidth="1"/>
    <col min="5" max="16384" width="10" style="30"/>
  </cols>
  <sheetData>
    <row r="1" spans="1:6" ht="18" customHeight="1">
      <c r="A1" s="73" t="str">
        <f>Cover!B3</f>
        <v>Tender Enquiry No.:NR3/NT/W-AIS/DOM/K00/25/09228 (RFx No. 5002004616)</v>
      </c>
      <c r="B1" s="74"/>
      <c r="C1" s="76"/>
      <c r="D1" s="77" t="s">
        <v>63</v>
      </c>
    </row>
    <row r="2" spans="1:6" ht="18" customHeight="1">
      <c r="A2" s="59"/>
      <c r="B2" s="80"/>
      <c r="C2" s="26"/>
      <c r="D2" s="26"/>
    </row>
    <row r="3" spans="1:6" ht="61.5" customHeight="1">
      <c r="A3" s="1318" t="str">
        <f>Cover!$B$2</f>
        <v>Package-C-Augmentation of transformation capacity at 765/400/220kV Agra (PG) S/S by 1x500 MVA, 400/220kV ICT at 400 KV Agra S/S</v>
      </c>
      <c r="B3" s="1318"/>
      <c r="C3" s="1318"/>
      <c r="D3" s="1318"/>
      <c r="E3" s="44"/>
      <c r="F3" s="44"/>
    </row>
    <row r="4" spans="1:6" ht="22.15" customHeight="1">
      <c r="A4" s="1288" t="s">
        <v>382</v>
      </c>
      <c r="B4" s="1288"/>
      <c r="C4" s="1288"/>
      <c r="D4" s="1288"/>
    </row>
    <row r="5" spans="1:6" ht="18" customHeight="1">
      <c r="A5" s="32"/>
    </row>
    <row r="6" spans="1:6" ht="18" customHeight="1">
      <c r="A6" s="23" t="str">
        <f>'Sch-1'!A6</f>
        <v>Bidder’s Name and Address (Lead Partner) :</v>
      </c>
      <c r="D6" s="56" t="s">
        <v>394</v>
      </c>
    </row>
    <row r="7" spans="1:6" ht="36" customHeight="1">
      <c r="A7" s="1314" t="str">
        <f>'Sch-1'!A7</f>
        <v xml:space="preserve">JV of …….. …….. …….. …….. …….. ……..  ,  &amp; …….. …….. …….. …….. …….. …….. </v>
      </c>
      <c r="B7" s="1314"/>
      <c r="C7" s="1314"/>
      <c r="D7" s="57" t="str">
        <f>'Sch-1'!M7</f>
        <v>Contracts Services, 3rd Floor</v>
      </c>
    </row>
    <row r="8" spans="1:6" ht="18" customHeight="1">
      <c r="A8" s="34" t="s">
        <v>410</v>
      </c>
      <c r="B8" s="1287" t="str">
        <f>IF('Sch-1'!C8=0, "", 'Sch-1'!C8)</f>
        <v xml:space="preserve">…….. …….. …….. …….. …….. …….. </v>
      </c>
      <c r="C8" s="1287"/>
      <c r="D8" s="57" t="str">
        <f>'Sch-1'!M8</f>
        <v>Power Grid Corporation of India Ltd.,</v>
      </c>
    </row>
    <row r="9" spans="1:6" ht="18" customHeight="1">
      <c r="A9" s="34" t="s">
        <v>411</v>
      </c>
      <c r="B9" s="1287" t="str">
        <f>IF('Sch-1'!C9=0, "", 'Sch-1'!C9)</f>
        <v xml:space="preserve">…….. …….. …….. …….. …….. …….. </v>
      </c>
      <c r="C9" s="1287"/>
      <c r="D9" s="57" t="str">
        <f>'Sch-1'!M9</f>
        <v>Northern Region-III Headquarter 2nd Floor, Plot No. – 2A/INS 02, Avadh Vihar Yojna</v>
      </c>
    </row>
    <row r="10" spans="1:6" ht="18" customHeight="1">
      <c r="A10" s="35"/>
      <c r="B10" s="1287" t="str">
        <f>IF('Sch-1'!C10=0, "", 'Sch-1'!C10)</f>
        <v xml:space="preserve">…….. …….. …….. …….. …….. …….. </v>
      </c>
      <c r="C10" s="1287"/>
      <c r="D10" s="57" t="str">
        <f>'Sch-1'!M10</f>
        <v xml:space="preserve">Amar Shaheed Path, Lucknow- 226002 (UP) </v>
      </c>
    </row>
    <row r="11" spans="1:6" ht="18" customHeight="1">
      <c r="A11" s="35"/>
      <c r="B11" s="1287" t="str">
        <f>IF('Sch-1'!C11=0, "", 'Sch-1'!C11)</f>
        <v xml:space="preserve">…….. …….. …….. …….. …….. …….. </v>
      </c>
      <c r="C11" s="1287"/>
      <c r="D11" s="57"/>
    </row>
    <row r="12" spans="1:6" ht="18" customHeight="1">
      <c r="A12" s="45"/>
      <c r="B12" s="45"/>
      <c r="C12" s="45"/>
      <c r="D12" s="56"/>
    </row>
    <row r="13" spans="1:6" ht="22.15" customHeight="1">
      <c r="A13" s="46" t="s">
        <v>376</v>
      </c>
      <c r="B13" s="1285" t="s">
        <v>366</v>
      </c>
      <c r="C13" s="1286"/>
      <c r="D13" s="47" t="s">
        <v>378</v>
      </c>
    </row>
    <row r="14" spans="1:6" ht="22.15" customHeight="1">
      <c r="A14" s="37" t="s">
        <v>379</v>
      </c>
      <c r="B14" s="1313" t="s">
        <v>413</v>
      </c>
      <c r="C14" s="1313"/>
      <c r="D14" s="61">
        <f>'Sch-1'!N117*(1-Discount!K18)+(1-Discount!K23)*'Sch-1'!N118</f>
        <v>0</v>
      </c>
    </row>
    <row r="15" spans="1:6" ht="35.1" customHeight="1">
      <c r="A15" s="48"/>
      <c r="B15" s="1315" t="s">
        <v>383</v>
      </c>
      <c r="C15" s="1312"/>
      <c r="D15" s="39"/>
    </row>
    <row r="16" spans="1:6" ht="22.15" customHeight="1">
      <c r="A16" s="37" t="s">
        <v>380</v>
      </c>
      <c r="B16" s="1313" t="s">
        <v>414</v>
      </c>
      <c r="C16" s="1313"/>
      <c r="D16" s="61">
        <f>'Sch-6'!D16*(1-Discount!K19)</f>
        <v>0</v>
      </c>
    </row>
    <row r="17" spans="1:6" ht="35.1" customHeight="1">
      <c r="A17" s="48"/>
      <c r="B17" s="1311" t="s">
        <v>526</v>
      </c>
      <c r="C17" s="1312"/>
      <c r="D17" s="39"/>
    </row>
    <row r="18" spans="1:6" ht="22.15" customHeight="1">
      <c r="A18" s="37" t="s">
        <v>381</v>
      </c>
      <c r="B18" s="1313" t="s">
        <v>415</v>
      </c>
      <c r="C18" s="1313"/>
      <c r="D18" s="61">
        <f>'Sch-6'!D18*(1-Discount!K20)</f>
        <v>0</v>
      </c>
    </row>
    <row r="19" spans="1:6" ht="30" customHeight="1">
      <c r="A19" s="48"/>
      <c r="B19" s="1315" t="s">
        <v>384</v>
      </c>
      <c r="C19" s="1312"/>
      <c r="D19" s="39"/>
    </row>
    <row r="20" spans="1:6" ht="22.15" customHeight="1">
      <c r="A20" s="37" t="s">
        <v>552</v>
      </c>
      <c r="B20" s="1313" t="s">
        <v>553</v>
      </c>
      <c r="C20" s="1313"/>
      <c r="D20" s="248">
        <f>'Sch-6'!D20*(1-Discount!K21)</f>
        <v>0</v>
      </c>
    </row>
    <row r="21" spans="1:6" ht="30" customHeight="1">
      <c r="A21" s="48"/>
      <c r="B21" s="1315" t="s">
        <v>385</v>
      </c>
      <c r="C21" s="1312"/>
      <c r="D21" s="39"/>
    </row>
    <row r="22" spans="1:6" ht="22.15" hidden="1" customHeight="1">
      <c r="A22" s="37" t="s">
        <v>534</v>
      </c>
      <c r="B22" s="1313" t="s">
        <v>533</v>
      </c>
      <c r="C22" s="1313"/>
      <c r="D22" s="248">
        <f>'Sch-6'!D22*(1-Discount!K22)</f>
        <v>0</v>
      </c>
    </row>
    <row r="23" spans="1:6" ht="38.25" hidden="1" customHeight="1">
      <c r="A23" s="48"/>
      <c r="B23" s="1311" t="s">
        <v>527</v>
      </c>
      <c r="C23" s="1312"/>
      <c r="D23" s="39"/>
    </row>
    <row r="24" spans="1:6" ht="30" customHeight="1">
      <c r="A24" s="37">
        <v>5</v>
      </c>
      <c r="B24" s="1313" t="s">
        <v>429</v>
      </c>
      <c r="C24" s="1313"/>
      <c r="D24" s="61">
        <f>'Sch-5 Dis'!D18</f>
        <v>0</v>
      </c>
    </row>
    <row r="25" spans="1:6" ht="30.75" customHeight="1">
      <c r="A25" s="48"/>
      <c r="B25" s="1315" t="s">
        <v>386</v>
      </c>
      <c r="C25" s="1312"/>
      <c r="D25" s="247"/>
    </row>
    <row r="26" spans="1:6" ht="22.15" customHeight="1">
      <c r="A26" s="37" t="s">
        <v>387</v>
      </c>
      <c r="B26" s="1313" t="s">
        <v>430</v>
      </c>
      <c r="C26" s="1313"/>
      <c r="D26" s="248">
        <f>'Sch-6'!D26*(1-Discount!K23)</f>
        <v>0</v>
      </c>
    </row>
    <row r="27" spans="1:6" ht="35.1" customHeight="1">
      <c r="A27" s="48"/>
      <c r="B27" s="1315" t="s">
        <v>65</v>
      </c>
      <c r="C27" s="1312"/>
      <c r="D27" s="39"/>
    </row>
    <row r="28" spans="1:6" ht="28.5" customHeight="1">
      <c r="A28" s="1291"/>
      <c r="B28" s="1317" t="s">
        <v>388</v>
      </c>
      <c r="C28" s="1317"/>
      <c r="D28" s="62">
        <f>SUM(D14,D16,D18,D20,D24)</f>
        <v>0</v>
      </c>
    </row>
    <row r="29" spans="1:6" ht="25.5" customHeight="1">
      <c r="A29" s="1291"/>
      <c r="B29" s="1317"/>
      <c r="C29" s="1317"/>
      <c r="D29" s="179"/>
    </row>
    <row r="30" spans="1:6" ht="18.75" customHeight="1">
      <c r="A30" s="69"/>
      <c r="B30" s="70"/>
      <c r="C30" s="70"/>
      <c r="D30" s="71"/>
    </row>
    <row r="31" spans="1:6" ht="28.15" customHeight="1">
      <c r="A31" s="69"/>
      <c r="B31" s="70"/>
      <c r="C31" s="93"/>
      <c r="D31" s="71"/>
    </row>
    <row r="32" spans="1:6" ht="28.15" customHeight="1">
      <c r="A32" s="91" t="s">
        <v>404</v>
      </c>
      <c r="B32" s="106" t="str">
        <f>IF('Sch-1'!B125=0,"", 'Sch-1'!B125)</f>
        <v>--</v>
      </c>
      <c r="C32" s="93" t="s">
        <v>406</v>
      </c>
      <c r="D32" s="102" t="str">
        <f>IF('Sch-1'!M126=0,"",'Sch-1'!M126)</f>
        <v/>
      </c>
      <c r="F32" s="94"/>
    </row>
    <row r="33" spans="1:6" ht="28.15" customHeight="1">
      <c r="A33" s="91" t="s">
        <v>405</v>
      </c>
      <c r="B33" s="106" t="str">
        <f>IF('Sch-1'!B126=0,"", 'Sch-1'!B126)</f>
        <v/>
      </c>
      <c r="C33" s="93" t="s">
        <v>407</v>
      </c>
      <c r="D33" s="102" t="str">
        <f>IF('Sch-1'!M127=0,"",'Sch-1'!M127)</f>
        <v/>
      </c>
      <c r="F33" s="59"/>
    </row>
    <row r="34" spans="1:6" ht="28.15" customHeight="1">
      <c r="A34" s="81"/>
      <c r="B34" s="80"/>
      <c r="C34" s="93"/>
      <c r="F34" s="59"/>
    </row>
    <row r="35" spans="1:6" ht="30" customHeight="1">
      <c r="A35" s="81"/>
      <c r="B35" s="80"/>
      <c r="C35" s="93"/>
      <c r="D35" s="81"/>
      <c r="F35" s="94"/>
    </row>
    <row r="36" spans="1:6" ht="30" customHeight="1">
      <c r="A36" s="43"/>
      <c r="B36" s="43"/>
      <c r="C36" s="49"/>
      <c r="E36" s="50"/>
    </row>
  </sheetData>
  <sheetProtection algorithmName="SHA-512" hashValue="GWvhhR/+XGD5xdYeB9YxmtGeaetCo8nR2U/2JTdDNUYPqxUiU+86vYt78wgdmzUlBbkgSjJLzKcb8jPDgU0xoQ==" saltValue="06utfzCHjIpHKxefPcGPHQ==" spinCount="100000" sheet="1" formatColumns="0" formatRows="0" selectLockedCells="1"/>
  <customSheetViews>
    <customSheetView guid="{D5F8AD2D-F014-4A7B-9CE7-589273BD9F11}" showPageBreaks="1" printArea="1" hiddenRows="1" view="pageBreakPreview">
      <selection activeCell="A3" sqref="A3:D3"/>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8909CFDD-4F29-4C72-886E-908773EE94A2}" scale="145" showPageBreaks="1" printArea="1" hiddenRows="1" view="pageBreakPreview" topLeftCell="A16">
      <selection activeCell="G3" sqref="G3"/>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A34CC49F-E309-4C23-B4F6-1E3B307C10D1}" showPageBreaks="1" printArea="1" hiddenRows="1" view="pageBreakPreview" topLeftCell="A10">
      <selection activeCell="G11" sqref="G11"/>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B835C05C-B615-4DCB-982D-4519616B3CD8}" showPageBreaks="1" printArea="1" view="pageBreakPreview" topLeftCell="A21">
      <selection activeCell="D22" sqref="D22"/>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223BC0FC-814D-40F0-9795-CE82A16FF3A5}" showPageBreaks="1" printArea="1" view="pageBreakPreview" topLeftCell="A22">
      <selection activeCell="D22" sqref="D22"/>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D53177B2-31EC-4222-B97A-A37DCFD9E45B}" showPageBreaks="1" printArea="1" view="pageBreakPreview" topLeftCell="A19">
      <selection activeCell="D22" sqref="D22"/>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B3CE7B10-A914-4559-A6DA-AED8C22AFD6D}" showPageBreaks="1" printArea="1" view="pageBreakPreview" topLeftCell="A25">
      <selection activeCell="C33" sqref="C33"/>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7487ED9F-BBED-4B2A-9631-22F1A430946B}" showPageBreaks="1" printArea="1" view="pageBreakPreview" topLeftCell="A22">
      <selection activeCell="C33" sqref="C33"/>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A7DBDDEF-9245-44C6-9EBF-032DB6E1C0A2}" showPageBreaks="1" printArea="1" view="pageBreakPreview" topLeftCell="A22">
      <selection activeCell="C33" sqref="C33"/>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E9F4E142-7D26-464D-BECA-4F3806DB1FE1}" topLeftCell="A16">
      <selection activeCell="G8" sqref="G8"/>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B23AD343-29DA-4CE0-BD10-47BF44F3782F}" topLeftCell="A16">
      <selection activeCell="G8" sqref="G8"/>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4AA1107B-A795-4744-B566-827168772C7A}" showPageBreaks="1" printArea="1" view="pageBreakPreview" topLeftCell="A22">
      <selection activeCell="C33" sqref="C33"/>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EE46BCD1-F715-4FA9-A5FC-1B125AD601E0}" showPageBreaks="1" printArea="1" view="pageBreakPreview">
      <selection activeCell="C33" sqref="C33"/>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D0757F9E-DF41-4B40-A5E5-F4F8FDD8D61D}" showPageBreaks="1" printArea="1" view="pageBreakPreview" topLeftCell="A7">
      <selection activeCell="C33" sqref="C33"/>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E97134B6-5E8D-4951-8DA0-73D065532361}" showPageBreaks="1" printArea="1" view="pageBreakPreview" topLeftCell="A19">
      <selection activeCell="D22" sqref="D22"/>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C431BC99-7569-44AB-83F6-AB73BDED3783}" showPageBreaks="1" printArea="1" view="pageBreakPreview" topLeftCell="A22">
      <selection activeCell="D22" sqref="D22"/>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498493C3-769C-4143-9114-C68CD1D40B11}" scale="145" showPageBreaks="1" printArea="1" hiddenRows="1" view="pageBreakPreview" topLeftCell="A3">
      <selection activeCell="G3" sqref="G3"/>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1E0C44A1-9358-4FBD-8C2C-4DB661DA1476}" scale="145" showPageBreaks="1" printArea="1" hiddenRows="1" view="pageBreakPreview">
      <selection activeCell="G3" sqref="G3"/>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A41EE4DE-0D82-4A56-8210-F78316511D11}" scale="145" showPageBreaks="1" printArea="1" hiddenRows="1" view="pageBreakPreview" topLeftCell="A12">
      <selection activeCell="G3" sqref="G3"/>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BB6473B7-092C-417E-97E7-ED0705AE17A0}" showPageBreaks="1" printArea="1" hiddenRows="1" view="pageBreakPreview" topLeftCell="A19">
      <selection activeCell="G3" sqref="G3"/>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023E95C7-CD0A-46A1-945E-64751E02EBFE}" showPageBreaks="1" printArea="1" hiddenRows="1" view="pageBreakPreview" topLeftCell="A24">
      <selection activeCell="G3" sqref="G3"/>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CB55CDDD-15EC-4265-9148-3411BBB26D54}" showPageBreaks="1" printArea="1" hiddenRows="1" view="pageBreakPreview">
      <selection activeCell="D24" sqref="D24"/>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987A3FAC-920D-4C0C-8129-D8F4AFD7E477}" showPageBreaks="1" printArea="1" hiddenRows="1" view="pageBreakPreview" topLeftCell="A13">
      <selection activeCell="A3" sqref="A3:D3"/>
      <pageMargins left="0.5" right="0.38" top="0.56999999999999995" bottom="0.48" header="0.38" footer="0.24"/>
      <printOptions horizontalCentered="1"/>
      <pageSetup paperSize="9" scale="72" fitToHeight="0" orientation="portrait" r:id="rId25"/>
      <headerFooter alignWithMargins="0">
        <oddFooter>&amp;R&amp;"Book Antiqua,Bold"&amp;10Schedule-6/ Page &amp;P of &amp;N</oddFooter>
      </headerFooter>
    </customSheetView>
  </customSheetViews>
  <mergeCells count="24">
    <mergeCell ref="A3:D3"/>
    <mergeCell ref="A4:D4"/>
    <mergeCell ref="A7:C7"/>
    <mergeCell ref="B8:C8"/>
    <mergeCell ref="B11:C11"/>
    <mergeCell ref="B13:C13"/>
    <mergeCell ref="B9:C9"/>
    <mergeCell ref="B10:C10"/>
    <mergeCell ref="B18:C18"/>
    <mergeCell ref="B19:C19"/>
    <mergeCell ref="B14:C14"/>
    <mergeCell ref="B15:C15"/>
    <mergeCell ref="B16:C16"/>
    <mergeCell ref="B17:C17"/>
    <mergeCell ref="A28:A29"/>
    <mergeCell ref="B28:C29"/>
    <mergeCell ref="B20:C20"/>
    <mergeCell ref="B21:C21"/>
    <mergeCell ref="B24:C24"/>
    <mergeCell ref="B25:C25"/>
    <mergeCell ref="B26:C26"/>
    <mergeCell ref="B27:C27"/>
    <mergeCell ref="B22:C22"/>
    <mergeCell ref="B23:C23"/>
  </mergeCells>
  <phoneticPr fontId="27" type="noConversion"/>
  <printOptions horizontalCentered="1"/>
  <pageMargins left="0.5" right="0.38" top="0.56999999999999995" bottom="0.48" header="0.38" footer="0.24"/>
  <pageSetup paperSize="9" scale="72" fitToHeight="0" orientation="portrait" r:id="rId26"/>
  <headerFooter alignWithMargins="0">
    <oddFooter>&amp;R&amp;"Book Antiqua,Bold"&amp;10Schedule-6/ Page &amp;P of &amp;N</oddFooter>
  </headerFooter>
  <drawing r:id="rId2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tabColor indexed="53"/>
    <pageSetUpPr autoPageBreaks="0" fitToPage="1"/>
  </sheetPr>
  <dimension ref="A1:AV219"/>
  <sheetViews>
    <sheetView view="pageBreakPreview" topLeftCell="A7" zoomScaleNormal="100" zoomScaleSheetLayoutView="100" workbookViewId="0">
      <selection activeCell="A7" sqref="A1:XFD1048576"/>
    </sheetView>
  </sheetViews>
  <sheetFormatPr defaultColWidth="9" defaultRowHeight="16.5"/>
  <cols>
    <col min="1" max="8" width="11.375" style="695" customWidth="1"/>
    <col min="9" max="9" width="31.375" style="677" customWidth="1"/>
    <col min="10" max="10" width="7.625" style="677" customWidth="1"/>
    <col min="11" max="11" width="10.25" style="677" customWidth="1"/>
    <col min="12" max="12" width="15.375" style="677" customWidth="1"/>
    <col min="13" max="13" width="15.75" style="677" customWidth="1"/>
    <col min="14" max="14" width="23.625" style="669" customWidth="1"/>
    <col min="15" max="15" width="9" style="284" customWidth="1"/>
    <col min="16" max="16" width="0" style="716" hidden="1" customWidth="1"/>
    <col min="17" max="17" width="18.5" style="716" hidden="1" customWidth="1"/>
    <col min="18" max="18" width="34.25" style="716" hidden="1" customWidth="1"/>
    <col min="19" max="32" width="9" style="716"/>
    <col min="33" max="33" width="0" style="716" hidden="1" customWidth="1"/>
    <col min="34" max="34" width="13.875" style="716" hidden="1" customWidth="1"/>
    <col min="35" max="35" width="13.625" style="716" hidden="1" customWidth="1"/>
    <col min="36" max="36" width="21.375" style="716" hidden="1" customWidth="1"/>
    <col min="37" max="37" width="12" style="716" hidden="1" customWidth="1"/>
    <col min="38" max="39" width="0" style="716" hidden="1" customWidth="1"/>
    <col min="40" max="48" width="9" style="716"/>
    <col min="49" max="16384" width="9" style="284"/>
  </cols>
  <sheetData>
    <row r="1" spans="1:48" ht="18" customHeight="1">
      <c r="A1" s="665" t="str">
        <f>Cover!B3</f>
        <v>Tender Enquiry No.:NR3/NT/W-AIS/DOM/K00/25/09228 (RFx No. 5002004616)</v>
      </c>
      <c r="B1" s="665"/>
      <c r="C1" s="665"/>
      <c r="D1" s="665"/>
      <c r="E1" s="665"/>
      <c r="F1" s="665"/>
      <c r="G1" s="665"/>
      <c r="H1" s="665"/>
      <c r="I1" s="666"/>
      <c r="J1" s="667"/>
      <c r="K1" s="667"/>
      <c r="L1" s="667"/>
      <c r="M1" s="668" t="s">
        <v>439</v>
      </c>
    </row>
    <row r="2" spans="1:48" ht="3" customHeight="1">
      <c r="A2" s="670"/>
      <c r="B2" s="670"/>
      <c r="C2" s="670"/>
      <c r="D2" s="670"/>
      <c r="E2" s="670"/>
      <c r="F2" s="670"/>
      <c r="G2" s="670"/>
      <c r="H2" s="670"/>
      <c r="I2" s="287"/>
      <c r="J2" s="671"/>
      <c r="K2" s="671"/>
      <c r="L2" s="671"/>
      <c r="M2" s="671"/>
    </row>
    <row r="3" spans="1:48" ht="66.75" customHeight="1">
      <c r="A3" s="1319" t="str">
        <f>Cover!$B$2</f>
        <v>Package-C-Augmentation of transformation capacity at 765/400/220kV Agra (PG) S/S by 1x500 MVA, 400/220kV ICT at 400 KV Agra S/S</v>
      </c>
      <c r="B3" s="1319"/>
      <c r="C3" s="1319"/>
      <c r="D3" s="1319"/>
      <c r="E3" s="1319"/>
      <c r="F3" s="1319"/>
      <c r="G3" s="1319"/>
      <c r="H3" s="1319"/>
      <c r="I3" s="1319"/>
      <c r="J3" s="1319"/>
      <c r="K3" s="1319"/>
      <c r="L3" s="1319"/>
      <c r="M3" s="1319"/>
      <c r="N3" s="1319"/>
      <c r="AG3" s="672" t="s">
        <v>340</v>
      </c>
      <c r="AI3" s="673">
        <f>IF(ISERROR(#REF!/('Sch-6'!D14+'Sch-6'!D16+'Sch-6'!D18)),0,#REF!/( 'Sch-6'!D14+'Sch-6'!D16+'Sch-6'!D18))</f>
        <v>0</v>
      </c>
    </row>
    <row r="4" spans="1:48" ht="22.15" customHeight="1">
      <c r="A4" s="1260" t="s">
        <v>24</v>
      </c>
      <c r="B4" s="1260"/>
      <c r="C4" s="1260"/>
      <c r="D4" s="1260"/>
      <c r="E4" s="1260"/>
      <c r="F4" s="1260"/>
      <c r="G4" s="1260"/>
      <c r="H4" s="1260"/>
      <c r="I4" s="1260"/>
      <c r="J4" s="1260"/>
      <c r="K4" s="1260"/>
      <c r="L4" s="1260"/>
      <c r="M4" s="1260"/>
      <c r="N4" s="1260"/>
      <c r="AG4" s="672" t="s">
        <v>341</v>
      </c>
      <c r="AI4" s="673" t="e">
        <f>#REF!</f>
        <v>#REF!</v>
      </c>
    </row>
    <row r="5" spans="1:48" ht="18.600000000000001" customHeight="1">
      <c r="A5" s="674"/>
      <c r="B5" s="674"/>
      <c r="C5" s="674"/>
      <c r="D5" s="674"/>
      <c r="E5" s="674"/>
      <c r="F5" s="674"/>
      <c r="G5" s="674"/>
      <c r="H5" s="674"/>
      <c r="I5" s="675"/>
      <c r="J5" s="675"/>
      <c r="K5" s="675"/>
      <c r="L5" s="675"/>
      <c r="M5" s="675"/>
      <c r="AG5" s="672" t="s">
        <v>348</v>
      </c>
      <c r="AI5" s="673">
        <f>IF(ISERROR(#REF!/#REF!),0,#REF! /#REF!)</f>
        <v>0</v>
      </c>
    </row>
    <row r="6" spans="1:48">
      <c r="A6" s="676" t="str">
        <f>'Sch-1'!A6</f>
        <v>Bidder’s Name and Address (Lead Partner) :</v>
      </c>
      <c r="B6" s="676"/>
      <c r="C6" s="676"/>
      <c r="D6" s="676"/>
      <c r="E6" s="676"/>
      <c r="F6" s="676"/>
      <c r="G6" s="676"/>
      <c r="H6" s="676"/>
      <c r="I6" s="16"/>
      <c r="J6" s="16"/>
      <c r="K6" s="16" t="s">
        <v>394</v>
      </c>
      <c r="M6" s="16"/>
      <c r="AG6" s="672" t="s">
        <v>349</v>
      </c>
      <c r="AI6" s="673" t="e">
        <f>#REF!</f>
        <v>#REF!</v>
      </c>
    </row>
    <row r="7" spans="1:48">
      <c r="A7" s="1323" t="str">
        <f>'Sch-1'!A7</f>
        <v xml:space="preserve">JV of …….. …….. …….. …….. …….. ……..  ,  &amp; …….. …….. …….. …….. …….. …….. </v>
      </c>
      <c r="B7" s="1323"/>
      <c r="C7" s="1323"/>
      <c r="D7" s="1323"/>
      <c r="E7" s="1323"/>
      <c r="F7" s="1323"/>
      <c r="G7" s="1323"/>
      <c r="H7" s="1323"/>
      <c r="I7" s="1323"/>
      <c r="J7" s="1323"/>
      <c r="K7" s="679" t="str">
        <f>'Sch-1'!M7</f>
        <v>Contracts Services, 3rd Floor</v>
      </c>
      <c r="M7" s="678"/>
      <c r="AG7" s="672" t="s">
        <v>344</v>
      </c>
      <c r="AI7" s="673" t="e">
        <f>SUM(AI3:AI6)</f>
        <v>#REF!</v>
      </c>
    </row>
    <row r="8" spans="1:48" ht="28.15" customHeight="1">
      <c r="A8" s="717" t="s">
        <v>410</v>
      </c>
      <c r="B8" s="717"/>
      <c r="C8" s="717"/>
      <c r="D8" s="717"/>
      <c r="E8" s="717"/>
      <c r="F8" s="717"/>
      <c r="G8" s="717"/>
      <c r="H8" s="717"/>
      <c r="I8" s="1322" t="str">
        <f>IF('Sch-1'!C8=0, "", 'Sch-1'!C8)</f>
        <v xml:space="preserve">…….. …….. …….. …….. …….. …….. </v>
      </c>
      <c r="J8" s="1322"/>
      <c r="K8" s="679" t="str">
        <f>'Sch-1'!M8</f>
        <v>Power Grid Corporation of India Ltd.,</v>
      </c>
      <c r="M8" s="718"/>
    </row>
    <row r="9" spans="1:48" ht="28.15" customHeight="1">
      <c r="A9" s="717" t="s">
        <v>411</v>
      </c>
      <c r="B9" s="717"/>
      <c r="C9" s="717"/>
      <c r="D9" s="717"/>
      <c r="E9" s="717"/>
      <c r="F9" s="717"/>
      <c r="G9" s="717"/>
      <c r="H9" s="717"/>
      <c r="I9" s="1322" t="str">
        <f>IF('Sch-1'!C9=0, "", 'Sch-1'!C9)</f>
        <v xml:space="preserve">…….. …….. …….. …….. …….. …….. </v>
      </c>
      <c r="J9" s="1322"/>
      <c r="K9" s="679" t="str">
        <f>'Sch-1'!M9</f>
        <v>Northern Region-III Headquarter 2nd Floor, Plot No. – 2A/INS 02, Avadh Vihar Yojna</v>
      </c>
      <c r="M9" s="718"/>
    </row>
    <row r="10" spans="1:48" ht="28.15" customHeight="1">
      <c r="A10" s="16"/>
      <c r="B10" s="16"/>
      <c r="C10" s="16"/>
      <c r="D10" s="16"/>
      <c r="E10" s="16"/>
      <c r="F10" s="16"/>
      <c r="G10" s="16"/>
      <c r="H10" s="16"/>
      <c r="I10" s="1322" t="str">
        <f>IF('Sch-1'!C10=0, "", 'Sch-1'!C10)</f>
        <v xml:space="preserve">…….. …….. …….. …….. …….. …….. </v>
      </c>
      <c r="J10" s="1322"/>
      <c r="K10" s="679" t="str">
        <f>'Sch-1'!M10</f>
        <v xml:space="preserve">Amar Shaheed Path, Lucknow- 226002 (UP) </v>
      </c>
      <c r="M10" s="718"/>
      <c r="AG10" s="672" t="s">
        <v>274</v>
      </c>
      <c r="AI10" s="680">
        <f>'Sch-1'!AA10</f>
        <v>0</v>
      </c>
    </row>
    <row r="11" spans="1:48" ht="28.15" customHeight="1">
      <c r="A11" s="16"/>
      <c r="B11" s="16"/>
      <c r="C11" s="16"/>
      <c r="D11" s="16"/>
      <c r="E11" s="16"/>
      <c r="F11" s="16"/>
      <c r="G11" s="16"/>
      <c r="H11" s="16"/>
      <c r="I11" s="1322" t="str">
        <f>IF('Sch-1'!C11=0, "", 'Sch-1'!C11)</f>
        <v xml:space="preserve">…….. …….. …….. …….. …….. …….. </v>
      </c>
      <c r="J11" s="1322"/>
      <c r="K11" s="679"/>
      <c r="M11" s="718"/>
      <c r="AG11" s="672"/>
      <c r="AI11" s="673"/>
    </row>
    <row r="12" spans="1:48">
      <c r="A12" s="16"/>
      <c r="B12" s="16"/>
      <c r="C12" s="16"/>
      <c r="D12" s="16"/>
      <c r="E12" s="16"/>
      <c r="F12" s="16"/>
      <c r="G12" s="16"/>
      <c r="H12" s="16"/>
      <c r="I12" s="718"/>
      <c r="J12" s="718"/>
      <c r="K12" s="718"/>
      <c r="L12" s="718"/>
      <c r="M12" s="718"/>
      <c r="N12" s="681"/>
      <c r="O12" s="716"/>
      <c r="AG12" s="672"/>
      <c r="AI12" s="673"/>
    </row>
    <row r="13" spans="1:48" s="908" customFormat="1" ht="28.15" customHeight="1" thickBot="1">
      <c r="A13" s="1324" t="s">
        <v>471</v>
      </c>
      <c r="B13" s="1324"/>
      <c r="C13" s="1324"/>
      <c r="D13" s="1324"/>
      <c r="E13" s="1324"/>
      <c r="F13" s="1324"/>
      <c r="G13" s="1324"/>
      <c r="H13" s="1324"/>
      <c r="I13" s="1324"/>
      <c r="J13" s="1324"/>
      <c r="K13" s="1324"/>
      <c r="L13" s="1324"/>
      <c r="M13" s="1324"/>
      <c r="N13" s="907"/>
      <c r="O13" s="822"/>
      <c r="P13" s="822"/>
      <c r="Q13" s="822"/>
      <c r="R13" s="822"/>
      <c r="S13" s="822"/>
      <c r="T13" s="822"/>
      <c r="U13" s="822"/>
      <c r="V13" s="822"/>
      <c r="W13" s="822"/>
      <c r="X13" s="822"/>
      <c r="Y13" s="822"/>
      <c r="Z13" s="822"/>
      <c r="AA13" s="822"/>
      <c r="AB13" s="822"/>
      <c r="AC13" s="822"/>
      <c r="AD13" s="822"/>
      <c r="AE13" s="822"/>
      <c r="AF13" s="822"/>
      <c r="AG13" s="822"/>
      <c r="AH13" s="822"/>
      <c r="AI13" s="822"/>
      <c r="AJ13" s="822"/>
      <c r="AK13" s="822"/>
      <c r="AL13" s="822"/>
      <c r="AM13" s="822"/>
      <c r="AN13" s="822"/>
      <c r="AO13" s="822"/>
      <c r="AP13" s="822"/>
      <c r="AQ13" s="822"/>
      <c r="AR13" s="822"/>
      <c r="AS13" s="822"/>
      <c r="AT13" s="822"/>
      <c r="AU13" s="822"/>
      <c r="AV13" s="822"/>
    </row>
    <row r="14" spans="1:48" ht="157.5">
      <c r="A14" s="682" t="s">
        <v>431</v>
      </c>
      <c r="B14" s="719" t="s">
        <v>511</v>
      </c>
      <c r="C14" s="719" t="s">
        <v>522</v>
      </c>
      <c r="D14" s="720" t="s">
        <v>523</v>
      </c>
      <c r="E14" s="721" t="s">
        <v>482</v>
      </c>
      <c r="F14" s="721" t="s">
        <v>510</v>
      </c>
      <c r="G14" s="721" t="s">
        <v>483</v>
      </c>
      <c r="H14" s="721" t="s">
        <v>509</v>
      </c>
      <c r="I14" s="683" t="s">
        <v>370</v>
      </c>
      <c r="J14" s="683" t="s">
        <v>351</v>
      </c>
      <c r="K14" s="683" t="s">
        <v>352</v>
      </c>
      <c r="L14" s="683" t="s">
        <v>60</v>
      </c>
      <c r="M14" s="684" t="s">
        <v>371</v>
      </c>
      <c r="N14" s="722" t="s">
        <v>507</v>
      </c>
      <c r="O14" s="716"/>
      <c r="Q14" s="661" t="s">
        <v>542</v>
      </c>
      <c r="R14" s="661" t="s">
        <v>491</v>
      </c>
      <c r="AH14" s="1325" t="s">
        <v>275</v>
      </c>
      <c r="AI14" s="1325"/>
      <c r="AJ14" s="686" t="s">
        <v>283</v>
      </c>
      <c r="AK14" s="1325" t="s">
        <v>276</v>
      </c>
      <c r="AL14" s="1325"/>
    </row>
    <row r="15" spans="1:48" s="671" customFormat="1">
      <c r="A15" s="687">
        <v>1</v>
      </c>
      <c r="B15" s="687">
        <v>2</v>
      </c>
      <c r="C15" s="687">
        <v>3</v>
      </c>
      <c r="D15" s="687">
        <v>4</v>
      </c>
      <c r="E15" s="723">
        <v>5</v>
      </c>
      <c r="F15" s="723">
        <v>6</v>
      </c>
      <c r="G15" s="723">
        <v>7</v>
      </c>
      <c r="H15" s="723">
        <v>8</v>
      </c>
      <c r="I15" s="683">
        <v>9</v>
      </c>
      <c r="J15" s="683">
        <v>10</v>
      </c>
      <c r="K15" s="683">
        <v>11</v>
      </c>
      <c r="L15" s="683">
        <v>12</v>
      </c>
      <c r="M15" s="684" t="s">
        <v>524</v>
      </c>
      <c r="N15" s="645">
        <v>14</v>
      </c>
      <c r="O15" s="686"/>
      <c r="P15" s="686"/>
      <c r="Q15" s="606"/>
      <c r="R15" s="724"/>
      <c r="S15" s="686"/>
      <c r="T15" s="686"/>
      <c r="U15" s="686"/>
      <c r="V15" s="686"/>
      <c r="W15" s="686"/>
      <c r="X15" s="686"/>
      <c r="Y15" s="686"/>
      <c r="Z15" s="686"/>
      <c r="AA15" s="686"/>
      <c r="AB15" s="686"/>
      <c r="AC15" s="686"/>
      <c r="AD15" s="686"/>
      <c r="AE15" s="686"/>
      <c r="AF15" s="686"/>
      <c r="AG15" s="686"/>
      <c r="AH15" s="685"/>
      <c r="AI15" s="685"/>
      <c r="AJ15" s="686"/>
      <c r="AK15" s="685"/>
      <c r="AL15" s="685"/>
      <c r="AM15" s="686"/>
      <c r="AN15" s="686"/>
      <c r="AO15" s="686"/>
      <c r="AP15" s="686"/>
      <c r="AQ15" s="686"/>
      <c r="AR15" s="686"/>
      <c r="AS15" s="686"/>
      <c r="AT15" s="686"/>
      <c r="AU15" s="686"/>
      <c r="AV15" s="686"/>
    </row>
    <row r="16" spans="1:48" s="671" customFormat="1">
      <c r="A16" s="688" t="s">
        <v>338</v>
      </c>
      <c r="B16" s="1332"/>
      <c r="C16" s="1333"/>
      <c r="D16" s="1333"/>
      <c r="E16" s="1333"/>
      <c r="F16" s="1333"/>
      <c r="G16" s="1333"/>
      <c r="H16" s="1333"/>
      <c r="I16" s="1333"/>
      <c r="J16" s="1333"/>
      <c r="K16" s="1333"/>
      <c r="L16" s="1333"/>
      <c r="M16" s="1333"/>
      <c r="N16" s="1334"/>
      <c r="O16" s="686"/>
      <c r="P16" s="686"/>
      <c r="Q16" s="606"/>
      <c r="R16" s="724"/>
      <c r="S16" s="686"/>
      <c r="T16" s="686"/>
      <c r="U16" s="686"/>
      <c r="V16" s="686"/>
      <c r="W16" s="686"/>
      <c r="X16" s="686"/>
      <c r="Y16" s="686"/>
      <c r="Z16" s="686"/>
      <c r="AA16" s="686"/>
      <c r="AB16" s="686"/>
      <c r="AC16" s="686"/>
      <c r="AD16" s="686"/>
      <c r="AE16" s="686"/>
      <c r="AF16" s="686"/>
      <c r="AG16" s="686"/>
      <c r="AH16" s="685"/>
      <c r="AI16" s="685"/>
      <c r="AJ16" s="686"/>
      <c r="AK16" s="685"/>
      <c r="AL16" s="685"/>
      <c r="AM16" s="686"/>
      <c r="AN16" s="686"/>
      <c r="AO16" s="686"/>
      <c r="AP16" s="686"/>
      <c r="AQ16" s="686"/>
      <c r="AR16" s="686"/>
      <c r="AS16" s="686"/>
      <c r="AT16" s="686"/>
      <c r="AU16" s="686"/>
      <c r="AV16" s="686"/>
    </row>
    <row r="17" spans="1:48" s="735" customFormat="1" ht="15.75" hidden="1">
      <c r="A17" s="725">
        <v>1</v>
      </c>
      <c r="B17" s="689"/>
      <c r="C17" s="689"/>
      <c r="D17" s="689"/>
      <c r="E17" s="725"/>
      <c r="F17" s="726"/>
      <c r="G17" s="727"/>
      <c r="H17" s="728"/>
      <c r="I17" s="729"/>
      <c r="J17" s="689"/>
      <c r="K17" s="730"/>
      <c r="L17" s="731"/>
      <c r="M17" s="732" t="str">
        <f>IF(L17=0, "Included", IF(ISERROR(K17*L17), L17, K17*L17))</f>
        <v>Included</v>
      </c>
      <c r="N17" s="733">
        <f>R17</f>
        <v>0</v>
      </c>
      <c r="O17" s="734"/>
      <c r="P17" s="734"/>
      <c r="Q17" s="606">
        <f>IF(M17="Included",0,M17)</f>
        <v>0</v>
      </c>
      <c r="R17" s="724">
        <f>IF(H17="", G17*Q17,H17*Q17)</f>
        <v>0</v>
      </c>
      <c r="S17" s="734"/>
      <c r="T17" s="734"/>
    </row>
    <row r="18" spans="1:48" s="735" customFormat="1" ht="15.75" hidden="1">
      <c r="A18" s="725">
        <v>2</v>
      </c>
      <c r="B18" s="689"/>
      <c r="C18" s="689"/>
      <c r="D18" s="689"/>
      <c r="E18" s="725"/>
      <c r="F18" s="726"/>
      <c r="G18" s="727"/>
      <c r="H18" s="728"/>
      <c r="I18" s="729"/>
      <c r="J18" s="689"/>
      <c r="K18" s="730"/>
      <c r="L18" s="731"/>
      <c r="M18" s="732" t="str">
        <f>IF(L18=0, "Included", IF(ISERROR(K18*L18), L18, K18*L18))</f>
        <v>Included</v>
      </c>
      <c r="N18" s="733">
        <f>R18</f>
        <v>0</v>
      </c>
      <c r="O18" s="734"/>
      <c r="P18" s="734"/>
      <c r="Q18" s="606">
        <f>IF(M18="Included",0,M18)</f>
        <v>0</v>
      </c>
      <c r="R18" s="724">
        <f>IF(H18="", G18*Q18,H18*Q18)</f>
        <v>0</v>
      </c>
      <c r="S18" s="734"/>
      <c r="T18" s="734"/>
    </row>
    <row r="19" spans="1:48" s="908" customFormat="1" ht="45" customHeight="1">
      <c r="A19" s="909"/>
      <c r="B19" s="909"/>
      <c r="C19" s="909"/>
      <c r="D19" s="909"/>
      <c r="E19" s="909"/>
      <c r="F19" s="1262" t="s">
        <v>548</v>
      </c>
      <c r="G19" s="1262"/>
      <c r="H19" s="1262"/>
      <c r="I19" s="1262"/>
      <c r="J19" s="1262"/>
      <c r="K19" s="1262"/>
      <c r="L19" s="1262"/>
      <c r="M19" s="910"/>
      <c r="N19" s="907"/>
      <c r="O19" s="822"/>
      <c r="P19" s="822"/>
      <c r="Q19" s="822"/>
      <c r="R19" s="822"/>
      <c r="S19" s="822"/>
      <c r="T19" s="822"/>
      <c r="U19" s="822"/>
      <c r="V19" s="822"/>
      <c r="W19" s="822"/>
      <c r="X19" s="822"/>
      <c r="Y19" s="822"/>
      <c r="Z19" s="822"/>
      <c r="AA19" s="822"/>
      <c r="AB19" s="822"/>
      <c r="AC19" s="822"/>
      <c r="AD19" s="822"/>
      <c r="AE19" s="822"/>
      <c r="AF19" s="822"/>
      <c r="AG19" s="911"/>
      <c r="AH19" s="822"/>
      <c r="AI19" s="912"/>
      <c r="AJ19" s="822"/>
      <c r="AK19" s="822"/>
      <c r="AL19" s="822"/>
      <c r="AM19" s="822"/>
      <c r="AN19" s="822"/>
      <c r="AO19" s="822"/>
      <c r="AP19" s="822"/>
      <c r="AQ19" s="822"/>
      <c r="AR19" s="822"/>
      <c r="AS19" s="822"/>
      <c r="AT19" s="822"/>
      <c r="AU19" s="822"/>
      <c r="AV19" s="822"/>
    </row>
    <row r="20" spans="1:48" s="735" customFormat="1" ht="24.75" customHeight="1">
      <c r="A20" s="1326"/>
      <c r="B20" s="1327"/>
      <c r="C20" s="1327"/>
      <c r="D20" s="1327"/>
      <c r="E20" s="1327"/>
      <c r="F20" s="1327"/>
      <c r="G20" s="1327"/>
      <c r="H20" s="1328"/>
      <c r="I20" s="736" t="s">
        <v>470</v>
      </c>
      <c r="J20" s="736"/>
      <c r="K20" s="736"/>
      <c r="L20" s="736"/>
      <c r="M20" s="737">
        <f>SUM(M17:M18)</f>
        <v>0</v>
      </c>
      <c r="N20" s="738"/>
      <c r="O20" s="734"/>
      <c r="P20" s="734"/>
      <c r="Q20" s="734"/>
      <c r="R20" s="734"/>
      <c r="S20" s="734"/>
      <c r="T20" s="734"/>
    </row>
    <row r="21" spans="1:48" ht="36" customHeight="1">
      <c r="A21" s="1329"/>
      <c r="B21" s="1330"/>
      <c r="C21" s="1330"/>
      <c r="D21" s="1330"/>
      <c r="E21" s="1330"/>
      <c r="F21" s="1330"/>
      <c r="G21" s="1330"/>
      <c r="H21" s="1331"/>
      <c r="I21" s="690" t="s">
        <v>507</v>
      </c>
      <c r="J21" s="690"/>
      <c r="K21" s="690"/>
      <c r="L21" s="690"/>
      <c r="M21" s="690"/>
      <c r="N21" s="737">
        <f>SUM(N17:N18)</f>
        <v>0</v>
      </c>
      <c r="O21" s="716"/>
      <c r="AH21" s="691"/>
      <c r="AI21" s="691"/>
      <c r="AK21" s="691"/>
      <c r="AL21" s="691"/>
      <c r="AM21" s="284"/>
      <c r="AN21" s="284"/>
      <c r="AO21" s="284"/>
      <c r="AP21" s="284"/>
      <c r="AQ21" s="284"/>
      <c r="AR21" s="284"/>
      <c r="AS21" s="284"/>
      <c r="AT21" s="284"/>
      <c r="AU21" s="284"/>
      <c r="AV21" s="284"/>
    </row>
    <row r="22" spans="1:48" ht="19.5" customHeight="1">
      <c r="A22" s="692"/>
      <c r="B22" s="692"/>
      <c r="C22" s="692"/>
      <c r="D22" s="692"/>
      <c r="E22" s="692"/>
      <c r="F22" s="692"/>
      <c r="G22" s="692"/>
      <c r="H22" s="692"/>
      <c r="I22" s="692"/>
      <c r="J22" s="1250"/>
      <c r="K22" s="1250"/>
      <c r="L22" s="1250"/>
      <c r="M22" s="1250"/>
      <c r="AH22" s="739"/>
      <c r="AI22" s="740"/>
      <c r="AM22" s="284"/>
      <c r="AN22" s="284"/>
      <c r="AO22" s="284"/>
      <c r="AP22" s="284"/>
      <c r="AQ22" s="284"/>
      <c r="AR22" s="284"/>
      <c r="AS22" s="284"/>
      <c r="AT22" s="284"/>
      <c r="AU22" s="284"/>
      <c r="AV22" s="284"/>
    </row>
    <row r="23" spans="1:48" ht="19.5" customHeight="1">
      <c r="A23" s="694" t="s">
        <v>404</v>
      </c>
      <c r="B23" s="694"/>
      <c r="C23" s="694"/>
      <c r="D23" s="694"/>
      <c r="E23" s="741" t="str">
        <f>'Sch-1'!B125</f>
        <v>--</v>
      </c>
      <c r="F23" s="694"/>
      <c r="G23" s="694"/>
      <c r="H23" s="694"/>
      <c r="J23" s="1250" t="str">
        <f>"Printed Name   : " &amp; 'Sch-1'!M126</f>
        <v xml:space="preserve">Printed Name   : </v>
      </c>
      <c r="K23" s="1250"/>
      <c r="L23" s="1250"/>
      <c r="M23" s="1250"/>
      <c r="AM23" s="284"/>
      <c r="AN23" s="284"/>
      <c r="AO23" s="284"/>
      <c r="AP23" s="284"/>
      <c r="AQ23" s="284"/>
      <c r="AR23" s="284"/>
      <c r="AS23" s="284"/>
      <c r="AT23" s="284"/>
      <c r="AU23" s="284"/>
      <c r="AV23" s="284"/>
    </row>
    <row r="24" spans="1:48" ht="27.75" customHeight="1">
      <c r="A24" s="694" t="s">
        <v>405</v>
      </c>
      <c r="B24" s="694"/>
      <c r="C24" s="694"/>
      <c r="D24" s="694"/>
      <c r="E24" s="699" t="str">
        <f>'Sch-1'!B126</f>
        <v/>
      </c>
      <c r="F24" s="694"/>
      <c r="G24" s="694"/>
      <c r="H24" s="694"/>
      <c r="J24" s="1250" t="str">
        <f>"Designation      : " &amp; 'Sch-1'!M127</f>
        <v xml:space="preserve">Designation      : </v>
      </c>
      <c r="K24" s="1250"/>
      <c r="L24" s="1250"/>
      <c r="M24" s="1250"/>
      <c r="AM24" s="284"/>
      <c r="AN24" s="284"/>
      <c r="AO24" s="284"/>
      <c r="AP24" s="284"/>
      <c r="AQ24" s="284"/>
      <c r="AR24" s="284"/>
      <c r="AS24" s="284"/>
      <c r="AT24" s="284"/>
      <c r="AU24" s="284"/>
      <c r="AV24" s="284"/>
    </row>
    <row r="25" spans="1:48">
      <c r="A25" s="674" t="s">
        <v>64</v>
      </c>
      <c r="B25" s="674"/>
      <c r="C25" s="674"/>
      <c r="D25" s="674"/>
      <c r="E25" s="1173" t="s">
        <v>373</v>
      </c>
      <c r="F25" s="1173"/>
      <c r="G25" s="1173"/>
      <c r="H25" s="1173"/>
      <c r="I25" s="1173"/>
      <c r="J25" s="1173"/>
      <c r="K25" s="1173"/>
      <c r="L25" s="1173"/>
      <c r="M25" s="1173"/>
      <c r="AM25" s="284"/>
      <c r="AN25" s="284"/>
      <c r="AO25" s="284"/>
      <c r="AP25" s="284"/>
      <c r="AQ25" s="284"/>
      <c r="AR25" s="284"/>
      <c r="AS25" s="284"/>
      <c r="AT25" s="284"/>
      <c r="AU25" s="284"/>
      <c r="AV25" s="284"/>
    </row>
    <row r="26" spans="1:48" ht="31.5" customHeight="1">
      <c r="N26" s="696"/>
      <c r="AM26" s="284"/>
      <c r="AN26" s="284"/>
      <c r="AO26" s="284"/>
      <c r="AP26" s="284"/>
      <c r="AQ26" s="284"/>
      <c r="AR26" s="284"/>
      <c r="AS26" s="284"/>
      <c r="AT26" s="284"/>
      <c r="AU26" s="284"/>
      <c r="AV26" s="284"/>
    </row>
    <row r="95" spans="1:15" s="716" customFormat="1">
      <c r="A95" s="697"/>
      <c r="B95" s="697"/>
      <c r="C95" s="697"/>
      <c r="D95" s="697"/>
      <c r="E95" s="697"/>
      <c r="F95" s="697"/>
      <c r="G95" s="697"/>
      <c r="H95" s="697"/>
      <c r="I95" s="698"/>
      <c r="J95" s="698"/>
      <c r="K95" s="698"/>
      <c r="L95" s="698"/>
      <c r="M95" s="698"/>
      <c r="N95" s="669"/>
      <c r="O95" s="284"/>
    </row>
    <row r="96" spans="1:15" s="716" customFormat="1">
      <c r="A96" s="697"/>
      <c r="B96" s="697"/>
      <c r="C96" s="697"/>
      <c r="D96" s="697"/>
      <c r="E96" s="697"/>
      <c r="F96" s="697"/>
      <c r="G96" s="697"/>
      <c r="H96" s="697"/>
      <c r="I96" s="698"/>
      <c r="J96" s="698"/>
      <c r="K96" s="698"/>
      <c r="L96" s="698"/>
      <c r="M96" s="698"/>
      <c r="N96" s="669"/>
      <c r="O96" s="284"/>
    </row>
    <row r="97" spans="1:38" s="716" customFormat="1">
      <c r="A97" s="697"/>
      <c r="B97" s="697"/>
      <c r="C97" s="697"/>
      <c r="D97" s="697"/>
      <c r="E97" s="697"/>
      <c r="F97" s="697"/>
      <c r="G97" s="697"/>
      <c r="H97" s="697"/>
      <c r="I97" s="698"/>
      <c r="J97" s="698"/>
      <c r="K97" s="698"/>
      <c r="L97" s="698"/>
      <c r="M97" s="698"/>
      <c r="N97" s="669"/>
      <c r="O97" s="284"/>
    </row>
    <row r="98" spans="1:38" s="284" customFormat="1" hidden="1">
      <c r="A98" s="699" t="str">
        <f>A1</f>
        <v>Tender Enquiry No.:NR3/NT/W-AIS/DOM/K00/25/09228 (RFx No. 5002004616)</v>
      </c>
      <c r="B98" s="699"/>
      <c r="C98" s="699"/>
      <c r="D98" s="699"/>
      <c r="E98" s="699"/>
      <c r="F98" s="699"/>
      <c r="G98" s="699"/>
      <c r="H98" s="699"/>
      <c r="I98" s="694"/>
      <c r="J98" s="700"/>
      <c r="K98" s="700"/>
      <c r="L98" s="700"/>
      <c r="M98" s="700"/>
      <c r="N98" s="701"/>
    </row>
    <row r="99" spans="1:38" s="284" customFormat="1" hidden="1">
      <c r="A99" s="670"/>
      <c r="B99" s="670"/>
      <c r="C99" s="670"/>
      <c r="D99" s="670"/>
      <c r="E99" s="670"/>
      <c r="F99" s="670"/>
      <c r="G99" s="670"/>
      <c r="H99" s="670"/>
      <c r="I99" s="287"/>
      <c r="J99" s="671"/>
      <c r="K99" s="671"/>
      <c r="L99" s="671"/>
      <c r="M99" s="671"/>
      <c r="N99" s="701"/>
    </row>
    <row r="100" spans="1:38" s="284" customFormat="1" ht="35.25" hidden="1" customHeight="1">
      <c r="A100" s="1320" t="str">
        <f>A3</f>
        <v>Package-C-Augmentation of transformation capacity at 765/400/220kV Agra (PG) S/S by 1x500 MVA, 400/220kV ICT at 400 KV Agra S/S</v>
      </c>
      <c r="B100" s="1320"/>
      <c r="C100" s="1320"/>
      <c r="D100" s="1320"/>
      <c r="E100" s="1320"/>
      <c r="F100" s="1320"/>
      <c r="G100" s="1320"/>
      <c r="H100" s="1320"/>
      <c r="I100" s="1320">
        <f>I3</f>
        <v>0</v>
      </c>
      <c r="J100" s="1320">
        <f>J3</f>
        <v>0</v>
      </c>
      <c r="K100" s="1320"/>
      <c r="L100" s="1320"/>
      <c r="M100" s="1320"/>
      <c r="N100" s="701"/>
    </row>
    <row r="101" spans="1:38" s="284" customFormat="1" hidden="1">
      <c r="A101" s="1321" t="str">
        <f>A4</f>
        <v>(SCHEDULE OF RATES AND PRICES )</v>
      </c>
      <c r="B101" s="1321"/>
      <c r="C101" s="1321"/>
      <c r="D101" s="1321"/>
      <c r="E101" s="1321"/>
      <c r="F101" s="1321"/>
      <c r="G101" s="1321"/>
      <c r="H101" s="1321"/>
      <c r="I101" s="1321">
        <f>I4</f>
        <v>0</v>
      </c>
      <c r="J101" s="1321">
        <f>J4</f>
        <v>0</v>
      </c>
      <c r="K101" s="1321"/>
      <c r="L101" s="1321"/>
      <c r="M101" s="1321"/>
      <c r="N101" s="701"/>
    </row>
    <row r="102" spans="1:38" s="284" customFormat="1" hidden="1">
      <c r="A102" s="674"/>
      <c r="B102" s="674"/>
      <c r="C102" s="674"/>
      <c r="D102" s="674"/>
      <c r="E102" s="674"/>
      <c r="F102" s="674"/>
      <c r="G102" s="674"/>
      <c r="H102" s="674"/>
      <c r="I102" s="675"/>
      <c r="J102" s="675"/>
      <c r="K102" s="675"/>
      <c r="L102" s="675"/>
      <c r="M102" s="675"/>
      <c r="N102" s="701"/>
    </row>
    <row r="103" spans="1:38" s="284" customFormat="1" hidden="1">
      <c r="A103" s="676" t="str">
        <f>A6</f>
        <v>Bidder’s Name and Address (Lead Partner) :</v>
      </c>
      <c r="B103" s="676"/>
      <c r="C103" s="676"/>
      <c r="D103" s="676"/>
      <c r="E103" s="676"/>
      <c r="F103" s="676"/>
      <c r="G103" s="676"/>
      <c r="H103" s="676"/>
      <c r="I103" s="16"/>
      <c r="J103" s="16"/>
      <c r="K103" s="16"/>
      <c r="L103" s="16"/>
      <c r="M103" s="16"/>
      <c r="N103" s="701"/>
    </row>
    <row r="104" spans="1:38" s="284" customFormat="1" hidden="1">
      <c r="A104" s="1323" t="str">
        <f>A7</f>
        <v xml:space="preserve">JV of …….. …….. …….. …….. …….. ……..  ,  &amp; …….. …….. …….. …….. …….. …….. </v>
      </c>
      <c r="B104" s="1323"/>
      <c r="C104" s="1323"/>
      <c r="D104" s="1323"/>
      <c r="E104" s="1323"/>
      <c r="F104" s="1323"/>
      <c r="G104" s="1323"/>
      <c r="H104" s="1323"/>
      <c r="I104" s="1323">
        <f t="shared" ref="I104:J108" si="0">I7</f>
        <v>0</v>
      </c>
      <c r="J104" s="1323">
        <f t="shared" si="0"/>
        <v>0</v>
      </c>
      <c r="K104" s="678"/>
      <c r="L104" s="678"/>
      <c r="M104" s="678"/>
      <c r="N104" s="701"/>
    </row>
    <row r="105" spans="1:38" s="284" customFormat="1" hidden="1">
      <c r="A105" s="717" t="str">
        <f>A8</f>
        <v>Name     :</v>
      </c>
      <c r="B105" s="717"/>
      <c r="C105" s="717"/>
      <c r="D105" s="717"/>
      <c r="E105" s="717"/>
      <c r="F105" s="717"/>
      <c r="G105" s="717"/>
      <c r="H105" s="717"/>
      <c r="I105" s="1322" t="str">
        <f t="shared" si="0"/>
        <v xml:space="preserve">…….. …….. …….. …….. …….. …….. </v>
      </c>
      <c r="J105" s="1322">
        <f t="shared" si="0"/>
        <v>0</v>
      </c>
      <c r="K105" s="718"/>
      <c r="L105" s="718"/>
      <c r="M105" s="718"/>
      <c r="N105" s="701"/>
    </row>
    <row r="106" spans="1:38" s="284" customFormat="1" hidden="1">
      <c r="A106" s="717" t="str">
        <f>A9</f>
        <v>Address :</v>
      </c>
      <c r="B106" s="717"/>
      <c r="C106" s="717"/>
      <c r="D106" s="717"/>
      <c r="E106" s="717"/>
      <c r="F106" s="717"/>
      <c r="G106" s="717"/>
      <c r="H106" s="717"/>
      <c r="I106" s="1322" t="str">
        <f t="shared" si="0"/>
        <v xml:space="preserve">…….. …….. …….. …….. …….. …….. </v>
      </c>
      <c r="J106" s="1322">
        <f t="shared" si="0"/>
        <v>0</v>
      </c>
      <c r="K106" s="718"/>
      <c r="L106" s="718"/>
      <c r="M106" s="718"/>
      <c r="N106" s="701"/>
    </row>
    <row r="107" spans="1:38" s="284" customFormat="1" hidden="1">
      <c r="A107" s="16"/>
      <c r="B107" s="16"/>
      <c r="C107" s="16"/>
      <c r="D107" s="16"/>
      <c r="E107" s="16"/>
      <c r="F107" s="16"/>
      <c r="G107" s="16"/>
      <c r="H107" s="16"/>
      <c r="I107" s="1322" t="str">
        <f t="shared" si="0"/>
        <v xml:space="preserve">…….. …….. …….. …….. …….. …….. </v>
      </c>
      <c r="J107" s="1322">
        <f t="shared" si="0"/>
        <v>0</v>
      </c>
      <c r="K107" s="718"/>
      <c r="L107" s="718"/>
      <c r="M107" s="718"/>
      <c r="N107" s="701"/>
    </row>
    <row r="108" spans="1:38" s="284" customFormat="1" hidden="1">
      <c r="A108" s="16"/>
      <c r="B108" s="16"/>
      <c r="C108" s="16"/>
      <c r="D108" s="16"/>
      <c r="E108" s="16"/>
      <c r="F108" s="16"/>
      <c r="G108" s="16"/>
      <c r="H108" s="16"/>
      <c r="I108" s="1322" t="str">
        <f t="shared" si="0"/>
        <v xml:space="preserve">…….. …….. …….. …….. …….. …….. </v>
      </c>
      <c r="J108" s="1322">
        <f t="shared" si="0"/>
        <v>0</v>
      </c>
      <c r="K108" s="718"/>
      <c r="L108" s="718"/>
      <c r="M108" s="718"/>
      <c r="N108" s="701"/>
    </row>
    <row r="109" spans="1:38" s="284" customFormat="1" hidden="1">
      <c r="A109" s="695"/>
      <c r="B109" s="695"/>
      <c r="C109" s="695"/>
      <c r="D109" s="695"/>
      <c r="E109" s="695"/>
      <c r="F109" s="695"/>
      <c r="G109" s="695"/>
      <c r="H109" s="695"/>
      <c r="I109" s="677"/>
      <c r="J109" s="677"/>
      <c r="K109" s="677"/>
      <c r="L109" s="677"/>
      <c r="M109" s="677"/>
      <c r="N109" s="701"/>
    </row>
    <row r="110" spans="1:38" s="284" customFormat="1" ht="33.75" hidden="1" customHeight="1">
      <c r="A110" s="693" t="str">
        <f>A14</f>
        <v>SL. NO.</v>
      </c>
      <c r="B110" s="693"/>
      <c r="C110" s="693"/>
      <c r="D110" s="693"/>
      <c r="E110" s="693"/>
      <c r="F110" s="693"/>
      <c r="G110" s="693"/>
      <c r="H110" s="693"/>
      <c r="I110" s="702" t="str">
        <f>I14</f>
        <v>Description of Test</v>
      </c>
      <c r="J110" s="1337" t="e">
        <f>#REF!</f>
        <v>#REF!</v>
      </c>
      <c r="K110" s="1337"/>
      <c r="L110" s="1337"/>
      <c r="M110" s="1337"/>
      <c r="N110" s="701"/>
      <c r="AH110" s="1337"/>
      <c r="AI110" s="1337"/>
      <c r="AK110" s="1337"/>
      <c r="AL110" s="1337"/>
    </row>
    <row r="111" spans="1:38" s="284" customFormat="1" hidden="1">
      <c r="A111" s="675" t="e">
        <f>#REF!</f>
        <v>#REF!</v>
      </c>
      <c r="B111" s="675"/>
      <c r="C111" s="675"/>
      <c r="D111" s="675"/>
      <c r="E111" s="675"/>
      <c r="F111" s="675"/>
      <c r="G111" s="675"/>
      <c r="H111" s="675"/>
      <c r="I111" s="675" t="e">
        <f>#REF!</f>
        <v>#REF!</v>
      </c>
      <c r="J111" s="1336" t="e">
        <f>#REF!</f>
        <v>#REF!</v>
      </c>
      <c r="K111" s="1336"/>
      <c r="L111" s="1336"/>
      <c r="M111" s="1336"/>
      <c r="N111" s="701"/>
      <c r="AH111" s="1336"/>
      <c r="AI111" s="1336"/>
      <c r="AK111" s="1336"/>
      <c r="AL111" s="1336"/>
    </row>
    <row r="112" spans="1:38" s="284" customFormat="1" hidden="1">
      <c r="A112" s="709" t="e">
        <f>#REF!</f>
        <v>#REF!</v>
      </c>
      <c r="B112" s="709"/>
      <c r="C112" s="709"/>
      <c r="D112" s="709"/>
      <c r="E112" s="709"/>
      <c r="F112" s="709"/>
      <c r="G112" s="709"/>
      <c r="H112" s="709"/>
      <c r="I112" s="703" t="e">
        <f>#REF!</f>
        <v>#REF!</v>
      </c>
      <c r="J112" s="1336"/>
      <c r="K112" s="1336"/>
      <c r="L112" s="1336"/>
      <c r="M112" s="1336"/>
      <c r="N112" s="701"/>
      <c r="AH112" s="1336"/>
      <c r="AI112" s="1336"/>
      <c r="AK112" s="1336"/>
      <c r="AL112" s="1336"/>
    </row>
    <row r="113" spans="1:38" s="284" customFormat="1" hidden="1">
      <c r="A113" s="713" t="e">
        <f>#REF!</f>
        <v>#REF!</v>
      </c>
      <c r="B113" s="713"/>
      <c r="C113" s="713"/>
      <c r="D113" s="713"/>
      <c r="E113" s="713"/>
      <c r="F113" s="713"/>
      <c r="G113" s="713"/>
      <c r="H113" s="713"/>
      <c r="I113" s="704" t="e">
        <f>#REF!</f>
        <v>#REF!</v>
      </c>
      <c r="J113" s="1335" t="e">
        <f>#REF!</f>
        <v>#REF!</v>
      </c>
      <c r="K113" s="1335"/>
      <c r="L113" s="1335"/>
      <c r="M113" s="1335"/>
      <c r="N113" s="699"/>
      <c r="AH113" s="705"/>
      <c r="AI113" s="705"/>
      <c r="AK113" s="705"/>
      <c r="AL113" s="705"/>
    </row>
    <row r="114" spans="1:38" s="284" customFormat="1" hidden="1">
      <c r="A114" s="713" t="e">
        <f>#REF!</f>
        <v>#REF!</v>
      </c>
      <c r="B114" s="713"/>
      <c r="C114" s="713"/>
      <c r="D114" s="713"/>
      <c r="E114" s="713"/>
      <c r="F114" s="713"/>
      <c r="G114" s="713"/>
      <c r="H114" s="713"/>
      <c r="I114" s="704" t="e">
        <f>#REF!</f>
        <v>#REF!</v>
      </c>
      <c r="J114" s="1335" t="e">
        <f>#REF!</f>
        <v>#REF!</v>
      </c>
      <c r="K114" s="1335"/>
      <c r="L114" s="1335"/>
      <c r="M114" s="1335"/>
      <c r="N114" s="699"/>
      <c r="AH114" s="706"/>
      <c r="AI114" s="706"/>
      <c r="AK114" s="705"/>
      <c r="AL114" s="706"/>
    </row>
    <row r="115" spans="1:38" s="284" customFormat="1" ht="20.100000000000001" hidden="1" customHeight="1">
      <c r="A115" s="707"/>
      <c r="B115" s="707"/>
      <c r="C115" s="707"/>
      <c r="D115" s="707"/>
      <c r="E115" s="707"/>
      <c r="F115" s="707"/>
      <c r="G115" s="707"/>
      <c r="H115" s="707"/>
      <c r="I115" s="703" t="e">
        <f>#REF!</f>
        <v>#REF!</v>
      </c>
      <c r="J115" s="1335" t="e">
        <f>#REF!</f>
        <v>#REF!</v>
      </c>
      <c r="K115" s="1335"/>
      <c r="L115" s="1335"/>
      <c r="M115" s="1335"/>
      <c r="N115" s="701"/>
      <c r="AH115" s="706"/>
      <c r="AI115" s="706"/>
      <c r="AK115" s="706"/>
      <c r="AL115" s="706"/>
    </row>
    <row r="116" spans="1:38" s="284" customFormat="1" hidden="1">
      <c r="A116" s="709" t="e">
        <f>#REF!</f>
        <v>#REF!</v>
      </c>
      <c r="B116" s="709"/>
      <c r="C116" s="709"/>
      <c r="D116" s="709"/>
      <c r="E116" s="709"/>
      <c r="F116" s="709"/>
      <c r="G116" s="709"/>
      <c r="H116" s="709"/>
      <c r="I116" s="703" t="e">
        <f>#REF!</f>
        <v>#REF!</v>
      </c>
      <c r="J116" s="1335"/>
      <c r="K116" s="1335"/>
      <c r="L116" s="1335"/>
      <c r="M116" s="1335"/>
      <c r="N116" s="701"/>
      <c r="AH116" s="1335"/>
      <c r="AI116" s="1335"/>
      <c r="AK116" s="1335"/>
      <c r="AL116" s="1335"/>
    </row>
    <row r="117" spans="1:38" s="284" customFormat="1" hidden="1">
      <c r="A117" s="708" t="e">
        <f>#REF!</f>
        <v>#REF!</v>
      </c>
      <c r="B117" s="708"/>
      <c r="C117" s="708"/>
      <c r="D117" s="708"/>
      <c r="E117" s="708"/>
      <c r="F117" s="708"/>
      <c r="G117" s="708"/>
      <c r="H117" s="708"/>
      <c r="I117" s="703" t="e">
        <f>#REF!</f>
        <v>#REF!</v>
      </c>
      <c r="J117" s="1335"/>
      <c r="K117" s="1335"/>
      <c r="L117" s="1335"/>
      <c r="M117" s="1335"/>
      <c r="N117" s="701"/>
      <c r="AH117" s="1335"/>
      <c r="AI117" s="1335"/>
      <c r="AK117" s="1335"/>
      <c r="AL117" s="1335"/>
    </row>
    <row r="118" spans="1:38" s="284" customFormat="1" hidden="1">
      <c r="A118" s="742" t="e">
        <f>#REF!</f>
        <v>#REF!</v>
      </c>
      <c r="B118" s="742"/>
      <c r="C118" s="742"/>
      <c r="D118" s="742"/>
      <c r="E118" s="742"/>
      <c r="F118" s="742"/>
      <c r="G118" s="742"/>
      <c r="H118" s="742"/>
      <c r="I118" s="703" t="e">
        <f>#REF!</f>
        <v>#REF!</v>
      </c>
      <c r="J118" s="1335"/>
      <c r="K118" s="1335"/>
      <c r="L118" s="1335"/>
      <c r="M118" s="1335"/>
      <c r="N118" s="701"/>
      <c r="AH118" s="1335"/>
      <c r="AI118" s="1335"/>
      <c r="AK118" s="1335"/>
      <c r="AL118" s="1335"/>
    </row>
    <row r="119" spans="1:38" s="284" customFormat="1" hidden="1">
      <c r="A119" s="713" t="e">
        <f>#REF!</f>
        <v>#REF!</v>
      </c>
      <c r="B119" s="713"/>
      <c r="C119" s="713"/>
      <c r="D119" s="713"/>
      <c r="E119" s="713"/>
      <c r="F119" s="713"/>
      <c r="G119" s="713"/>
      <c r="H119" s="713"/>
      <c r="I119" s="704" t="e">
        <f>#REF!</f>
        <v>#REF!</v>
      </c>
      <c r="J119" s="1335" t="e">
        <f>#REF!</f>
        <v>#REF!</v>
      </c>
      <c r="K119" s="1335"/>
      <c r="L119" s="1335"/>
      <c r="M119" s="1335"/>
      <c r="N119" s="699"/>
      <c r="AH119" s="706"/>
      <c r="AI119" s="706"/>
      <c r="AK119" s="705"/>
      <c r="AL119" s="706"/>
    </row>
    <row r="120" spans="1:38" s="284" customFormat="1" hidden="1">
      <c r="A120" s="713" t="e">
        <f>#REF!</f>
        <v>#REF!</v>
      </c>
      <c r="B120" s="713"/>
      <c r="C120" s="713"/>
      <c r="D120" s="713"/>
      <c r="E120" s="713"/>
      <c r="F120" s="713"/>
      <c r="G120" s="713"/>
      <c r="H120" s="713"/>
      <c r="I120" s="704" t="e">
        <f>#REF!</f>
        <v>#REF!</v>
      </c>
      <c r="J120" s="1335" t="e">
        <f>#REF!</f>
        <v>#REF!</v>
      </c>
      <c r="K120" s="1335"/>
      <c r="L120" s="1335"/>
      <c r="M120" s="1335"/>
      <c r="N120" s="699"/>
      <c r="AH120" s="706"/>
      <c r="AI120" s="706"/>
      <c r="AK120" s="705"/>
      <c r="AL120" s="706"/>
    </row>
    <row r="121" spans="1:38" s="284" customFormat="1" hidden="1">
      <c r="A121" s="713" t="e">
        <f>#REF!</f>
        <v>#REF!</v>
      </c>
      <c r="B121" s="713"/>
      <c r="C121" s="713"/>
      <c r="D121" s="713"/>
      <c r="E121" s="713"/>
      <c r="F121" s="713"/>
      <c r="G121" s="713"/>
      <c r="H121" s="713"/>
      <c r="I121" s="704" t="e">
        <f>#REF!</f>
        <v>#REF!</v>
      </c>
      <c r="J121" s="1335" t="e">
        <f>#REF!</f>
        <v>#REF!</v>
      </c>
      <c r="K121" s="1335"/>
      <c r="L121" s="1335"/>
      <c r="M121" s="1335"/>
      <c r="N121" s="699"/>
      <c r="AH121" s="706"/>
      <c r="AI121" s="706"/>
      <c r="AK121" s="705"/>
      <c r="AL121" s="706"/>
    </row>
    <row r="122" spans="1:38" s="284" customFormat="1" hidden="1">
      <c r="A122" s="713" t="e">
        <f>#REF!</f>
        <v>#REF!</v>
      </c>
      <c r="B122" s="713"/>
      <c r="C122" s="713"/>
      <c r="D122" s="713"/>
      <c r="E122" s="713"/>
      <c r="F122" s="713"/>
      <c r="G122" s="713"/>
      <c r="H122" s="713"/>
      <c r="I122" s="704" t="e">
        <f>#REF!</f>
        <v>#REF!</v>
      </c>
      <c r="J122" s="1335" t="e">
        <f>#REF!</f>
        <v>#REF!</v>
      </c>
      <c r="K122" s="1335"/>
      <c r="L122" s="1335"/>
      <c r="M122" s="1335"/>
      <c r="N122" s="699"/>
      <c r="AH122" s="706"/>
      <c r="AI122" s="706"/>
      <c r="AK122" s="705"/>
      <c r="AL122" s="706"/>
    </row>
    <row r="123" spans="1:38" s="284" customFormat="1" hidden="1">
      <c r="A123" s="713"/>
      <c r="B123" s="713"/>
      <c r="C123" s="713"/>
      <c r="D123" s="713"/>
      <c r="E123" s="713"/>
      <c r="F123" s="713"/>
      <c r="G123" s="713"/>
      <c r="H123" s="713"/>
      <c r="I123" s="703" t="e">
        <f>#REF!</f>
        <v>#REF!</v>
      </c>
      <c r="J123" s="1335" t="e">
        <f>#REF!</f>
        <v>#REF!</v>
      </c>
      <c r="K123" s="1335"/>
      <c r="L123" s="1335"/>
      <c r="M123" s="1335"/>
      <c r="N123" s="699"/>
      <c r="AH123" s="706"/>
      <c r="AI123" s="706"/>
      <c r="AK123" s="706"/>
      <c r="AL123" s="706"/>
    </row>
    <row r="124" spans="1:38" s="284" customFormat="1" ht="20.100000000000001" hidden="1" customHeight="1">
      <c r="A124" s="742" t="e">
        <f>#REF!</f>
        <v>#REF!</v>
      </c>
      <c r="B124" s="742"/>
      <c r="C124" s="742"/>
      <c r="D124" s="742"/>
      <c r="E124" s="742"/>
      <c r="F124" s="742"/>
      <c r="G124" s="742"/>
      <c r="H124" s="742"/>
      <c r="I124" s="703" t="e">
        <f>#REF!</f>
        <v>#REF!</v>
      </c>
      <c r="J124" s="1335"/>
      <c r="K124" s="1335"/>
      <c r="L124" s="1335"/>
      <c r="M124" s="1335"/>
      <c r="N124" s="699"/>
      <c r="AH124" s="706"/>
      <c r="AI124" s="706"/>
      <c r="AK124" s="706"/>
      <c r="AL124" s="706"/>
    </row>
    <row r="125" spans="1:38" s="284" customFormat="1" hidden="1">
      <c r="A125" s="713" t="e">
        <f>#REF!</f>
        <v>#REF!</v>
      </c>
      <c r="B125" s="713"/>
      <c r="C125" s="713"/>
      <c r="D125" s="713"/>
      <c r="E125" s="713"/>
      <c r="F125" s="713"/>
      <c r="G125" s="713"/>
      <c r="H125" s="713"/>
      <c r="I125" s="704" t="e">
        <f>#REF!</f>
        <v>#REF!</v>
      </c>
      <c r="J125" s="1335" t="e">
        <f>#REF!</f>
        <v>#REF!</v>
      </c>
      <c r="K125" s="1335"/>
      <c r="L125" s="1335"/>
      <c r="M125" s="1335"/>
      <c r="N125" s="699"/>
      <c r="AH125" s="706"/>
      <c r="AI125" s="706"/>
      <c r="AK125" s="705"/>
      <c r="AL125" s="706"/>
    </row>
    <row r="126" spans="1:38" s="284" customFormat="1" hidden="1">
      <c r="A126" s="713" t="e">
        <f>#REF!</f>
        <v>#REF!</v>
      </c>
      <c r="B126" s="713"/>
      <c r="C126" s="713"/>
      <c r="D126" s="713"/>
      <c r="E126" s="713"/>
      <c r="F126" s="713"/>
      <c r="G126" s="713"/>
      <c r="H126" s="713"/>
      <c r="I126" s="704" t="e">
        <f>#REF!</f>
        <v>#REF!</v>
      </c>
      <c r="J126" s="1335" t="e">
        <f>#REF!</f>
        <v>#REF!</v>
      </c>
      <c r="K126" s="1335"/>
      <c r="L126" s="1335"/>
      <c r="M126" s="1335"/>
      <c r="N126" s="699"/>
      <c r="AH126" s="706"/>
      <c r="AI126" s="706"/>
      <c r="AK126" s="705"/>
      <c r="AL126" s="706"/>
    </row>
    <row r="127" spans="1:38" s="284" customFormat="1" ht="20.100000000000001" hidden="1" customHeight="1">
      <c r="A127" s="713" t="e">
        <f>#REF!</f>
        <v>#REF!</v>
      </c>
      <c r="B127" s="713"/>
      <c r="C127" s="713"/>
      <c r="D127" s="713"/>
      <c r="E127" s="713"/>
      <c r="F127" s="713"/>
      <c r="G127" s="713"/>
      <c r="H127" s="713"/>
      <c r="I127" s="704" t="e">
        <f>#REF!</f>
        <v>#REF!</v>
      </c>
      <c r="J127" s="1335" t="e">
        <f>#REF!</f>
        <v>#REF!</v>
      </c>
      <c r="K127" s="1335"/>
      <c r="L127" s="1335"/>
      <c r="M127" s="1335"/>
      <c r="N127" s="699"/>
      <c r="AH127" s="706"/>
      <c r="AI127" s="706"/>
      <c r="AK127" s="705"/>
      <c r="AL127" s="706"/>
    </row>
    <row r="128" spans="1:38" s="284" customFormat="1" hidden="1">
      <c r="A128" s="713" t="e">
        <f>#REF!</f>
        <v>#REF!</v>
      </c>
      <c r="B128" s="713"/>
      <c r="C128" s="713"/>
      <c r="D128" s="713"/>
      <c r="E128" s="713"/>
      <c r="F128" s="713"/>
      <c r="G128" s="713"/>
      <c r="H128" s="713"/>
      <c r="I128" s="704" t="e">
        <f>#REF!</f>
        <v>#REF!</v>
      </c>
      <c r="J128" s="1335" t="e">
        <f>#REF!</f>
        <v>#REF!</v>
      </c>
      <c r="K128" s="1335"/>
      <c r="L128" s="1335"/>
      <c r="M128" s="1335"/>
      <c r="N128" s="699"/>
      <c r="AH128" s="706"/>
      <c r="AI128" s="706"/>
      <c r="AK128" s="705"/>
      <c r="AL128" s="706"/>
    </row>
    <row r="129" spans="1:38" s="701" customFormat="1" ht="20.100000000000001" hidden="1" customHeight="1">
      <c r="A129" s="709"/>
      <c r="B129" s="709"/>
      <c r="C129" s="709"/>
      <c r="D129" s="709"/>
      <c r="E129" s="709"/>
      <c r="F129" s="709"/>
      <c r="G129" s="709"/>
      <c r="H129" s="709"/>
      <c r="I129" s="703" t="e">
        <f>#REF!</f>
        <v>#REF!</v>
      </c>
      <c r="J129" s="1335" t="e">
        <f>#REF!</f>
        <v>#REF!</v>
      </c>
      <c r="K129" s="1335"/>
      <c r="L129" s="1335"/>
      <c r="M129" s="1335"/>
      <c r="N129" s="699"/>
      <c r="AH129" s="706"/>
      <c r="AI129" s="706"/>
      <c r="AK129" s="706"/>
      <c r="AL129" s="706"/>
    </row>
    <row r="130" spans="1:38" s="284" customFormat="1" ht="24" hidden="1" customHeight="1">
      <c r="A130" s="742" t="e">
        <f>#REF!</f>
        <v>#REF!</v>
      </c>
      <c r="B130" s="742"/>
      <c r="C130" s="742"/>
      <c r="D130" s="742"/>
      <c r="E130" s="742"/>
      <c r="F130" s="742"/>
      <c r="G130" s="742"/>
      <c r="H130" s="742"/>
      <c r="I130" s="703" t="e">
        <f>#REF!</f>
        <v>#REF!</v>
      </c>
      <c r="J130" s="1335"/>
      <c r="K130" s="1335"/>
      <c r="L130" s="1335"/>
      <c r="M130" s="1335"/>
      <c r="N130" s="699"/>
      <c r="AH130" s="706"/>
      <c r="AI130" s="706"/>
      <c r="AK130" s="706"/>
      <c r="AL130" s="706"/>
    </row>
    <row r="131" spans="1:38" s="284" customFormat="1" hidden="1">
      <c r="A131" s="713" t="e">
        <f>#REF!</f>
        <v>#REF!</v>
      </c>
      <c r="B131" s="713"/>
      <c r="C131" s="713"/>
      <c r="D131" s="713"/>
      <c r="E131" s="713"/>
      <c r="F131" s="713"/>
      <c r="G131" s="713"/>
      <c r="H131" s="713"/>
      <c r="I131" s="704" t="e">
        <f>#REF!</f>
        <v>#REF!</v>
      </c>
      <c r="J131" s="1335" t="e">
        <f>#REF!</f>
        <v>#REF!</v>
      </c>
      <c r="K131" s="1335"/>
      <c r="L131" s="1335"/>
      <c r="M131" s="1335"/>
      <c r="N131" s="699"/>
      <c r="AH131" s="706"/>
      <c r="AI131" s="706"/>
      <c r="AK131" s="705"/>
      <c r="AL131" s="706"/>
    </row>
    <row r="132" spans="1:38" s="284" customFormat="1" hidden="1">
      <c r="A132" s="713" t="e">
        <f>#REF!</f>
        <v>#REF!</v>
      </c>
      <c r="B132" s="713"/>
      <c r="C132" s="713"/>
      <c r="D132" s="713"/>
      <c r="E132" s="713"/>
      <c r="F132" s="713"/>
      <c r="G132" s="713"/>
      <c r="H132" s="713"/>
      <c r="I132" s="704" t="e">
        <f>#REF!</f>
        <v>#REF!</v>
      </c>
      <c r="J132" s="1335" t="e">
        <f>#REF!</f>
        <v>#REF!</v>
      </c>
      <c r="K132" s="1335"/>
      <c r="L132" s="1335"/>
      <c r="M132" s="1335"/>
      <c r="N132" s="699"/>
      <c r="AH132" s="706"/>
      <c r="AI132" s="706"/>
      <c r="AK132" s="705"/>
      <c r="AL132" s="706"/>
    </row>
    <row r="133" spans="1:38" s="284" customFormat="1" ht="33" hidden="1" customHeight="1">
      <c r="A133" s="713" t="e">
        <f>#REF!</f>
        <v>#REF!</v>
      </c>
      <c r="B133" s="713"/>
      <c r="C133" s="713"/>
      <c r="D133" s="713"/>
      <c r="E133" s="713"/>
      <c r="F133" s="713"/>
      <c r="G133" s="713"/>
      <c r="H133" s="713"/>
      <c r="I133" s="704" t="e">
        <f>#REF!</f>
        <v>#REF!</v>
      </c>
      <c r="J133" s="1335" t="e">
        <f>#REF!</f>
        <v>#REF!</v>
      </c>
      <c r="K133" s="1335"/>
      <c r="L133" s="1335"/>
      <c r="M133" s="1335"/>
      <c r="N133" s="699"/>
      <c r="AH133" s="706"/>
      <c r="AI133" s="706"/>
      <c r="AK133" s="705"/>
      <c r="AL133" s="706"/>
    </row>
    <row r="134" spans="1:38" s="701" customFormat="1" ht="20.100000000000001" hidden="1" customHeight="1">
      <c r="A134" s="713"/>
      <c r="B134" s="713"/>
      <c r="C134" s="713"/>
      <c r="D134" s="713"/>
      <c r="E134" s="713"/>
      <c r="F134" s="713"/>
      <c r="G134" s="713"/>
      <c r="H134" s="713"/>
      <c r="I134" s="703" t="e">
        <f>#REF!</f>
        <v>#REF!</v>
      </c>
      <c r="J134" s="1335" t="e">
        <f>#REF!</f>
        <v>#REF!</v>
      </c>
      <c r="K134" s="1335"/>
      <c r="L134" s="1335"/>
      <c r="M134" s="1335"/>
      <c r="N134" s="699"/>
      <c r="AH134" s="706"/>
      <c r="AI134" s="706"/>
      <c r="AK134" s="706"/>
      <c r="AL134" s="706"/>
    </row>
    <row r="135" spans="1:38" s="284" customFormat="1" ht="20.100000000000001" hidden="1" customHeight="1">
      <c r="A135" s="742" t="e">
        <f>#REF!</f>
        <v>#REF!</v>
      </c>
      <c r="B135" s="742"/>
      <c r="C135" s="742"/>
      <c r="D135" s="742"/>
      <c r="E135" s="742"/>
      <c r="F135" s="742"/>
      <c r="G135" s="742"/>
      <c r="H135" s="742"/>
      <c r="I135" s="703" t="e">
        <f>#REF!</f>
        <v>#REF!</v>
      </c>
      <c r="J135" s="1335"/>
      <c r="K135" s="1335"/>
      <c r="L135" s="1335"/>
      <c r="M135" s="1335"/>
      <c r="N135" s="699"/>
      <c r="AH135" s="706"/>
      <c r="AI135" s="706"/>
      <c r="AK135" s="706"/>
      <c r="AL135" s="706"/>
    </row>
    <row r="136" spans="1:38" s="284" customFormat="1" hidden="1">
      <c r="A136" s="713" t="e">
        <f>#REF!</f>
        <v>#REF!</v>
      </c>
      <c r="B136" s="713"/>
      <c r="C136" s="713"/>
      <c r="D136" s="713"/>
      <c r="E136" s="713"/>
      <c r="F136" s="713"/>
      <c r="G136" s="713"/>
      <c r="H136" s="713"/>
      <c r="I136" s="704" t="e">
        <f>#REF!</f>
        <v>#REF!</v>
      </c>
      <c r="J136" s="1335" t="e">
        <f>#REF!</f>
        <v>#REF!</v>
      </c>
      <c r="K136" s="1335"/>
      <c r="L136" s="1335"/>
      <c r="M136" s="1335"/>
      <c r="N136" s="699"/>
      <c r="AH136" s="706"/>
      <c r="AI136" s="706"/>
      <c r="AK136" s="705"/>
      <c r="AL136" s="706"/>
    </row>
    <row r="137" spans="1:38" s="284" customFormat="1" hidden="1">
      <c r="A137" s="713" t="e">
        <f>#REF!</f>
        <v>#REF!</v>
      </c>
      <c r="B137" s="713"/>
      <c r="C137" s="713"/>
      <c r="D137" s="713"/>
      <c r="E137" s="713"/>
      <c r="F137" s="713"/>
      <c r="G137" s="713"/>
      <c r="H137" s="713"/>
      <c r="I137" s="704" t="e">
        <f>#REF!</f>
        <v>#REF!</v>
      </c>
      <c r="J137" s="1335" t="e">
        <f>#REF!</f>
        <v>#REF!</v>
      </c>
      <c r="K137" s="1335"/>
      <c r="L137" s="1335"/>
      <c r="M137" s="1335"/>
      <c r="N137" s="699"/>
      <c r="AH137" s="706"/>
      <c r="AI137" s="706"/>
      <c r="AK137" s="705"/>
      <c r="AL137" s="706"/>
    </row>
    <row r="138" spans="1:38" s="284" customFormat="1" hidden="1">
      <c r="A138" s="713" t="e">
        <f>#REF!</f>
        <v>#REF!</v>
      </c>
      <c r="B138" s="713"/>
      <c r="C138" s="713"/>
      <c r="D138" s="713"/>
      <c r="E138" s="713"/>
      <c r="F138" s="713"/>
      <c r="G138" s="713"/>
      <c r="H138" s="713"/>
      <c r="I138" s="704" t="e">
        <f>#REF!</f>
        <v>#REF!</v>
      </c>
      <c r="J138" s="1335" t="e">
        <f>#REF!</f>
        <v>#REF!</v>
      </c>
      <c r="K138" s="1335"/>
      <c r="L138" s="1335"/>
      <c r="M138" s="1335"/>
      <c r="N138" s="699"/>
      <c r="AH138" s="706"/>
      <c r="AI138" s="706"/>
      <c r="AK138" s="705"/>
      <c r="AL138" s="706"/>
    </row>
    <row r="139" spans="1:38" s="284" customFormat="1" hidden="1">
      <c r="A139" s="713"/>
      <c r="B139" s="713"/>
      <c r="C139" s="713"/>
      <c r="D139" s="713"/>
      <c r="E139" s="713"/>
      <c r="F139" s="713"/>
      <c r="G139" s="713"/>
      <c r="H139" s="713"/>
      <c r="I139" s="703" t="e">
        <f>#REF!</f>
        <v>#REF!</v>
      </c>
      <c r="J139" s="1335" t="e">
        <f>#REF!</f>
        <v>#REF!</v>
      </c>
      <c r="K139" s="1335"/>
      <c r="L139" s="1335"/>
      <c r="M139" s="1335"/>
      <c r="N139" s="699"/>
      <c r="AH139" s="706"/>
      <c r="AI139" s="706"/>
      <c r="AK139" s="706"/>
      <c r="AL139" s="706"/>
    </row>
    <row r="140" spans="1:38" s="284" customFormat="1" ht="20.100000000000001" hidden="1" customHeight="1">
      <c r="A140" s="742" t="e">
        <f>#REF!</f>
        <v>#REF!</v>
      </c>
      <c r="B140" s="742"/>
      <c r="C140" s="742"/>
      <c r="D140" s="742"/>
      <c r="E140" s="742"/>
      <c r="F140" s="742"/>
      <c r="G140" s="742"/>
      <c r="H140" s="742"/>
      <c r="I140" s="703" t="e">
        <f>#REF!</f>
        <v>#REF!</v>
      </c>
      <c r="J140" s="1335"/>
      <c r="K140" s="1335"/>
      <c r="L140" s="1335"/>
      <c r="M140" s="1335"/>
      <c r="N140" s="699"/>
      <c r="AH140" s="706"/>
      <c r="AI140" s="706"/>
      <c r="AK140" s="706"/>
      <c r="AL140" s="706"/>
    </row>
    <row r="141" spans="1:38" s="284" customFormat="1" hidden="1">
      <c r="A141" s="713" t="e">
        <f>#REF!</f>
        <v>#REF!</v>
      </c>
      <c r="B141" s="713"/>
      <c r="C141" s="713"/>
      <c r="D141" s="713"/>
      <c r="E141" s="713"/>
      <c r="F141" s="713"/>
      <c r="G141" s="713"/>
      <c r="H141" s="713"/>
      <c r="I141" s="704" t="e">
        <f>#REF!</f>
        <v>#REF!</v>
      </c>
      <c r="J141" s="1335" t="e">
        <f>#REF!</f>
        <v>#REF!</v>
      </c>
      <c r="K141" s="1335"/>
      <c r="L141" s="1335"/>
      <c r="M141" s="1335"/>
      <c r="N141" s="699"/>
      <c r="AH141" s="706"/>
      <c r="AI141" s="706"/>
      <c r="AK141" s="705"/>
      <c r="AL141" s="706"/>
    </row>
    <row r="142" spans="1:38" s="284" customFormat="1" hidden="1">
      <c r="A142" s="713" t="e">
        <f>#REF!</f>
        <v>#REF!</v>
      </c>
      <c r="B142" s="713"/>
      <c r="C142" s="713"/>
      <c r="D142" s="713"/>
      <c r="E142" s="713"/>
      <c r="F142" s="713"/>
      <c r="G142" s="713"/>
      <c r="H142" s="713"/>
      <c r="I142" s="704" t="e">
        <f>#REF!</f>
        <v>#REF!</v>
      </c>
      <c r="J142" s="1335" t="e">
        <f>#REF!</f>
        <v>#REF!</v>
      </c>
      <c r="K142" s="1335"/>
      <c r="L142" s="1335"/>
      <c r="M142" s="1335"/>
      <c r="N142" s="699"/>
      <c r="AH142" s="706"/>
      <c r="AI142" s="706"/>
      <c r="AK142" s="705"/>
      <c r="AL142" s="706"/>
    </row>
    <row r="143" spans="1:38" s="284" customFormat="1" hidden="1">
      <c r="A143" s="713" t="e">
        <f>#REF!</f>
        <v>#REF!</v>
      </c>
      <c r="B143" s="713"/>
      <c r="C143" s="713"/>
      <c r="D143" s="713"/>
      <c r="E143" s="713"/>
      <c r="F143" s="713"/>
      <c r="G143" s="713"/>
      <c r="H143" s="713"/>
      <c r="I143" s="704" t="e">
        <f>#REF!</f>
        <v>#REF!</v>
      </c>
      <c r="J143" s="1335" t="e">
        <f>#REF!</f>
        <v>#REF!</v>
      </c>
      <c r="K143" s="1335"/>
      <c r="L143" s="1335"/>
      <c r="M143" s="1335"/>
      <c r="N143" s="699"/>
      <c r="AH143" s="706"/>
      <c r="AI143" s="706"/>
      <c r="AK143" s="705"/>
      <c r="AL143" s="706"/>
    </row>
    <row r="144" spans="1:38" s="284" customFormat="1" hidden="1">
      <c r="A144" s="713" t="e">
        <f>#REF!</f>
        <v>#REF!</v>
      </c>
      <c r="B144" s="713"/>
      <c r="C144" s="713"/>
      <c r="D144" s="713"/>
      <c r="E144" s="713"/>
      <c r="F144" s="713"/>
      <c r="G144" s="713"/>
      <c r="H144" s="713"/>
      <c r="I144" s="704" t="e">
        <f>#REF!</f>
        <v>#REF!</v>
      </c>
      <c r="J144" s="1335" t="e">
        <f>#REF!</f>
        <v>#REF!</v>
      </c>
      <c r="K144" s="1335"/>
      <c r="L144" s="1335"/>
      <c r="M144" s="1335"/>
      <c r="N144" s="699"/>
      <c r="AH144" s="706"/>
      <c r="AI144" s="706"/>
      <c r="AK144" s="705"/>
      <c r="AL144" s="706"/>
    </row>
    <row r="145" spans="1:38" s="701" customFormat="1" ht="20.100000000000001" hidden="1" customHeight="1">
      <c r="A145" s="713"/>
      <c r="B145" s="713"/>
      <c r="C145" s="713"/>
      <c r="D145" s="713"/>
      <c r="E145" s="713"/>
      <c r="F145" s="713"/>
      <c r="G145" s="713"/>
      <c r="H145" s="713"/>
      <c r="I145" s="703" t="e">
        <f>#REF!</f>
        <v>#REF!</v>
      </c>
      <c r="J145" s="1335" t="e">
        <f>#REF!</f>
        <v>#REF!</v>
      </c>
      <c r="K145" s="1335"/>
      <c r="L145" s="1335"/>
      <c r="M145" s="1335"/>
      <c r="N145" s="699"/>
      <c r="AH145" s="706"/>
      <c r="AI145" s="706"/>
      <c r="AK145" s="706"/>
      <c r="AL145" s="706"/>
    </row>
    <row r="146" spans="1:38" s="284" customFormat="1" ht="20.100000000000001" hidden="1" customHeight="1">
      <c r="A146" s="710"/>
      <c r="B146" s="710"/>
      <c r="C146" s="710"/>
      <c r="D146" s="710"/>
      <c r="E146" s="710"/>
      <c r="F146" s="710"/>
      <c r="G146" s="710"/>
      <c r="H146" s="710"/>
      <c r="I146" s="703" t="e">
        <f>#REF!</f>
        <v>#REF!</v>
      </c>
      <c r="J146" s="1335" t="e">
        <f>#REF!</f>
        <v>#REF!</v>
      </c>
      <c r="K146" s="1335"/>
      <c r="L146" s="1335"/>
      <c r="M146" s="1335"/>
      <c r="N146" s="699"/>
      <c r="AH146" s="706"/>
      <c r="AI146" s="706"/>
      <c r="AK146" s="706"/>
      <c r="AL146" s="706"/>
    </row>
    <row r="147" spans="1:38" s="284" customFormat="1" hidden="1">
      <c r="A147" s="710"/>
      <c r="B147" s="710"/>
      <c r="C147" s="710"/>
      <c r="D147" s="710"/>
      <c r="E147" s="710"/>
      <c r="F147" s="710"/>
      <c r="G147" s="710"/>
      <c r="H147" s="710"/>
      <c r="I147" s="703"/>
      <c r="J147" s="1335"/>
      <c r="K147" s="1335"/>
      <c r="L147" s="1335"/>
      <c r="M147" s="1335"/>
      <c r="N147" s="699"/>
      <c r="AH147" s="706"/>
      <c r="AI147" s="706"/>
      <c r="AK147" s="706"/>
      <c r="AL147" s="706"/>
    </row>
    <row r="148" spans="1:38" s="284" customFormat="1" ht="20.100000000000001" hidden="1" customHeight="1">
      <c r="A148" s="708" t="e">
        <f>#REF!</f>
        <v>#REF!</v>
      </c>
      <c r="B148" s="708"/>
      <c r="C148" s="708"/>
      <c r="D148" s="708"/>
      <c r="E148" s="708"/>
      <c r="F148" s="708"/>
      <c r="G148" s="708"/>
      <c r="H148" s="708"/>
      <c r="I148" s="703" t="e">
        <f>#REF!</f>
        <v>#REF!</v>
      </c>
      <c r="J148" s="1335"/>
      <c r="K148" s="1335"/>
      <c r="L148" s="1335"/>
      <c r="M148" s="1335"/>
      <c r="N148" s="699"/>
      <c r="AH148" s="706"/>
      <c r="AI148" s="706"/>
      <c r="AK148" s="706"/>
      <c r="AL148" s="706"/>
    </row>
    <row r="149" spans="1:38" s="284" customFormat="1" ht="30" hidden="1" customHeight="1">
      <c r="A149" s="742" t="e">
        <f>#REF!</f>
        <v>#REF!</v>
      </c>
      <c r="B149" s="742"/>
      <c r="C149" s="742"/>
      <c r="D149" s="742"/>
      <c r="E149" s="742"/>
      <c r="F149" s="742"/>
      <c r="G149" s="742"/>
      <c r="H149" s="742"/>
      <c r="I149" s="703" t="e">
        <f>#REF!</f>
        <v>#REF!</v>
      </c>
      <c r="J149" s="1335"/>
      <c r="K149" s="1335"/>
      <c r="L149" s="1335"/>
      <c r="M149" s="1335"/>
      <c r="N149" s="699"/>
      <c r="AH149" s="706"/>
      <c r="AI149" s="706"/>
      <c r="AK149" s="706"/>
      <c r="AL149" s="706"/>
    </row>
    <row r="150" spans="1:38" s="284" customFormat="1" hidden="1">
      <c r="A150" s="713" t="e">
        <f>#REF!</f>
        <v>#REF!</v>
      </c>
      <c r="B150" s="713"/>
      <c r="C150" s="713"/>
      <c r="D150" s="713"/>
      <c r="E150" s="713"/>
      <c r="F150" s="713"/>
      <c r="G150" s="713"/>
      <c r="H150" s="713"/>
      <c r="I150" s="704" t="e">
        <f>#REF!</f>
        <v>#REF!</v>
      </c>
      <c r="J150" s="1335" t="e">
        <f>#REF!</f>
        <v>#REF!</v>
      </c>
      <c r="K150" s="1335"/>
      <c r="L150" s="1335"/>
      <c r="M150" s="1335"/>
      <c r="N150" s="699"/>
      <c r="AH150" s="706"/>
      <c r="AI150" s="706"/>
      <c r="AK150" s="705"/>
      <c r="AL150" s="706"/>
    </row>
    <row r="151" spans="1:38" s="284" customFormat="1" hidden="1">
      <c r="A151" s="713" t="e">
        <f>#REF!</f>
        <v>#REF!</v>
      </c>
      <c r="B151" s="713"/>
      <c r="C151" s="713"/>
      <c r="D151" s="713"/>
      <c r="E151" s="713"/>
      <c r="F151" s="713"/>
      <c r="G151" s="713"/>
      <c r="H151" s="713"/>
      <c r="I151" s="704" t="e">
        <f>#REF!</f>
        <v>#REF!</v>
      </c>
      <c r="J151" s="1335" t="e">
        <f>#REF!</f>
        <v>#REF!</v>
      </c>
      <c r="K151" s="1335"/>
      <c r="L151" s="1335"/>
      <c r="M151" s="1335"/>
      <c r="N151" s="699"/>
      <c r="AH151" s="706"/>
      <c r="AI151" s="706"/>
      <c r="AK151" s="705"/>
      <c r="AL151" s="706"/>
    </row>
    <row r="152" spans="1:38" s="284" customFormat="1" hidden="1">
      <c r="A152" s="713" t="e">
        <f>#REF!</f>
        <v>#REF!</v>
      </c>
      <c r="B152" s="713"/>
      <c r="C152" s="713"/>
      <c r="D152" s="713"/>
      <c r="E152" s="713"/>
      <c r="F152" s="713"/>
      <c r="G152" s="713"/>
      <c r="H152" s="713"/>
      <c r="I152" s="704" t="e">
        <f>#REF!</f>
        <v>#REF!</v>
      </c>
      <c r="J152" s="1335" t="e">
        <f>#REF!</f>
        <v>#REF!</v>
      </c>
      <c r="K152" s="1335"/>
      <c r="L152" s="1335"/>
      <c r="M152" s="1335"/>
      <c r="N152" s="699"/>
      <c r="AH152" s="706"/>
      <c r="AI152" s="706"/>
      <c r="AK152" s="705"/>
      <c r="AL152" s="706"/>
    </row>
    <row r="153" spans="1:38" s="284" customFormat="1" ht="20.100000000000001" hidden="1" customHeight="1">
      <c r="A153" s="711"/>
      <c r="B153" s="711"/>
      <c r="C153" s="711"/>
      <c r="D153" s="711"/>
      <c r="E153" s="711"/>
      <c r="F153" s="711"/>
      <c r="G153" s="711"/>
      <c r="H153" s="711"/>
      <c r="I153" s="703" t="e">
        <f>#REF!</f>
        <v>#REF!</v>
      </c>
      <c r="J153" s="1335" t="e">
        <f>#REF!</f>
        <v>#REF!</v>
      </c>
      <c r="K153" s="1335"/>
      <c r="L153" s="1335"/>
      <c r="M153" s="1335"/>
      <c r="N153" s="699"/>
      <c r="AH153" s="706"/>
      <c r="AI153" s="706"/>
      <c r="AK153" s="706"/>
      <c r="AL153" s="706"/>
    </row>
    <row r="154" spans="1:38" s="284" customFormat="1" ht="20.100000000000001" hidden="1" customHeight="1">
      <c r="A154" s="710"/>
      <c r="B154" s="710"/>
      <c r="C154" s="710"/>
      <c r="D154" s="710"/>
      <c r="E154" s="710"/>
      <c r="F154" s="710"/>
      <c r="G154" s="710"/>
      <c r="H154" s="710"/>
      <c r="I154" s="703" t="e">
        <f>#REF!</f>
        <v>#REF!</v>
      </c>
      <c r="J154" s="1335" t="e">
        <f>#REF!</f>
        <v>#REF!</v>
      </c>
      <c r="K154" s="1335"/>
      <c r="L154" s="1335"/>
      <c r="M154" s="1335"/>
      <c r="N154" s="699"/>
      <c r="AH154" s="706"/>
      <c r="AI154" s="706"/>
      <c r="AK154" s="706"/>
      <c r="AL154" s="706"/>
    </row>
    <row r="155" spans="1:38" s="284" customFormat="1" ht="20.100000000000001" hidden="1" customHeight="1">
      <c r="A155" s="709" t="e">
        <f>#REF!</f>
        <v>#REF!</v>
      </c>
      <c r="B155" s="709"/>
      <c r="C155" s="709"/>
      <c r="D155" s="709"/>
      <c r="E155" s="709"/>
      <c r="F155" s="709"/>
      <c r="G155" s="709"/>
      <c r="H155" s="709"/>
      <c r="I155" s="703" t="e">
        <f>#REF!</f>
        <v>#REF!</v>
      </c>
      <c r="J155" s="1335"/>
      <c r="K155" s="1335"/>
      <c r="L155" s="1335"/>
      <c r="M155" s="1335"/>
      <c r="N155" s="699"/>
      <c r="AH155" s="706"/>
      <c r="AI155" s="706"/>
      <c r="AK155" s="706"/>
      <c r="AL155" s="706"/>
    </row>
    <row r="156" spans="1:38" s="284" customFormat="1" ht="30" hidden="1" customHeight="1">
      <c r="A156" s="708" t="e">
        <f>#REF!</f>
        <v>#REF!</v>
      </c>
      <c r="B156" s="708"/>
      <c r="C156" s="708"/>
      <c r="D156" s="708"/>
      <c r="E156" s="708"/>
      <c r="F156" s="708"/>
      <c r="G156" s="708"/>
      <c r="H156" s="708"/>
      <c r="I156" s="703" t="e">
        <f>#REF!</f>
        <v>#REF!</v>
      </c>
      <c r="J156" s="1335"/>
      <c r="K156" s="1335"/>
      <c r="L156" s="1335"/>
      <c r="M156" s="1335"/>
      <c r="N156" s="699"/>
      <c r="AH156" s="706"/>
      <c r="AI156" s="706"/>
      <c r="AK156" s="706"/>
      <c r="AL156" s="706"/>
    </row>
    <row r="157" spans="1:38" s="284" customFormat="1" ht="20.100000000000001" hidden="1" customHeight="1">
      <c r="A157" s="713" t="e">
        <f>#REF!</f>
        <v>#REF!</v>
      </c>
      <c r="B157" s="713"/>
      <c r="C157" s="713"/>
      <c r="D157" s="713"/>
      <c r="E157" s="713"/>
      <c r="F157" s="713"/>
      <c r="G157" s="713"/>
      <c r="H157" s="713"/>
      <c r="I157" s="704" t="e">
        <f>#REF!</f>
        <v>#REF!</v>
      </c>
      <c r="J157" s="1335" t="e">
        <f>#REF!</f>
        <v>#REF!</v>
      </c>
      <c r="K157" s="1335"/>
      <c r="L157" s="1335"/>
      <c r="M157" s="1335"/>
      <c r="N157" s="699"/>
      <c r="AH157" s="706"/>
      <c r="AI157" s="706"/>
      <c r="AK157" s="705"/>
      <c r="AL157" s="706"/>
    </row>
    <row r="158" spans="1:38" s="284" customFormat="1" ht="20.100000000000001" hidden="1" customHeight="1">
      <c r="A158" s="713" t="e">
        <f>#REF!</f>
        <v>#REF!</v>
      </c>
      <c r="B158" s="713"/>
      <c r="C158" s="713"/>
      <c r="D158" s="713"/>
      <c r="E158" s="713"/>
      <c r="F158" s="713"/>
      <c r="G158" s="713"/>
      <c r="H158" s="713"/>
      <c r="I158" s="704" t="e">
        <f>#REF!</f>
        <v>#REF!</v>
      </c>
      <c r="J158" s="1335" t="e">
        <f>#REF!</f>
        <v>#REF!</v>
      </c>
      <c r="K158" s="1335"/>
      <c r="L158" s="1335"/>
      <c r="M158" s="1335"/>
      <c r="N158" s="699"/>
      <c r="AH158" s="706"/>
      <c r="AI158" s="706"/>
      <c r="AK158" s="705"/>
      <c r="AL158" s="706"/>
    </row>
    <row r="159" spans="1:38" s="284" customFormat="1" ht="20.100000000000001" hidden="1" customHeight="1">
      <c r="A159" s="713" t="e">
        <f>#REF!</f>
        <v>#REF!</v>
      </c>
      <c r="B159" s="713"/>
      <c r="C159" s="713"/>
      <c r="D159" s="713"/>
      <c r="E159" s="713"/>
      <c r="F159" s="713"/>
      <c r="G159" s="713"/>
      <c r="H159" s="713"/>
      <c r="I159" s="704" t="e">
        <f>#REF!</f>
        <v>#REF!</v>
      </c>
      <c r="J159" s="1335" t="e">
        <f>#REF!</f>
        <v>#REF!</v>
      </c>
      <c r="K159" s="1335"/>
      <c r="L159" s="1335"/>
      <c r="M159" s="1335"/>
      <c r="N159" s="699"/>
      <c r="AH159" s="706"/>
      <c r="AI159" s="706"/>
      <c r="AK159" s="705"/>
      <c r="AL159" s="706"/>
    </row>
    <row r="160" spans="1:38" s="284" customFormat="1" ht="20.100000000000001" hidden="1" customHeight="1">
      <c r="A160" s="713" t="e">
        <f>#REF!</f>
        <v>#REF!</v>
      </c>
      <c r="B160" s="713"/>
      <c r="C160" s="713"/>
      <c r="D160" s="713"/>
      <c r="E160" s="713"/>
      <c r="F160" s="713"/>
      <c r="G160" s="713"/>
      <c r="H160" s="713"/>
      <c r="I160" s="704" t="e">
        <f>#REF!</f>
        <v>#REF!</v>
      </c>
      <c r="J160" s="1335" t="e">
        <f>#REF!</f>
        <v>#REF!</v>
      </c>
      <c r="K160" s="1335"/>
      <c r="L160" s="1335"/>
      <c r="M160" s="1335"/>
      <c r="N160" s="699"/>
      <c r="AH160" s="706"/>
      <c r="AI160" s="706"/>
      <c r="AK160" s="705"/>
      <c r="AL160" s="706"/>
    </row>
    <row r="161" spans="1:38" s="284" customFormat="1" ht="20.100000000000001" hidden="1" customHeight="1">
      <c r="A161" s="713" t="e">
        <f>#REF!</f>
        <v>#REF!</v>
      </c>
      <c r="B161" s="713"/>
      <c r="C161" s="713"/>
      <c r="D161" s="713"/>
      <c r="E161" s="713"/>
      <c r="F161" s="713"/>
      <c r="G161" s="713"/>
      <c r="H161" s="713"/>
      <c r="I161" s="704" t="e">
        <f>#REF!</f>
        <v>#REF!</v>
      </c>
      <c r="J161" s="1335" t="e">
        <f>#REF!</f>
        <v>#REF!</v>
      </c>
      <c r="K161" s="1335"/>
      <c r="L161" s="1335"/>
      <c r="M161" s="1335"/>
      <c r="N161" s="699"/>
      <c r="AH161" s="706"/>
      <c r="AI161" s="706"/>
      <c r="AK161" s="705"/>
      <c r="AL161" s="706"/>
    </row>
    <row r="162" spans="1:38" s="284" customFormat="1" ht="20.100000000000001" hidden="1" customHeight="1">
      <c r="A162" s="707"/>
      <c r="B162" s="707"/>
      <c r="C162" s="707"/>
      <c r="D162" s="707"/>
      <c r="E162" s="707"/>
      <c r="F162" s="707"/>
      <c r="G162" s="707"/>
      <c r="H162" s="707"/>
      <c r="I162" s="703" t="e">
        <f>#REF!</f>
        <v>#REF!</v>
      </c>
      <c r="J162" s="1335" t="e">
        <f>#REF!</f>
        <v>#REF!</v>
      </c>
      <c r="K162" s="1335"/>
      <c r="L162" s="1335"/>
      <c r="M162" s="1335"/>
      <c r="N162" s="699"/>
      <c r="AH162" s="706"/>
      <c r="AI162" s="706"/>
      <c r="AK162" s="706"/>
      <c r="AL162" s="706"/>
    </row>
    <row r="163" spans="1:38" s="284" customFormat="1" ht="20.100000000000001" hidden="1" customHeight="1">
      <c r="A163" s="708" t="e">
        <f>#REF!</f>
        <v>#REF!</v>
      </c>
      <c r="B163" s="708"/>
      <c r="C163" s="708"/>
      <c r="D163" s="708"/>
      <c r="E163" s="708"/>
      <c r="F163" s="708"/>
      <c r="G163" s="708"/>
      <c r="H163" s="708"/>
      <c r="I163" s="703" t="e">
        <f>#REF!</f>
        <v>#REF!</v>
      </c>
      <c r="J163" s="1335"/>
      <c r="K163" s="1335"/>
      <c r="L163" s="1335"/>
      <c r="M163" s="1335"/>
      <c r="N163" s="699"/>
      <c r="AH163" s="706"/>
      <c r="AI163" s="706"/>
      <c r="AK163" s="706"/>
      <c r="AL163" s="706"/>
    </row>
    <row r="164" spans="1:38" s="284" customFormat="1" ht="20.100000000000001" hidden="1" customHeight="1">
      <c r="A164" s="713" t="e">
        <f>#REF!</f>
        <v>#REF!</v>
      </c>
      <c r="B164" s="713"/>
      <c r="C164" s="713"/>
      <c r="D164" s="713"/>
      <c r="E164" s="713"/>
      <c r="F164" s="713"/>
      <c r="G164" s="713"/>
      <c r="H164" s="713"/>
      <c r="I164" s="712" t="e">
        <f>#REF!</f>
        <v>#REF!</v>
      </c>
      <c r="J164" s="1335" t="e">
        <f>#REF!</f>
        <v>#REF!</v>
      </c>
      <c r="K164" s="1335"/>
      <c r="L164" s="1335"/>
      <c r="M164" s="1335"/>
      <c r="N164" s="699"/>
      <c r="AH164" s="706"/>
      <c r="AI164" s="706"/>
      <c r="AK164" s="705"/>
      <c r="AL164" s="706"/>
    </row>
    <row r="165" spans="1:38" s="284" customFormat="1" ht="20.100000000000001" hidden="1" customHeight="1">
      <c r="A165" s="713" t="e">
        <f>#REF!</f>
        <v>#REF!</v>
      </c>
      <c r="B165" s="713"/>
      <c r="C165" s="713"/>
      <c r="D165" s="713"/>
      <c r="E165" s="713"/>
      <c r="F165" s="713"/>
      <c r="G165" s="713"/>
      <c r="H165" s="713"/>
      <c r="I165" s="712" t="e">
        <f>#REF!</f>
        <v>#REF!</v>
      </c>
      <c r="J165" s="1335" t="e">
        <f>#REF!</f>
        <v>#REF!</v>
      </c>
      <c r="K165" s="1335"/>
      <c r="L165" s="1335"/>
      <c r="M165" s="1335"/>
      <c r="N165" s="699"/>
      <c r="AH165" s="706"/>
      <c r="AI165" s="706"/>
      <c r="AK165" s="705"/>
      <c r="AL165" s="706"/>
    </row>
    <row r="166" spans="1:38" s="284" customFormat="1" ht="20.100000000000001" hidden="1" customHeight="1">
      <c r="A166" s="713" t="e">
        <f>#REF!</f>
        <v>#REF!</v>
      </c>
      <c r="B166" s="713"/>
      <c r="C166" s="713"/>
      <c r="D166" s="713"/>
      <c r="E166" s="713"/>
      <c r="F166" s="713"/>
      <c r="G166" s="713"/>
      <c r="H166" s="713"/>
      <c r="I166" s="712" t="e">
        <f>#REF!</f>
        <v>#REF!</v>
      </c>
      <c r="J166" s="1335" t="e">
        <f>#REF!</f>
        <v>#REF!</v>
      </c>
      <c r="K166" s="1335"/>
      <c r="L166" s="1335"/>
      <c r="M166" s="1335"/>
      <c r="N166" s="699"/>
      <c r="AH166" s="706"/>
      <c r="AI166" s="706"/>
      <c r="AK166" s="705"/>
      <c r="AL166" s="706"/>
    </row>
    <row r="167" spans="1:38" s="284" customFormat="1" ht="20.100000000000001" hidden="1" customHeight="1">
      <c r="A167" s="713" t="e">
        <f>#REF!</f>
        <v>#REF!</v>
      </c>
      <c r="B167" s="713"/>
      <c r="C167" s="713"/>
      <c r="D167" s="713"/>
      <c r="E167" s="713"/>
      <c r="F167" s="713"/>
      <c r="G167" s="713"/>
      <c r="H167" s="713"/>
      <c r="I167" s="712" t="e">
        <f>#REF!</f>
        <v>#REF!</v>
      </c>
      <c r="J167" s="1335" t="e">
        <f>#REF!</f>
        <v>#REF!</v>
      </c>
      <c r="K167" s="1335"/>
      <c r="L167" s="1335"/>
      <c r="M167" s="1335"/>
      <c r="N167" s="699"/>
      <c r="AH167" s="706"/>
      <c r="AI167" s="706"/>
      <c r="AK167" s="705"/>
      <c r="AL167" s="706"/>
    </row>
    <row r="168" spans="1:38" s="284" customFormat="1" ht="20.100000000000001" hidden="1" customHeight="1">
      <c r="A168" s="713" t="e">
        <f>#REF!</f>
        <v>#REF!</v>
      </c>
      <c r="B168" s="713"/>
      <c r="C168" s="713"/>
      <c r="D168" s="713"/>
      <c r="E168" s="713"/>
      <c r="F168" s="713"/>
      <c r="G168" s="713"/>
      <c r="H168" s="713"/>
      <c r="I168" s="712" t="e">
        <f>#REF!</f>
        <v>#REF!</v>
      </c>
      <c r="J168" s="1335" t="e">
        <f>#REF!</f>
        <v>#REF!</v>
      </c>
      <c r="K168" s="1335"/>
      <c r="L168" s="1335"/>
      <c r="M168" s="1335"/>
      <c r="N168" s="699"/>
      <c r="AH168" s="706"/>
      <c r="AI168" s="706"/>
      <c r="AK168" s="705"/>
      <c r="AL168" s="706"/>
    </row>
    <row r="169" spans="1:38" s="284" customFormat="1" ht="20.100000000000001" hidden="1" customHeight="1">
      <c r="A169" s="713" t="e">
        <f>#REF!</f>
        <v>#REF!</v>
      </c>
      <c r="B169" s="713"/>
      <c r="C169" s="713"/>
      <c r="D169" s="713"/>
      <c r="E169" s="713"/>
      <c r="F169" s="713"/>
      <c r="G169" s="713"/>
      <c r="H169" s="713"/>
      <c r="I169" s="712" t="e">
        <f>#REF!</f>
        <v>#REF!</v>
      </c>
      <c r="J169" s="1335" t="e">
        <f>#REF!</f>
        <v>#REF!</v>
      </c>
      <c r="K169" s="1335"/>
      <c r="L169" s="1335"/>
      <c r="M169" s="1335"/>
      <c r="N169" s="699"/>
      <c r="AH169" s="706"/>
      <c r="AI169" s="706"/>
      <c r="AK169" s="705"/>
      <c r="AL169" s="706"/>
    </row>
    <row r="170" spans="1:38" s="284" customFormat="1" ht="20.100000000000001" hidden="1" customHeight="1">
      <c r="A170" s="713"/>
      <c r="B170" s="713"/>
      <c r="C170" s="713"/>
      <c r="D170" s="713"/>
      <c r="E170" s="713"/>
      <c r="F170" s="713"/>
      <c r="G170" s="713"/>
      <c r="H170" s="713"/>
      <c r="I170" s="703" t="e">
        <f>#REF!</f>
        <v>#REF!</v>
      </c>
      <c r="J170" s="1335" t="e">
        <f>#REF!</f>
        <v>#REF!</v>
      </c>
      <c r="K170" s="1335"/>
      <c r="L170" s="1335"/>
      <c r="M170" s="1335"/>
      <c r="N170" s="699"/>
      <c r="AH170" s="706"/>
      <c r="AI170" s="706"/>
      <c r="AK170" s="706"/>
      <c r="AL170" s="706"/>
    </row>
    <row r="171" spans="1:38" s="284" customFormat="1" ht="35.25" hidden="1" customHeight="1">
      <c r="A171" s="708" t="e">
        <f>#REF!</f>
        <v>#REF!</v>
      </c>
      <c r="B171" s="708"/>
      <c r="C171" s="708"/>
      <c r="D171" s="708"/>
      <c r="E171" s="708"/>
      <c r="F171" s="708"/>
      <c r="G171" s="708"/>
      <c r="H171" s="708"/>
      <c r="I171" s="703" t="e">
        <f>#REF!</f>
        <v>#REF!</v>
      </c>
      <c r="J171" s="1335"/>
      <c r="K171" s="1335"/>
      <c r="L171" s="1335"/>
      <c r="M171" s="1335"/>
      <c r="N171" s="699"/>
      <c r="AH171" s="706"/>
      <c r="AI171" s="706"/>
      <c r="AK171" s="706"/>
      <c r="AL171" s="706"/>
    </row>
    <row r="172" spans="1:38" s="284" customFormat="1" ht="19.5" hidden="1" customHeight="1">
      <c r="A172" s="713" t="e">
        <f>#REF!</f>
        <v>#REF!</v>
      </c>
      <c r="B172" s="713"/>
      <c r="C172" s="713"/>
      <c r="D172" s="713"/>
      <c r="E172" s="713"/>
      <c r="F172" s="713"/>
      <c r="G172" s="713"/>
      <c r="H172" s="713"/>
      <c r="I172" s="712" t="e">
        <f>#REF!</f>
        <v>#REF!</v>
      </c>
      <c r="J172" s="1335" t="e">
        <f>#REF!</f>
        <v>#REF!</v>
      </c>
      <c r="K172" s="1335"/>
      <c r="L172" s="1335"/>
      <c r="M172" s="1335"/>
      <c r="N172" s="699"/>
      <c r="AH172" s="706"/>
      <c r="AI172" s="706"/>
      <c r="AK172" s="705"/>
      <c r="AL172" s="706"/>
    </row>
    <row r="173" spans="1:38" s="284" customFormat="1" ht="19.5" hidden="1" customHeight="1">
      <c r="A173" s="713" t="e">
        <f>#REF!</f>
        <v>#REF!</v>
      </c>
      <c r="B173" s="713"/>
      <c r="C173" s="713"/>
      <c r="D173" s="713"/>
      <c r="E173" s="713"/>
      <c r="F173" s="713"/>
      <c r="G173" s="713"/>
      <c r="H173" s="713"/>
      <c r="I173" s="712" t="e">
        <f>#REF!</f>
        <v>#REF!</v>
      </c>
      <c r="J173" s="1335" t="e">
        <f>#REF!</f>
        <v>#REF!</v>
      </c>
      <c r="K173" s="1335"/>
      <c r="L173" s="1335"/>
      <c r="M173" s="1335"/>
      <c r="N173" s="699"/>
      <c r="AH173" s="706"/>
      <c r="AI173" s="706"/>
      <c r="AK173" s="705"/>
      <c r="AL173" s="706"/>
    </row>
    <row r="174" spans="1:38" s="284" customFormat="1" ht="19.5" hidden="1" customHeight="1">
      <c r="A174" s="713" t="e">
        <f>#REF!</f>
        <v>#REF!</v>
      </c>
      <c r="B174" s="713"/>
      <c r="C174" s="713"/>
      <c r="D174" s="713"/>
      <c r="E174" s="713"/>
      <c r="F174" s="713"/>
      <c r="G174" s="713"/>
      <c r="H174" s="713"/>
      <c r="I174" s="712" t="e">
        <f>#REF!</f>
        <v>#REF!</v>
      </c>
      <c r="J174" s="1335" t="e">
        <f>#REF!</f>
        <v>#REF!</v>
      </c>
      <c r="K174" s="1335"/>
      <c r="L174" s="1335"/>
      <c r="M174" s="1335"/>
      <c r="N174" s="699"/>
      <c r="AH174" s="706"/>
      <c r="AI174" s="706"/>
      <c r="AK174" s="705"/>
      <c r="AL174" s="706"/>
    </row>
    <row r="175" spans="1:38" s="284" customFormat="1" ht="19.5" hidden="1" customHeight="1">
      <c r="A175" s="713" t="e">
        <f>#REF!</f>
        <v>#REF!</v>
      </c>
      <c r="B175" s="713"/>
      <c r="C175" s="713"/>
      <c r="D175" s="713"/>
      <c r="E175" s="713"/>
      <c r="F175" s="713"/>
      <c r="G175" s="713"/>
      <c r="H175" s="713"/>
      <c r="I175" s="712" t="e">
        <f>#REF!</f>
        <v>#REF!</v>
      </c>
      <c r="J175" s="1335" t="e">
        <f>#REF!</f>
        <v>#REF!</v>
      </c>
      <c r="K175" s="1335"/>
      <c r="L175" s="1335"/>
      <c r="M175" s="1335"/>
      <c r="N175" s="699"/>
      <c r="AH175" s="706"/>
      <c r="AI175" s="706"/>
      <c r="AK175" s="705"/>
      <c r="AL175" s="706"/>
    </row>
    <row r="176" spans="1:38" s="284" customFormat="1" ht="33" hidden="1" customHeight="1">
      <c r="A176" s="713" t="e">
        <f>#REF!</f>
        <v>#REF!</v>
      </c>
      <c r="B176" s="713"/>
      <c r="C176" s="713"/>
      <c r="D176" s="713"/>
      <c r="E176" s="713"/>
      <c r="F176" s="713"/>
      <c r="G176" s="713"/>
      <c r="H176" s="713"/>
      <c r="I176" s="712" t="e">
        <f>#REF!</f>
        <v>#REF!</v>
      </c>
      <c r="J176" s="1335" t="e">
        <f>#REF!</f>
        <v>#REF!</v>
      </c>
      <c r="K176" s="1335"/>
      <c r="L176" s="1335"/>
      <c r="M176" s="1335"/>
      <c r="N176" s="699"/>
      <c r="AH176" s="706"/>
      <c r="AI176" s="706"/>
      <c r="AK176" s="705"/>
      <c r="AL176" s="706"/>
    </row>
    <row r="177" spans="1:38" s="284" customFormat="1" ht="19.5" hidden="1" customHeight="1">
      <c r="A177" s="713" t="e">
        <f>#REF!</f>
        <v>#REF!</v>
      </c>
      <c r="B177" s="713"/>
      <c r="C177" s="713"/>
      <c r="D177" s="713"/>
      <c r="E177" s="713"/>
      <c r="F177" s="713"/>
      <c r="G177" s="713"/>
      <c r="H177" s="713"/>
      <c r="I177" s="712" t="e">
        <f>#REF!</f>
        <v>#REF!</v>
      </c>
      <c r="J177" s="1335" t="e">
        <f>#REF!</f>
        <v>#REF!</v>
      </c>
      <c r="K177" s="1335"/>
      <c r="L177" s="1335"/>
      <c r="M177" s="1335"/>
      <c r="N177" s="699"/>
      <c r="AH177" s="706"/>
      <c r="AI177" s="706"/>
      <c r="AK177" s="705"/>
      <c r="AL177" s="706"/>
    </row>
    <row r="178" spans="1:38" s="284" customFormat="1" ht="19.5" hidden="1" customHeight="1">
      <c r="A178" s="713" t="e">
        <f>#REF!</f>
        <v>#REF!</v>
      </c>
      <c r="B178" s="713"/>
      <c r="C178" s="713"/>
      <c r="D178" s="713"/>
      <c r="E178" s="713"/>
      <c r="F178" s="713"/>
      <c r="G178" s="713"/>
      <c r="H178" s="713"/>
      <c r="I178" s="712" t="e">
        <f>#REF!</f>
        <v>#REF!</v>
      </c>
      <c r="J178" s="1335" t="e">
        <f>#REF!</f>
        <v>#REF!</v>
      </c>
      <c r="K178" s="1335"/>
      <c r="L178" s="1335"/>
      <c r="M178" s="1335"/>
      <c r="N178" s="699"/>
      <c r="AH178" s="706"/>
      <c r="AI178" s="706"/>
      <c r="AK178" s="705"/>
      <c r="AL178" s="706"/>
    </row>
    <row r="179" spans="1:38" s="284" customFormat="1" ht="19.5" hidden="1" customHeight="1">
      <c r="A179" s="713" t="e">
        <f>#REF!</f>
        <v>#REF!</v>
      </c>
      <c r="B179" s="713"/>
      <c r="C179" s="713"/>
      <c r="D179" s="713"/>
      <c r="E179" s="713"/>
      <c r="F179" s="713"/>
      <c r="G179" s="713"/>
      <c r="H179" s="713"/>
      <c r="I179" s="712" t="e">
        <f>#REF!</f>
        <v>#REF!</v>
      </c>
      <c r="J179" s="1335" t="e">
        <f>#REF!</f>
        <v>#REF!</v>
      </c>
      <c r="K179" s="1335"/>
      <c r="L179" s="1335"/>
      <c r="M179" s="1335"/>
      <c r="N179" s="699"/>
      <c r="AH179" s="706"/>
      <c r="AI179" s="706"/>
      <c r="AK179" s="705"/>
      <c r="AL179" s="706"/>
    </row>
    <row r="180" spans="1:38" s="284" customFormat="1" ht="19.5" hidden="1" customHeight="1">
      <c r="A180" s="713" t="e">
        <f>#REF!</f>
        <v>#REF!</v>
      </c>
      <c r="B180" s="713"/>
      <c r="C180" s="713"/>
      <c r="D180" s="713"/>
      <c r="E180" s="713"/>
      <c r="F180" s="713"/>
      <c r="G180" s="713"/>
      <c r="H180" s="713"/>
      <c r="I180" s="712" t="e">
        <f>#REF!</f>
        <v>#REF!</v>
      </c>
      <c r="J180" s="1335" t="e">
        <f>#REF!</f>
        <v>#REF!</v>
      </c>
      <c r="K180" s="1335"/>
      <c r="L180" s="1335"/>
      <c r="M180" s="1335"/>
      <c r="N180" s="699"/>
      <c r="AH180" s="706"/>
      <c r="AI180" s="706"/>
      <c r="AK180" s="705"/>
      <c r="AL180" s="706"/>
    </row>
    <row r="181" spans="1:38" s="284" customFormat="1" ht="19.5" hidden="1" customHeight="1">
      <c r="A181" s="713"/>
      <c r="B181" s="713"/>
      <c r="C181" s="713"/>
      <c r="D181" s="713"/>
      <c r="E181" s="713"/>
      <c r="F181" s="713"/>
      <c r="G181" s="713"/>
      <c r="H181" s="713"/>
      <c r="I181" s="703" t="e">
        <f>#REF!</f>
        <v>#REF!</v>
      </c>
      <c r="J181" s="1335" t="e">
        <f>#REF!</f>
        <v>#REF!</v>
      </c>
      <c r="K181" s="1335"/>
      <c r="L181" s="1335"/>
      <c r="M181" s="1335"/>
      <c r="N181" s="699"/>
      <c r="AH181" s="706"/>
      <c r="AI181" s="706"/>
      <c r="AK181" s="706"/>
      <c r="AL181" s="706"/>
    </row>
    <row r="182" spans="1:38" s="284" customFormat="1" ht="19.5" hidden="1" customHeight="1">
      <c r="A182" s="708" t="e">
        <f>#REF!</f>
        <v>#REF!</v>
      </c>
      <c r="B182" s="708"/>
      <c r="C182" s="708"/>
      <c r="D182" s="708"/>
      <c r="E182" s="708"/>
      <c r="F182" s="708"/>
      <c r="G182" s="708"/>
      <c r="H182" s="708"/>
      <c r="I182" s="703" t="e">
        <f>#REF!</f>
        <v>#REF!</v>
      </c>
      <c r="J182" s="1335"/>
      <c r="K182" s="1335"/>
      <c r="L182" s="1335"/>
      <c r="M182" s="1335"/>
      <c r="N182" s="699"/>
      <c r="AH182" s="706"/>
      <c r="AI182" s="706"/>
      <c r="AK182" s="706"/>
      <c r="AL182" s="706"/>
    </row>
    <row r="183" spans="1:38" s="284" customFormat="1" ht="19.5" hidden="1" customHeight="1">
      <c r="A183" s="713" t="e">
        <f>#REF!</f>
        <v>#REF!</v>
      </c>
      <c r="B183" s="713"/>
      <c r="C183" s="713"/>
      <c r="D183" s="713"/>
      <c r="E183" s="713"/>
      <c r="F183" s="713"/>
      <c r="G183" s="713"/>
      <c r="H183" s="713"/>
      <c r="I183" s="704" t="e">
        <f>#REF!</f>
        <v>#REF!</v>
      </c>
      <c r="J183" s="1335" t="e">
        <f>#REF!</f>
        <v>#REF!</v>
      </c>
      <c r="K183" s="1335"/>
      <c r="L183" s="1335"/>
      <c r="M183" s="1335"/>
      <c r="N183" s="699"/>
      <c r="AH183" s="706"/>
      <c r="AI183" s="706"/>
      <c r="AK183" s="705"/>
      <c r="AL183" s="706"/>
    </row>
    <row r="184" spans="1:38" s="284" customFormat="1" ht="19.5" hidden="1" customHeight="1">
      <c r="A184" s="713" t="e">
        <f>#REF!</f>
        <v>#REF!</v>
      </c>
      <c r="B184" s="713"/>
      <c r="C184" s="713"/>
      <c r="D184" s="713"/>
      <c r="E184" s="713"/>
      <c r="F184" s="713"/>
      <c r="G184" s="713"/>
      <c r="H184" s="713"/>
      <c r="I184" s="704" t="e">
        <f>#REF!</f>
        <v>#REF!</v>
      </c>
      <c r="J184" s="1335" t="e">
        <f>#REF!</f>
        <v>#REF!</v>
      </c>
      <c r="K184" s="1335"/>
      <c r="L184" s="1335"/>
      <c r="M184" s="1335"/>
      <c r="N184" s="699"/>
      <c r="AH184" s="706"/>
      <c r="AI184" s="706"/>
      <c r="AK184" s="705"/>
      <c r="AL184" s="706"/>
    </row>
    <row r="185" spans="1:38" s="284" customFormat="1" ht="19.5" hidden="1" customHeight="1">
      <c r="A185" s="713" t="e">
        <f>#REF!</f>
        <v>#REF!</v>
      </c>
      <c r="B185" s="713"/>
      <c r="C185" s="713"/>
      <c r="D185" s="713"/>
      <c r="E185" s="713"/>
      <c r="F185" s="713"/>
      <c r="G185" s="713"/>
      <c r="H185" s="713"/>
      <c r="I185" s="704" t="e">
        <f>#REF!</f>
        <v>#REF!</v>
      </c>
      <c r="J185" s="1335" t="e">
        <f>#REF!</f>
        <v>#REF!</v>
      </c>
      <c r="K185" s="1335"/>
      <c r="L185" s="1335"/>
      <c r="M185" s="1335"/>
      <c r="N185" s="699"/>
      <c r="AH185" s="706"/>
      <c r="AI185" s="706"/>
      <c r="AK185" s="705"/>
      <c r="AL185" s="706"/>
    </row>
    <row r="186" spans="1:38" s="284" customFormat="1" ht="19.5" hidden="1" customHeight="1">
      <c r="A186" s="713"/>
      <c r="B186" s="713"/>
      <c r="C186" s="713"/>
      <c r="D186" s="713"/>
      <c r="E186" s="713"/>
      <c r="F186" s="713"/>
      <c r="G186" s="713"/>
      <c r="H186" s="713"/>
      <c r="I186" s="703" t="e">
        <f>#REF!</f>
        <v>#REF!</v>
      </c>
      <c r="J186" s="1335" t="e">
        <f>#REF!</f>
        <v>#REF!</v>
      </c>
      <c r="K186" s="1335"/>
      <c r="L186" s="1335"/>
      <c r="M186" s="1335"/>
      <c r="N186" s="699"/>
      <c r="AH186" s="706"/>
      <c r="AI186" s="706"/>
      <c r="AK186" s="706"/>
      <c r="AL186" s="706"/>
    </row>
    <row r="187" spans="1:38" s="284" customFormat="1" ht="33" hidden="1" customHeight="1">
      <c r="A187" s="708" t="e">
        <f>#REF!</f>
        <v>#REF!</v>
      </c>
      <c r="B187" s="708"/>
      <c r="C187" s="708"/>
      <c r="D187" s="708"/>
      <c r="E187" s="708"/>
      <c r="F187" s="708"/>
      <c r="G187" s="708"/>
      <c r="H187" s="708"/>
      <c r="I187" s="703" t="e">
        <f>#REF!</f>
        <v>#REF!</v>
      </c>
      <c r="J187" s="1335"/>
      <c r="K187" s="1335"/>
      <c r="L187" s="1335"/>
      <c r="M187" s="1335"/>
      <c r="N187" s="699"/>
      <c r="AH187" s="706"/>
      <c r="AI187" s="706"/>
      <c r="AK187" s="706"/>
      <c r="AL187" s="706"/>
    </row>
    <row r="188" spans="1:38" s="284" customFormat="1" ht="19.5" hidden="1" customHeight="1">
      <c r="A188" s="713" t="e">
        <f>#REF!</f>
        <v>#REF!</v>
      </c>
      <c r="B188" s="713"/>
      <c r="C188" s="713"/>
      <c r="D188" s="713"/>
      <c r="E188" s="713"/>
      <c r="F188" s="713"/>
      <c r="G188" s="713"/>
      <c r="H188" s="713"/>
      <c r="I188" s="704" t="e">
        <f>#REF!</f>
        <v>#REF!</v>
      </c>
      <c r="J188" s="1335" t="e">
        <f>#REF!</f>
        <v>#REF!</v>
      </c>
      <c r="K188" s="1335"/>
      <c r="L188" s="1335"/>
      <c r="M188" s="1335"/>
      <c r="N188" s="699"/>
      <c r="AH188" s="706"/>
      <c r="AI188" s="706"/>
      <c r="AK188" s="705"/>
      <c r="AL188" s="706"/>
    </row>
    <row r="189" spans="1:38" s="284" customFormat="1" ht="19.5" hidden="1" customHeight="1">
      <c r="A189" s="713" t="e">
        <f>#REF!</f>
        <v>#REF!</v>
      </c>
      <c r="B189" s="713"/>
      <c r="C189" s="713"/>
      <c r="D189" s="713"/>
      <c r="E189" s="713"/>
      <c r="F189" s="713"/>
      <c r="G189" s="713"/>
      <c r="H189" s="713"/>
      <c r="I189" s="704" t="e">
        <f>#REF!</f>
        <v>#REF!</v>
      </c>
      <c r="J189" s="1335" t="e">
        <f>#REF!</f>
        <v>#REF!</v>
      </c>
      <c r="K189" s="1335"/>
      <c r="L189" s="1335"/>
      <c r="M189" s="1335"/>
      <c r="N189" s="699"/>
      <c r="AH189" s="706"/>
      <c r="AI189" s="706"/>
      <c r="AK189" s="705"/>
      <c r="AL189" s="706"/>
    </row>
    <row r="190" spans="1:38" s="284" customFormat="1" ht="19.5" hidden="1" customHeight="1">
      <c r="A190" s="713" t="e">
        <f>#REF!</f>
        <v>#REF!</v>
      </c>
      <c r="B190" s="713"/>
      <c r="C190" s="713"/>
      <c r="D190" s="713"/>
      <c r="E190" s="713"/>
      <c r="F190" s="713"/>
      <c r="G190" s="713"/>
      <c r="H190" s="713"/>
      <c r="I190" s="704" t="e">
        <f>#REF!</f>
        <v>#REF!</v>
      </c>
      <c r="J190" s="1335" t="e">
        <f>#REF!</f>
        <v>#REF!</v>
      </c>
      <c r="K190" s="1335"/>
      <c r="L190" s="1335"/>
      <c r="M190" s="1335"/>
      <c r="N190" s="699"/>
      <c r="AH190" s="706"/>
      <c r="AI190" s="706"/>
      <c r="AK190" s="705"/>
      <c r="AL190" s="706"/>
    </row>
    <row r="191" spans="1:38" s="284" customFormat="1" ht="19.5" hidden="1" customHeight="1">
      <c r="A191" s="713"/>
      <c r="B191" s="713"/>
      <c r="C191" s="713"/>
      <c r="D191" s="713"/>
      <c r="E191" s="713"/>
      <c r="F191" s="713"/>
      <c r="G191" s="713"/>
      <c r="H191" s="713"/>
      <c r="I191" s="703" t="e">
        <f>#REF!</f>
        <v>#REF!</v>
      </c>
      <c r="J191" s="1335" t="e">
        <f>#REF!</f>
        <v>#REF!</v>
      </c>
      <c r="K191" s="1335"/>
      <c r="L191" s="1335"/>
      <c r="M191" s="1335"/>
      <c r="N191" s="699"/>
      <c r="AH191" s="706"/>
      <c r="AI191" s="706"/>
      <c r="AK191" s="706"/>
      <c r="AL191" s="706"/>
    </row>
    <row r="192" spans="1:38" s="284" customFormat="1" ht="19.5" hidden="1" customHeight="1">
      <c r="A192" s="708" t="e">
        <f>#REF!</f>
        <v>#REF!</v>
      </c>
      <c r="B192" s="708"/>
      <c r="C192" s="708"/>
      <c r="D192" s="708"/>
      <c r="E192" s="708"/>
      <c r="F192" s="708"/>
      <c r="G192" s="708"/>
      <c r="H192" s="708"/>
      <c r="I192" s="703" t="e">
        <f>#REF!</f>
        <v>#REF!</v>
      </c>
      <c r="J192" s="1335"/>
      <c r="K192" s="1335"/>
      <c r="L192" s="1335"/>
      <c r="M192" s="1335"/>
      <c r="N192" s="699"/>
      <c r="AH192" s="706"/>
      <c r="AI192" s="706"/>
      <c r="AK192" s="706"/>
      <c r="AL192" s="706"/>
    </row>
    <row r="193" spans="1:38" s="284" customFormat="1" ht="19.5" hidden="1" customHeight="1">
      <c r="A193" s="713" t="e">
        <f>#REF!</f>
        <v>#REF!</v>
      </c>
      <c r="B193" s="713"/>
      <c r="C193" s="713"/>
      <c r="D193" s="713"/>
      <c r="E193" s="713"/>
      <c r="F193" s="713"/>
      <c r="G193" s="713"/>
      <c r="H193" s="713"/>
      <c r="I193" s="704" t="e">
        <f>#REF!</f>
        <v>#REF!</v>
      </c>
      <c r="J193" s="1335" t="e">
        <f>#REF!</f>
        <v>#REF!</v>
      </c>
      <c r="K193" s="1335"/>
      <c r="L193" s="1335"/>
      <c r="M193" s="1335"/>
      <c r="N193" s="699"/>
      <c r="AH193" s="706"/>
      <c r="AI193" s="706"/>
      <c r="AK193" s="705"/>
      <c r="AL193" s="706"/>
    </row>
    <row r="194" spans="1:38" s="284" customFormat="1" ht="19.5" hidden="1" customHeight="1">
      <c r="A194" s="713" t="e">
        <f>#REF!</f>
        <v>#REF!</v>
      </c>
      <c r="B194" s="713"/>
      <c r="C194" s="713"/>
      <c r="D194" s="713"/>
      <c r="E194" s="713"/>
      <c r="F194" s="713"/>
      <c r="G194" s="713"/>
      <c r="H194" s="713"/>
      <c r="I194" s="704" t="e">
        <f>#REF!</f>
        <v>#REF!</v>
      </c>
      <c r="J194" s="1335" t="e">
        <f>#REF!</f>
        <v>#REF!</v>
      </c>
      <c r="K194" s="1335"/>
      <c r="L194" s="1335"/>
      <c r="M194" s="1335"/>
      <c r="N194" s="699"/>
      <c r="AH194" s="706"/>
      <c r="AI194" s="706"/>
      <c r="AK194" s="705"/>
      <c r="AL194" s="706"/>
    </row>
    <row r="195" spans="1:38" s="284" customFormat="1" ht="19.5" hidden="1" customHeight="1">
      <c r="A195" s="713"/>
      <c r="B195" s="713"/>
      <c r="C195" s="713"/>
      <c r="D195" s="713"/>
      <c r="E195" s="713"/>
      <c r="F195" s="713"/>
      <c r="G195" s="713"/>
      <c r="H195" s="713"/>
      <c r="I195" s="703" t="e">
        <f>#REF!</f>
        <v>#REF!</v>
      </c>
      <c r="J195" s="1335" t="e">
        <f>#REF!</f>
        <v>#REF!</v>
      </c>
      <c r="K195" s="1335"/>
      <c r="L195" s="1335"/>
      <c r="M195" s="1335"/>
      <c r="N195" s="699"/>
      <c r="AH195" s="706"/>
      <c r="AI195" s="706"/>
      <c r="AK195" s="706"/>
      <c r="AL195" s="706"/>
    </row>
    <row r="196" spans="1:38" s="284" customFormat="1" ht="33" hidden="1" customHeight="1">
      <c r="A196" s="708" t="e">
        <f>#REF!</f>
        <v>#REF!</v>
      </c>
      <c r="B196" s="708"/>
      <c r="C196" s="708"/>
      <c r="D196" s="708"/>
      <c r="E196" s="708"/>
      <c r="F196" s="708"/>
      <c r="G196" s="708"/>
      <c r="H196" s="708"/>
      <c r="I196" s="703" t="e">
        <f>#REF!</f>
        <v>#REF!</v>
      </c>
      <c r="J196" s="1335"/>
      <c r="K196" s="1335"/>
      <c r="L196" s="1335"/>
      <c r="M196" s="1335"/>
      <c r="N196" s="699"/>
      <c r="AH196" s="706"/>
      <c r="AI196" s="706"/>
      <c r="AK196" s="706"/>
      <c r="AL196" s="706"/>
    </row>
    <row r="197" spans="1:38" s="284" customFormat="1" ht="19.5" hidden="1" customHeight="1">
      <c r="A197" s="713" t="e">
        <f>#REF!</f>
        <v>#REF!</v>
      </c>
      <c r="B197" s="713"/>
      <c r="C197" s="713"/>
      <c r="D197" s="713"/>
      <c r="E197" s="713"/>
      <c r="F197" s="713"/>
      <c r="G197" s="713"/>
      <c r="H197" s="713"/>
      <c r="I197" s="704" t="e">
        <f>#REF!</f>
        <v>#REF!</v>
      </c>
      <c r="J197" s="1335" t="e">
        <f>#REF!</f>
        <v>#REF!</v>
      </c>
      <c r="K197" s="1335"/>
      <c r="L197" s="1335"/>
      <c r="M197" s="1335"/>
      <c r="N197" s="699"/>
      <c r="AH197" s="706"/>
      <c r="AI197" s="706"/>
      <c r="AK197" s="705"/>
      <c r="AL197" s="706"/>
    </row>
    <row r="198" spans="1:38" s="284" customFormat="1" ht="19.5" hidden="1" customHeight="1">
      <c r="A198" s="713" t="e">
        <f>#REF!</f>
        <v>#REF!</v>
      </c>
      <c r="B198" s="713"/>
      <c r="C198" s="713"/>
      <c r="D198" s="713"/>
      <c r="E198" s="713"/>
      <c r="F198" s="713"/>
      <c r="G198" s="713"/>
      <c r="H198" s="713"/>
      <c r="I198" s="704" t="e">
        <f>#REF!</f>
        <v>#REF!</v>
      </c>
      <c r="J198" s="1335" t="e">
        <f>#REF!</f>
        <v>#REF!</v>
      </c>
      <c r="K198" s="1335"/>
      <c r="L198" s="1335"/>
      <c r="M198" s="1335"/>
      <c r="N198" s="699"/>
      <c r="AH198" s="706"/>
      <c r="AI198" s="706"/>
      <c r="AK198" s="705"/>
      <c r="AL198" s="706"/>
    </row>
    <row r="199" spans="1:38" s="284" customFormat="1" ht="19.5" hidden="1" customHeight="1">
      <c r="A199" s="713" t="e">
        <f>#REF!</f>
        <v>#REF!</v>
      </c>
      <c r="B199" s="713"/>
      <c r="C199" s="713"/>
      <c r="D199" s="713"/>
      <c r="E199" s="713"/>
      <c r="F199" s="713"/>
      <c r="G199" s="713"/>
      <c r="H199" s="713"/>
      <c r="I199" s="704" t="e">
        <f>#REF!</f>
        <v>#REF!</v>
      </c>
      <c r="J199" s="1335" t="e">
        <f>#REF!</f>
        <v>#REF!</v>
      </c>
      <c r="K199" s="1335"/>
      <c r="L199" s="1335"/>
      <c r="M199" s="1335"/>
      <c r="N199" s="699"/>
      <c r="AH199" s="706"/>
      <c r="AI199" s="706"/>
      <c r="AK199" s="705"/>
      <c r="AL199" s="706"/>
    </row>
    <row r="200" spans="1:38" s="284" customFormat="1" ht="19.5" hidden="1" customHeight="1">
      <c r="A200" s="713" t="e">
        <f>#REF!</f>
        <v>#REF!</v>
      </c>
      <c r="B200" s="713"/>
      <c r="C200" s="713"/>
      <c r="D200" s="713"/>
      <c r="E200" s="713"/>
      <c r="F200" s="713"/>
      <c r="G200" s="713"/>
      <c r="H200" s="713"/>
      <c r="I200" s="704" t="e">
        <f>#REF!</f>
        <v>#REF!</v>
      </c>
      <c r="J200" s="1335" t="e">
        <f>#REF!</f>
        <v>#REF!</v>
      </c>
      <c r="K200" s="1335"/>
      <c r="L200" s="1335"/>
      <c r="M200" s="1335"/>
      <c r="N200" s="699"/>
      <c r="AH200" s="706"/>
      <c r="AI200" s="706"/>
      <c r="AK200" s="705"/>
      <c r="AL200" s="706"/>
    </row>
    <row r="201" spans="1:38" s="284" customFormat="1" ht="19.5" hidden="1" customHeight="1">
      <c r="A201" s="713" t="e">
        <f>#REF!</f>
        <v>#REF!</v>
      </c>
      <c r="B201" s="713"/>
      <c r="C201" s="713"/>
      <c r="D201" s="713"/>
      <c r="E201" s="713"/>
      <c r="F201" s="713"/>
      <c r="G201" s="713"/>
      <c r="H201" s="713"/>
      <c r="I201" s="704" t="e">
        <f>#REF!</f>
        <v>#REF!</v>
      </c>
      <c r="J201" s="1335" t="e">
        <f>#REF!</f>
        <v>#REF!</v>
      </c>
      <c r="K201" s="1335"/>
      <c r="L201" s="1335"/>
      <c r="M201" s="1335"/>
      <c r="N201" s="699"/>
      <c r="AH201" s="706"/>
      <c r="AI201" s="706"/>
      <c r="AK201" s="705"/>
      <c r="AL201" s="706"/>
    </row>
    <row r="202" spans="1:38" s="284" customFormat="1" ht="19.5" hidden="1" customHeight="1">
      <c r="A202" s="713" t="e">
        <f>#REF!</f>
        <v>#REF!</v>
      </c>
      <c r="B202" s="713"/>
      <c r="C202" s="713"/>
      <c r="D202" s="713"/>
      <c r="E202" s="713"/>
      <c r="F202" s="713"/>
      <c r="G202" s="713"/>
      <c r="H202" s="713"/>
      <c r="I202" s="704" t="e">
        <f>#REF!</f>
        <v>#REF!</v>
      </c>
      <c r="J202" s="1335" t="e">
        <f>#REF!</f>
        <v>#REF!</v>
      </c>
      <c r="K202" s="1335"/>
      <c r="L202" s="1335"/>
      <c r="M202" s="1335"/>
      <c r="N202" s="699"/>
      <c r="AH202" s="706"/>
      <c r="AI202" s="706"/>
      <c r="AK202" s="705"/>
      <c r="AL202" s="706"/>
    </row>
    <row r="203" spans="1:38" s="284" customFormat="1" ht="19.5" hidden="1" customHeight="1">
      <c r="A203" s="713"/>
      <c r="B203" s="713"/>
      <c r="C203" s="713"/>
      <c r="D203" s="713"/>
      <c r="E203" s="713"/>
      <c r="F203" s="713"/>
      <c r="G203" s="713"/>
      <c r="H203" s="713"/>
      <c r="I203" s="703" t="e">
        <f>#REF!</f>
        <v>#REF!</v>
      </c>
      <c r="J203" s="1335" t="e">
        <f>#REF!</f>
        <v>#REF!</v>
      </c>
      <c r="K203" s="1335"/>
      <c r="L203" s="1335"/>
      <c r="M203" s="1335"/>
      <c r="N203" s="699"/>
      <c r="AH203" s="706"/>
      <c r="AI203" s="706"/>
      <c r="AK203" s="706"/>
      <c r="AL203" s="706"/>
    </row>
    <row r="204" spans="1:38" s="284" customFormat="1" ht="33" hidden="1" customHeight="1">
      <c r="A204" s="708" t="e">
        <f>#REF!</f>
        <v>#REF!</v>
      </c>
      <c r="B204" s="708"/>
      <c r="C204" s="708"/>
      <c r="D204" s="708"/>
      <c r="E204" s="708"/>
      <c r="F204" s="708"/>
      <c r="G204" s="708"/>
      <c r="H204" s="708"/>
      <c r="I204" s="703" t="e">
        <f>#REF!</f>
        <v>#REF!</v>
      </c>
      <c r="J204" s="1335"/>
      <c r="K204" s="1335"/>
      <c r="L204" s="1335"/>
      <c r="M204" s="1335"/>
      <c r="N204" s="699"/>
      <c r="AH204" s="706"/>
      <c r="AI204" s="706"/>
      <c r="AK204" s="706"/>
      <c r="AL204" s="706"/>
    </row>
    <row r="205" spans="1:38" s="284" customFormat="1" ht="33" hidden="1" customHeight="1">
      <c r="A205" s="713" t="e">
        <f>#REF!</f>
        <v>#REF!</v>
      </c>
      <c r="B205" s="713"/>
      <c r="C205" s="713"/>
      <c r="D205" s="713"/>
      <c r="E205" s="713"/>
      <c r="F205" s="713"/>
      <c r="G205" s="713"/>
      <c r="H205" s="713"/>
      <c r="I205" s="704" t="e">
        <f>#REF!</f>
        <v>#REF!</v>
      </c>
      <c r="J205" s="1335" t="e">
        <f>#REF!</f>
        <v>#REF!</v>
      </c>
      <c r="K205" s="1335"/>
      <c r="L205" s="1335"/>
      <c r="M205" s="1335"/>
      <c r="N205" s="699"/>
      <c r="AH205" s="706"/>
      <c r="AI205" s="706"/>
      <c r="AK205" s="705"/>
      <c r="AL205" s="706"/>
    </row>
    <row r="206" spans="1:38" s="284" customFormat="1" ht="19.5" hidden="1" customHeight="1">
      <c r="A206" s="713" t="e">
        <f>#REF!</f>
        <v>#REF!</v>
      </c>
      <c r="B206" s="713"/>
      <c r="C206" s="713"/>
      <c r="D206" s="713"/>
      <c r="E206" s="713"/>
      <c r="F206" s="713"/>
      <c r="G206" s="713"/>
      <c r="H206" s="713"/>
      <c r="I206" s="704" t="e">
        <f>#REF!</f>
        <v>#REF!</v>
      </c>
      <c r="J206" s="1335" t="e">
        <f>#REF!</f>
        <v>#REF!</v>
      </c>
      <c r="K206" s="1335"/>
      <c r="L206" s="1335"/>
      <c r="M206" s="1335"/>
      <c r="N206" s="699"/>
      <c r="AH206" s="706"/>
      <c r="AI206" s="706"/>
      <c r="AK206" s="705"/>
      <c r="AL206" s="706"/>
    </row>
    <row r="207" spans="1:38" s="284" customFormat="1" ht="19.5" hidden="1" customHeight="1">
      <c r="A207" s="713" t="e">
        <f>#REF!</f>
        <v>#REF!</v>
      </c>
      <c r="B207" s="713"/>
      <c r="C207" s="713"/>
      <c r="D207" s="713"/>
      <c r="E207" s="713"/>
      <c r="F207" s="713"/>
      <c r="G207" s="713"/>
      <c r="H207" s="713"/>
      <c r="I207" s="704" t="e">
        <f>#REF!</f>
        <v>#REF!</v>
      </c>
      <c r="J207" s="1335" t="e">
        <f>#REF!</f>
        <v>#REF!</v>
      </c>
      <c r="K207" s="1335"/>
      <c r="L207" s="1335"/>
      <c r="M207" s="1335"/>
      <c r="N207" s="699"/>
      <c r="AH207" s="706"/>
      <c r="AI207" s="706"/>
      <c r="AK207" s="705"/>
      <c r="AL207" s="706"/>
    </row>
    <row r="208" spans="1:38" s="284" customFormat="1" ht="19.5" hidden="1" customHeight="1">
      <c r="A208" s="713" t="e">
        <f>#REF!</f>
        <v>#REF!</v>
      </c>
      <c r="B208" s="713"/>
      <c r="C208" s="713"/>
      <c r="D208" s="713"/>
      <c r="E208" s="713"/>
      <c r="F208" s="713"/>
      <c r="G208" s="713"/>
      <c r="H208" s="713"/>
      <c r="I208" s="703" t="e">
        <f>#REF!</f>
        <v>#REF!</v>
      </c>
      <c r="J208" s="1335" t="e">
        <f>#REF!</f>
        <v>#REF!</v>
      </c>
      <c r="K208" s="1335"/>
      <c r="L208" s="1335"/>
      <c r="M208" s="1335"/>
      <c r="N208" s="699"/>
      <c r="AH208" s="706"/>
      <c r="AI208" s="706"/>
      <c r="AK208" s="706"/>
      <c r="AL208" s="706"/>
    </row>
    <row r="209" spans="1:38" s="284" customFormat="1" ht="33" hidden="1" customHeight="1">
      <c r="A209" s="708" t="e">
        <f>#REF!</f>
        <v>#REF!</v>
      </c>
      <c r="B209" s="708"/>
      <c r="C209" s="708"/>
      <c r="D209" s="708"/>
      <c r="E209" s="708"/>
      <c r="F209" s="708"/>
      <c r="G209" s="708"/>
      <c r="H209" s="708"/>
      <c r="I209" s="703" t="e">
        <f>#REF!</f>
        <v>#REF!</v>
      </c>
      <c r="J209" s="1335"/>
      <c r="K209" s="1335"/>
      <c r="L209" s="1335"/>
      <c r="M209" s="1335"/>
      <c r="N209" s="699"/>
      <c r="AH209" s="706"/>
      <c r="AI209" s="706"/>
      <c r="AK209" s="706"/>
      <c r="AL209" s="706"/>
    </row>
    <row r="210" spans="1:38" s="284" customFormat="1" ht="19.5" hidden="1" customHeight="1">
      <c r="A210" s="713" t="e">
        <f>#REF!</f>
        <v>#REF!</v>
      </c>
      <c r="B210" s="713"/>
      <c r="C210" s="713"/>
      <c r="D210" s="713"/>
      <c r="E210" s="713"/>
      <c r="F210" s="713"/>
      <c r="G210" s="713"/>
      <c r="H210" s="713"/>
      <c r="I210" s="704" t="e">
        <f>#REF!</f>
        <v>#REF!</v>
      </c>
      <c r="J210" s="1335" t="e">
        <f>#REF!</f>
        <v>#REF!</v>
      </c>
      <c r="K210" s="1335"/>
      <c r="L210" s="1335"/>
      <c r="M210" s="1335"/>
      <c r="N210" s="699"/>
      <c r="AH210" s="706"/>
      <c r="AI210" s="706"/>
      <c r="AK210" s="705"/>
      <c r="AL210" s="706"/>
    </row>
    <row r="211" spans="1:38" s="284" customFormat="1" ht="19.5" hidden="1" customHeight="1">
      <c r="A211" s="713" t="e">
        <f>#REF!</f>
        <v>#REF!</v>
      </c>
      <c r="B211" s="713"/>
      <c r="C211" s="713"/>
      <c r="D211" s="713"/>
      <c r="E211" s="713"/>
      <c r="F211" s="713"/>
      <c r="G211" s="713"/>
      <c r="H211" s="713"/>
      <c r="I211" s="704" t="e">
        <f>#REF!</f>
        <v>#REF!</v>
      </c>
      <c r="J211" s="1335" t="e">
        <f>#REF!</f>
        <v>#REF!</v>
      </c>
      <c r="K211" s="1335"/>
      <c r="L211" s="1335"/>
      <c r="M211" s="1335"/>
      <c r="N211" s="699"/>
      <c r="AH211" s="706"/>
      <c r="AI211" s="706"/>
      <c r="AK211" s="705"/>
      <c r="AL211" s="706"/>
    </row>
    <row r="212" spans="1:38" s="284" customFormat="1" ht="32.25" hidden="1" customHeight="1">
      <c r="A212" s="713" t="e">
        <f>#REF!</f>
        <v>#REF!</v>
      </c>
      <c r="B212" s="713"/>
      <c r="C212" s="713"/>
      <c r="D212" s="713"/>
      <c r="E212" s="713"/>
      <c r="F212" s="713"/>
      <c r="G212" s="713"/>
      <c r="H212" s="713"/>
      <c r="I212" s="704" t="e">
        <f>#REF!</f>
        <v>#REF!</v>
      </c>
      <c r="J212" s="1335" t="e">
        <f>#REF!</f>
        <v>#REF!</v>
      </c>
      <c r="K212" s="1335"/>
      <c r="L212" s="1335"/>
      <c r="M212" s="1335"/>
      <c r="N212" s="699"/>
      <c r="AH212" s="706"/>
      <c r="AI212" s="706"/>
      <c r="AK212" s="705"/>
      <c r="AL212" s="706"/>
    </row>
    <row r="213" spans="1:38" s="284" customFormat="1" ht="19.5" hidden="1" customHeight="1">
      <c r="A213" s="713" t="e">
        <f>#REF!</f>
        <v>#REF!</v>
      </c>
      <c r="B213" s="713"/>
      <c r="C213" s="713"/>
      <c r="D213" s="713"/>
      <c r="E213" s="713"/>
      <c r="F213" s="713"/>
      <c r="G213" s="713"/>
      <c r="H213" s="713"/>
      <c r="I213" s="704" t="e">
        <f>#REF!</f>
        <v>#REF!</v>
      </c>
      <c r="J213" s="1335" t="e">
        <f>#REF!</f>
        <v>#REF!</v>
      </c>
      <c r="K213" s="1335"/>
      <c r="L213" s="1335"/>
      <c r="M213" s="1335"/>
      <c r="N213" s="699"/>
      <c r="AH213" s="706"/>
      <c r="AI213" s="706"/>
      <c r="AK213" s="705"/>
      <c r="AL213" s="706"/>
    </row>
    <row r="214" spans="1:38" s="284" customFormat="1" ht="19.5" hidden="1" customHeight="1">
      <c r="A214" s="707"/>
      <c r="B214" s="707"/>
      <c r="C214" s="707"/>
      <c r="D214" s="707"/>
      <c r="E214" s="707"/>
      <c r="F214" s="707"/>
      <c r="G214" s="707"/>
      <c r="H214" s="707"/>
      <c r="I214" s="703" t="e">
        <f>#REF!</f>
        <v>#REF!</v>
      </c>
      <c r="J214" s="1335" t="e">
        <f>#REF!</f>
        <v>#REF!</v>
      </c>
      <c r="K214" s="1335"/>
      <c r="L214" s="1335"/>
      <c r="M214" s="1335"/>
      <c r="N214" s="701"/>
      <c r="AH214" s="706"/>
      <c r="AI214" s="706"/>
      <c r="AK214" s="706"/>
      <c r="AL214" s="706"/>
    </row>
    <row r="215" spans="1:38" s="284" customFormat="1" hidden="1">
      <c r="A215" s="709"/>
      <c r="B215" s="709"/>
      <c r="C215" s="709"/>
      <c r="D215" s="709"/>
      <c r="E215" s="709"/>
      <c r="F215" s="709"/>
      <c r="G215" s="709"/>
      <c r="H215" s="709"/>
      <c r="I215" s="703" t="e">
        <f>#REF!</f>
        <v>#REF!</v>
      </c>
      <c r="J215" s="1335" t="e">
        <f>#REF!</f>
        <v>#REF!</v>
      </c>
      <c r="K215" s="1335"/>
      <c r="L215" s="1335"/>
      <c r="M215" s="1335"/>
      <c r="N215" s="701"/>
      <c r="AH215" s="706"/>
      <c r="AI215" s="706"/>
      <c r="AK215" s="706"/>
      <c r="AL215" s="706"/>
    </row>
    <row r="216" spans="1:38" s="284" customFormat="1" ht="19.5" hidden="1" customHeight="1">
      <c r="A216" s="710"/>
      <c r="B216" s="710"/>
      <c r="C216" s="710"/>
      <c r="D216" s="710"/>
      <c r="E216" s="710"/>
      <c r="F216" s="710"/>
      <c r="G216" s="710"/>
      <c r="H216" s="710"/>
      <c r="I216" s="703" t="e">
        <f>#REF!</f>
        <v>#REF!</v>
      </c>
      <c r="J216" s="1335" t="e">
        <f>#REF!</f>
        <v>#REF!</v>
      </c>
      <c r="K216" s="1335"/>
      <c r="L216" s="1335"/>
      <c r="M216" s="1335"/>
      <c r="N216" s="701"/>
      <c r="AH216" s="706"/>
      <c r="AI216" s="706"/>
      <c r="AK216" s="706"/>
      <c r="AL216" s="706"/>
    </row>
    <row r="217" spans="1:38" s="716" customFormat="1">
      <c r="A217" s="714"/>
      <c r="B217" s="714"/>
      <c r="C217" s="714"/>
      <c r="D217" s="714"/>
      <c r="E217" s="714"/>
      <c r="F217" s="714"/>
      <c r="G217" s="714"/>
      <c r="H217" s="714"/>
      <c r="I217" s="715"/>
      <c r="J217" s="1325"/>
      <c r="K217" s="1325"/>
      <c r="L217" s="1325"/>
      <c r="M217" s="1325"/>
      <c r="N217" s="669"/>
      <c r="O217" s="284"/>
    </row>
    <row r="218" spans="1:38" s="716" customFormat="1">
      <c r="A218" s="697"/>
      <c r="B218" s="697"/>
      <c r="C218" s="697"/>
      <c r="D218" s="697"/>
      <c r="E218" s="697"/>
      <c r="F218" s="697"/>
      <c r="G218" s="697"/>
      <c r="H218" s="697"/>
      <c r="I218" s="698"/>
      <c r="J218" s="698"/>
      <c r="K218" s="698"/>
      <c r="L218" s="698"/>
      <c r="M218" s="698"/>
      <c r="N218" s="669"/>
      <c r="O218" s="284"/>
    </row>
    <row r="219" spans="1:38" s="716" customFormat="1">
      <c r="A219" s="697"/>
      <c r="B219" s="697"/>
      <c r="C219" s="697"/>
      <c r="D219" s="697"/>
      <c r="E219" s="697"/>
      <c r="F219" s="697"/>
      <c r="G219" s="697"/>
      <c r="H219" s="697"/>
      <c r="I219" s="698"/>
      <c r="J219" s="698"/>
      <c r="K219" s="698"/>
      <c r="L219" s="698"/>
      <c r="M219" s="698"/>
      <c r="N219" s="669"/>
      <c r="O219" s="284"/>
    </row>
  </sheetData>
  <sheetProtection algorithmName="SHA-512" hashValue="tadWChg6ZcQmeKCQlZdEiy5R3q/SVfU9CBkMzKiS8FV4nPDPhQb/jca5ptXJoUyN1hzC4QOakNqbCe6ooDbcBg==" saltValue="Y0uwrZ32QgHHk+gAfCGU2w==" spinCount="100000" sheet="1" formatColumns="0" formatRows="0" selectLockedCells="1"/>
  <customSheetViews>
    <customSheetView guid="{D5F8AD2D-F014-4A7B-9CE7-589273BD9F11}" scale="70" fitToPage="1" printArea="1" hiddenRows="1" hiddenColumns="1" view="pageBreakPreview">
      <selection activeCell="A3" sqref="A3:N3"/>
      <colBreaks count="1" manualBreakCount="1">
        <brk id="13" max="1048575" man="1"/>
      </colBreaks>
      <pageMargins left="0.25" right="0.25" top="0.75" bottom="0.75" header="0.3" footer="0.3"/>
      <printOptions horizontalCentered="1"/>
      <pageSetup paperSize="9" scale="74" fitToHeight="0" orientation="landscape" r:id="rId1"/>
      <headerFooter alignWithMargins="0">
        <oddFooter>&amp;R&amp;"Book Antiqua,Bold"&amp;10Schedule-7/ Page &amp;P of &amp;N</oddFooter>
      </headerFooter>
    </customSheetView>
    <customSheetView guid="{8909CFDD-4F29-4C72-886E-908773EE94A2}" scale="70" fitToPage="1" printArea="1" hiddenRows="1" hiddenColumns="1" view="pageBreakPreview" topLeftCell="A7">
      <selection activeCell="B16" sqref="B16:N16"/>
      <colBreaks count="1" manualBreakCount="1">
        <brk id="13" max="1048575" man="1"/>
      </colBreaks>
      <pageMargins left="0.25" right="0.25" top="0.75" bottom="0.75" header="0.3" footer="0.3"/>
      <printOptions horizontalCentered="1"/>
      <pageSetup paperSize="9" scale="74" fitToHeight="0" orientation="landscape" r:id="rId2"/>
      <headerFooter alignWithMargins="0">
        <oddFooter>&amp;R&amp;"Book Antiqua,Bold"&amp;10Schedule-7/ Page &amp;P of &amp;N</oddFooter>
      </headerFooter>
    </customSheetView>
    <customSheetView guid="{A34CC49F-E309-4C23-B4F6-1E3B307C10D1}" fitToPage="1" printArea="1" hiddenRows="1" hiddenColumns="1" view="pageBreakPreview" topLeftCell="E8">
      <selection activeCell="E25" sqref="E25:M25"/>
      <colBreaks count="1" manualBreakCount="1">
        <brk id="13" max="1048575" man="1"/>
      </colBreaks>
      <pageMargins left="0.25" right="0.25" top="0.75" bottom="0.75" header="0.3" footer="0.3"/>
      <printOptions horizontalCentered="1"/>
      <pageSetup paperSize="9" scale="74" fitToHeight="0" orientation="landscape" r:id="rId3"/>
      <headerFooter alignWithMargins="0">
        <oddFooter>&amp;R&amp;"Book Antiqua,Bold"&amp;10Schedule-7/ Page &amp;P of &amp;N</oddFooter>
      </headerFooter>
    </customSheetView>
    <customSheetView guid="{B835C05C-B615-4DCB-982D-4519616B3CD8}" printArea="1" hiddenRows="1" hiddenColumns="1" view="pageBreakPreview" topLeftCell="A6">
      <selection activeCell="E18" sqref="E18:E19"/>
      <colBreaks count="1" manualBreakCount="1">
        <brk id="7" max="1048575" man="1"/>
      </colBreaks>
      <pageMargins left="0.66" right="0.47" top="0.59055118110236227" bottom="0.59055118110236227" header="0.35433070866141736" footer="0.35433070866141736"/>
      <printOptions horizontalCentered="1"/>
      <pageSetup paperSize="9" orientation="landscape" r:id="rId4"/>
      <headerFooter alignWithMargins="0">
        <oddFooter>&amp;R&amp;"Book Antiqua,Bold"&amp;10Schedule-7/ Page &amp;P of &amp;N</oddFooter>
      </headerFooter>
    </customSheetView>
    <customSheetView guid="{223BC0FC-814D-40F0-9795-CE82A16FF3A5}" printArea="1" hiddenRows="1" hiddenColumns="1" view="pageBreakPreview" topLeftCell="A7">
      <selection activeCell="E18" sqref="E18:E19"/>
      <colBreaks count="1" manualBreakCount="1">
        <brk id="7" max="1048575" man="1"/>
      </colBreaks>
      <pageMargins left="0.66" right="0.47" top="0.59055118110236227" bottom="0.59055118110236227" header="0.35433070866141736" footer="0.35433070866141736"/>
      <printOptions horizontalCentered="1"/>
      <pageSetup paperSize="9" orientation="portrait" r:id="rId5"/>
      <headerFooter alignWithMargins="0">
        <oddFooter>&amp;R&amp;"Book Antiqua,Bold"&amp;10Schedule-7/ Page &amp;P of &amp;N</oddFooter>
      </headerFooter>
    </customSheetView>
    <customSheetView guid="{D53177B2-31EC-4222-B97A-A37DCFD9E45B}"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6"/>
      <headerFooter alignWithMargins="0">
        <oddFooter>&amp;R&amp;"Book Antiqua,Bold"&amp;10Schedule-7/ Page &amp;P of &amp;N</oddFooter>
      </headerFooter>
    </customSheetView>
    <customSheetView guid="{B3CE7B10-A914-4559-A6DA-AED8C22AFD6D}" hiddenRows="1" hiddenColumns="1" topLeftCell="A10">
      <selection activeCell="H21" sqref="H21"/>
      <colBreaks count="1" manualBreakCount="1">
        <brk id="7" max="1048575" man="1"/>
      </colBreaks>
      <pageMargins left="0.66" right="0.47" top="0.59055118110236227" bottom="0.59055118110236227" header="0.35433070866141736" footer="0.35433070866141736"/>
      <printOptions horizontalCentered="1"/>
      <pageSetup paperSize="9" orientation="portrait" r:id="rId7"/>
      <headerFooter alignWithMargins="0">
        <oddFooter>&amp;R&amp;"Book Antiqua,Bold"&amp;10Schedule-7/ Page &amp;P of &amp;N</oddFooter>
      </headerFooter>
    </customSheetView>
    <customSheetView guid="{7487ED9F-BBED-4B2A-9631-22F1A430946B}"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8"/>
      <headerFooter alignWithMargins="0">
        <oddFooter>&amp;R&amp;"Book Antiqua,Bold"&amp;10Schedule-7/ Page &amp;P of &amp;N</oddFooter>
      </headerFooter>
    </customSheetView>
    <customSheetView guid="{A7DBDDEF-9245-44C6-9EBF-032DB6E1C0A2}" hiddenRows="1" hiddenColumns="1" topLeftCell="A7">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9"/>
      <headerFooter alignWithMargins="0">
        <oddFooter>&amp;R&amp;"Book Antiqua,Bold"&amp;10Schedule-7/ Page &amp;P of &amp;N</oddFooter>
      </headerFooter>
    </customSheetView>
    <customSheetView guid="{E9F4E142-7D26-464D-BECA-4F3806DB1FE1}"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0"/>
      <headerFooter alignWithMargins="0">
        <oddFooter>&amp;R&amp;"Book Antiqua,Bold"&amp;10Schedule-7/ Page &amp;P of &amp;N</oddFooter>
      </headerFooter>
    </customSheetView>
    <customSheetView guid="{27A45B7A-04F2-4516-B80B-5ED0825D4ED3}" showPageBreaks="1" printArea="1" hiddenRows="1" hiddenColumns="1" view="pageBreakPreview" topLeftCell="A15">
      <selection activeCell="E17" sqref="E17:E18"/>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1"/>
      <headerFooter alignWithMargins="0">
        <oddFooter>&amp;R&amp;"Book Antiqua,Bold"&amp;10Schedule-7/ Page &amp;P of &amp;N</oddFooter>
      </headerFooter>
    </customSheetView>
    <customSheetView guid="{14D7F02E-BCCA-4517-ABC7-537FF4AEB67A}" hiddenRows="1" hiddenColumns="1">
      <selection activeCell="D19" sqref="D19"/>
      <colBreaks count="1" manualBreakCount="1">
        <brk id="5"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01ACF2E1-8E61-4459-ABC1-B6C183DEED61}" zeroValues="0" showRuler="0">
      <selection activeCell="C16" sqref="C16: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4F65FF32-EC61-4022-A399-2986D7B6B8B3}" hiddenRows="1" hiddenColumns="1" showRuler="0">
      <selection activeCell="D16" sqref="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ECE9294F-C910-4036-88BC-B1F2176FB06B}" printArea="1" hiddenRows="1" hiddenColumns="1">
      <selection activeCell="H25" sqref="H25"/>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5"/>
      <headerFooter alignWithMargins="0">
        <oddFooter>&amp;R&amp;"Book Antiqua,Bold"&amp;10Schedule-7/ Page &amp;P of &amp;N</oddFooter>
      </headerFooter>
    </customSheetView>
    <customSheetView guid="{B23AD343-29DA-4CE0-BD10-47BF44F3782F}"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6"/>
      <headerFooter alignWithMargins="0">
        <oddFooter>&amp;R&amp;"Book Antiqua,Bold"&amp;10Schedule-7/ Page &amp;P of &amp;N</oddFooter>
      </headerFooter>
    </customSheetView>
    <customSheetView guid="{4AA1107B-A795-4744-B566-827168772C7A}"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17"/>
      <headerFooter alignWithMargins="0">
        <oddFooter>&amp;R&amp;"Book Antiqua,Bold"&amp;10Schedule-7/ Page &amp;P of &amp;N</oddFooter>
      </headerFooter>
    </customSheetView>
    <customSheetView guid="{EE46BCD1-F715-4FA9-A5FC-1B125AD601E0}" hiddenRows="1" hiddenColumns="1" topLeftCell="A4">
      <selection activeCell="E17" sqref="E17"/>
      <colBreaks count="1" manualBreakCount="1">
        <brk id="7" max="1048575" man="1"/>
      </colBreaks>
      <pageMargins left="0.66" right="0.47" top="0.59055118110236227" bottom="0.59055118110236227" header="0.35433070866141736" footer="0.35433070866141736"/>
      <printOptions horizontalCentered="1"/>
      <pageSetup paperSize="9" orientation="portrait" r:id="rId18"/>
      <headerFooter alignWithMargins="0">
        <oddFooter>&amp;R&amp;"Book Antiqua,Bold"&amp;10Schedule-7/ Page &amp;P of &amp;N</oddFooter>
      </headerFooter>
    </customSheetView>
    <customSheetView guid="{D0757F9E-DF41-4B40-A5E5-F4F8FDD8D61D}" hiddenRows="1" hiddenColumns="1" topLeftCell="A10">
      <selection activeCell="E18" sqref="E18"/>
      <colBreaks count="1" manualBreakCount="1">
        <brk id="7" max="1048575" man="1"/>
      </colBreaks>
      <pageMargins left="0.66" right="0.47" top="0.59055118110236227" bottom="0.59055118110236227" header="0.35433070866141736" footer="0.35433070866141736"/>
      <printOptions horizontalCentered="1"/>
      <pageSetup paperSize="9" orientation="portrait" r:id="rId19"/>
      <headerFooter alignWithMargins="0">
        <oddFooter>&amp;R&amp;"Book Antiqua,Bold"&amp;10Schedule-7/ Page &amp;P of &amp;N</oddFooter>
      </headerFooter>
    </customSheetView>
    <customSheetView guid="{E97134B6-5E8D-4951-8DA0-73D065532361}"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20"/>
      <headerFooter alignWithMargins="0">
        <oddFooter>&amp;R&amp;"Book Antiqua,Bold"&amp;10Schedule-7/ Page &amp;P of &amp;N</oddFooter>
      </headerFooter>
    </customSheetView>
    <customSheetView guid="{C431BC99-7569-44AB-83F6-AB73BDED3783}" printArea="1" hiddenRows="1" hiddenColumns="1" view="pageBreakPreview" topLeftCell="A12">
      <selection activeCell="E18" sqref="E18"/>
      <colBreaks count="1" manualBreakCount="1">
        <brk id="7" max="1048575" man="1"/>
      </colBreaks>
      <pageMargins left="0.66" right="0.47" top="0.59055118110236227" bottom="0.59055118110236227" header="0.35433070866141736" footer="0.35433070866141736"/>
      <printOptions horizontalCentered="1"/>
      <pageSetup paperSize="9" orientation="landscape" r:id="rId21"/>
      <headerFooter alignWithMargins="0">
        <oddFooter>&amp;R&amp;"Book Antiqua,Bold"&amp;10Schedule-7/ Page &amp;P of &amp;N</oddFooter>
      </headerFooter>
    </customSheetView>
    <customSheetView guid="{498493C3-769C-4143-9114-C68CD1D40B11}" scale="70" fitToPage="1" printArea="1" hiddenRows="1" hiddenColumns="1" view="pageBreakPreview">
      <selection activeCell="F19" sqref="F19:L19"/>
      <colBreaks count="1" manualBreakCount="1">
        <brk id="13" max="1048575" man="1"/>
      </colBreaks>
      <pageMargins left="0.25" right="0.25" top="0.75" bottom="0.75" header="0.3" footer="0.3"/>
      <printOptions horizontalCentered="1"/>
      <pageSetup paperSize="9" scale="74" fitToHeight="0" orientation="landscape" r:id="rId22"/>
      <headerFooter alignWithMargins="0">
        <oddFooter>&amp;R&amp;"Book Antiqua,Bold"&amp;10Schedule-7/ Page &amp;P of &amp;N</oddFooter>
      </headerFooter>
    </customSheetView>
    <customSheetView guid="{1E0C44A1-9358-4FBD-8C2C-4DB661DA1476}" scale="70" fitToPage="1" printArea="1" hiddenRows="1" hiddenColumns="1" view="pageBreakPreview">
      <selection activeCell="B16" sqref="B16:N16"/>
      <colBreaks count="1" manualBreakCount="1">
        <brk id="13" max="1048575" man="1"/>
      </colBreaks>
      <pageMargins left="0.25" right="0.25" top="0.75" bottom="0.75" header="0.3" footer="0.3"/>
      <printOptions horizontalCentered="1"/>
      <pageSetup paperSize="9" scale="74" fitToHeight="0" orientation="landscape" r:id="rId23"/>
      <headerFooter alignWithMargins="0">
        <oddFooter>&amp;R&amp;"Book Antiqua,Bold"&amp;10Schedule-7/ Page &amp;P of &amp;N</oddFooter>
      </headerFooter>
    </customSheetView>
    <customSheetView guid="{A41EE4DE-0D82-4A56-8210-F78316511D11}" scale="70" fitToPage="1" printArea="1" hiddenRows="1" hiddenColumns="1" view="pageBreakPreview">
      <selection activeCell="B16" sqref="B16:N16"/>
      <colBreaks count="1" manualBreakCount="1">
        <brk id="13" max="1048575" man="1"/>
      </colBreaks>
      <pageMargins left="0.25" right="0.25" top="0.75" bottom="0.75" header="0.3" footer="0.3"/>
      <printOptions horizontalCentered="1"/>
      <pageSetup paperSize="9" scale="74" fitToHeight="0" orientation="landscape" r:id="rId24"/>
      <headerFooter alignWithMargins="0">
        <oddFooter>&amp;R&amp;"Book Antiqua,Bold"&amp;10Schedule-7/ Page &amp;P of &amp;N</oddFooter>
      </headerFooter>
    </customSheetView>
    <customSheetView guid="{BB6473B7-092C-417E-97E7-ED0705AE17A0}" scale="70" fitToPage="1" printArea="1" hiddenRows="1" hiddenColumns="1" view="pageBreakPreview" topLeftCell="A13">
      <selection activeCell="B16" sqref="B16:N16"/>
      <colBreaks count="1" manualBreakCount="1">
        <brk id="13" max="1048575" man="1"/>
      </colBreaks>
      <pageMargins left="0.25" right="0.25" top="0.75" bottom="0.75" header="0.3" footer="0.3"/>
      <printOptions horizontalCentered="1"/>
      <pageSetup paperSize="9" scale="74" fitToHeight="0" orientation="landscape" r:id="rId25"/>
      <headerFooter alignWithMargins="0">
        <oddFooter>&amp;R&amp;"Book Antiqua,Bold"&amp;10Schedule-7/ Page &amp;P of &amp;N</oddFooter>
      </headerFooter>
    </customSheetView>
    <customSheetView guid="{023E95C7-CD0A-46A1-945E-64751E02EBFE}" scale="70" fitToPage="1" printArea="1" hiddenRows="1" hiddenColumns="1" view="pageBreakPreview" topLeftCell="A13">
      <selection activeCell="B16" sqref="B16:N16"/>
      <colBreaks count="1" manualBreakCount="1">
        <brk id="13" max="1048575" man="1"/>
      </colBreaks>
      <pageMargins left="0.25" right="0.25" top="0.75" bottom="0.75" header="0.3" footer="0.3"/>
      <printOptions horizontalCentered="1"/>
      <pageSetup paperSize="9" scale="74" fitToHeight="0" orientation="landscape" r:id="rId26"/>
      <headerFooter alignWithMargins="0">
        <oddFooter>&amp;R&amp;"Book Antiqua,Bold"&amp;10Schedule-7/ Page &amp;P of &amp;N</oddFooter>
      </headerFooter>
    </customSheetView>
    <customSheetView guid="{CB55CDDD-15EC-4265-9148-3411BBB26D54}" scale="70" fitToPage="1" printArea="1" hiddenRows="1" hiddenColumns="1" view="pageBreakPreview">
      <selection activeCell="L26" sqref="L26"/>
      <colBreaks count="1" manualBreakCount="1">
        <brk id="13" max="1048575" man="1"/>
      </colBreaks>
      <pageMargins left="0.25" right="0.25" top="0.75" bottom="0.75" header="0.3" footer="0.3"/>
      <printOptions horizontalCentered="1"/>
      <pageSetup paperSize="9" scale="74" fitToHeight="0" orientation="landscape" r:id="rId27"/>
      <headerFooter alignWithMargins="0">
        <oddFooter>&amp;R&amp;"Book Antiqua,Bold"&amp;10Schedule-7/ Page &amp;P of &amp;N</oddFooter>
      </headerFooter>
    </customSheetView>
    <customSheetView guid="{987A3FAC-920D-4C0C-8129-D8F4AFD7E477}" scale="70" fitToPage="1" printArea="1" hiddenRows="1" hiddenColumns="1" view="pageBreakPreview">
      <selection activeCell="A3" sqref="A3:N3"/>
      <colBreaks count="1" manualBreakCount="1">
        <brk id="13" max="1048575" man="1"/>
      </colBreaks>
      <pageMargins left="0.25" right="0.25" top="0.75" bottom="0.75" header="0.3" footer="0.3"/>
      <printOptions horizontalCentered="1"/>
      <pageSetup paperSize="9" scale="74" fitToHeight="0" orientation="landscape" r:id="rId28"/>
      <headerFooter alignWithMargins="0">
        <oddFooter>&amp;R&amp;"Book Antiqua,Bold"&amp;10Schedule-7/ Page &amp;P of &amp;N</oddFooter>
      </headerFooter>
    </customSheetView>
  </customSheetViews>
  <mergeCells count="145">
    <mergeCell ref="I105:J105"/>
    <mergeCell ref="I106:J106"/>
    <mergeCell ref="I107:J107"/>
    <mergeCell ref="AK117:AL117"/>
    <mergeCell ref="AH118:AI118"/>
    <mergeCell ref="AK118:AL118"/>
    <mergeCell ref="AH110:AI110"/>
    <mergeCell ref="AK110:AL110"/>
    <mergeCell ref="AH111:AI111"/>
    <mergeCell ref="AK111:AL111"/>
    <mergeCell ref="AH112:AI112"/>
    <mergeCell ref="AK112:AL112"/>
    <mergeCell ref="AK116:AL116"/>
    <mergeCell ref="AH116:AI116"/>
    <mergeCell ref="J217:M217"/>
    <mergeCell ref="AH117:AI117"/>
    <mergeCell ref="J213:M213"/>
    <mergeCell ref="J214:M214"/>
    <mergeCell ref="J215:M215"/>
    <mergeCell ref="J216:M216"/>
    <mergeCell ref="J209:M209"/>
    <mergeCell ref="J212:M212"/>
    <mergeCell ref="J204:M204"/>
    <mergeCell ref="J210:M210"/>
    <mergeCell ref="J211:M211"/>
    <mergeCell ref="J205:M205"/>
    <mergeCell ref="J206:M206"/>
    <mergeCell ref="J207:M207"/>
    <mergeCell ref="J208:M208"/>
    <mergeCell ref="J202:M202"/>
    <mergeCell ref="J203:M203"/>
    <mergeCell ref="J198:M198"/>
    <mergeCell ref="J192:M192"/>
    <mergeCell ref="J193:M193"/>
    <mergeCell ref="J194:M194"/>
    <mergeCell ref="J195:M195"/>
    <mergeCell ref="J200:M200"/>
    <mergeCell ref="J199:M199"/>
    <mergeCell ref="J201:M201"/>
    <mergeCell ref="J186:M186"/>
    <mergeCell ref="J187:M187"/>
    <mergeCell ref="J188:M188"/>
    <mergeCell ref="J189:M189"/>
    <mergeCell ref="J190:M190"/>
    <mergeCell ref="J191:M191"/>
    <mergeCell ref="J196:M196"/>
    <mergeCell ref="J197:M197"/>
    <mergeCell ref="J180:M180"/>
    <mergeCell ref="J181:M181"/>
    <mergeCell ref="J184:M184"/>
    <mergeCell ref="J185:M185"/>
    <mergeCell ref="J182:M182"/>
    <mergeCell ref="J183:M183"/>
    <mergeCell ref="J178:M178"/>
    <mergeCell ref="J179:M179"/>
    <mergeCell ref="J176:M176"/>
    <mergeCell ref="J177:M177"/>
    <mergeCell ref="J172:M172"/>
    <mergeCell ref="J173:M173"/>
    <mergeCell ref="J174:M174"/>
    <mergeCell ref="J175:M175"/>
    <mergeCell ref="J168:M168"/>
    <mergeCell ref="J169:M169"/>
    <mergeCell ref="J170:M170"/>
    <mergeCell ref="J171:M171"/>
    <mergeCell ref="J164:M164"/>
    <mergeCell ref="J165:M165"/>
    <mergeCell ref="J166:M166"/>
    <mergeCell ref="J167:M167"/>
    <mergeCell ref="J160:M160"/>
    <mergeCell ref="J161:M161"/>
    <mergeCell ref="J162:M162"/>
    <mergeCell ref="J163:M163"/>
    <mergeCell ref="J150:M150"/>
    <mergeCell ref="J151:M151"/>
    <mergeCell ref="J154:M154"/>
    <mergeCell ref="J155:M155"/>
    <mergeCell ref="J156:M156"/>
    <mergeCell ref="J157:M157"/>
    <mergeCell ref="J140:M140"/>
    <mergeCell ref="J141:M141"/>
    <mergeCell ref="J142:M142"/>
    <mergeCell ref="J143:M143"/>
    <mergeCell ref="J158:M158"/>
    <mergeCell ref="J159:M159"/>
    <mergeCell ref="J146:M146"/>
    <mergeCell ref="J147:M147"/>
    <mergeCell ref="J148:M148"/>
    <mergeCell ref="J149:M149"/>
    <mergeCell ref="J152:M152"/>
    <mergeCell ref="J153:M153"/>
    <mergeCell ref="J144:M144"/>
    <mergeCell ref="J145:M145"/>
    <mergeCell ref="J138:M138"/>
    <mergeCell ref="J131:M131"/>
    <mergeCell ref="J132:M132"/>
    <mergeCell ref="J133:M133"/>
    <mergeCell ref="J134:M134"/>
    <mergeCell ref="J137:M137"/>
    <mergeCell ref="J139:M139"/>
    <mergeCell ref="J122:M122"/>
    <mergeCell ref="J123:M123"/>
    <mergeCell ref="J124:M124"/>
    <mergeCell ref="J125:M125"/>
    <mergeCell ref="J128:M128"/>
    <mergeCell ref="J129:M129"/>
    <mergeCell ref="J130:M130"/>
    <mergeCell ref="J135:M135"/>
    <mergeCell ref="J136:M136"/>
    <mergeCell ref="J126:M126"/>
    <mergeCell ref="J127:M127"/>
    <mergeCell ref="J120:M120"/>
    <mergeCell ref="J121:M121"/>
    <mergeCell ref="J118:M118"/>
    <mergeCell ref="J119:M119"/>
    <mergeCell ref="I108:J108"/>
    <mergeCell ref="J112:M112"/>
    <mergeCell ref="J113:M113"/>
    <mergeCell ref="J110:M110"/>
    <mergeCell ref="J111:M111"/>
    <mergeCell ref="J114:M114"/>
    <mergeCell ref="J115:M115"/>
    <mergeCell ref="J116:M116"/>
    <mergeCell ref="J117:M117"/>
    <mergeCell ref="AK14:AL14"/>
    <mergeCell ref="AH14:AI14"/>
    <mergeCell ref="A104:J104"/>
    <mergeCell ref="J24:M24"/>
    <mergeCell ref="J23:M23"/>
    <mergeCell ref="J22:M22"/>
    <mergeCell ref="E25:M25"/>
    <mergeCell ref="A20:H20"/>
    <mergeCell ref="A21:H21"/>
    <mergeCell ref="B16:N16"/>
    <mergeCell ref="F19:L19"/>
    <mergeCell ref="A4:N4"/>
    <mergeCell ref="A3:N3"/>
    <mergeCell ref="A100:M100"/>
    <mergeCell ref="A101:M101"/>
    <mergeCell ref="I10:J10"/>
    <mergeCell ref="I11:J11"/>
    <mergeCell ref="I8:J8"/>
    <mergeCell ref="I9:J9"/>
    <mergeCell ref="A7:J7"/>
    <mergeCell ref="A13:M13"/>
  </mergeCells>
  <phoneticPr fontId="2" type="noConversion"/>
  <conditionalFormatting sqref="F17:F18">
    <cfRule type="expression" dxfId="9" priority="3" stopIfTrue="1">
      <formula>E17&gt;0</formula>
    </cfRule>
  </conditionalFormatting>
  <conditionalFormatting sqref="H17:H18">
    <cfRule type="expression" dxfId="8" priority="2" stopIfTrue="1">
      <formula>G17&gt;0</formula>
    </cfRule>
  </conditionalFormatting>
  <conditionalFormatting sqref="L17:L18">
    <cfRule type="expression" dxfId="7" priority="23" stopIfTrue="1">
      <formula>K17&gt;0</formula>
    </cfRule>
  </conditionalFormatting>
  <conditionalFormatting sqref="N17:N18">
    <cfRule type="expression" dxfId="6" priority="1" stopIfTrue="1">
      <formula>#REF!=""</formula>
    </cfRule>
  </conditionalFormatting>
  <conditionalFormatting sqref="N20">
    <cfRule type="expression" dxfId="5" priority="49" stopIfTrue="1">
      <formula>#REF!=""</formula>
    </cfRule>
  </conditionalFormatting>
  <dataValidations count="3">
    <dataValidation type="decimal" operator="greaterThan" allowBlank="1" showInputMessage="1" showErrorMessage="1" error="Enter only Numeric Value greater than zero or leave the cell blank !" sqref="L17:L18" xr:uid="{00000000-0002-0000-1000-000000000000}">
      <formula1>0</formula1>
    </dataValidation>
    <dataValidation type="whole" operator="greaterThan" allowBlank="1" showInputMessage="1" showErrorMessage="1" sqref="F17:F18" xr:uid="{00000000-0002-0000-1000-000001000000}">
      <formula1>1</formula1>
    </dataValidation>
    <dataValidation type="list" operator="greaterThan" allowBlank="1" showInputMessage="1" showErrorMessage="1" sqref="H17:H18" xr:uid="{00000000-0002-0000-1000-000002000000}">
      <formula1>"0%,5%,12%,18%,28%"</formula1>
    </dataValidation>
  </dataValidations>
  <printOptions horizontalCentered="1"/>
  <pageMargins left="0.25" right="0.25" top="0.75" bottom="0.75" header="0.3" footer="0.3"/>
  <pageSetup paperSize="9" scale="74" fitToHeight="0" orientation="landscape" r:id="rId29"/>
  <headerFooter alignWithMargins="0">
    <oddFooter>&amp;R&amp;"Book Antiqua,Bold"&amp;10Schedule-7/ Page &amp;P of &amp;N</oddFooter>
  </headerFooter>
  <colBreaks count="1" manualBreakCount="1">
    <brk id="13" max="1048575" man="1"/>
  </colBreaks>
  <drawing r:id="rId3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indexed="53"/>
  </sheetPr>
  <dimension ref="A1:AS225"/>
  <sheetViews>
    <sheetView topLeftCell="A7" zoomScale="80" zoomScaleNormal="80" zoomScaleSheetLayoutView="100" workbookViewId="0">
      <selection activeCell="F74" sqref="F74"/>
    </sheetView>
  </sheetViews>
  <sheetFormatPr defaultColWidth="9" defaultRowHeight="16.5"/>
  <cols>
    <col min="1" max="1" width="11.375" style="371" customWidth="1"/>
    <col min="2" max="2" width="38.125" style="324" customWidth="1"/>
    <col min="3" max="3" width="7.625" style="324" customWidth="1"/>
    <col min="4" max="4" width="10.25" style="324" customWidth="1"/>
    <col min="5" max="5" width="15.375" style="324" customWidth="1"/>
    <col min="6" max="6" width="11.375" style="324" customWidth="1"/>
    <col min="7" max="7" width="13.625" style="324" customWidth="1"/>
    <col min="8" max="8" width="20.875" style="250" customWidth="1"/>
    <col min="9" max="12" width="9" style="376"/>
    <col min="13" max="29" width="9" style="176"/>
    <col min="30" max="30" width="0" style="176" hidden="1" customWidth="1"/>
    <col min="31" max="31" width="13.875" style="176" hidden="1" customWidth="1"/>
    <col min="32" max="32" width="13.625" style="176" hidden="1" customWidth="1"/>
    <col min="33" max="33" width="21.375" style="176" hidden="1" customWidth="1"/>
    <col min="34" max="34" width="12" style="176" hidden="1" customWidth="1"/>
    <col min="35" max="36" width="0" style="176" hidden="1" customWidth="1"/>
    <col min="37" max="45" width="9" style="176"/>
    <col min="46" max="16384" width="9" style="376"/>
  </cols>
  <sheetData>
    <row r="1" spans="1:35" ht="18" customHeight="1">
      <c r="A1" s="73" t="str">
        <f>Cover!B3</f>
        <v>Tender Enquiry No.:NR3/NT/W-AIS/DOM/K00/25/09228 (RFx No. 5002004616)</v>
      </c>
      <c r="B1" s="74"/>
      <c r="C1" s="75"/>
      <c r="D1" s="75"/>
      <c r="E1" s="75"/>
      <c r="F1" s="75"/>
      <c r="G1" s="75"/>
    </row>
    <row r="2" spans="1:35" ht="18.600000000000001" customHeight="1">
      <c r="A2" s="377"/>
      <c r="B2" s="378"/>
      <c r="C2" s="379"/>
      <c r="D2" s="379"/>
      <c r="E2" s="379"/>
      <c r="F2" s="379"/>
      <c r="G2" s="379"/>
    </row>
    <row r="3" spans="1:35" ht="55.5" customHeight="1">
      <c r="A3" s="1342" t="str">
        <f>Cover!$B$2</f>
        <v>Package-C-Augmentation of transformation capacity at 765/400/220kV Agra (PG) S/S by 1x500 MVA, 400/220kV ICT at 400 KV Agra S/S</v>
      </c>
      <c r="B3" s="1342"/>
      <c r="C3" s="1342"/>
      <c r="D3" s="1342"/>
      <c r="E3" s="1342"/>
      <c r="F3" s="1342"/>
      <c r="G3" s="1342"/>
      <c r="AD3" s="191" t="s">
        <v>340</v>
      </c>
      <c r="AF3" s="212">
        <f>IF(ISERROR(#REF!/('Sch-6'!D14+'Sch-6'!D16+'Sch-6'!D18)),0,#REF!/( 'Sch-6'!D14+'Sch-6'!D16+'Sch-6'!D18))</f>
        <v>0</v>
      </c>
    </row>
    <row r="4" spans="1:35" ht="22.15" customHeight="1">
      <c r="A4" s="1282" t="s">
        <v>417</v>
      </c>
      <c r="B4" s="1282"/>
      <c r="C4" s="1282"/>
      <c r="D4" s="1282"/>
      <c r="E4" s="1282"/>
      <c r="F4" s="1282"/>
      <c r="G4" s="1282"/>
      <c r="AD4" s="191" t="s">
        <v>341</v>
      </c>
      <c r="AF4" s="212" t="e">
        <f>#REF!</f>
        <v>#REF!</v>
      </c>
    </row>
    <row r="5" spans="1:35" ht="18.600000000000001" customHeight="1">
      <c r="A5" s="60"/>
      <c r="B5" s="99"/>
      <c r="C5" s="99"/>
      <c r="D5" s="99"/>
      <c r="E5" s="99"/>
      <c r="F5" s="99"/>
      <c r="G5" s="99"/>
      <c r="AD5" s="191" t="s">
        <v>348</v>
      </c>
      <c r="AF5" s="212">
        <f>IF(ISERROR(#REF!/#REF!),0,#REF! /#REF!)</f>
        <v>0</v>
      </c>
    </row>
    <row r="6" spans="1:35" ht="28.15" customHeight="1">
      <c r="A6" s="23" t="str">
        <f>'Sch-1'!A6</f>
        <v>Bidder’s Name and Address (Lead Partner) :</v>
      </c>
      <c r="B6" s="33"/>
      <c r="C6" s="33"/>
      <c r="D6" s="33"/>
      <c r="E6" s="490" t="s">
        <v>394</v>
      </c>
      <c r="F6" s="33"/>
      <c r="G6" s="55"/>
      <c r="AD6" s="191" t="s">
        <v>349</v>
      </c>
      <c r="AF6" s="212" t="e">
        <f>#REF!</f>
        <v>#REF!</v>
      </c>
    </row>
    <row r="7" spans="1:35" ht="36" customHeight="1">
      <c r="A7" s="1343" t="str">
        <f>'Sch-1'!A7</f>
        <v xml:space="preserve">JV of …….. …….. …….. …….. …….. ……..  ,  &amp; …….. …….. …….. …….. …….. …….. </v>
      </c>
      <c r="B7" s="1343"/>
      <c r="C7" s="1343"/>
      <c r="D7" s="446"/>
      <c r="E7" s="491" t="str">
        <f>'Sch-1'!M7</f>
        <v>Contracts Services, 3rd Floor</v>
      </c>
      <c r="F7" s="446"/>
      <c r="G7" s="54"/>
      <c r="AD7" s="191" t="s">
        <v>344</v>
      </c>
      <c r="AF7" s="212" t="e">
        <f>SUM(AF3:AF6)</f>
        <v>#REF!</v>
      </c>
    </row>
    <row r="8" spans="1:35" ht="28.15" customHeight="1">
      <c r="A8" s="34" t="s">
        <v>410</v>
      </c>
      <c r="B8" s="1287" t="str">
        <f>IF('Sch-1'!C8=0, "", 'Sch-1'!C8)</f>
        <v xml:space="preserve">…….. …….. …….. …….. …….. …….. </v>
      </c>
      <c r="C8" s="1287"/>
      <c r="D8" s="445"/>
      <c r="E8" s="491" t="str">
        <f>'Sch-1'!M8</f>
        <v>Power Grid Corporation of India Ltd.,</v>
      </c>
      <c r="F8" s="445"/>
      <c r="G8" s="54"/>
    </row>
    <row r="9" spans="1:35" ht="28.15" customHeight="1">
      <c r="A9" s="34" t="s">
        <v>411</v>
      </c>
      <c r="B9" s="1287" t="str">
        <f>IF('Sch-1'!C9=0, "", 'Sch-1'!C9)</f>
        <v xml:space="preserve">…….. …….. …….. …….. …….. …….. </v>
      </c>
      <c r="C9" s="1287"/>
      <c r="D9" s="445"/>
      <c r="E9" s="491" t="str">
        <f>'Sch-1'!M9</f>
        <v>Northern Region-III Headquarter 2nd Floor, Plot No. – 2A/INS 02, Avadh Vihar Yojna</v>
      </c>
      <c r="F9" s="445"/>
      <c r="G9" s="54"/>
    </row>
    <row r="10" spans="1:35" ht="28.15" customHeight="1">
      <c r="A10" s="380"/>
      <c r="B10" s="1344" t="str">
        <f>IF('Sch-1'!C10=0, "", 'Sch-1'!C10)</f>
        <v xml:space="preserve">…….. …….. …….. …….. …….. …….. </v>
      </c>
      <c r="C10" s="1344"/>
      <c r="D10" s="381"/>
      <c r="E10" s="491" t="str">
        <f>'Sch-1'!M10</f>
        <v xml:space="preserve">Amar Shaheed Path, Lucknow- 226002 (UP) </v>
      </c>
      <c r="F10" s="381"/>
      <c r="G10" s="325"/>
      <c r="AD10" s="191" t="s">
        <v>274</v>
      </c>
      <c r="AF10" s="219">
        <f>'Sch-1'!AA10</f>
        <v>0</v>
      </c>
    </row>
    <row r="11" spans="1:35" ht="28.15" customHeight="1">
      <c r="A11" s="380"/>
      <c r="B11" s="1344" t="str">
        <f>IF('Sch-1'!C11=0, "", 'Sch-1'!C11)</f>
        <v xml:space="preserve">…….. …….. …….. …….. …….. …….. </v>
      </c>
      <c r="C11" s="1344"/>
      <c r="D11" s="381"/>
      <c r="E11" s="491">
        <f>'Sch-1'!M11</f>
        <v>0</v>
      </c>
      <c r="F11" s="381"/>
      <c r="G11" s="325"/>
      <c r="AD11" s="191"/>
      <c r="AF11" s="212"/>
    </row>
    <row r="12" spans="1:35" ht="18.600000000000001" customHeight="1">
      <c r="A12" s="380"/>
      <c r="B12" s="381"/>
      <c r="C12" s="381"/>
      <c r="D12" s="381"/>
      <c r="E12" s="381"/>
      <c r="F12" s="381"/>
      <c r="G12" s="325"/>
      <c r="AD12" s="191"/>
      <c r="AF12" s="212"/>
    </row>
    <row r="13" spans="1:35" ht="28.15" customHeight="1">
      <c r="A13" s="1345" t="s">
        <v>67</v>
      </c>
      <c r="B13" s="1345"/>
      <c r="C13" s="1345"/>
      <c r="D13" s="1345"/>
      <c r="E13" s="1345"/>
      <c r="F13" s="1345"/>
      <c r="G13" s="1346"/>
    </row>
    <row r="14" spans="1:35" ht="33.75" customHeight="1">
      <c r="A14" s="100" t="s">
        <v>431</v>
      </c>
      <c r="B14" s="475" t="s">
        <v>370</v>
      </c>
      <c r="C14" s="475" t="s">
        <v>351</v>
      </c>
      <c r="D14" s="475" t="s">
        <v>352</v>
      </c>
      <c r="E14" s="475" t="s">
        <v>60</v>
      </c>
      <c r="F14" s="101" t="s">
        <v>371</v>
      </c>
      <c r="G14" s="305"/>
      <c r="AE14" s="1339" t="s">
        <v>275</v>
      </c>
      <c r="AF14" s="1339"/>
      <c r="AG14" s="193" t="s">
        <v>283</v>
      </c>
      <c r="AH14" s="1339" t="s">
        <v>276</v>
      </c>
      <c r="AI14" s="1339"/>
    </row>
    <row r="15" spans="1:35" s="450" customFormat="1">
      <c r="A15" s="495" t="s">
        <v>338</v>
      </c>
      <c r="B15" s="492" t="e">
        <f>'Sch-7'!#REF!</f>
        <v>#REF!</v>
      </c>
      <c r="C15" s="492"/>
      <c r="D15" s="492"/>
      <c r="E15" s="493"/>
      <c r="F15" s="494"/>
    </row>
    <row r="16" spans="1:35" s="450" customFormat="1">
      <c r="A16" s="496" t="s">
        <v>456</v>
      </c>
      <c r="B16" s="492" t="e">
        <f>'Sch-7'!#REF!</f>
        <v>#REF!</v>
      </c>
      <c r="C16" s="492" t="e">
        <f>'Sch-7'!#REF!</f>
        <v>#REF!</v>
      </c>
      <c r="D16" s="492" t="e">
        <f>'Sch-7'!#REF!</f>
        <v>#REF!</v>
      </c>
      <c r="E16" s="493" t="e">
        <f>'Sch-7'!#REF!</f>
        <v>#REF!</v>
      </c>
      <c r="F16" s="494" t="e">
        <f>IF(E16=0, "Included", IF(ISERROR(D16*E16), E16, D16*E16))</f>
        <v>#REF!</v>
      </c>
    </row>
    <row r="17" spans="1:35" s="450" customFormat="1">
      <c r="A17" s="496" t="s">
        <v>457</v>
      </c>
      <c r="B17" s="492" t="e">
        <f>'Sch-7'!#REF!</f>
        <v>#REF!</v>
      </c>
      <c r="C17" s="492" t="e">
        <f>'Sch-7'!#REF!</f>
        <v>#REF!</v>
      </c>
      <c r="D17" s="492" t="e">
        <f>'Sch-7'!#REF!</f>
        <v>#REF!</v>
      </c>
      <c r="E17" s="493" t="e">
        <f>'Sch-7'!#REF!</f>
        <v>#REF!</v>
      </c>
      <c r="F17" s="494" t="e">
        <f>IF(E17=0, "Included", IF(ISERROR(D17*E17), E17, D17*E17))</f>
        <v>#REF!</v>
      </c>
    </row>
    <row r="18" spans="1:35" s="450" customFormat="1" ht="15.75">
      <c r="A18" s="497"/>
      <c r="B18" s="499" t="s">
        <v>21</v>
      </c>
      <c r="C18" s="499"/>
      <c r="D18" s="499"/>
      <c r="E18" s="499"/>
      <c r="F18" s="500" t="e">
        <f>SUM(F16:F17)</f>
        <v>#REF!</v>
      </c>
    </row>
    <row r="19" spans="1:35" s="450" customFormat="1" ht="15.75">
      <c r="A19" s="498"/>
      <c r="B19" s="499" t="s">
        <v>22</v>
      </c>
      <c r="C19" s="499"/>
      <c r="D19" s="499"/>
      <c r="E19" s="499"/>
      <c r="F19" s="501" t="e">
        <f>F18</f>
        <v>#REF!</v>
      </c>
    </row>
    <row r="20" spans="1:35" ht="18.600000000000001" customHeight="1">
      <c r="A20" s="489"/>
      <c r="B20" s="299"/>
      <c r="C20" s="299"/>
      <c r="D20" s="299"/>
      <c r="E20" s="299"/>
      <c r="F20" s="299"/>
      <c r="G20" s="488"/>
      <c r="AE20" s="220"/>
      <c r="AF20" s="220"/>
      <c r="AH20" s="220"/>
      <c r="AI20" s="220"/>
    </row>
    <row r="21" spans="1:35" ht="30.75" customHeight="1">
      <c r="A21" s="447"/>
      <c r="B21" s="447"/>
      <c r="C21" s="447"/>
      <c r="D21" s="447"/>
      <c r="E21" s="447"/>
      <c r="F21" s="447"/>
      <c r="G21" s="447"/>
      <c r="H21" s="251"/>
      <c r="AD21" s="249" t="s">
        <v>258</v>
      </c>
      <c r="AE21" s="221" t="e">
        <f>#REF!-#REF!</f>
        <v>#REF!</v>
      </c>
      <c r="AG21" s="249" t="s">
        <v>277</v>
      </c>
      <c r="AH21" s="221" t="e">
        <f>#REF!-#REF!</f>
        <v>#REF!</v>
      </c>
    </row>
    <row r="22" spans="1:35" ht="18.600000000000001" customHeight="1">
      <c r="A22" s="1348"/>
      <c r="B22" s="1348"/>
      <c r="C22" s="1348"/>
      <c r="D22" s="1348"/>
      <c r="E22" s="1348"/>
      <c r="F22" s="1348"/>
      <c r="G22" s="1348"/>
      <c r="AD22" s="176" t="s">
        <v>283</v>
      </c>
      <c r="AE22" s="249" t="e">
        <f>IF(#REF!&gt;0,#REF!&amp; " Item(s) in Sch-3", "")</f>
        <v>#REF!</v>
      </c>
      <c r="AF22" s="221"/>
    </row>
    <row r="23" spans="1:35" ht="28.15" customHeight="1">
      <c r="A23" s="382"/>
      <c r="B23" s="382"/>
      <c r="C23" s="1267" t="s">
        <v>365</v>
      </c>
      <c r="D23" s="1267"/>
      <c r="E23" s="1267"/>
      <c r="F23" s="1267"/>
      <c r="G23" s="1267"/>
      <c r="AE23" s="249"/>
      <c r="AF23" s="221"/>
    </row>
    <row r="24" spans="1:35" ht="28.15" customHeight="1">
      <c r="A24" s="91" t="s">
        <v>404</v>
      </c>
      <c r="B24" s="106" t="str">
        <f>'Sch-1'!B125</f>
        <v>--</v>
      </c>
      <c r="C24" s="1267" t="str">
        <f>"Printed Name   : " &amp; 'Sch-1'!M126</f>
        <v xml:space="preserve">Printed Name   : </v>
      </c>
      <c r="D24" s="1267"/>
      <c r="E24" s="1267"/>
      <c r="F24" s="1267"/>
      <c r="G24" s="1267"/>
    </row>
    <row r="25" spans="1:35" ht="28.15" customHeight="1">
      <c r="A25" s="91" t="s">
        <v>405</v>
      </c>
      <c r="B25" s="102" t="str">
        <f>'Sch-1'!B126</f>
        <v/>
      </c>
      <c r="C25" s="1267" t="str">
        <f>"Designation      : " &amp; 'Sch-1'!M127</f>
        <v xml:space="preserve">Designation      : </v>
      </c>
      <c r="D25" s="1267"/>
      <c r="E25" s="1267"/>
      <c r="F25" s="1267"/>
      <c r="G25" s="1267"/>
    </row>
    <row r="26" spans="1:35" ht="28.15" customHeight="1">
      <c r="A26" s="379"/>
      <c r="B26" s="378"/>
      <c r="C26" s="1267" t="s">
        <v>308</v>
      </c>
      <c r="D26" s="1267"/>
      <c r="E26" s="1267"/>
      <c r="F26" s="1267"/>
      <c r="G26" s="1267"/>
    </row>
    <row r="27" spans="1:35" ht="28.15" customHeight="1">
      <c r="A27" s="379"/>
      <c r="B27" s="378"/>
      <c r="C27" s="299"/>
      <c r="D27" s="299"/>
      <c r="E27" s="299"/>
      <c r="F27" s="299"/>
      <c r="G27" s="299"/>
    </row>
    <row r="28" spans="1:35" ht="36.75" customHeight="1">
      <c r="A28" s="103" t="s">
        <v>64</v>
      </c>
      <c r="B28" s="1349" t="s">
        <v>373</v>
      </c>
      <c r="C28" s="1349"/>
      <c r="D28" s="1349"/>
      <c r="E28" s="1349"/>
      <c r="F28" s="1349"/>
      <c r="G28" s="1349"/>
    </row>
    <row r="29" spans="1:35" ht="31.5" customHeight="1">
      <c r="H29" s="252"/>
    </row>
    <row r="101" spans="1:12" s="176" customFormat="1">
      <c r="A101" s="197"/>
      <c r="B101" s="185"/>
      <c r="C101" s="185"/>
      <c r="D101" s="185"/>
      <c r="E101" s="185"/>
      <c r="F101" s="185"/>
      <c r="G101" s="185"/>
      <c r="H101" s="250"/>
      <c r="I101" s="376"/>
      <c r="J101" s="376"/>
      <c r="K101" s="376"/>
      <c r="L101" s="376"/>
    </row>
    <row r="102" spans="1:12" s="176" customFormat="1">
      <c r="A102" s="197"/>
      <c r="B102" s="185"/>
      <c r="C102" s="185"/>
      <c r="D102" s="185"/>
      <c r="E102" s="185"/>
      <c r="F102" s="185"/>
      <c r="G102" s="185"/>
      <c r="H102" s="250"/>
      <c r="I102" s="376"/>
      <c r="J102" s="376"/>
      <c r="K102" s="376"/>
      <c r="L102" s="376"/>
    </row>
    <row r="103" spans="1:12" s="176" customFormat="1">
      <c r="A103" s="197"/>
      <c r="B103" s="185"/>
      <c r="C103" s="185"/>
      <c r="D103" s="185"/>
      <c r="E103" s="185"/>
      <c r="F103" s="185"/>
      <c r="G103" s="185"/>
      <c r="H103" s="250"/>
      <c r="I103" s="376"/>
      <c r="J103" s="376"/>
      <c r="K103" s="376"/>
      <c r="L103" s="376"/>
    </row>
    <row r="104" spans="1:12" s="261" customFormat="1" hidden="1">
      <c r="A104" s="178" t="str">
        <f>A1</f>
        <v>Tender Enquiry No.:NR3/NT/W-AIS/DOM/K00/25/09228 (RFx No. 5002004616)</v>
      </c>
      <c r="B104" s="91"/>
      <c r="C104" s="181"/>
      <c r="D104" s="181"/>
      <c r="E104" s="181"/>
      <c r="F104" s="181"/>
      <c r="G104" s="181"/>
      <c r="H104" s="180"/>
    </row>
    <row r="105" spans="1:12" s="261" customFormat="1" hidden="1">
      <c r="A105" s="59"/>
      <c r="B105" s="80"/>
      <c r="C105" s="81"/>
      <c r="D105" s="81"/>
      <c r="E105" s="81"/>
      <c r="F105" s="81"/>
      <c r="G105" s="81"/>
      <c r="H105" s="180"/>
    </row>
    <row r="106" spans="1:12" s="261" customFormat="1" ht="35.25" hidden="1" customHeight="1">
      <c r="A106" s="1342" t="str">
        <f t="shared" ref="A106:C107" si="0">A3</f>
        <v>Package-C-Augmentation of transformation capacity at 765/400/220kV Agra (PG) S/S by 1x500 MVA, 400/220kV ICT at 400 KV Agra S/S</v>
      </c>
      <c r="B106" s="1342">
        <f t="shared" si="0"/>
        <v>0</v>
      </c>
      <c r="C106" s="1342">
        <f t="shared" si="0"/>
        <v>0</v>
      </c>
      <c r="D106" s="1342"/>
      <c r="E106" s="1342"/>
      <c r="F106" s="1342"/>
      <c r="G106" s="1342">
        <f>G3</f>
        <v>0</v>
      </c>
      <c r="H106" s="180"/>
    </row>
    <row r="107" spans="1:12" s="261" customFormat="1" hidden="1">
      <c r="A107" s="1347" t="str">
        <f t="shared" si="0"/>
        <v>(SCHEDULE OF RATES AND PRICES : TYPE TEST CHARGES)</v>
      </c>
      <c r="B107" s="1347">
        <f t="shared" si="0"/>
        <v>0</v>
      </c>
      <c r="C107" s="1347">
        <f t="shared" si="0"/>
        <v>0</v>
      </c>
      <c r="D107" s="1347"/>
      <c r="E107" s="1347"/>
      <c r="F107" s="1347"/>
      <c r="G107" s="1347">
        <f>G4</f>
        <v>0</v>
      </c>
      <c r="H107" s="180"/>
    </row>
    <row r="108" spans="1:12" s="261" customFormat="1" hidden="1">
      <c r="A108" s="60"/>
      <c r="B108" s="99"/>
      <c r="C108" s="99"/>
      <c r="D108" s="99"/>
      <c r="E108" s="99"/>
      <c r="F108" s="99"/>
      <c r="G108" s="99"/>
      <c r="H108" s="180"/>
    </row>
    <row r="109" spans="1:12" s="261" customFormat="1" hidden="1">
      <c r="A109" s="23" t="str">
        <f>A6</f>
        <v>Bidder’s Name and Address (Lead Partner) :</v>
      </c>
      <c r="B109" s="33"/>
      <c r="C109" s="33"/>
      <c r="D109" s="33"/>
      <c r="E109" s="33"/>
      <c r="F109" s="33"/>
      <c r="G109" s="55">
        <f t="shared" ref="G109:G114" si="1">G6</f>
        <v>0</v>
      </c>
      <c r="H109" s="180"/>
    </row>
    <row r="110" spans="1:12" s="261" customFormat="1" hidden="1">
      <c r="A110" s="1343" t="str">
        <f>A7</f>
        <v xml:space="preserve">JV of …….. …….. …….. …….. …….. ……..  ,  &amp; …….. …….. …….. …….. …….. …….. </v>
      </c>
      <c r="B110" s="1343">
        <f t="shared" ref="B110:C114" si="2">B7</f>
        <v>0</v>
      </c>
      <c r="C110" s="1343">
        <f t="shared" si="2"/>
        <v>0</v>
      </c>
      <c r="D110" s="446"/>
      <c r="E110" s="446"/>
      <c r="F110" s="446"/>
      <c r="G110" s="54">
        <f t="shared" si="1"/>
        <v>0</v>
      </c>
      <c r="H110" s="180"/>
    </row>
    <row r="111" spans="1:12" s="261" customFormat="1" hidden="1">
      <c r="A111" s="34" t="str">
        <f>A8</f>
        <v>Name     :</v>
      </c>
      <c r="B111" s="1287" t="str">
        <f t="shared" si="2"/>
        <v xml:space="preserve">…….. …….. …….. …….. …….. …….. </v>
      </c>
      <c r="C111" s="1287">
        <f t="shared" si="2"/>
        <v>0</v>
      </c>
      <c r="D111" s="445"/>
      <c r="E111" s="445"/>
      <c r="F111" s="445"/>
      <c r="G111" s="54">
        <f t="shared" si="1"/>
        <v>0</v>
      </c>
      <c r="H111" s="180"/>
    </row>
    <row r="112" spans="1:12" s="261" customFormat="1" hidden="1">
      <c r="A112" s="34" t="str">
        <f>A9</f>
        <v>Address :</v>
      </c>
      <c r="B112" s="1287" t="str">
        <f t="shared" si="2"/>
        <v xml:space="preserve">…….. …….. …….. …….. …….. …….. </v>
      </c>
      <c r="C112" s="1287">
        <f t="shared" si="2"/>
        <v>0</v>
      </c>
      <c r="D112" s="445"/>
      <c r="E112" s="445"/>
      <c r="F112" s="445"/>
      <c r="G112" s="54">
        <f t="shared" si="1"/>
        <v>0</v>
      </c>
      <c r="H112" s="180"/>
    </row>
    <row r="113" spans="1:35" s="261" customFormat="1" hidden="1">
      <c r="A113" s="35"/>
      <c r="B113" s="1287" t="str">
        <f t="shared" si="2"/>
        <v xml:space="preserve">…….. …….. …….. …….. …….. …….. </v>
      </c>
      <c r="C113" s="1287">
        <f t="shared" si="2"/>
        <v>0</v>
      </c>
      <c r="D113" s="445"/>
      <c r="E113" s="445"/>
      <c r="F113" s="445"/>
      <c r="G113" s="54">
        <f t="shared" si="1"/>
        <v>0</v>
      </c>
      <c r="H113" s="180"/>
    </row>
    <row r="114" spans="1:35" s="261" customFormat="1" hidden="1">
      <c r="A114" s="35"/>
      <c r="B114" s="1287" t="str">
        <f t="shared" si="2"/>
        <v xml:space="preserve">…….. …….. …….. …….. …….. …….. </v>
      </c>
      <c r="C114" s="1287">
        <f t="shared" si="2"/>
        <v>0</v>
      </c>
      <c r="D114" s="445"/>
      <c r="E114" s="445"/>
      <c r="F114" s="445"/>
      <c r="G114" s="54">
        <f t="shared" si="1"/>
        <v>0</v>
      </c>
      <c r="H114" s="180"/>
    </row>
    <row r="115" spans="1:35" s="261" customFormat="1" hidden="1">
      <c r="A115" s="301"/>
      <c r="B115" s="24"/>
      <c r="C115" s="24"/>
      <c r="D115" s="24"/>
      <c r="E115" s="24"/>
      <c r="F115" s="24"/>
      <c r="G115" s="24"/>
      <c r="H115" s="180"/>
    </row>
    <row r="116" spans="1:35" s="261" customFormat="1" ht="33.75" hidden="1" customHeight="1">
      <c r="A116" s="299" t="str">
        <f>A14</f>
        <v>SL. NO.</v>
      </c>
      <c r="B116" s="304" t="str">
        <f>B14</f>
        <v>Description of Test</v>
      </c>
      <c r="C116" s="1341">
        <f>G14</f>
        <v>0</v>
      </c>
      <c r="D116" s="1341"/>
      <c r="E116" s="1341"/>
      <c r="F116" s="1341"/>
      <c r="G116" s="1341"/>
      <c r="H116" s="180"/>
      <c r="AE116" s="1341"/>
      <c r="AF116" s="1341"/>
      <c r="AH116" s="1341"/>
      <c r="AI116" s="1341"/>
    </row>
    <row r="117" spans="1:35" s="261" customFormat="1" hidden="1">
      <c r="A117" s="99" t="e">
        <f>#REF!</f>
        <v>#REF!</v>
      </c>
      <c r="B117" s="99" t="e">
        <f>#REF!</f>
        <v>#REF!</v>
      </c>
      <c r="C117" s="1340" t="e">
        <f>#REF!</f>
        <v>#REF!</v>
      </c>
      <c r="D117" s="1340"/>
      <c r="E117" s="1340"/>
      <c r="F117" s="1340"/>
      <c r="G117" s="1340"/>
      <c r="H117" s="180"/>
      <c r="AE117" s="1340"/>
      <c r="AF117" s="1340"/>
      <c r="AH117" s="1340"/>
      <c r="AI117" s="1340"/>
    </row>
    <row r="118" spans="1:35" s="261" customFormat="1" hidden="1">
      <c r="A118" s="306" t="e">
        <f>#REF!</f>
        <v>#REF!</v>
      </c>
      <c r="B118" s="307" t="e">
        <f>#REF!</f>
        <v>#REF!</v>
      </c>
      <c r="C118" s="1340"/>
      <c r="D118" s="1340"/>
      <c r="E118" s="1340"/>
      <c r="F118" s="1340"/>
      <c r="G118" s="1340"/>
      <c r="H118" s="180"/>
      <c r="AE118" s="1340"/>
      <c r="AF118" s="1340"/>
      <c r="AH118" s="1340"/>
      <c r="AI118" s="1340"/>
    </row>
    <row r="119" spans="1:35" s="261" customFormat="1" hidden="1">
      <c r="A119" s="308" t="e">
        <f>#REF!</f>
        <v>#REF!</v>
      </c>
      <c r="B119" s="309" t="e">
        <f>#REF!</f>
        <v>#REF!</v>
      </c>
      <c r="C119" s="1338" t="e">
        <f>#REF!</f>
        <v>#REF!</v>
      </c>
      <c r="D119" s="1338"/>
      <c r="E119" s="1338"/>
      <c r="F119" s="1338"/>
      <c r="G119" s="1338"/>
      <c r="H119" s="178"/>
      <c r="AE119" s="310"/>
      <c r="AF119" s="310"/>
      <c r="AH119" s="310"/>
      <c r="AI119" s="310"/>
    </row>
    <row r="120" spans="1:35" s="261" customFormat="1" hidden="1">
      <c r="A120" s="308" t="e">
        <f>#REF!</f>
        <v>#REF!</v>
      </c>
      <c r="B120" s="309" t="e">
        <f>#REF!</f>
        <v>#REF!</v>
      </c>
      <c r="C120" s="1338" t="e">
        <f>#REF!</f>
        <v>#REF!</v>
      </c>
      <c r="D120" s="1338"/>
      <c r="E120" s="1338"/>
      <c r="F120" s="1338"/>
      <c r="G120" s="1338"/>
      <c r="H120" s="178"/>
      <c r="AE120" s="311"/>
      <c r="AF120" s="311"/>
      <c r="AH120" s="310"/>
      <c r="AI120" s="311"/>
    </row>
    <row r="121" spans="1:35" s="261" customFormat="1" ht="20.100000000000001" hidden="1" customHeight="1">
      <c r="A121" s="312"/>
      <c r="B121" s="307" t="e">
        <f>#REF!</f>
        <v>#REF!</v>
      </c>
      <c r="C121" s="1338" t="e">
        <f>#REF!</f>
        <v>#REF!</v>
      </c>
      <c r="D121" s="1338"/>
      <c r="E121" s="1338"/>
      <c r="F121" s="1338"/>
      <c r="G121" s="1338"/>
      <c r="H121" s="180"/>
      <c r="AE121" s="311"/>
      <c r="AF121" s="311"/>
      <c r="AH121" s="311"/>
      <c r="AI121" s="311"/>
    </row>
    <row r="122" spans="1:35" s="261" customFormat="1" hidden="1">
      <c r="A122" s="306" t="e">
        <f>#REF!</f>
        <v>#REF!</v>
      </c>
      <c r="B122" s="307" t="e">
        <f>#REF!</f>
        <v>#REF!</v>
      </c>
      <c r="C122" s="1338"/>
      <c r="D122" s="1338"/>
      <c r="E122" s="1338"/>
      <c r="F122" s="1338"/>
      <c r="G122" s="1338"/>
      <c r="H122" s="180"/>
      <c r="AE122" s="1338"/>
      <c r="AF122" s="1338"/>
      <c r="AH122" s="1338"/>
      <c r="AI122" s="1338"/>
    </row>
    <row r="123" spans="1:35" s="261" customFormat="1" hidden="1">
      <c r="A123" s="313" t="e">
        <f>#REF!</f>
        <v>#REF!</v>
      </c>
      <c r="B123" s="307" t="e">
        <f>#REF!</f>
        <v>#REF!</v>
      </c>
      <c r="C123" s="1338"/>
      <c r="D123" s="1338"/>
      <c r="E123" s="1338"/>
      <c r="F123" s="1338"/>
      <c r="G123" s="1338"/>
      <c r="H123" s="180"/>
      <c r="AE123" s="1338"/>
      <c r="AF123" s="1338"/>
      <c r="AH123" s="1338"/>
      <c r="AI123" s="1338"/>
    </row>
    <row r="124" spans="1:35" s="261" customFormat="1" hidden="1">
      <c r="A124" s="314" t="e">
        <f>#REF!</f>
        <v>#REF!</v>
      </c>
      <c r="B124" s="307" t="e">
        <f>#REF!</f>
        <v>#REF!</v>
      </c>
      <c r="C124" s="1338"/>
      <c r="D124" s="1338"/>
      <c r="E124" s="1338"/>
      <c r="F124" s="1338"/>
      <c r="G124" s="1338"/>
      <c r="H124" s="180"/>
      <c r="AE124" s="1338"/>
      <c r="AF124" s="1338"/>
      <c r="AH124" s="1338"/>
      <c r="AI124" s="1338"/>
    </row>
    <row r="125" spans="1:35" s="261" customFormat="1" hidden="1">
      <c r="A125" s="308" t="e">
        <f>#REF!</f>
        <v>#REF!</v>
      </c>
      <c r="B125" s="309" t="e">
        <f>#REF!</f>
        <v>#REF!</v>
      </c>
      <c r="C125" s="1338" t="e">
        <f>#REF!</f>
        <v>#REF!</v>
      </c>
      <c r="D125" s="1338"/>
      <c r="E125" s="1338"/>
      <c r="F125" s="1338"/>
      <c r="G125" s="1338"/>
      <c r="H125" s="178"/>
      <c r="AE125" s="311"/>
      <c r="AF125" s="311"/>
      <c r="AH125" s="310"/>
      <c r="AI125" s="311"/>
    </row>
    <row r="126" spans="1:35" s="261" customFormat="1" hidden="1">
      <c r="A126" s="308" t="e">
        <f>#REF!</f>
        <v>#REF!</v>
      </c>
      <c r="B126" s="309" t="e">
        <f>#REF!</f>
        <v>#REF!</v>
      </c>
      <c r="C126" s="1338" t="e">
        <f>#REF!</f>
        <v>#REF!</v>
      </c>
      <c r="D126" s="1338"/>
      <c r="E126" s="1338"/>
      <c r="F126" s="1338"/>
      <c r="G126" s="1338"/>
      <c r="H126" s="178"/>
      <c r="AE126" s="311"/>
      <c r="AF126" s="311"/>
      <c r="AH126" s="310"/>
      <c r="AI126" s="311"/>
    </row>
    <row r="127" spans="1:35" s="261" customFormat="1" hidden="1">
      <c r="A127" s="308" t="e">
        <f>#REF!</f>
        <v>#REF!</v>
      </c>
      <c r="B127" s="309" t="e">
        <f>#REF!</f>
        <v>#REF!</v>
      </c>
      <c r="C127" s="1338" t="e">
        <f>#REF!</f>
        <v>#REF!</v>
      </c>
      <c r="D127" s="1338"/>
      <c r="E127" s="1338"/>
      <c r="F127" s="1338"/>
      <c r="G127" s="1338"/>
      <c r="H127" s="178"/>
      <c r="AE127" s="311"/>
      <c r="AF127" s="311"/>
      <c r="AH127" s="310"/>
      <c r="AI127" s="311"/>
    </row>
    <row r="128" spans="1:35" s="261" customFormat="1" hidden="1">
      <c r="A128" s="308" t="e">
        <f>#REF!</f>
        <v>#REF!</v>
      </c>
      <c r="B128" s="309" t="e">
        <f>#REF!</f>
        <v>#REF!</v>
      </c>
      <c r="C128" s="1338" t="e">
        <f>#REF!</f>
        <v>#REF!</v>
      </c>
      <c r="D128" s="1338"/>
      <c r="E128" s="1338"/>
      <c r="F128" s="1338"/>
      <c r="G128" s="1338"/>
      <c r="H128" s="178"/>
      <c r="AE128" s="311"/>
      <c r="AF128" s="311"/>
      <c r="AH128" s="310"/>
      <c r="AI128" s="311"/>
    </row>
    <row r="129" spans="1:35" s="261" customFormat="1" hidden="1">
      <c r="A129" s="308"/>
      <c r="B129" s="307" t="e">
        <f>#REF!</f>
        <v>#REF!</v>
      </c>
      <c r="C129" s="1338" t="e">
        <f>#REF!</f>
        <v>#REF!</v>
      </c>
      <c r="D129" s="1338"/>
      <c r="E129" s="1338"/>
      <c r="F129" s="1338"/>
      <c r="G129" s="1338"/>
      <c r="H129" s="178"/>
      <c r="AE129" s="311"/>
      <c r="AF129" s="311"/>
      <c r="AH129" s="311"/>
      <c r="AI129" s="311"/>
    </row>
    <row r="130" spans="1:35" s="261" customFormat="1" ht="20.100000000000001" hidden="1" customHeight="1">
      <c r="A130" s="314" t="e">
        <f>#REF!</f>
        <v>#REF!</v>
      </c>
      <c r="B130" s="307" t="e">
        <f>#REF!</f>
        <v>#REF!</v>
      </c>
      <c r="C130" s="1338"/>
      <c r="D130" s="1338"/>
      <c r="E130" s="1338"/>
      <c r="F130" s="1338"/>
      <c r="G130" s="1338"/>
      <c r="H130" s="178"/>
      <c r="AE130" s="311"/>
      <c r="AF130" s="311"/>
      <c r="AH130" s="311"/>
      <c r="AI130" s="311"/>
    </row>
    <row r="131" spans="1:35" s="261" customFormat="1" hidden="1">
      <c r="A131" s="308" t="e">
        <f>#REF!</f>
        <v>#REF!</v>
      </c>
      <c r="B131" s="309" t="e">
        <f>#REF!</f>
        <v>#REF!</v>
      </c>
      <c r="C131" s="1338" t="e">
        <f>#REF!</f>
        <v>#REF!</v>
      </c>
      <c r="D131" s="1338"/>
      <c r="E131" s="1338"/>
      <c r="F131" s="1338"/>
      <c r="G131" s="1338"/>
      <c r="H131" s="178"/>
      <c r="AE131" s="311"/>
      <c r="AF131" s="311"/>
      <c r="AH131" s="310"/>
      <c r="AI131" s="311"/>
    </row>
    <row r="132" spans="1:35" s="261" customFormat="1" hidden="1">
      <c r="A132" s="308" t="e">
        <f>#REF!</f>
        <v>#REF!</v>
      </c>
      <c r="B132" s="309" t="e">
        <f>#REF!</f>
        <v>#REF!</v>
      </c>
      <c r="C132" s="1338" t="e">
        <f>#REF!</f>
        <v>#REF!</v>
      </c>
      <c r="D132" s="1338"/>
      <c r="E132" s="1338"/>
      <c r="F132" s="1338"/>
      <c r="G132" s="1338"/>
      <c r="H132" s="178"/>
      <c r="AE132" s="311"/>
      <c r="AF132" s="311"/>
      <c r="AH132" s="310"/>
      <c r="AI132" s="311"/>
    </row>
    <row r="133" spans="1:35" s="261" customFormat="1" ht="20.100000000000001" hidden="1" customHeight="1">
      <c r="A133" s="308" t="e">
        <f>#REF!</f>
        <v>#REF!</v>
      </c>
      <c r="B133" s="309" t="e">
        <f>#REF!</f>
        <v>#REF!</v>
      </c>
      <c r="C133" s="1338" t="e">
        <f>#REF!</f>
        <v>#REF!</v>
      </c>
      <c r="D133" s="1338"/>
      <c r="E133" s="1338"/>
      <c r="F133" s="1338"/>
      <c r="G133" s="1338"/>
      <c r="H133" s="178"/>
      <c r="AE133" s="311"/>
      <c r="AF133" s="311"/>
      <c r="AH133" s="310"/>
      <c r="AI133" s="311"/>
    </row>
    <row r="134" spans="1:35" s="261" customFormat="1" hidden="1">
      <c r="A134" s="308" t="e">
        <f>#REF!</f>
        <v>#REF!</v>
      </c>
      <c r="B134" s="309" t="e">
        <f>#REF!</f>
        <v>#REF!</v>
      </c>
      <c r="C134" s="1338" t="e">
        <f>#REF!</f>
        <v>#REF!</v>
      </c>
      <c r="D134" s="1338"/>
      <c r="E134" s="1338"/>
      <c r="F134" s="1338"/>
      <c r="G134" s="1338"/>
      <c r="H134" s="178"/>
      <c r="AE134" s="311"/>
      <c r="AF134" s="311"/>
      <c r="AH134" s="310"/>
      <c r="AI134" s="311"/>
    </row>
    <row r="135" spans="1:35" s="262" customFormat="1" ht="20.100000000000001" hidden="1" customHeight="1">
      <c r="A135" s="315"/>
      <c r="B135" s="307" t="e">
        <f>#REF!</f>
        <v>#REF!</v>
      </c>
      <c r="C135" s="1338" t="e">
        <f>#REF!</f>
        <v>#REF!</v>
      </c>
      <c r="D135" s="1338"/>
      <c r="E135" s="1338"/>
      <c r="F135" s="1338"/>
      <c r="G135" s="1338"/>
      <c r="H135" s="178"/>
      <c r="AE135" s="311"/>
      <c r="AF135" s="311"/>
      <c r="AH135" s="311"/>
      <c r="AI135" s="311"/>
    </row>
    <row r="136" spans="1:35" s="261" customFormat="1" ht="24" hidden="1" customHeight="1">
      <c r="A136" s="314" t="e">
        <f>#REF!</f>
        <v>#REF!</v>
      </c>
      <c r="B136" s="307" t="e">
        <f>#REF!</f>
        <v>#REF!</v>
      </c>
      <c r="C136" s="1338"/>
      <c r="D136" s="1338"/>
      <c r="E136" s="1338"/>
      <c r="F136" s="1338"/>
      <c r="G136" s="1338"/>
      <c r="H136" s="178"/>
      <c r="AE136" s="311"/>
      <c r="AF136" s="311"/>
      <c r="AH136" s="311"/>
      <c r="AI136" s="311"/>
    </row>
    <row r="137" spans="1:35" s="261" customFormat="1" hidden="1">
      <c r="A137" s="308" t="e">
        <f>#REF!</f>
        <v>#REF!</v>
      </c>
      <c r="B137" s="309" t="e">
        <f>#REF!</f>
        <v>#REF!</v>
      </c>
      <c r="C137" s="1338" t="e">
        <f>#REF!</f>
        <v>#REF!</v>
      </c>
      <c r="D137" s="1338"/>
      <c r="E137" s="1338"/>
      <c r="F137" s="1338"/>
      <c r="G137" s="1338"/>
      <c r="H137" s="178"/>
      <c r="AE137" s="311"/>
      <c r="AF137" s="311"/>
      <c r="AH137" s="310"/>
      <c r="AI137" s="311"/>
    </row>
    <row r="138" spans="1:35" s="261" customFormat="1" hidden="1">
      <c r="A138" s="308" t="e">
        <f>#REF!</f>
        <v>#REF!</v>
      </c>
      <c r="B138" s="309" t="e">
        <f>#REF!</f>
        <v>#REF!</v>
      </c>
      <c r="C138" s="1338" t="e">
        <f>#REF!</f>
        <v>#REF!</v>
      </c>
      <c r="D138" s="1338"/>
      <c r="E138" s="1338"/>
      <c r="F138" s="1338"/>
      <c r="G138" s="1338"/>
      <c r="H138" s="178"/>
      <c r="AE138" s="311"/>
      <c r="AF138" s="311"/>
      <c r="AH138" s="310"/>
      <c r="AI138" s="311"/>
    </row>
    <row r="139" spans="1:35" s="261" customFormat="1" ht="33" hidden="1" customHeight="1">
      <c r="A139" s="308" t="e">
        <f>#REF!</f>
        <v>#REF!</v>
      </c>
      <c r="B139" s="309" t="e">
        <f>#REF!</f>
        <v>#REF!</v>
      </c>
      <c r="C139" s="1338" t="e">
        <f>#REF!</f>
        <v>#REF!</v>
      </c>
      <c r="D139" s="1338"/>
      <c r="E139" s="1338"/>
      <c r="F139" s="1338"/>
      <c r="G139" s="1338"/>
      <c r="H139" s="178"/>
      <c r="AE139" s="311"/>
      <c r="AF139" s="311"/>
      <c r="AH139" s="310"/>
      <c r="AI139" s="311"/>
    </row>
    <row r="140" spans="1:35" s="262" customFormat="1" ht="20.100000000000001" hidden="1" customHeight="1">
      <c r="A140" s="308"/>
      <c r="B140" s="307" t="e">
        <f>#REF!</f>
        <v>#REF!</v>
      </c>
      <c r="C140" s="1338" t="e">
        <f>#REF!</f>
        <v>#REF!</v>
      </c>
      <c r="D140" s="1338"/>
      <c r="E140" s="1338"/>
      <c r="F140" s="1338"/>
      <c r="G140" s="1338"/>
      <c r="H140" s="178"/>
      <c r="AE140" s="311"/>
      <c r="AF140" s="311"/>
      <c r="AH140" s="311"/>
      <c r="AI140" s="311"/>
    </row>
    <row r="141" spans="1:35" s="261" customFormat="1" ht="20.100000000000001" hidden="1" customHeight="1">
      <c r="A141" s="314" t="e">
        <f>#REF!</f>
        <v>#REF!</v>
      </c>
      <c r="B141" s="307" t="e">
        <f>#REF!</f>
        <v>#REF!</v>
      </c>
      <c r="C141" s="1338"/>
      <c r="D141" s="1338"/>
      <c r="E141" s="1338"/>
      <c r="F141" s="1338"/>
      <c r="G141" s="1338"/>
      <c r="H141" s="178"/>
      <c r="AE141" s="311"/>
      <c r="AF141" s="311"/>
      <c r="AH141" s="311"/>
      <c r="AI141" s="311"/>
    </row>
    <row r="142" spans="1:35" s="261" customFormat="1" hidden="1">
      <c r="A142" s="308" t="e">
        <f>#REF!</f>
        <v>#REF!</v>
      </c>
      <c r="B142" s="309" t="e">
        <f>#REF!</f>
        <v>#REF!</v>
      </c>
      <c r="C142" s="1338" t="e">
        <f>#REF!</f>
        <v>#REF!</v>
      </c>
      <c r="D142" s="1338"/>
      <c r="E142" s="1338"/>
      <c r="F142" s="1338"/>
      <c r="G142" s="1338"/>
      <c r="H142" s="178"/>
      <c r="AE142" s="311"/>
      <c r="AF142" s="311"/>
      <c r="AH142" s="310"/>
      <c r="AI142" s="311"/>
    </row>
    <row r="143" spans="1:35" s="261" customFormat="1" hidden="1">
      <c r="A143" s="308" t="e">
        <f>#REF!</f>
        <v>#REF!</v>
      </c>
      <c r="B143" s="309" t="e">
        <f>#REF!</f>
        <v>#REF!</v>
      </c>
      <c r="C143" s="1338" t="e">
        <f>#REF!</f>
        <v>#REF!</v>
      </c>
      <c r="D143" s="1338"/>
      <c r="E143" s="1338"/>
      <c r="F143" s="1338"/>
      <c r="G143" s="1338"/>
      <c r="H143" s="178"/>
      <c r="AE143" s="311"/>
      <c r="AF143" s="311"/>
      <c r="AH143" s="310"/>
      <c r="AI143" s="311"/>
    </row>
    <row r="144" spans="1:35" s="261" customFormat="1" hidden="1">
      <c r="A144" s="308" t="e">
        <f>#REF!</f>
        <v>#REF!</v>
      </c>
      <c r="B144" s="309" t="e">
        <f>#REF!</f>
        <v>#REF!</v>
      </c>
      <c r="C144" s="1338" t="e">
        <f>#REF!</f>
        <v>#REF!</v>
      </c>
      <c r="D144" s="1338"/>
      <c r="E144" s="1338"/>
      <c r="F144" s="1338"/>
      <c r="G144" s="1338"/>
      <c r="H144" s="178"/>
      <c r="AE144" s="311"/>
      <c r="AF144" s="311"/>
      <c r="AH144" s="310"/>
      <c r="AI144" s="311"/>
    </row>
    <row r="145" spans="1:35" s="261" customFormat="1" hidden="1">
      <c r="A145" s="308"/>
      <c r="B145" s="307" t="e">
        <f>#REF!</f>
        <v>#REF!</v>
      </c>
      <c r="C145" s="1338" t="e">
        <f>#REF!</f>
        <v>#REF!</v>
      </c>
      <c r="D145" s="1338"/>
      <c r="E145" s="1338"/>
      <c r="F145" s="1338"/>
      <c r="G145" s="1338"/>
      <c r="H145" s="178"/>
      <c r="AE145" s="311"/>
      <c r="AF145" s="311"/>
      <c r="AH145" s="311"/>
      <c r="AI145" s="311"/>
    </row>
    <row r="146" spans="1:35" s="261" customFormat="1" ht="20.100000000000001" hidden="1" customHeight="1">
      <c r="A146" s="314" t="e">
        <f>#REF!</f>
        <v>#REF!</v>
      </c>
      <c r="B146" s="307" t="e">
        <f>#REF!</f>
        <v>#REF!</v>
      </c>
      <c r="C146" s="1338"/>
      <c r="D146" s="1338"/>
      <c r="E146" s="1338"/>
      <c r="F146" s="1338"/>
      <c r="G146" s="1338"/>
      <c r="H146" s="178"/>
      <c r="AE146" s="311"/>
      <c r="AF146" s="311"/>
      <c r="AH146" s="311"/>
      <c r="AI146" s="311"/>
    </row>
    <row r="147" spans="1:35" s="261" customFormat="1" hidden="1">
      <c r="A147" s="308" t="e">
        <f>#REF!</f>
        <v>#REF!</v>
      </c>
      <c r="B147" s="309" t="e">
        <f>#REF!</f>
        <v>#REF!</v>
      </c>
      <c r="C147" s="1338" t="e">
        <f>#REF!</f>
        <v>#REF!</v>
      </c>
      <c r="D147" s="1338"/>
      <c r="E147" s="1338"/>
      <c r="F147" s="1338"/>
      <c r="G147" s="1338"/>
      <c r="H147" s="178"/>
      <c r="AE147" s="311"/>
      <c r="AF147" s="311"/>
      <c r="AH147" s="310"/>
      <c r="AI147" s="311"/>
    </row>
    <row r="148" spans="1:35" s="261" customFormat="1" hidden="1">
      <c r="A148" s="308" t="e">
        <f>#REF!</f>
        <v>#REF!</v>
      </c>
      <c r="B148" s="309" t="e">
        <f>#REF!</f>
        <v>#REF!</v>
      </c>
      <c r="C148" s="1338" t="e">
        <f>#REF!</f>
        <v>#REF!</v>
      </c>
      <c r="D148" s="1338"/>
      <c r="E148" s="1338"/>
      <c r="F148" s="1338"/>
      <c r="G148" s="1338"/>
      <c r="H148" s="178"/>
      <c r="AE148" s="311"/>
      <c r="AF148" s="311"/>
      <c r="AH148" s="310"/>
      <c r="AI148" s="311"/>
    </row>
    <row r="149" spans="1:35" s="261" customFormat="1" hidden="1">
      <c r="A149" s="308" t="e">
        <f>#REF!</f>
        <v>#REF!</v>
      </c>
      <c r="B149" s="309" t="e">
        <f>#REF!</f>
        <v>#REF!</v>
      </c>
      <c r="C149" s="1338" t="e">
        <f>#REF!</f>
        <v>#REF!</v>
      </c>
      <c r="D149" s="1338"/>
      <c r="E149" s="1338"/>
      <c r="F149" s="1338"/>
      <c r="G149" s="1338"/>
      <c r="H149" s="178"/>
      <c r="AE149" s="311"/>
      <c r="AF149" s="311"/>
      <c r="AH149" s="310"/>
      <c r="AI149" s="311"/>
    </row>
    <row r="150" spans="1:35" s="261" customFormat="1" hidden="1">
      <c r="A150" s="308" t="e">
        <f>#REF!</f>
        <v>#REF!</v>
      </c>
      <c r="B150" s="309" t="e">
        <f>#REF!</f>
        <v>#REF!</v>
      </c>
      <c r="C150" s="1338" t="e">
        <f>#REF!</f>
        <v>#REF!</v>
      </c>
      <c r="D150" s="1338"/>
      <c r="E150" s="1338"/>
      <c r="F150" s="1338"/>
      <c r="G150" s="1338"/>
      <c r="H150" s="178"/>
      <c r="AE150" s="311"/>
      <c r="AF150" s="311"/>
      <c r="AH150" s="310"/>
      <c r="AI150" s="311"/>
    </row>
    <row r="151" spans="1:35" s="262" customFormat="1" ht="20.100000000000001" hidden="1" customHeight="1">
      <c r="A151" s="308"/>
      <c r="B151" s="307" t="e">
        <f>#REF!</f>
        <v>#REF!</v>
      </c>
      <c r="C151" s="1338" t="e">
        <f>#REF!</f>
        <v>#REF!</v>
      </c>
      <c r="D151" s="1338"/>
      <c r="E151" s="1338"/>
      <c r="F151" s="1338"/>
      <c r="G151" s="1338"/>
      <c r="H151" s="178"/>
      <c r="AE151" s="311"/>
      <c r="AF151" s="311"/>
      <c r="AH151" s="311"/>
      <c r="AI151" s="311"/>
    </row>
    <row r="152" spans="1:35" s="261" customFormat="1" ht="20.100000000000001" hidden="1" customHeight="1">
      <c r="A152" s="316"/>
      <c r="B152" s="307" t="e">
        <f>#REF!</f>
        <v>#REF!</v>
      </c>
      <c r="C152" s="1338" t="e">
        <f>#REF!</f>
        <v>#REF!</v>
      </c>
      <c r="D152" s="1338"/>
      <c r="E152" s="1338"/>
      <c r="F152" s="1338"/>
      <c r="G152" s="1338"/>
      <c r="H152" s="178"/>
      <c r="AE152" s="311"/>
      <c r="AF152" s="311"/>
      <c r="AH152" s="311"/>
      <c r="AI152" s="311"/>
    </row>
    <row r="153" spans="1:35" s="261" customFormat="1" hidden="1">
      <c r="A153" s="316"/>
      <c r="B153" s="307"/>
      <c r="C153" s="1338"/>
      <c r="D153" s="1338"/>
      <c r="E153" s="1338"/>
      <c r="F153" s="1338"/>
      <c r="G153" s="1338"/>
      <c r="H153" s="178"/>
      <c r="AE153" s="311"/>
      <c r="AF153" s="311"/>
      <c r="AH153" s="311"/>
      <c r="AI153" s="311"/>
    </row>
    <row r="154" spans="1:35" s="261" customFormat="1" ht="20.100000000000001" hidden="1" customHeight="1">
      <c r="A154" s="313" t="e">
        <f>#REF!</f>
        <v>#REF!</v>
      </c>
      <c r="B154" s="307" t="e">
        <f>#REF!</f>
        <v>#REF!</v>
      </c>
      <c r="C154" s="1338"/>
      <c r="D154" s="1338"/>
      <c r="E154" s="1338"/>
      <c r="F154" s="1338"/>
      <c r="G154" s="1338"/>
      <c r="H154" s="178"/>
      <c r="AE154" s="311"/>
      <c r="AF154" s="311"/>
      <c r="AH154" s="311"/>
      <c r="AI154" s="311"/>
    </row>
    <row r="155" spans="1:35" s="261" customFormat="1" ht="30" hidden="1" customHeight="1">
      <c r="A155" s="314" t="e">
        <f>#REF!</f>
        <v>#REF!</v>
      </c>
      <c r="B155" s="307" t="e">
        <f>#REF!</f>
        <v>#REF!</v>
      </c>
      <c r="C155" s="1338"/>
      <c r="D155" s="1338"/>
      <c r="E155" s="1338"/>
      <c r="F155" s="1338"/>
      <c r="G155" s="1338"/>
      <c r="H155" s="178"/>
      <c r="AE155" s="311"/>
      <c r="AF155" s="311"/>
      <c r="AH155" s="311"/>
      <c r="AI155" s="311"/>
    </row>
    <row r="156" spans="1:35" s="261" customFormat="1" hidden="1">
      <c r="A156" s="308" t="e">
        <f>#REF!</f>
        <v>#REF!</v>
      </c>
      <c r="B156" s="309" t="e">
        <f>#REF!</f>
        <v>#REF!</v>
      </c>
      <c r="C156" s="1338" t="e">
        <f>#REF!</f>
        <v>#REF!</v>
      </c>
      <c r="D156" s="1338"/>
      <c r="E156" s="1338"/>
      <c r="F156" s="1338"/>
      <c r="G156" s="1338"/>
      <c r="H156" s="178"/>
      <c r="AE156" s="311"/>
      <c r="AF156" s="311"/>
      <c r="AH156" s="310"/>
      <c r="AI156" s="311"/>
    </row>
    <row r="157" spans="1:35" s="261" customFormat="1" hidden="1">
      <c r="A157" s="308" t="e">
        <f>#REF!</f>
        <v>#REF!</v>
      </c>
      <c r="B157" s="309" t="e">
        <f>#REF!</f>
        <v>#REF!</v>
      </c>
      <c r="C157" s="1338" t="e">
        <f>#REF!</f>
        <v>#REF!</v>
      </c>
      <c r="D157" s="1338"/>
      <c r="E157" s="1338"/>
      <c r="F157" s="1338"/>
      <c r="G157" s="1338"/>
      <c r="H157" s="178"/>
      <c r="AE157" s="311"/>
      <c r="AF157" s="311"/>
      <c r="AH157" s="310"/>
      <c r="AI157" s="311"/>
    </row>
    <row r="158" spans="1:35" s="261" customFormat="1" hidden="1">
      <c r="A158" s="308" t="e">
        <f>#REF!</f>
        <v>#REF!</v>
      </c>
      <c r="B158" s="309" t="e">
        <f>#REF!</f>
        <v>#REF!</v>
      </c>
      <c r="C158" s="1338" t="e">
        <f>#REF!</f>
        <v>#REF!</v>
      </c>
      <c r="D158" s="1338"/>
      <c r="E158" s="1338"/>
      <c r="F158" s="1338"/>
      <c r="G158" s="1338"/>
      <c r="H158" s="178"/>
      <c r="AE158" s="311"/>
      <c r="AF158" s="311"/>
      <c r="AH158" s="310"/>
      <c r="AI158" s="311"/>
    </row>
    <row r="159" spans="1:35" s="261" customFormat="1" ht="20.100000000000001" hidden="1" customHeight="1">
      <c r="A159" s="317"/>
      <c r="B159" s="307" t="e">
        <f>#REF!</f>
        <v>#REF!</v>
      </c>
      <c r="C159" s="1338" t="e">
        <f>#REF!</f>
        <v>#REF!</v>
      </c>
      <c r="D159" s="1338"/>
      <c r="E159" s="1338"/>
      <c r="F159" s="1338"/>
      <c r="G159" s="1338"/>
      <c r="H159" s="178"/>
      <c r="AE159" s="311"/>
      <c r="AF159" s="311"/>
      <c r="AH159" s="311"/>
      <c r="AI159" s="311"/>
    </row>
    <row r="160" spans="1:35" s="261" customFormat="1" ht="20.100000000000001" hidden="1" customHeight="1">
      <c r="A160" s="316"/>
      <c r="B160" s="307" t="e">
        <f>#REF!</f>
        <v>#REF!</v>
      </c>
      <c r="C160" s="1338" t="e">
        <f>#REF!</f>
        <v>#REF!</v>
      </c>
      <c r="D160" s="1338"/>
      <c r="E160" s="1338"/>
      <c r="F160" s="1338"/>
      <c r="G160" s="1338"/>
      <c r="H160" s="178"/>
      <c r="AE160" s="311"/>
      <c r="AF160" s="311"/>
      <c r="AH160" s="311"/>
      <c r="AI160" s="311"/>
    </row>
    <row r="161" spans="1:35" s="261" customFormat="1" ht="20.100000000000001" hidden="1" customHeight="1">
      <c r="A161" s="306" t="e">
        <f>#REF!</f>
        <v>#REF!</v>
      </c>
      <c r="B161" s="307" t="e">
        <f>#REF!</f>
        <v>#REF!</v>
      </c>
      <c r="C161" s="1338"/>
      <c r="D161" s="1338"/>
      <c r="E161" s="1338"/>
      <c r="F161" s="1338"/>
      <c r="G161" s="1338"/>
      <c r="H161" s="178"/>
      <c r="AE161" s="311"/>
      <c r="AF161" s="311"/>
      <c r="AH161" s="311"/>
      <c r="AI161" s="311"/>
    </row>
    <row r="162" spans="1:35" s="261" customFormat="1" ht="30" hidden="1" customHeight="1">
      <c r="A162" s="313" t="e">
        <f>#REF!</f>
        <v>#REF!</v>
      </c>
      <c r="B162" s="307" t="e">
        <f>#REF!</f>
        <v>#REF!</v>
      </c>
      <c r="C162" s="1338"/>
      <c r="D162" s="1338"/>
      <c r="E162" s="1338"/>
      <c r="F162" s="1338"/>
      <c r="G162" s="1338"/>
      <c r="H162" s="178"/>
      <c r="AE162" s="311"/>
      <c r="AF162" s="311"/>
      <c r="AH162" s="311"/>
      <c r="AI162" s="311"/>
    </row>
    <row r="163" spans="1:35" s="261" customFormat="1" ht="20.100000000000001" hidden="1" customHeight="1">
      <c r="A163" s="308" t="e">
        <f>#REF!</f>
        <v>#REF!</v>
      </c>
      <c r="B163" s="309" t="e">
        <f>#REF!</f>
        <v>#REF!</v>
      </c>
      <c r="C163" s="1338" t="e">
        <f>#REF!</f>
        <v>#REF!</v>
      </c>
      <c r="D163" s="1338"/>
      <c r="E163" s="1338"/>
      <c r="F163" s="1338"/>
      <c r="G163" s="1338"/>
      <c r="H163" s="178"/>
      <c r="AE163" s="311"/>
      <c r="AF163" s="311"/>
      <c r="AH163" s="310"/>
      <c r="AI163" s="311"/>
    </row>
    <row r="164" spans="1:35" s="261" customFormat="1" ht="20.100000000000001" hidden="1" customHeight="1">
      <c r="A164" s="308" t="e">
        <f>#REF!</f>
        <v>#REF!</v>
      </c>
      <c r="B164" s="309" t="e">
        <f>#REF!</f>
        <v>#REF!</v>
      </c>
      <c r="C164" s="1338" t="e">
        <f>#REF!</f>
        <v>#REF!</v>
      </c>
      <c r="D164" s="1338"/>
      <c r="E164" s="1338"/>
      <c r="F164" s="1338"/>
      <c r="G164" s="1338"/>
      <c r="H164" s="178"/>
      <c r="AE164" s="311"/>
      <c r="AF164" s="311"/>
      <c r="AH164" s="310"/>
      <c r="AI164" s="311"/>
    </row>
    <row r="165" spans="1:35" s="261" customFormat="1" ht="20.100000000000001" hidden="1" customHeight="1">
      <c r="A165" s="308" t="e">
        <f>#REF!</f>
        <v>#REF!</v>
      </c>
      <c r="B165" s="309" t="e">
        <f>#REF!</f>
        <v>#REF!</v>
      </c>
      <c r="C165" s="1338" t="e">
        <f>#REF!</f>
        <v>#REF!</v>
      </c>
      <c r="D165" s="1338"/>
      <c r="E165" s="1338"/>
      <c r="F165" s="1338"/>
      <c r="G165" s="1338"/>
      <c r="H165" s="178"/>
      <c r="AE165" s="311"/>
      <c r="AF165" s="311"/>
      <c r="AH165" s="310"/>
      <c r="AI165" s="311"/>
    </row>
    <row r="166" spans="1:35" s="261" customFormat="1" ht="20.100000000000001" hidden="1" customHeight="1">
      <c r="A166" s="308" t="e">
        <f>#REF!</f>
        <v>#REF!</v>
      </c>
      <c r="B166" s="309" t="e">
        <f>#REF!</f>
        <v>#REF!</v>
      </c>
      <c r="C166" s="1338" t="e">
        <f>#REF!</f>
        <v>#REF!</v>
      </c>
      <c r="D166" s="1338"/>
      <c r="E166" s="1338"/>
      <c r="F166" s="1338"/>
      <c r="G166" s="1338"/>
      <c r="H166" s="178"/>
      <c r="AE166" s="311"/>
      <c r="AF166" s="311"/>
      <c r="AH166" s="310"/>
      <c r="AI166" s="311"/>
    </row>
    <row r="167" spans="1:35" s="261" customFormat="1" ht="20.100000000000001" hidden="1" customHeight="1">
      <c r="A167" s="308" t="e">
        <f>#REF!</f>
        <v>#REF!</v>
      </c>
      <c r="B167" s="309" t="e">
        <f>#REF!</f>
        <v>#REF!</v>
      </c>
      <c r="C167" s="1338" t="e">
        <f>#REF!</f>
        <v>#REF!</v>
      </c>
      <c r="D167" s="1338"/>
      <c r="E167" s="1338"/>
      <c r="F167" s="1338"/>
      <c r="G167" s="1338"/>
      <c r="H167" s="178"/>
      <c r="AE167" s="311"/>
      <c r="AF167" s="311"/>
      <c r="AH167" s="310"/>
      <c r="AI167" s="311"/>
    </row>
    <row r="168" spans="1:35" s="261" customFormat="1" ht="20.100000000000001" hidden="1" customHeight="1">
      <c r="A168" s="312"/>
      <c r="B168" s="307" t="e">
        <f>#REF!</f>
        <v>#REF!</v>
      </c>
      <c r="C168" s="1338" t="e">
        <f>#REF!</f>
        <v>#REF!</v>
      </c>
      <c r="D168" s="1338"/>
      <c r="E168" s="1338"/>
      <c r="F168" s="1338"/>
      <c r="G168" s="1338"/>
      <c r="H168" s="178"/>
      <c r="AE168" s="311"/>
      <c r="AF168" s="311"/>
      <c r="AH168" s="311"/>
      <c r="AI168" s="311"/>
    </row>
    <row r="169" spans="1:35" s="261" customFormat="1" ht="20.100000000000001" hidden="1" customHeight="1">
      <c r="A169" s="313" t="e">
        <f>#REF!</f>
        <v>#REF!</v>
      </c>
      <c r="B169" s="307" t="e">
        <f>#REF!</f>
        <v>#REF!</v>
      </c>
      <c r="C169" s="1338"/>
      <c r="D169" s="1338"/>
      <c r="E169" s="1338"/>
      <c r="F169" s="1338"/>
      <c r="G169" s="1338"/>
      <c r="H169" s="178"/>
      <c r="AE169" s="311"/>
      <c r="AF169" s="311"/>
      <c r="AH169" s="311"/>
      <c r="AI169" s="311"/>
    </row>
    <row r="170" spans="1:35" s="261" customFormat="1" ht="20.100000000000001" hidden="1" customHeight="1">
      <c r="A170" s="308" t="e">
        <f>#REF!</f>
        <v>#REF!</v>
      </c>
      <c r="B170" s="318" t="e">
        <f>#REF!</f>
        <v>#REF!</v>
      </c>
      <c r="C170" s="1338" t="e">
        <f>#REF!</f>
        <v>#REF!</v>
      </c>
      <c r="D170" s="1338"/>
      <c r="E170" s="1338"/>
      <c r="F170" s="1338"/>
      <c r="G170" s="1338"/>
      <c r="H170" s="178"/>
      <c r="AE170" s="311"/>
      <c r="AF170" s="311"/>
      <c r="AH170" s="310"/>
      <c r="AI170" s="311"/>
    </row>
    <row r="171" spans="1:35" s="261" customFormat="1" ht="20.100000000000001" hidden="1" customHeight="1">
      <c r="A171" s="308" t="e">
        <f>#REF!</f>
        <v>#REF!</v>
      </c>
      <c r="B171" s="318" t="e">
        <f>#REF!</f>
        <v>#REF!</v>
      </c>
      <c r="C171" s="1338" t="e">
        <f>#REF!</f>
        <v>#REF!</v>
      </c>
      <c r="D171" s="1338"/>
      <c r="E171" s="1338"/>
      <c r="F171" s="1338"/>
      <c r="G171" s="1338"/>
      <c r="H171" s="178"/>
      <c r="AE171" s="311"/>
      <c r="AF171" s="311"/>
      <c r="AH171" s="310"/>
      <c r="AI171" s="311"/>
    </row>
    <row r="172" spans="1:35" s="261" customFormat="1" ht="20.100000000000001" hidden="1" customHeight="1">
      <c r="A172" s="308" t="e">
        <f>#REF!</f>
        <v>#REF!</v>
      </c>
      <c r="B172" s="318" t="e">
        <f>#REF!</f>
        <v>#REF!</v>
      </c>
      <c r="C172" s="1338" t="e">
        <f>#REF!</f>
        <v>#REF!</v>
      </c>
      <c r="D172" s="1338"/>
      <c r="E172" s="1338"/>
      <c r="F172" s="1338"/>
      <c r="G172" s="1338"/>
      <c r="H172" s="178"/>
      <c r="AE172" s="311"/>
      <c r="AF172" s="311"/>
      <c r="AH172" s="310"/>
      <c r="AI172" s="311"/>
    </row>
    <row r="173" spans="1:35" s="261" customFormat="1" ht="20.100000000000001" hidden="1" customHeight="1">
      <c r="A173" s="308" t="e">
        <f>#REF!</f>
        <v>#REF!</v>
      </c>
      <c r="B173" s="318" t="e">
        <f>#REF!</f>
        <v>#REF!</v>
      </c>
      <c r="C173" s="1338" t="e">
        <f>#REF!</f>
        <v>#REF!</v>
      </c>
      <c r="D173" s="1338"/>
      <c r="E173" s="1338"/>
      <c r="F173" s="1338"/>
      <c r="G173" s="1338"/>
      <c r="H173" s="178"/>
      <c r="AE173" s="311"/>
      <c r="AF173" s="311"/>
      <c r="AH173" s="310"/>
      <c r="AI173" s="311"/>
    </row>
    <row r="174" spans="1:35" s="261" customFormat="1" ht="20.100000000000001" hidden="1" customHeight="1">
      <c r="A174" s="308" t="e">
        <f>#REF!</f>
        <v>#REF!</v>
      </c>
      <c r="B174" s="318" t="e">
        <f>#REF!</f>
        <v>#REF!</v>
      </c>
      <c r="C174" s="1338" t="e">
        <f>#REF!</f>
        <v>#REF!</v>
      </c>
      <c r="D174" s="1338"/>
      <c r="E174" s="1338"/>
      <c r="F174" s="1338"/>
      <c r="G174" s="1338"/>
      <c r="H174" s="178"/>
      <c r="AE174" s="311"/>
      <c r="AF174" s="311"/>
      <c r="AH174" s="310"/>
      <c r="AI174" s="311"/>
    </row>
    <row r="175" spans="1:35" s="261" customFormat="1" ht="20.100000000000001" hidden="1" customHeight="1">
      <c r="A175" s="308" t="e">
        <f>#REF!</f>
        <v>#REF!</v>
      </c>
      <c r="B175" s="318" t="e">
        <f>#REF!</f>
        <v>#REF!</v>
      </c>
      <c r="C175" s="1338" t="e">
        <f>#REF!</f>
        <v>#REF!</v>
      </c>
      <c r="D175" s="1338"/>
      <c r="E175" s="1338"/>
      <c r="F175" s="1338"/>
      <c r="G175" s="1338"/>
      <c r="H175" s="178"/>
      <c r="AE175" s="311"/>
      <c r="AF175" s="311"/>
      <c r="AH175" s="310"/>
      <c r="AI175" s="311"/>
    </row>
    <row r="176" spans="1:35" s="261" customFormat="1" ht="20.100000000000001" hidden="1" customHeight="1">
      <c r="A176" s="319"/>
      <c r="B176" s="307" t="e">
        <f>#REF!</f>
        <v>#REF!</v>
      </c>
      <c r="C176" s="1338" t="e">
        <f>#REF!</f>
        <v>#REF!</v>
      </c>
      <c r="D176" s="1338"/>
      <c r="E176" s="1338"/>
      <c r="F176" s="1338"/>
      <c r="G176" s="1338"/>
      <c r="H176" s="178"/>
      <c r="AE176" s="311"/>
      <c r="AF176" s="311"/>
      <c r="AH176" s="311"/>
      <c r="AI176" s="311"/>
    </row>
    <row r="177" spans="1:35" s="261" customFormat="1" ht="35.25" hidden="1" customHeight="1">
      <c r="A177" s="313" t="e">
        <f>#REF!</f>
        <v>#REF!</v>
      </c>
      <c r="B177" s="307" t="e">
        <f>#REF!</f>
        <v>#REF!</v>
      </c>
      <c r="C177" s="1338"/>
      <c r="D177" s="1338"/>
      <c r="E177" s="1338"/>
      <c r="F177" s="1338"/>
      <c r="G177" s="1338"/>
      <c r="H177" s="178"/>
      <c r="AE177" s="311"/>
      <c r="AF177" s="311"/>
      <c r="AH177" s="311"/>
      <c r="AI177" s="311"/>
    </row>
    <row r="178" spans="1:35" s="261" customFormat="1" ht="19.5" hidden="1" customHeight="1">
      <c r="A178" s="308" t="e">
        <f>#REF!</f>
        <v>#REF!</v>
      </c>
      <c r="B178" s="318" t="e">
        <f>#REF!</f>
        <v>#REF!</v>
      </c>
      <c r="C178" s="1338" t="e">
        <f>#REF!</f>
        <v>#REF!</v>
      </c>
      <c r="D178" s="1338"/>
      <c r="E178" s="1338"/>
      <c r="F178" s="1338"/>
      <c r="G178" s="1338"/>
      <c r="H178" s="178"/>
      <c r="AE178" s="311"/>
      <c r="AF178" s="311"/>
      <c r="AH178" s="310"/>
      <c r="AI178" s="311"/>
    </row>
    <row r="179" spans="1:35" s="261" customFormat="1" ht="19.5" hidden="1" customHeight="1">
      <c r="A179" s="308" t="e">
        <f>#REF!</f>
        <v>#REF!</v>
      </c>
      <c r="B179" s="318" t="e">
        <f>#REF!</f>
        <v>#REF!</v>
      </c>
      <c r="C179" s="1338" t="e">
        <f>#REF!</f>
        <v>#REF!</v>
      </c>
      <c r="D179" s="1338"/>
      <c r="E179" s="1338"/>
      <c r="F179" s="1338"/>
      <c r="G179" s="1338"/>
      <c r="H179" s="178"/>
      <c r="AE179" s="311"/>
      <c r="AF179" s="311"/>
      <c r="AH179" s="310"/>
      <c r="AI179" s="311"/>
    </row>
    <row r="180" spans="1:35" s="261" customFormat="1" ht="19.5" hidden="1" customHeight="1">
      <c r="A180" s="308" t="e">
        <f>#REF!</f>
        <v>#REF!</v>
      </c>
      <c r="B180" s="318" t="e">
        <f>#REF!</f>
        <v>#REF!</v>
      </c>
      <c r="C180" s="1338" t="e">
        <f>#REF!</f>
        <v>#REF!</v>
      </c>
      <c r="D180" s="1338"/>
      <c r="E180" s="1338"/>
      <c r="F180" s="1338"/>
      <c r="G180" s="1338"/>
      <c r="H180" s="178"/>
      <c r="AE180" s="311"/>
      <c r="AF180" s="311"/>
      <c r="AH180" s="310"/>
      <c r="AI180" s="311"/>
    </row>
    <row r="181" spans="1:35" s="261" customFormat="1" ht="19.5" hidden="1" customHeight="1">
      <c r="A181" s="308" t="e">
        <f>#REF!</f>
        <v>#REF!</v>
      </c>
      <c r="B181" s="318" t="e">
        <f>#REF!</f>
        <v>#REF!</v>
      </c>
      <c r="C181" s="1338" t="e">
        <f>#REF!</f>
        <v>#REF!</v>
      </c>
      <c r="D181" s="1338"/>
      <c r="E181" s="1338"/>
      <c r="F181" s="1338"/>
      <c r="G181" s="1338"/>
      <c r="H181" s="178"/>
      <c r="AE181" s="311"/>
      <c r="AF181" s="311"/>
      <c r="AH181" s="310"/>
      <c r="AI181" s="311"/>
    </row>
    <row r="182" spans="1:35" s="261" customFormat="1" ht="33" hidden="1" customHeight="1">
      <c r="A182" s="308" t="e">
        <f>#REF!</f>
        <v>#REF!</v>
      </c>
      <c r="B182" s="318" t="e">
        <f>#REF!</f>
        <v>#REF!</v>
      </c>
      <c r="C182" s="1338" t="e">
        <f>#REF!</f>
        <v>#REF!</v>
      </c>
      <c r="D182" s="1338"/>
      <c r="E182" s="1338"/>
      <c r="F182" s="1338"/>
      <c r="G182" s="1338"/>
      <c r="H182" s="178"/>
      <c r="AE182" s="311"/>
      <c r="AF182" s="311"/>
      <c r="AH182" s="310"/>
      <c r="AI182" s="311"/>
    </row>
    <row r="183" spans="1:35" s="261" customFormat="1" ht="19.5" hidden="1" customHeight="1">
      <c r="A183" s="308" t="e">
        <f>#REF!</f>
        <v>#REF!</v>
      </c>
      <c r="B183" s="318" t="e">
        <f>#REF!</f>
        <v>#REF!</v>
      </c>
      <c r="C183" s="1338" t="e">
        <f>#REF!</f>
        <v>#REF!</v>
      </c>
      <c r="D183" s="1338"/>
      <c r="E183" s="1338"/>
      <c r="F183" s="1338"/>
      <c r="G183" s="1338"/>
      <c r="H183" s="178"/>
      <c r="AE183" s="311"/>
      <c r="AF183" s="311"/>
      <c r="AH183" s="310"/>
      <c r="AI183" s="311"/>
    </row>
    <row r="184" spans="1:35" s="261" customFormat="1" ht="19.5" hidden="1" customHeight="1">
      <c r="A184" s="308" t="e">
        <f>#REF!</f>
        <v>#REF!</v>
      </c>
      <c r="B184" s="318" t="e">
        <f>#REF!</f>
        <v>#REF!</v>
      </c>
      <c r="C184" s="1338" t="e">
        <f>#REF!</f>
        <v>#REF!</v>
      </c>
      <c r="D184" s="1338"/>
      <c r="E184" s="1338"/>
      <c r="F184" s="1338"/>
      <c r="G184" s="1338"/>
      <c r="H184" s="178"/>
      <c r="AE184" s="311"/>
      <c r="AF184" s="311"/>
      <c r="AH184" s="310"/>
      <c r="AI184" s="311"/>
    </row>
    <row r="185" spans="1:35" s="261" customFormat="1" ht="19.5" hidden="1" customHeight="1">
      <c r="A185" s="308" t="e">
        <f>#REF!</f>
        <v>#REF!</v>
      </c>
      <c r="B185" s="318" t="e">
        <f>#REF!</f>
        <v>#REF!</v>
      </c>
      <c r="C185" s="1338" t="e">
        <f>#REF!</f>
        <v>#REF!</v>
      </c>
      <c r="D185" s="1338"/>
      <c r="E185" s="1338"/>
      <c r="F185" s="1338"/>
      <c r="G185" s="1338"/>
      <c r="H185" s="178"/>
      <c r="AE185" s="311"/>
      <c r="AF185" s="311"/>
      <c r="AH185" s="310"/>
      <c r="AI185" s="311"/>
    </row>
    <row r="186" spans="1:35" s="261" customFormat="1" ht="19.5" hidden="1" customHeight="1">
      <c r="A186" s="308" t="e">
        <f>#REF!</f>
        <v>#REF!</v>
      </c>
      <c r="B186" s="318" t="e">
        <f>#REF!</f>
        <v>#REF!</v>
      </c>
      <c r="C186" s="1338" t="e">
        <f>#REF!</f>
        <v>#REF!</v>
      </c>
      <c r="D186" s="1338"/>
      <c r="E186" s="1338"/>
      <c r="F186" s="1338"/>
      <c r="G186" s="1338"/>
      <c r="H186" s="178"/>
      <c r="AE186" s="311"/>
      <c r="AF186" s="311"/>
      <c r="AH186" s="310"/>
      <c r="AI186" s="311"/>
    </row>
    <row r="187" spans="1:35" s="261" customFormat="1" ht="19.5" hidden="1" customHeight="1">
      <c r="A187" s="319"/>
      <c r="B187" s="307" t="e">
        <f>#REF!</f>
        <v>#REF!</v>
      </c>
      <c r="C187" s="1338" t="e">
        <f>#REF!</f>
        <v>#REF!</v>
      </c>
      <c r="D187" s="1338"/>
      <c r="E187" s="1338"/>
      <c r="F187" s="1338"/>
      <c r="G187" s="1338"/>
      <c r="H187" s="178"/>
      <c r="AE187" s="311"/>
      <c r="AF187" s="311"/>
      <c r="AH187" s="311"/>
      <c r="AI187" s="311"/>
    </row>
    <row r="188" spans="1:35" s="261" customFormat="1" ht="19.5" hidden="1" customHeight="1">
      <c r="A188" s="313" t="e">
        <f>#REF!</f>
        <v>#REF!</v>
      </c>
      <c r="B188" s="307" t="e">
        <f>#REF!</f>
        <v>#REF!</v>
      </c>
      <c r="C188" s="1338"/>
      <c r="D188" s="1338"/>
      <c r="E188" s="1338"/>
      <c r="F188" s="1338"/>
      <c r="G188" s="1338"/>
      <c r="H188" s="178"/>
      <c r="AE188" s="311"/>
      <c r="AF188" s="311"/>
      <c r="AH188" s="311"/>
      <c r="AI188" s="311"/>
    </row>
    <row r="189" spans="1:35" s="261" customFormat="1" ht="19.5" hidden="1" customHeight="1">
      <c r="A189" s="308" t="e">
        <f>#REF!</f>
        <v>#REF!</v>
      </c>
      <c r="B189" s="309" t="e">
        <f>#REF!</f>
        <v>#REF!</v>
      </c>
      <c r="C189" s="1338" t="e">
        <f>#REF!</f>
        <v>#REF!</v>
      </c>
      <c r="D189" s="1338"/>
      <c r="E189" s="1338"/>
      <c r="F189" s="1338"/>
      <c r="G189" s="1338"/>
      <c r="H189" s="178"/>
      <c r="AE189" s="311"/>
      <c r="AF189" s="311"/>
      <c r="AH189" s="310"/>
      <c r="AI189" s="311"/>
    </row>
    <row r="190" spans="1:35" s="261" customFormat="1" ht="19.5" hidden="1" customHeight="1">
      <c r="A190" s="308" t="e">
        <f>#REF!</f>
        <v>#REF!</v>
      </c>
      <c r="B190" s="309" t="e">
        <f>#REF!</f>
        <v>#REF!</v>
      </c>
      <c r="C190" s="1338" t="e">
        <f>#REF!</f>
        <v>#REF!</v>
      </c>
      <c r="D190" s="1338"/>
      <c r="E190" s="1338"/>
      <c r="F190" s="1338"/>
      <c r="G190" s="1338"/>
      <c r="H190" s="178"/>
      <c r="AE190" s="311"/>
      <c r="AF190" s="311"/>
      <c r="AH190" s="310"/>
      <c r="AI190" s="311"/>
    </row>
    <row r="191" spans="1:35" s="261" customFormat="1" ht="19.5" hidden="1" customHeight="1">
      <c r="A191" s="308" t="e">
        <f>#REF!</f>
        <v>#REF!</v>
      </c>
      <c r="B191" s="309" t="e">
        <f>#REF!</f>
        <v>#REF!</v>
      </c>
      <c r="C191" s="1338" t="e">
        <f>#REF!</f>
        <v>#REF!</v>
      </c>
      <c r="D191" s="1338"/>
      <c r="E191" s="1338"/>
      <c r="F191" s="1338"/>
      <c r="G191" s="1338"/>
      <c r="H191" s="178"/>
      <c r="AE191" s="311"/>
      <c r="AF191" s="311"/>
      <c r="AH191" s="310"/>
      <c r="AI191" s="311"/>
    </row>
    <row r="192" spans="1:35" s="261" customFormat="1" ht="19.5" hidden="1" customHeight="1">
      <c r="A192" s="319"/>
      <c r="B192" s="307" t="e">
        <f>#REF!</f>
        <v>#REF!</v>
      </c>
      <c r="C192" s="1338" t="e">
        <f>#REF!</f>
        <v>#REF!</v>
      </c>
      <c r="D192" s="1338"/>
      <c r="E192" s="1338"/>
      <c r="F192" s="1338"/>
      <c r="G192" s="1338"/>
      <c r="H192" s="178"/>
      <c r="AE192" s="311"/>
      <c r="AF192" s="311"/>
      <c r="AH192" s="311"/>
      <c r="AI192" s="311"/>
    </row>
    <row r="193" spans="1:35" s="261" customFormat="1" ht="33" hidden="1" customHeight="1">
      <c r="A193" s="313" t="e">
        <f>#REF!</f>
        <v>#REF!</v>
      </c>
      <c r="B193" s="307" t="e">
        <f>#REF!</f>
        <v>#REF!</v>
      </c>
      <c r="C193" s="1338"/>
      <c r="D193" s="1338"/>
      <c r="E193" s="1338"/>
      <c r="F193" s="1338"/>
      <c r="G193" s="1338"/>
      <c r="H193" s="178"/>
      <c r="AE193" s="311"/>
      <c r="AF193" s="311"/>
      <c r="AH193" s="311"/>
      <c r="AI193" s="311"/>
    </row>
    <row r="194" spans="1:35" s="261" customFormat="1" ht="19.5" hidden="1" customHeight="1">
      <c r="A194" s="319" t="e">
        <f>#REF!</f>
        <v>#REF!</v>
      </c>
      <c r="B194" s="309" t="e">
        <f>#REF!</f>
        <v>#REF!</v>
      </c>
      <c r="C194" s="1338" t="e">
        <f>#REF!</f>
        <v>#REF!</v>
      </c>
      <c r="D194" s="1338"/>
      <c r="E194" s="1338"/>
      <c r="F194" s="1338"/>
      <c r="G194" s="1338"/>
      <c r="H194" s="178"/>
      <c r="AE194" s="311"/>
      <c r="AF194" s="311"/>
      <c r="AH194" s="310"/>
      <c r="AI194" s="311"/>
    </row>
    <row r="195" spans="1:35" s="261" customFormat="1" ht="19.5" hidden="1" customHeight="1">
      <c r="A195" s="319" t="e">
        <f>#REF!</f>
        <v>#REF!</v>
      </c>
      <c r="B195" s="309" t="e">
        <f>#REF!</f>
        <v>#REF!</v>
      </c>
      <c r="C195" s="1338" t="e">
        <f>#REF!</f>
        <v>#REF!</v>
      </c>
      <c r="D195" s="1338"/>
      <c r="E195" s="1338"/>
      <c r="F195" s="1338"/>
      <c r="G195" s="1338"/>
      <c r="H195" s="178"/>
      <c r="AE195" s="311"/>
      <c r="AF195" s="311"/>
      <c r="AH195" s="310"/>
      <c r="AI195" s="311"/>
    </row>
    <row r="196" spans="1:35" s="261" customFormat="1" ht="19.5" hidden="1" customHeight="1">
      <c r="A196" s="319" t="e">
        <f>#REF!</f>
        <v>#REF!</v>
      </c>
      <c r="B196" s="309" t="e">
        <f>#REF!</f>
        <v>#REF!</v>
      </c>
      <c r="C196" s="1338" t="e">
        <f>#REF!</f>
        <v>#REF!</v>
      </c>
      <c r="D196" s="1338"/>
      <c r="E196" s="1338"/>
      <c r="F196" s="1338"/>
      <c r="G196" s="1338"/>
      <c r="H196" s="178"/>
      <c r="AE196" s="311"/>
      <c r="AF196" s="311"/>
      <c r="AH196" s="310"/>
      <c r="AI196" s="311"/>
    </row>
    <row r="197" spans="1:35" s="261" customFormat="1" ht="19.5" hidden="1" customHeight="1">
      <c r="A197" s="319"/>
      <c r="B197" s="307" t="e">
        <f>#REF!</f>
        <v>#REF!</v>
      </c>
      <c r="C197" s="1338" t="e">
        <f>#REF!</f>
        <v>#REF!</v>
      </c>
      <c r="D197" s="1338"/>
      <c r="E197" s="1338"/>
      <c r="F197" s="1338"/>
      <c r="G197" s="1338"/>
      <c r="H197" s="178"/>
      <c r="AE197" s="311"/>
      <c r="AF197" s="311"/>
      <c r="AH197" s="311"/>
      <c r="AI197" s="311"/>
    </row>
    <row r="198" spans="1:35" s="261" customFormat="1" ht="19.5" hidden="1" customHeight="1">
      <c r="A198" s="313" t="e">
        <f>#REF!</f>
        <v>#REF!</v>
      </c>
      <c r="B198" s="307" t="e">
        <f>#REF!</f>
        <v>#REF!</v>
      </c>
      <c r="C198" s="1338"/>
      <c r="D198" s="1338"/>
      <c r="E198" s="1338"/>
      <c r="F198" s="1338"/>
      <c r="G198" s="1338"/>
      <c r="H198" s="178"/>
      <c r="AE198" s="311"/>
      <c r="AF198" s="311"/>
      <c r="AH198" s="311"/>
      <c r="AI198" s="311"/>
    </row>
    <row r="199" spans="1:35" s="261" customFormat="1" ht="19.5" hidden="1" customHeight="1">
      <c r="A199" s="308" t="e">
        <f>#REF!</f>
        <v>#REF!</v>
      </c>
      <c r="B199" s="309" t="e">
        <f>#REF!</f>
        <v>#REF!</v>
      </c>
      <c r="C199" s="1338" t="e">
        <f>#REF!</f>
        <v>#REF!</v>
      </c>
      <c r="D199" s="1338"/>
      <c r="E199" s="1338"/>
      <c r="F199" s="1338"/>
      <c r="G199" s="1338"/>
      <c r="H199" s="178"/>
      <c r="AE199" s="311"/>
      <c r="AF199" s="311"/>
      <c r="AH199" s="310"/>
      <c r="AI199" s="311"/>
    </row>
    <row r="200" spans="1:35" s="261" customFormat="1" ht="19.5" hidden="1" customHeight="1">
      <c r="A200" s="308" t="e">
        <f>#REF!</f>
        <v>#REF!</v>
      </c>
      <c r="B200" s="309" t="e">
        <f>#REF!</f>
        <v>#REF!</v>
      </c>
      <c r="C200" s="1338" t="e">
        <f>#REF!</f>
        <v>#REF!</v>
      </c>
      <c r="D200" s="1338"/>
      <c r="E200" s="1338"/>
      <c r="F200" s="1338"/>
      <c r="G200" s="1338"/>
      <c r="H200" s="178"/>
      <c r="AE200" s="311"/>
      <c r="AF200" s="311"/>
      <c r="AH200" s="310"/>
      <c r="AI200" s="311"/>
    </row>
    <row r="201" spans="1:35" s="261" customFormat="1" ht="19.5" hidden="1" customHeight="1">
      <c r="A201" s="319"/>
      <c r="B201" s="307" t="e">
        <f>#REF!</f>
        <v>#REF!</v>
      </c>
      <c r="C201" s="1338" t="e">
        <f>#REF!</f>
        <v>#REF!</v>
      </c>
      <c r="D201" s="1338"/>
      <c r="E201" s="1338"/>
      <c r="F201" s="1338"/>
      <c r="G201" s="1338"/>
      <c r="H201" s="178"/>
      <c r="AE201" s="311"/>
      <c r="AF201" s="311"/>
      <c r="AH201" s="311"/>
      <c r="AI201" s="311"/>
    </row>
    <row r="202" spans="1:35" s="261" customFormat="1" ht="33" hidden="1" customHeight="1">
      <c r="A202" s="313" t="e">
        <f>#REF!</f>
        <v>#REF!</v>
      </c>
      <c r="B202" s="307" t="e">
        <f>#REF!</f>
        <v>#REF!</v>
      </c>
      <c r="C202" s="1338"/>
      <c r="D202" s="1338"/>
      <c r="E202" s="1338"/>
      <c r="F202" s="1338"/>
      <c r="G202" s="1338"/>
      <c r="H202" s="178"/>
      <c r="AE202" s="311"/>
      <c r="AF202" s="311"/>
      <c r="AH202" s="311"/>
      <c r="AI202" s="311"/>
    </row>
    <row r="203" spans="1:35" s="261" customFormat="1" ht="19.5" hidden="1" customHeight="1">
      <c r="A203" s="308" t="e">
        <f>#REF!</f>
        <v>#REF!</v>
      </c>
      <c r="B203" s="309" t="e">
        <f>#REF!</f>
        <v>#REF!</v>
      </c>
      <c r="C203" s="1338" t="e">
        <f>#REF!</f>
        <v>#REF!</v>
      </c>
      <c r="D203" s="1338"/>
      <c r="E203" s="1338"/>
      <c r="F203" s="1338"/>
      <c r="G203" s="1338"/>
      <c r="H203" s="178"/>
      <c r="AE203" s="311"/>
      <c r="AF203" s="311"/>
      <c r="AH203" s="310"/>
      <c r="AI203" s="311"/>
    </row>
    <row r="204" spans="1:35" s="261" customFormat="1" ht="19.5" hidden="1" customHeight="1">
      <c r="A204" s="308" t="e">
        <f>#REF!</f>
        <v>#REF!</v>
      </c>
      <c r="B204" s="309" t="e">
        <f>#REF!</f>
        <v>#REF!</v>
      </c>
      <c r="C204" s="1338" t="e">
        <f>#REF!</f>
        <v>#REF!</v>
      </c>
      <c r="D204" s="1338"/>
      <c r="E204" s="1338"/>
      <c r="F204" s="1338"/>
      <c r="G204" s="1338"/>
      <c r="H204" s="178"/>
      <c r="AE204" s="311"/>
      <c r="AF204" s="311"/>
      <c r="AH204" s="310"/>
      <c r="AI204" s="311"/>
    </row>
    <row r="205" spans="1:35" s="261" customFormat="1" ht="19.5" hidden="1" customHeight="1">
      <c r="A205" s="308" t="e">
        <f>#REF!</f>
        <v>#REF!</v>
      </c>
      <c r="B205" s="309" t="e">
        <f>#REF!</f>
        <v>#REF!</v>
      </c>
      <c r="C205" s="1338" t="e">
        <f>#REF!</f>
        <v>#REF!</v>
      </c>
      <c r="D205" s="1338"/>
      <c r="E205" s="1338"/>
      <c r="F205" s="1338"/>
      <c r="G205" s="1338"/>
      <c r="H205" s="178"/>
      <c r="AE205" s="311"/>
      <c r="AF205" s="311"/>
      <c r="AH205" s="310"/>
      <c r="AI205" s="311"/>
    </row>
    <row r="206" spans="1:35" s="261" customFormat="1" ht="19.5" hidden="1" customHeight="1">
      <c r="A206" s="308" t="e">
        <f>#REF!</f>
        <v>#REF!</v>
      </c>
      <c r="B206" s="309" t="e">
        <f>#REF!</f>
        <v>#REF!</v>
      </c>
      <c r="C206" s="1338" t="e">
        <f>#REF!</f>
        <v>#REF!</v>
      </c>
      <c r="D206" s="1338"/>
      <c r="E206" s="1338"/>
      <c r="F206" s="1338"/>
      <c r="G206" s="1338"/>
      <c r="H206" s="178"/>
      <c r="AE206" s="311"/>
      <c r="AF206" s="311"/>
      <c r="AH206" s="310"/>
      <c r="AI206" s="311"/>
    </row>
    <row r="207" spans="1:35" s="261" customFormat="1" ht="19.5" hidden="1" customHeight="1">
      <c r="A207" s="308" t="e">
        <f>#REF!</f>
        <v>#REF!</v>
      </c>
      <c r="B207" s="309" t="e">
        <f>#REF!</f>
        <v>#REF!</v>
      </c>
      <c r="C207" s="1338" t="e">
        <f>#REF!</f>
        <v>#REF!</v>
      </c>
      <c r="D207" s="1338"/>
      <c r="E207" s="1338"/>
      <c r="F207" s="1338"/>
      <c r="G207" s="1338"/>
      <c r="H207" s="178"/>
      <c r="AE207" s="311"/>
      <c r="AF207" s="311"/>
      <c r="AH207" s="310"/>
      <c r="AI207" s="311"/>
    </row>
    <row r="208" spans="1:35" s="261" customFormat="1" ht="19.5" hidden="1" customHeight="1">
      <c r="A208" s="308" t="e">
        <f>#REF!</f>
        <v>#REF!</v>
      </c>
      <c r="B208" s="309" t="e">
        <f>#REF!</f>
        <v>#REF!</v>
      </c>
      <c r="C208" s="1338" t="e">
        <f>#REF!</f>
        <v>#REF!</v>
      </c>
      <c r="D208" s="1338"/>
      <c r="E208" s="1338"/>
      <c r="F208" s="1338"/>
      <c r="G208" s="1338"/>
      <c r="H208" s="178"/>
      <c r="AE208" s="311"/>
      <c r="AF208" s="311"/>
      <c r="AH208" s="310"/>
      <c r="AI208" s="311"/>
    </row>
    <row r="209" spans="1:35" s="261" customFormat="1" ht="19.5" hidden="1" customHeight="1">
      <c r="A209" s="319"/>
      <c r="B209" s="307" t="e">
        <f>#REF!</f>
        <v>#REF!</v>
      </c>
      <c r="C209" s="1338" t="e">
        <f>#REF!</f>
        <v>#REF!</v>
      </c>
      <c r="D209" s="1338"/>
      <c r="E209" s="1338"/>
      <c r="F209" s="1338"/>
      <c r="G209" s="1338"/>
      <c r="H209" s="178"/>
      <c r="AE209" s="311"/>
      <c r="AF209" s="311"/>
      <c r="AH209" s="311"/>
      <c r="AI209" s="311"/>
    </row>
    <row r="210" spans="1:35" s="261" customFormat="1" ht="33" hidden="1" customHeight="1">
      <c r="A210" s="313" t="e">
        <f>#REF!</f>
        <v>#REF!</v>
      </c>
      <c r="B210" s="307" t="e">
        <f>#REF!</f>
        <v>#REF!</v>
      </c>
      <c r="C210" s="1338"/>
      <c r="D210" s="1338"/>
      <c r="E210" s="1338"/>
      <c r="F210" s="1338"/>
      <c r="G210" s="1338"/>
      <c r="H210" s="178"/>
      <c r="AE210" s="311"/>
      <c r="AF210" s="311"/>
      <c r="AH210" s="311"/>
      <c r="AI210" s="311"/>
    </row>
    <row r="211" spans="1:35" s="261" customFormat="1" ht="33" hidden="1" customHeight="1">
      <c r="A211" s="308" t="e">
        <f>#REF!</f>
        <v>#REF!</v>
      </c>
      <c r="B211" s="309" t="e">
        <f>#REF!</f>
        <v>#REF!</v>
      </c>
      <c r="C211" s="1338" t="e">
        <f>#REF!</f>
        <v>#REF!</v>
      </c>
      <c r="D211" s="1338"/>
      <c r="E211" s="1338"/>
      <c r="F211" s="1338"/>
      <c r="G211" s="1338"/>
      <c r="H211" s="178"/>
      <c r="AE211" s="311"/>
      <c r="AF211" s="311"/>
      <c r="AH211" s="310"/>
      <c r="AI211" s="311"/>
    </row>
    <row r="212" spans="1:35" s="261" customFormat="1" ht="19.5" hidden="1" customHeight="1">
      <c r="A212" s="308" t="e">
        <f>#REF!</f>
        <v>#REF!</v>
      </c>
      <c r="B212" s="309" t="e">
        <f>#REF!</f>
        <v>#REF!</v>
      </c>
      <c r="C212" s="1338" t="e">
        <f>#REF!</f>
        <v>#REF!</v>
      </c>
      <c r="D212" s="1338"/>
      <c r="E212" s="1338"/>
      <c r="F212" s="1338"/>
      <c r="G212" s="1338"/>
      <c r="H212" s="178"/>
      <c r="AE212" s="311"/>
      <c r="AF212" s="311"/>
      <c r="AH212" s="310"/>
      <c r="AI212" s="311"/>
    </row>
    <row r="213" spans="1:35" s="261" customFormat="1" ht="19.5" hidden="1" customHeight="1">
      <c r="A213" s="308" t="e">
        <f>#REF!</f>
        <v>#REF!</v>
      </c>
      <c r="B213" s="309" t="e">
        <f>#REF!</f>
        <v>#REF!</v>
      </c>
      <c r="C213" s="1338" t="e">
        <f>#REF!</f>
        <v>#REF!</v>
      </c>
      <c r="D213" s="1338"/>
      <c r="E213" s="1338"/>
      <c r="F213" s="1338"/>
      <c r="G213" s="1338"/>
      <c r="H213" s="178"/>
      <c r="AE213" s="311"/>
      <c r="AF213" s="311"/>
      <c r="AH213" s="310"/>
      <c r="AI213" s="311"/>
    </row>
    <row r="214" spans="1:35" s="261" customFormat="1" ht="19.5" hidden="1" customHeight="1">
      <c r="A214" s="319" t="e">
        <f>#REF!</f>
        <v>#REF!</v>
      </c>
      <c r="B214" s="307" t="e">
        <f>#REF!</f>
        <v>#REF!</v>
      </c>
      <c r="C214" s="1338" t="e">
        <f>#REF!</f>
        <v>#REF!</v>
      </c>
      <c r="D214" s="1338"/>
      <c r="E214" s="1338"/>
      <c r="F214" s="1338"/>
      <c r="G214" s="1338"/>
      <c r="H214" s="178"/>
      <c r="AE214" s="311"/>
      <c r="AF214" s="311"/>
      <c r="AH214" s="311"/>
      <c r="AI214" s="311"/>
    </row>
    <row r="215" spans="1:35" s="261" customFormat="1" ht="33" hidden="1" customHeight="1">
      <c r="A215" s="313" t="e">
        <f>#REF!</f>
        <v>#REF!</v>
      </c>
      <c r="B215" s="307" t="e">
        <f>#REF!</f>
        <v>#REF!</v>
      </c>
      <c r="C215" s="1338"/>
      <c r="D215" s="1338"/>
      <c r="E215" s="1338"/>
      <c r="F215" s="1338"/>
      <c r="G215" s="1338"/>
      <c r="H215" s="178"/>
      <c r="AE215" s="311"/>
      <c r="AF215" s="311"/>
      <c r="AH215" s="311"/>
      <c r="AI215" s="311"/>
    </row>
    <row r="216" spans="1:35" s="261" customFormat="1" ht="19.5" hidden="1" customHeight="1">
      <c r="A216" s="308" t="e">
        <f>#REF!</f>
        <v>#REF!</v>
      </c>
      <c r="B216" s="309" t="e">
        <f>#REF!</f>
        <v>#REF!</v>
      </c>
      <c r="C216" s="1338" t="e">
        <f>#REF!</f>
        <v>#REF!</v>
      </c>
      <c r="D216" s="1338"/>
      <c r="E216" s="1338"/>
      <c r="F216" s="1338"/>
      <c r="G216" s="1338"/>
      <c r="H216" s="178"/>
      <c r="AE216" s="311"/>
      <c r="AF216" s="311"/>
      <c r="AH216" s="310"/>
      <c r="AI216" s="311"/>
    </row>
    <row r="217" spans="1:35" s="261" customFormat="1" ht="19.5" hidden="1" customHeight="1">
      <c r="A217" s="308" t="e">
        <f>#REF!</f>
        <v>#REF!</v>
      </c>
      <c r="B217" s="309" t="e">
        <f>#REF!</f>
        <v>#REF!</v>
      </c>
      <c r="C217" s="1338" t="e">
        <f>#REF!</f>
        <v>#REF!</v>
      </c>
      <c r="D217" s="1338"/>
      <c r="E217" s="1338"/>
      <c r="F217" s="1338"/>
      <c r="G217" s="1338"/>
      <c r="H217" s="178"/>
      <c r="AE217" s="311"/>
      <c r="AF217" s="311"/>
      <c r="AH217" s="310"/>
      <c r="AI217" s="311"/>
    </row>
    <row r="218" spans="1:35" s="261" customFormat="1" ht="32.25" hidden="1" customHeight="1">
      <c r="A218" s="308" t="e">
        <f>#REF!</f>
        <v>#REF!</v>
      </c>
      <c r="B218" s="309" t="e">
        <f>#REF!</f>
        <v>#REF!</v>
      </c>
      <c r="C218" s="1338" t="e">
        <f>#REF!</f>
        <v>#REF!</v>
      </c>
      <c r="D218" s="1338"/>
      <c r="E218" s="1338"/>
      <c r="F218" s="1338"/>
      <c r="G218" s="1338"/>
      <c r="H218" s="178"/>
      <c r="AE218" s="311"/>
      <c r="AF218" s="311"/>
      <c r="AH218" s="310"/>
      <c r="AI218" s="311"/>
    </row>
    <row r="219" spans="1:35" s="261" customFormat="1" ht="19.5" hidden="1" customHeight="1">
      <c r="A219" s="308" t="e">
        <f>#REF!</f>
        <v>#REF!</v>
      </c>
      <c r="B219" s="309" t="e">
        <f>#REF!</f>
        <v>#REF!</v>
      </c>
      <c r="C219" s="1338" t="e">
        <f>#REF!</f>
        <v>#REF!</v>
      </c>
      <c r="D219" s="1338"/>
      <c r="E219" s="1338"/>
      <c r="F219" s="1338"/>
      <c r="G219" s="1338"/>
      <c r="H219" s="178"/>
      <c r="AE219" s="311"/>
      <c r="AF219" s="311"/>
      <c r="AH219" s="310"/>
      <c r="AI219" s="311"/>
    </row>
    <row r="220" spans="1:35" s="261" customFormat="1" ht="19.5" hidden="1" customHeight="1">
      <c r="A220" s="312"/>
      <c r="B220" s="307" t="e">
        <f>#REF!</f>
        <v>#REF!</v>
      </c>
      <c r="C220" s="1338" t="e">
        <f>#REF!</f>
        <v>#REF!</v>
      </c>
      <c r="D220" s="1338"/>
      <c r="E220" s="1338"/>
      <c r="F220" s="1338"/>
      <c r="G220" s="1338"/>
      <c r="H220" s="180"/>
      <c r="AE220" s="311"/>
      <c r="AF220" s="311"/>
      <c r="AH220" s="311"/>
      <c r="AI220" s="311"/>
    </row>
    <row r="221" spans="1:35" s="261" customFormat="1" hidden="1">
      <c r="A221" s="315"/>
      <c r="B221" s="307" t="e">
        <f>#REF!</f>
        <v>#REF!</v>
      </c>
      <c r="C221" s="1338" t="e">
        <f>#REF!</f>
        <v>#REF!</v>
      </c>
      <c r="D221" s="1338"/>
      <c r="E221" s="1338"/>
      <c r="F221" s="1338"/>
      <c r="G221" s="1338"/>
      <c r="H221" s="180"/>
      <c r="AE221" s="311"/>
      <c r="AF221" s="311"/>
      <c r="AH221" s="311"/>
      <c r="AI221" s="311"/>
    </row>
    <row r="222" spans="1:35" s="261" customFormat="1" ht="19.5" hidden="1" customHeight="1">
      <c r="A222" s="316"/>
      <c r="B222" s="307" t="e">
        <f>#REF!</f>
        <v>#REF!</v>
      </c>
      <c r="C222" s="1338" t="e">
        <f>#REF!</f>
        <v>#REF!</v>
      </c>
      <c r="D222" s="1338"/>
      <c r="E222" s="1338"/>
      <c r="F222" s="1338"/>
      <c r="G222" s="1338"/>
      <c r="H222" s="180"/>
      <c r="AE222" s="311"/>
      <c r="AF222" s="311"/>
      <c r="AH222" s="311"/>
      <c r="AI222" s="311"/>
    </row>
    <row r="223" spans="1:35" s="176" customFormat="1">
      <c r="A223" s="222"/>
      <c r="B223" s="215"/>
      <c r="C223" s="1339"/>
      <c r="D223" s="1339"/>
      <c r="E223" s="1339"/>
      <c r="F223" s="1339"/>
      <c r="G223" s="1339"/>
      <c r="H223" s="250"/>
      <c r="I223" s="376"/>
      <c r="J223" s="376"/>
      <c r="K223" s="376"/>
      <c r="L223" s="376"/>
    </row>
    <row r="224" spans="1:35" s="176" customFormat="1">
      <c r="A224" s="197"/>
      <c r="B224" s="185"/>
      <c r="C224" s="185"/>
      <c r="D224" s="185"/>
      <c r="E224" s="185"/>
      <c r="F224" s="185"/>
      <c r="G224" s="185"/>
      <c r="H224" s="250"/>
      <c r="I224" s="376"/>
      <c r="J224" s="376"/>
      <c r="K224" s="376"/>
      <c r="L224" s="376"/>
    </row>
    <row r="225" spans="1:12" s="176" customFormat="1">
      <c r="A225" s="197"/>
      <c r="B225" s="185"/>
      <c r="C225" s="185"/>
      <c r="D225" s="185"/>
      <c r="E225" s="185"/>
      <c r="F225" s="185"/>
      <c r="G225" s="185"/>
      <c r="H225" s="250"/>
      <c r="I225" s="376"/>
      <c r="J225" s="376"/>
      <c r="K225" s="376"/>
      <c r="L225" s="376"/>
    </row>
  </sheetData>
  <sheetProtection password="CFB5" sheet="1" objects="1" scenarios="1" formatColumns="0" formatRows="0" selectLockedCells="1"/>
  <customSheetViews>
    <customSheetView guid="{D5F8AD2D-F014-4A7B-9CE7-589273BD9F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
      <headerFooter alignWithMargins="0">
        <oddFooter>&amp;R&amp;"Book Antiqua,Bold"&amp;10Schedule-7/ Page &amp;P of &amp;N</oddFooter>
      </headerFooter>
    </customSheetView>
    <customSheetView guid="{8909CFDD-4F29-4C72-886E-908773EE94A2}"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
      <headerFooter alignWithMargins="0">
        <oddFooter>&amp;R&amp;"Book Antiqua,Bold"&amp;10Schedule-7/ Page &amp;P of &amp;N</oddFooter>
      </headerFooter>
    </customSheetView>
    <customSheetView guid="{A34CC49F-E309-4C23-B4F6-1E3B307C10D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3"/>
      <headerFooter alignWithMargins="0">
        <oddFooter>&amp;R&amp;"Book Antiqua,Bold"&amp;10Schedule-7/ Page &amp;P of &amp;N</oddFooter>
      </headerFooter>
    </customSheetView>
    <customSheetView guid="{B835C05C-B615-4DCB-982D-4519616B3CD8}"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4"/>
      <headerFooter alignWithMargins="0">
        <oddFooter>&amp;R&amp;"Book Antiqua,Bold"&amp;10Schedule-7/ Page &amp;P of &amp;N</oddFooter>
      </headerFooter>
    </customSheetView>
    <customSheetView guid="{223BC0FC-814D-40F0-9795-CE82A16FF3A5}"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5"/>
      <headerFooter alignWithMargins="0">
        <oddFooter>&amp;R&amp;"Book Antiqua,Bold"&amp;10Schedule-7/ Page &amp;P of &amp;N</oddFooter>
      </headerFooter>
    </customSheetView>
    <customSheetView guid="{D53177B2-31EC-4222-B97A-A37DCFD9E45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6"/>
      <headerFooter alignWithMargins="0">
        <oddFooter>&amp;R&amp;"Book Antiqua,Bold"&amp;10Schedule-7/ Page &amp;P of &amp;N</oddFooter>
      </headerFooter>
    </customSheetView>
    <customSheetView guid="{B3CE7B10-A914-4559-A6DA-AED8C22AFD6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7"/>
      <headerFooter alignWithMargins="0">
        <oddFooter>&amp;R&amp;"Book Antiqua,Bold"&amp;10Schedule-7/ Page &amp;P of &amp;N</oddFooter>
      </headerFooter>
    </customSheetView>
    <customSheetView guid="{7487ED9F-BBED-4B2A-9631-22F1A43094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8"/>
      <headerFooter alignWithMargins="0">
        <oddFooter>&amp;R&amp;"Book Antiqua,Bold"&amp;10Schedule-7/ Page &amp;P of &amp;N</oddFooter>
      </headerFooter>
    </customSheetView>
    <customSheetView guid="{A7DBDDEF-9245-44C6-9EBF-032DB6E1C0A2}"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9"/>
      <headerFooter alignWithMargins="0">
        <oddFooter>&amp;R&amp;"Book Antiqua,Bold"&amp;10Schedule-7/ Page &amp;P of &amp;N</oddFooter>
      </headerFooter>
    </customSheetView>
    <customSheetView guid="{E9F4E142-7D26-464D-BECA-4F3806DB1FE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0"/>
      <headerFooter alignWithMargins="0">
        <oddFooter>&amp;R&amp;"Book Antiqua,Bold"&amp;10Schedule-7/ Page &amp;P of &amp;N</oddFooter>
      </headerFooter>
    </customSheetView>
    <customSheetView guid="{27A45B7A-04F2-4516-B80B-5ED0825D4ED3}" scale="80" hiddenRows="1" hiddenColumns="1" state="hidden" topLeftCell="A8">
      <selection activeCell="A4" sqref="A4:G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1"/>
      <headerFooter alignWithMargins="0">
        <oddFooter>&amp;R&amp;"Book Antiqua,Bold"&amp;10Schedule-7/ Page &amp;P of &amp;N</oddFooter>
      </headerFooter>
    </customSheetView>
    <customSheetView guid="{ECE9294F-C910-4036-88BC-B1F2176FB0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B23AD343-29DA-4CE0-BD10-47BF44F3782F}"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4AA1107B-A795-4744-B566-827168772C7A}"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EE46BCD1-F715-4FA9-A5FC-1B125AD601E0}"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D0757F9E-DF41-4B40-A5E5-F4F8FDD8D61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E97134B6-5E8D-4951-8DA0-73D06553236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C431BC99-7569-44AB-83F6-AB73BDED3783}"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8"/>
      <headerFooter alignWithMargins="0">
        <oddFooter>&amp;R&amp;"Book Antiqua,Bold"&amp;10Schedule-7/ Page &amp;P of &amp;N</oddFooter>
      </headerFooter>
    </customSheetView>
    <customSheetView guid="{498493C3-769C-4143-9114-C68CD1D40B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9"/>
      <headerFooter alignWithMargins="0">
        <oddFooter>&amp;R&amp;"Book Antiqua,Bold"&amp;10Schedule-7/ Page &amp;P of &amp;N</oddFooter>
      </headerFooter>
    </customSheetView>
    <customSheetView guid="{1E0C44A1-9358-4FBD-8C2C-4DB661DA1476}"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0"/>
      <headerFooter alignWithMargins="0">
        <oddFooter>&amp;R&amp;"Book Antiqua,Bold"&amp;10Schedule-7/ Page &amp;P of &amp;N</oddFooter>
      </headerFooter>
    </customSheetView>
    <customSheetView guid="{A41EE4DE-0D82-4A56-8210-F78316511D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1"/>
      <headerFooter alignWithMargins="0">
        <oddFooter>&amp;R&amp;"Book Antiqua,Bold"&amp;10Schedule-7/ Page &amp;P of &amp;N</oddFooter>
      </headerFooter>
    </customSheetView>
    <customSheetView guid="{BB6473B7-092C-417E-97E7-ED0705AE17A0}"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2"/>
      <headerFooter alignWithMargins="0">
        <oddFooter>&amp;R&amp;"Book Antiqua,Bold"&amp;10Schedule-7/ Page &amp;P of &amp;N</oddFooter>
      </headerFooter>
    </customSheetView>
    <customSheetView guid="{023E95C7-CD0A-46A1-945E-64751E02EBFE}"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3"/>
      <headerFooter alignWithMargins="0">
        <oddFooter>&amp;R&amp;"Book Antiqua,Bold"&amp;10Schedule-7/ Page &amp;P of &amp;N</oddFooter>
      </headerFooter>
    </customSheetView>
    <customSheetView guid="{CB55CDDD-15EC-4265-9148-3411BBB26D54}"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4"/>
      <headerFooter alignWithMargins="0">
        <oddFooter>&amp;R&amp;"Book Antiqua,Bold"&amp;10Schedule-7/ Page &amp;P of &amp;N</oddFooter>
      </headerFooter>
    </customSheetView>
    <customSheetView guid="{987A3FAC-920D-4C0C-8129-D8F4AFD7E477}"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5"/>
      <headerFooter alignWithMargins="0">
        <oddFooter>&amp;R&amp;"Book Antiqua,Bold"&amp;10Schedule-7/ Page &amp;P of &amp;N</oddFooter>
      </headerFooter>
    </customSheetView>
  </customSheetViews>
  <mergeCells count="143">
    <mergeCell ref="A3:G3"/>
    <mergeCell ref="A4:G4"/>
    <mergeCell ref="A7:C7"/>
    <mergeCell ref="B8:C8"/>
    <mergeCell ref="B11:C11"/>
    <mergeCell ref="A13:G13"/>
    <mergeCell ref="AE14:AF14"/>
    <mergeCell ref="AH14:AI14"/>
    <mergeCell ref="B114:C114"/>
    <mergeCell ref="B9:C9"/>
    <mergeCell ref="B10:C10"/>
    <mergeCell ref="C24:G24"/>
    <mergeCell ref="C25:G25"/>
    <mergeCell ref="A106:G106"/>
    <mergeCell ref="A107:G107"/>
    <mergeCell ref="A22:G22"/>
    <mergeCell ref="C23:G23"/>
    <mergeCell ref="A110:C110"/>
    <mergeCell ref="B111:C111"/>
    <mergeCell ref="B112:C112"/>
    <mergeCell ref="B113:C113"/>
    <mergeCell ref="C26:G26"/>
    <mergeCell ref="B28:G28"/>
    <mergeCell ref="AH117:AI117"/>
    <mergeCell ref="C118:G118"/>
    <mergeCell ref="AE118:AF118"/>
    <mergeCell ref="AH118:AI118"/>
    <mergeCell ref="C117:G117"/>
    <mergeCell ref="AE116:AF116"/>
    <mergeCell ref="AE117:AF117"/>
    <mergeCell ref="AH116:AI116"/>
    <mergeCell ref="AH124:AI124"/>
    <mergeCell ref="C116:G116"/>
    <mergeCell ref="C120:G120"/>
    <mergeCell ref="C119:G119"/>
    <mergeCell ref="C129:G129"/>
    <mergeCell ref="C121:G121"/>
    <mergeCell ref="C122:G122"/>
    <mergeCell ref="AH123:AI123"/>
    <mergeCell ref="AE122:AF122"/>
    <mergeCell ref="AH122:AI122"/>
    <mergeCell ref="C130:G130"/>
    <mergeCell ref="C123:G123"/>
    <mergeCell ref="AE123:AF123"/>
    <mergeCell ref="C125:G125"/>
    <mergeCell ref="C126:G126"/>
    <mergeCell ref="C127:G127"/>
    <mergeCell ref="C128:G128"/>
    <mergeCell ref="C124:G124"/>
    <mergeCell ref="AE124:AF124"/>
    <mergeCell ref="C139:G139"/>
    <mergeCell ref="C140:G140"/>
    <mergeCell ref="C141:G141"/>
    <mergeCell ref="C142:G142"/>
    <mergeCell ref="C153:G153"/>
    <mergeCell ref="C154:G154"/>
    <mergeCell ref="C149:G149"/>
    <mergeCell ref="C150:G150"/>
    <mergeCell ref="C131:G131"/>
    <mergeCell ref="C132:G132"/>
    <mergeCell ref="C133:G133"/>
    <mergeCell ref="C134:G134"/>
    <mergeCell ref="C135:G135"/>
    <mergeCell ref="C136:G136"/>
    <mergeCell ref="C137:G137"/>
    <mergeCell ref="C138:G138"/>
    <mergeCell ref="C143:G143"/>
    <mergeCell ref="C144:G144"/>
    <mergeCell ref="C145:G145"/>
    <mergeCell ref="C146:G146"/>
    <mergeCell ref="C147:G147"/>
    <mergeCell ref="C148:G148"/>
    <mergeCell ref="C155:G155"/>
    <mergeCell ref="C156:G156"/>
    <mergeCell ref="C157:G157"/>
    <mergeCell ref="C158:G158"/>
    <mergeCell ref="C159:G159"/>
    <mergeCell ref="C160:G160"/>
    <mergeCell ref="C161:G161"/>
    <mergeCell ref="C151:G151"/>
    <mergeCell ref="C152:G152"/>
    <mergeCell ref="C181:G181"/>
    <mergeCell ref="C182:G182"/>
    <mergeCell ref="C162:G162"/>
    <mergeCell ref="C163:G163"/>
    <mergeCell ref="C177:G177"/>
    <mergeCell ref="C178:G178"/>
    <mergeCell ref="C167:G167"/>
    <mergeCell ref="C168:G168"/>
    <mergeCell ref="C169:G169"/>
    <mergeCell ref="C170:G170"/>
    <mergeCell ref="C173:G173"/>
    <mergeCell ref="C174:G174"/>
    <mergeCell ref="C175:G175"/>
    <mergeCell ref="C176:G176"/>
    <mergeCell ref="C179:G179"/>
    <mergeCell ref="C180:G180"/>
    <mergeCell ref="C171:G171"/>
    <mergeCell ref="C172:G172"/>
    <mergeCell ref="C165:G165"/>
    <mergeCell ref="C164:G164"/>
    <mergeCell ref="C166:G166"/>
    <mergeCell ref="C195:G195"/>
    <mergeCell ref="C196:G196"/>
    <mergeCell ref="C183:G183"/>
    <mergeCell ref="C184:G184"/>
    <mergeCell ref="C191:G191"/>
    <mergeCell ref="C192:G192"/>
    <mergeCell ref="C193:G193"/>
    <mergeCell ref="C194:G194"/>
    <mergeCell ref="C185:G185"/>
    <mergeCell ref="C186:G186"/>
    <mergeCell ref="C187:G187"/>
    <mergeCell ref="C188:G188"/>
    <mergeCell ref="C189:G189"/>
    <mergeCell ref="C190:G190"/>
    <mergeCell ref="C201:G201"/>
    <mergeCell ref="C202:G202"/>
    <mergeCell ref="C199:G199"/>
    <mergeCell ref="C200:G200"/>
    <mergeCell ref="C197:G197"/>
    <mergeCell ref="C198:G198"/>
    <mergeCell ref="C209:G209"/>
    <mergeCell ref="C210:G210"/>
    <mergeCell ref="C203:G203"/>
    <mergeCell ref="C204:G204"/>
    <mergeCell ref="C205:G205"/>
    <mergeCell ref="C206:G206"/>
    <mergeCell ref="C207:G207"/>
    <mergeCell ref="C208:G208"/>
    <mergeCell ref="C211:G211"/>
    <mergeCell ref="C212:G212"/>
    <mergeCell ref="C221:G221"/>
    <mergeCell ref="C219:G219"/>
    <mergeCell ref="C213:G213"/>
    <mergeCell ref="C214:G214"/>
    <mergeCell ref="C222:G222"/>
    <mergeCell ref="C223:G223"/>
    <mergeCell ref="C215:G215"/>
    <mergeCell ref="C216:G216"/>
    <mergeCell ref="C217:G217"/>
    <mergeCell ref="C218:G218"/>
    <mergeCell ref="C220:G220"/>
  </mergeCells>
  <phoneticPr fontId="27" type="noConversion"/>
  <conditionalFormatting sqref="E15:E17">
    <cfRule type="expression" dxfId="4" priority="1" stopIfTrue="1">
      <formula>D15&gt;0</formula>
    </cfRule>
  </conditionalFormatting>
  <conditionalFormatting sqref="H15:H19">
    <cfRule type="expression" dxfId="3" priority="2" stopIfTrue="1">
      <formula>G15=""</formula>
    </cfRule>
  </conditionalFormatting>
  <printOptions horizontalCentered="1"/>
  <pageMargins left="0.78740157480314998" right="0.38" top="0.61" bottom="0.57999999999999996" header="0.34" footer="0.36"/>
  <pageSetup paperSize="9" orientation="portrait" horizontalDpi="300" verticalDpi="300" r:id="rId26"/>
  <headerFooter alignWithMargins="0">
    <oddFooter>&amp;R&amp;"Book Antiqua,Bold"&amp;10Schedule-7/ Page &amp;P of &amp;N</oddFooter>
  </headerFooter>
  <colBreaks count="1" manualBreakCount="1">
    <brk id="7" max="1048575" man="1"/>
  </colBreaks>
  <drawing r:id="rId2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indexed="11"/>
  </sheetPr>
  <dimension ref="A1:U43"/>
  <sheetViews>
    <sheetView showZeros="0" view="pageBreakPreview" topLeftCell="A2" zoomScaleNormal="100" zoomScaleSheetLayoutView="100" workbookViewId="0">
      <selection activeCell="G15" sqref="G15"/>
    </sheetView>
  </sheetViews>
  <sheetFormatPr defaultColWidth="9" defaultRowHeight="15.75"/>
  <cols>
    <col min="1" max="2" width="6.625" style="746" customWidth="1"/>
    <col min="3" max="3" width="21.625" style="746" customWidth="1"/>
    <col min="4" max="4" width="13.375" style="746" customWidth="1"/>
    <col min="5" max="5" width="23.625" style="746" customWidth="1"/>
    <col min="6" max="6" width="11.875" style="746" customWidth="1"/>
    <col min="7" max="7" width="14.375" style="746" customWidth="1"/>
    <col min="8" max="8" width="15.625" style="743" hidden="1" customWidth="1"/>
    <col min="9" max="9" width="20" style="743" hidden="1" customWidth="1"/>
    <col min="10" max="10" width="41.5" style="743" hidden="1" customWidth="1"/>
    <col min="11" max="11" width="21.25" style="743" hidden="1" customWidth="1"/>
    <col min="12" max="13" width="14.25" style="743" customWidth="1"/>
    <col min="14" max="16" width="9" style="775" customWidth="1"/>
    <col min="17" max="19" width="9" style="776"/>
    <col min="20" max="21" width="9" style="777"/>
    <col min="22" max="16384" width="9" style="778"/>
  </cols>
  <sheetData>
    <row r="1" spans="1:21" s="774" customFormat="1" ht="40.15" hidden="1" customHeight="1">
      <c r="A1" s="1353" t="s">
        <v>576</v>
      </c>
      <c r="B1" s="1353"/>
      <c r="C1" s="1353"/>
      <c r="D1" s="1353"/>
      <c r="E1" s="1353"/>
      <c r="F1" s="1353"/>
      <c r="G1" s="1353"/>
      <c r="H1" s="578"/>
      <c r="I1" s="578"/>
      <c r="J1" s="578"/>
      <c r="K1" s="578"/>
      <c r="L1" s="578"/>
      <c r="M1" s="578"/>
      <c r="N1" s="578"/>
      <c r="O1" s="578"/>
      <c r="P1" s="578"/>
      <c r="Q1" s="772"/>
      <c r="R1" s="772"/>
      <c r="S1" s="772"/>
      <c r="T1" s="773"/>
      <c r="U1" s="773"/>
    </row>
    <row r="2" spans="1:21" ht="18" customHeight="1">
      <c r="A2" s="665" t="str">
        <f>Cover!B3</f>
        <v>Tender Enquiry No.:NR3/NT/W-AIS/DOM/K00/25/09228 (RFx No. 5002004616)</v>
      </c>
      <c r="B2" s="665"/>
      <c r="C2" s="666"/>
      <c r="D2" s="667"/>
      <c r="E2" s="667"/>
      <c r="F2" s="667"/>
      <c r="G2" s="668" t="s">
        <v>26</v>
      </c>
    </row>
    <row r="3" spans="1:21" ht="18" customHeight="1">
      <c r="A3" s="670"/>
      <c r="B3" s="670"/>
      <c r="C3" s="287"/>
      <c r="D3" s="671"/>
      <c r="E3" s="671"/>
      <c r="F3" s="671"/>
      <c r="G3" s="284"/>
    </row>
    <row r="4" spans="1:21" ht="19.149999999999999" customHeight="1">
      <c r="A4" s="1321" t="s">
        <v>27</v>
      </c>
      <c r="B4" s="1321"/>
      <c r="C4" s="1321"/>
      <c r="D4" s="1321"/>
      <c r="E4" s="1321"/>
      <c r="F4" s="1321"/>
      <c r="G4" s="1321"/>
    </row>
    <row r="5" spans="1:21" ht="21" customHeight="1">
      <c r="A5" s="670" t="s">
        <v>394</v>
      </c>
      <c r="B5" s="670"/>
      <c r="C5" s="700"/>
      <c r="D5" s="700"/>
      <c r="E5" s="700"/>
      <c r="F5" s="700"/>
      <c r="G5" s="700"/>
    </row>
    <row r="6" spans="1:21" ht="21" customHeight="1">
      <c r="A6" s="695" t="s">
        <v>396</v>
      </c>
      <c r="B6" s="695"/>
      <c r="C6" s="700"/>
      <c r="D6" s="700"/>
      <c r="E6" s="700"/>
      <c r="F6" s="700"/>
      <c r="G6" s="700"/>
    </row>
    <row r="7" spans="1:21" ht="21" customHeight="1">
      <c r="A7" s="695" t="s">
        <v>398</v>
      </c>
      <c r="B7" s="695"/>
      <c r="C7" s="700"/>
      <c r="D7" s="700"/>
      <c r="E7" s="700"/>
      <c r="F7" s="700"/>
      <c r="G7" s="700"/>
    </row>
    <row r="8" spans="1:21" ht="21" customHeight="1">
      <c r="A8" s="695" t="s">
        <v>588</v>
      </c>
      <c r="B8" s="695"/>
      <c r="C8" s="700"/>
      <c r="D8" s="700"/>
      <c r="E8" s="700"/>
      <c r="F8" s="700"/>
      <c r="G8" s="700"/>
    </row>
    <row r="9" spans="1:21" ht="21" customHeight="1">
      <c r="A9" s="695" t="s">
        <v>583</v>
      </c>
      <c r="B9" s="695"/>
      <c r="C9" s="700"/>
      <c r="D9" s="700"/>
      <c r="E9" s="700"/>
      <c r="F9" s="700"/>
      <c r="G9" s="700"/>
    </row>
    <row r="10" spans="1:21" ht="21" customHeight="1">
      <c r="A10" s="695"/>
      <c r="B10" s="695"/>
      <c r="C10" s="700"/>
      <c r="D10" s="700"/>
      <c r="E10" s="700"/>
      <c r="F10" s="700"/>
      <c r="G10" s="700"/>
    </row>
    <row r="11" spans="1:21" ht="21" customHeight="1">
      <c r="A11" s="700"/>
      <c r="B11" s="700"/>
      <c r="C11" s="700"/>
      <c r="D11" s="700"/>
      <c r="E11" s="700"/>
      <c r="F11" s="700"/>
      <c r="G11" s="700"/>
    </row>
    <row r="12" spans="1:21" ht="42" customHeight="1">
      <c r="A12" s="744" t="s">
        <v>28</v>
      </c>
      <c r="B12" s="744"/>
      <c r="C12" s="1354" t="str">
        <f>Cover!$B$2</f>
        <v>Package-C-Augmentation of transformation capacity at 765/400/220kV Agra (PG) S/S by 1x500 MVA, 400/220kV ICT at 400 KV Agra S/S</v>
      </c>
      <c r="D12" s="1354"/>
      <c r="E12" s="1354"/>
      <c r="F12" s="1354"/>
      <c r="G12" s="1354"/>
    </row>
    <row r="13" spans="1:21" ht="21" customHeight="1">
      <c r="A13" s="744" t="s">
        <v>29</v>
      </c>
      <c r="B13" s="744"/>
      <c r="C13" s="745"/>
      <c r="D13" s="744"/>
      <c r="E13" s="744"/>
      <c r="F13" s="744"/>
      <c r="G13" s="744"/>
    </row>
    <row r="14" spans="1:21" ht="55.5" customHeight="1">
      <c r="A14" s="1355" t="s">
        <v>30</v>
      </c>
      <c r="B14" s="1355"/>
      <c r="C14" s="1355"/>
      <c r="D14" s="1355"/>
      <c r="E14" s="1355"/>
      <c r="F14" s="1355"/>
      <c r="G14" s="1355"/>
      <c r="I14" s="779" t="s">
        <v>31</v>
      </c>
      <c r="J14" s="780" t="s">
        <v>32</v>
      </c>
    </row>
    <row r="15" spans="1:21" ht="70.150000000000006" customHeight="1">
      <c r="B15" s="781">
        <v>1</v>
      </c>
      <c r="C15" s="1350" t="s">
        <v>584</v>
      </c>
      <c r="D15" s="1351"/>
      <c r="E15" s="1351"/>
      <c r="F15" s="1352"/>
      <c r="G15" s="747"/>
      <c r="H15" s="748">
        <f>'Sch-1'!N117+'Sch-2'!J118+'Sch-3 '!P98+'Sch-4'!P22+'Sch-4b'!P30+'Sch-7'!M20</f>
        <v>0</v>
      </c>
      <c r="I15" s="749">
        <f>IF(H15=0,0,G15/H15)</f>
        <v>0</v>
      </c>
    </row>
    <row r="16" spans="1:21" ht="70.150000000000006" customHeight="1">
      <c r="B16" s="781">
        <v>2</v>
      </c>
      <c r="C16" s="1350" t="s">
        <v>585</v>
      </c>
      <c r="D16" s="1351"/>
      <c r="E16" s="1351"/>
      <c r="F16" s="1352"/>
      <c r="G16" s="750"/>
      <c r="H16" s="748">
        <f>'Sch-1'!N117+'Sch-2'!J118+'Sch-3 '!P98+'Sch-4'!P22+'Sch-4b'!P30+'Sch-7'!M20</f>
        <v>0</v>
      </c>
      <c r="I16" s="782">
        <f>G16</f>
        <v>0</v>
      </c>
    </row>
    <row r="17" spans="1:11" ht="55.15" customHeight="1">
      <c r="A17" s="778"/>
      <c r="B17" s="783">
        <v>3</v>
      </c>
      <c r="C17" s="1357" t="s">
        <v>586</v>
      </c>
      <c r="D17" s="1358"/>
      <c r="E17" s="1358"/>
      <c r="F17" s="1359"/>
      <c r="G17" s="784"/>
    </row>
    <row r="18" spans="1:11" ht="21" customHeight="1">
      <c r="A18" s="778"/>
      <c r="B18" s="751"/>
      <c r="C18" s="785" t="s">
        <v>495</v>
      </c>
      <c r="D18" s="786"/>
      <c r="E18" s="752"/>
      <c r="F18" s="753" t="s">
        <v>33</v>
      </c>
      <c r="G18" s="754"/>
      <c r="H18" s="748">
        <f>'Sch-1'!N117</f>
        <v>0</v>
      </c>
      <c r="I18" s="749">
        <f t="shared" ref="I18:I23" si="0">IF(H18=0,0,G18/H18)</f>
        <v>0</v>
      </c>
      <c r="J18" s="787" t="s">
        <v>498</v>
      </c>
      <c r="K18" s="788">
        <f>I15+I16+I18+I25</f>
        <v>0</v>
      </c>
    </row>
    <row r="19" spans="1:11" ht="21" customHeight="1">
      <c r="A19" s="778"/>
      <c r="B19" s="751"/>
      <c r="C19" s="785" t="s">
        <v>34</v>
      </c>
      <c r="D19" s="786"/>
      <c r="E19" s="752"/>
      <c r="F19" s="753" t="s">
        <v>33</v>
      </c>
      <c r="G19" s="754"/>
      <c r="H19" s="748">
        <f>'Sch-2'!J118</f>
        <v>0</v>
      </c>
      <c r="I19" s="749">
        <f t="shared" si="0"/>
        <v>0</v>
      </c>
      <c r="J19" s="787" t="s">
        <v>34</v>
      </c>
      <c r="K19" s="788">
        <f>I15+I16+I19+I26</f>
        <v>0</v>
      </c>
    </row>
    <row r="20" spans="1:11" ht="21" customHeight="1">
      <c r="A20" s="778"/>
      <c r="B20" s="751"/>
      <c r="C20" s="785" t="s">
        <v>35</v>
      </c>
      <c r="D20" s="786"/>
      <c r="E20" s="752"/>
      <c r="F20" s="753" t="s">
        <v>33</v>
      </c>
      <c r="G20" s="754"/>
      <c r="H20" s="748">
        <f>'Sch-3 '!P98</f>
        <v>0</v>
      </c>
      <c r="I20" s="749">
        <f t="shared" si="0"/>
        <v>0</v>
      </c>
      <c r="J20" s="787" t="s">
        <v>35</v>
      </c>
      <c r="K20" s="788">
        <f>I15+I16+I20+I27</f>
        <v>0</v>
      </c>
    </row>
    <row r="21" spans="1:11" ht="21" customHeight="1">
      <c r="A21" s="778"/>
      <c r="B21" s="751"/>
      <c r="C21" s="785" t="s">
        <v>544</v>
      </c>
      <c r="D21" s="786"/>
      <c r="E21" s="752"/>
      <c r="F21" s="753" t="s">
        <v>33</v>
      </c>
      <c r="G21" s="755"/>
      <c r="H21" s="748">
        <f>'Sch-4'!P22</f>
        <v>0</v>
      </c>
      <c r="I21" s="749">
        <f t="shared" si="0"/>
        <v>0</v>
      </c>
      <c r="J21" s="787" t="s">
        <v>544</v>
      </c>
      <c r="K21" s="788">
        <f>I15+I16+I21+I28</f>
        <v>0</v>
      </c>
    </row>
    <row r="22" spans="1:11" ht="21" hidden="1" customHeight="1">
      <c r="A22" s="778"/>
      <c r="B22" s="751"/>
      <c r="C22" s="785" t="s">
        <v>545</v>
      </c>
      <c r="D22" s="786"/>
      <c r="E22" s="752"/>
      <c r="F22" s="753" t="s">
        <v>33</v>
      </c>
      <c r="G22" s="754"/>
      <c r="H22" s="748">
        <f>'Sch-4b'!P30</f>
        <v>0</v>
      </c>
      <c r="I22" s="749">
        <f t="shared" si="0"/>
        <v>0</v>
      </c>
      <c r="J22" s="787" t="s">
        <v>546</v>
      </c>
      <c r="K22" s="788">
        <f>I15+I16+I22+I29</f>
        <v>0</v>
      </c>
    </row>
    <row r="23" spans="1:11" ht="23.25" customHeight="1">
      <c r="A23" s="778"/>
      <c r="B23" s="756"/>
      <c r="C23" s="789" t="s">
        <v>61</v>
      </c>
      <c r="D23" s="790"/>
      <c r="E23" s="752"/>
      <c r="F23" s="757" t="s">
        <v>33</v>
      </c>
      <c r="G23" s="755"/>
      <c r="H23" s="748">
        <f>'Sch-7'!M20</f>
        <v>0</v>
      </c>
      <c r="I23" s="749">
        <f t="shared" si="0"/>
        <v>0</v>
      </c>
      <c r="J23" s="787" t="s">
        <v>61</v>
      </c>
      <c r="K23" s="788">
        <f>I15+I16+I23+I30</f>
        <v>0</v>
      </c>
    </row>
    <row r="24" spans="1:11" ht="55.15" customHeight="1">
      <c r="A24" s="778"/>
      <c r="B24" s="783">
        <v>4</v>
      </c>
      <c r="C24" s="1357" t="s">
        <v>587</v>
      </c>
      <c r="D24" s="1358"/>
      <c r="E24" s="1358"/>
      <c r="F24" s="1359"/>
      <c r="G24" s="784"/>
    </row>
    <row r="25" spans="1:11" ht="21" hidden="1" customHeight="1">
      <c r="A25" s="758"/>
      <c r="B25" s="751"/>
      <c r="C25" s="785" t="s">
        <v>496</v>
      </c>
      <c r="D25" s="786"/>
      <c r="E25" s="759"/>
      <c r="F25" s="753" t="s">
        <v>36</v>
      </c>
      <c r="G25" s="760"/>
      <c r="H25" s="748">
        <f>'Sch-1'!N117</f>
        <v>0</v>
      </c>
      <c r="I25" s="782">
        <f t="shared" ref="I25:I30" si="1">G25</f>
        <v>0</v>
      </c>
    </row>
    <row r="26" spans="1:11" ht="21" customHeight="1">
      <c r="A26" s="758"/>
      <c r="B26" s="751"/>
      <c r="C26" s="785" t="s">
        <v>34</v>
      </c>
      <c r="D26" s="786"/>
      <c r="E26" s="759"/>
      <c r="F26" s="753" t="s">
        <v>36</v>
      </c>
      <c r="G26" s="760"/>
      <c r="H26" s="748">
        <f>'Sch-2'!J118</f>
        <v>0</v>
      </c>
      <c r="I26" s="782">
        <f t="shared" si="1"/>
        <v>0</v>
      </c>
    </row>
    <row r="27" spans="1:11" ht="21" customHeight="1">
      <c r="A27" s="758"/>
      <c r="B27" s="751"/>
      <c r="C27" s="785" t="s">
        <v>35</v>
      </c>
      <c r="D27" s="786"/>
      <c r="E27" s="759"/>
      <c r="F27" s="753" t="s">
        <v>36</v>
      </c>
      <c r="G27" s="760"/>
      <c r="H27" s="748">
        <f>'Sch-3 '!P98</f>
        <v>0</v>
      </c>
      <c r="I27" s="782">
        <f t="shared" si="1"/>
        <v>0</v>
      </c>
    </row>
    <row r="28" spans="1:11" ht="21" customHeight="1">
      <c r="A28" s="758"/>
      <c r="B28" s="751"/>
      <c r="C28" s="785" t="s">
        <v>544</v>
      </c>
      <c r="D28" s="786"/>
      <c r="E28" s="759"/>
      <c r="F28" s="753" t="s">
        <v>36</v>
      </c>
      <c r="G28" s="755"/>
      <c r="H28" s="748">
        <f>'Sch-4'!P22</f>
        <v>0</v>
      </c>
      <c r="I28" s="782">
        <f t="shared" si="1"/>
        <v>0</v>
      </c>
    </row>
    <row r="29" spans="1:11" ht="21" hidden="1" customHeight="1">
      <c r="A29" s="758"/>
      <c r="B29" s="751"/>
      <c r="C29" s="785" t="s">
        <v>545</v>
      </c>
      <c r="D29" s="786"/>
      <c r="E29" s="759"/>
      <c r="F29" s="753" t="s">
        <v>36</v>
      </c>
      <c r="G29" s="760"/>
      <c r="H29" s="748">
        <f>'Sch-4b'!P30</f>
        <v>0</v>
      </c>
      <c r="I29" s="782">
        <f t="shared" si="1"/>
        <v>0</v>
      </c>
    </row>
    <row r="30" spans="1:11" ht="21" customHeight="1">
      <c r="A30" s="758"/>
      <c r="B30" s="756"/>
      <c r="C30" s="789" t="s">
        <v>61</v>
      </c>
      <c r="D30" s="790"/>
      <c r="E30" s="761"/>
      <c r="F30" s="757" t="s">
        <v>36</v>
      </c>
      <c r="G30" s="755"/>
      <c r="H30" s="748">
        <f>'Sch-7'!M20</f>
        <v>0</v>
      </c>
      <c r="I30" s="782">
        <f t="shared" si="1"/>
        <v>0</v>
      </c>
    </row>
    <row r="31" spans="1:11" ht="16.5">
      <c r="A31" s="758"/>
      <c r="B31" s="762"/>
      <c r="C31" s="1360" t="s">
        <v>469</v>
      </c>
      <c r="D31" s="1360"/>
      <c r="E31" s="1360"/>
      <c r="F31" s="1360"/>
      <c r="G31" s="1360"/>
    </row>
    <row r="32" spans="1:11" ht="48.75" hidden="1" customHeight="1">
      <c r="A32" s="758"/>
      <c r="B32" s="763">
        <v>5</v>
      </c>
      <c r="C32" s="1361" t="s">
        <v>468</v>
      </c>
      <c r="D32" s="1361"/>
      <c r="E32" s="1361"/>
      <c r="F32" s="1361"/>
      <c r="G32" s="1361"/>
    </row>
    <row r="33" spans="1:7" ht="48.75" hidden="1" customHeight="1">
      <c r="A33" s="758"/>
      <c r="B33" s="1362"/>
      <c r="C33" s="1362"/>
      <c r="D33" s="1362"/>
      <c r="E33" s="1362"/>
      <c r="F33" s="1362"/>
      <c r="G33" s="1362"/>
    </row>
    <row r="34" spans="1:7" ht="48.75" hidden="1" customHeight="1">
      <c r="A34" s="758"/>
      <c r="B34" s="765"/>
      <c r="C34" s="1361" t="s">
        <v>0</v>
      </c>
      <c r="D34" s="1361"/>
      <c r="E34" s="1361"/>
      <c r="F34" s="1361"/>
      <c r="G34" s="1361"/>
    </row>
    <row r="35" spans="1:7" ht="33" customHeight="1">
      <c r="A35" s="744" t="s">
        <v>37</v>
      </c>
      <c r="B35" s="765"/>
      <c r="C35" s="791"/>
      <c r="D35" s="778"/>
      <c r="E35" s="764"/>
      <c r="F35" s="764"/>
      <c r="G35" s="766"/>
    </row>
    <row r="36" spans="1:7" ht="33" customHeight="1">
      <c r="A36" s="284" t="s">
        <v>79</v>
      </c>
      <c r="B36" s="765"/>
      <c r="C36" s="791"/>
      <c r="D36" s="778"/>
      <c r="E36" s="764"/>
      <c r="F36" s="764"/>
      <c r="G36" s="766"/>
    </row>
    <row r="37" spans="1:7" ht="33" customHeight="1">
      <c r="A37" s="778"/>
      <c r="B37" s="284"/>
      <c r="C37" s="778"/>
      <c r="D37" s="284"/>
      <c r="E37" s="287"/>
      <c r="F37" s="287"/>
      <c r="G37" s="287"/>
    </row>
    <row r="38" spans="1:7" ht="33" customHeight="1">
      <c r="A38" s="767"/>
      <c r="B38" s="767"/>
      <c r="C38" s="768"/>
      <c r="D38" s="287"/>
      <c r="E38" s="284"/>
      <c r="F38" s="284"/>
      <c r="G38" s="769" t="s">
        <v>80</v>
      </c>
    </row>
    <row r="39" spans="1:7" ht="33" customHeight="1">
      <c r="A39" s="767"/>
      <c r="B39" s="767"/>
      <c r="C39" s="768"/>
      <c r="D39" s="287"/>
      <c r="E39" s="284"/>
      <c r="F39" s="284"/>
      <c r="G39" s="769" t="str">
        <f>"For and on behalf of " &amp; 'Sch-1'!C8</f>
        <v xml:space="preserve">For and on behalf of …….. …….. …….. …….. …….. …….. </v>
      </c>
    </row>
    <row r="40" spans="1:7" ht="33" customHeight="1">
      <c r="A40" s="767"/>
      <c r="B40" s="767"/>
      <c r="C40" s="767"/>
      <c r="D40" s="770"/>
      <c r="E40" s="771"/>
      <c r="F40" s="771"/>
      <c r="G40" s="778"/>
    </row>
    <row r="41" spans="1:7" ht="33" customHeight="1">
      <c r="A41" s="792" t="s">
        <v>250</v>
      </c>
      <c r="B41" s="792"/>
      <c r="C41" s="770" t="str">
        <f>IF('Sch-1'!B125=0,"", 'Sch-1'!B125)</f>
        <v>--</v>
      </c>
      <c r="D41" s="770"/>
      <c r="E41" s="771" t="s">
        <v>81</v>
      </c>
      <c r="F41" s="1356" t="str">
        <f>'Sch-1'!M126</f>
        <v/>
      </c>
      <c r="G41" s="1356"/>
    </row>
    <row r="42" spans="1:7" ht="33" customHeight="1">
      <c r="A42" s="792" t="s">
        <v>251</v>
      </c>
      <c r="B42" s="792"/>
      <c r="C42" s="770" t="str">
        <f>IF('Sch-1'!B126=0,"", 'Sch-1'!B126)</f>
        <v/>
      </c>
      <c r="D42" s="793"/>
      <c r="E42" s="771" t="s">
        <v>82</v>
      </c>
      <c r="F42" s="1356" t="str">
        <f>'Sch-1'!M127</f>
        <v/>
      </c>
      <c r="G42" s="1356"/>
    </row>
    <row r="43" spans="1:7" ht="33" customHeight="1">
      <c r="A43" s="767"/>
      <c r="B43" s="767"/>
      <c r="C43" s="767"/>
      <c r="D43" s="767"/>
      <c r="E43" s="771"/>
      <c r="F43" s="771"/>
      <c r="G43" s="778"/>
    </row>
  </sheetData>
  <sheetProtection algorithmName="SHA-512" hashValue="TO9Yo872LbziPPBC05+UPuzrLWjdd+RF1aHkCTEa4sTnzX3wWOMH06SFvOPQ/ho4UAPq1AsCP7rP6NzVVORvTQ==" saltValue="+KylqhFQUdYSsznzXTgWVw==" spinCount="100000" sheet="1" formatColumns="0" formatRows="0" selectLockedCells="1"/>
  <customSheetViews>
    <customSheetView guid="{D5F8AD2D-F014-4A7B-9CE7-589273BD9F11}" scale="80" showPageBreaks="1" zeroValues="0" printArea="1" hiddenRows="1" hiddenColumns="1" view="pageBreakPreview" topLeftCell="A14">
      <selection activeCell="G25" sqref="G25"/>
      <pageMargins left="0.72" right="0.49" top="0.62" bottom="0.52" header="0.32" footer="0.27"/>
      <pageSetup scale="96" orientation="portrait" r:id="rId1"/>
      <headerFooter alignWithMargins="0">
        <oddFooter>&amp;R&amp;"Book Antiqua,Bold"&amp;10Letter of Discount  / Page &amp;P of &amp;N</oddFooter>
      </headerFooter>
    </customSheetView>
    <customSheetView guid="{8909CFDD-4F29-4C72-886E-908773EE94A2}" showPageBreaks="1" zeroValues="0" printArea="1" hiddenRows="1" hiddenColumns="1" view="pageBreakPreview" topLeftCell="B1">
      <selection activeCell="G18" sqref="G18"/>
      <pageMargins left="0.72" right="0.49" top="0.62" bottom="0.52" header="0.32" footer="0.27"/>
      <pageSetup scale="96" orientation="portrait" r:id="rId2"/>
      <headerFooter alignWithMargins="0">
        <oddFooter>&amp;R&amp;"Book Antiqua,Bold"&amp;10Letter of Discount  / Page &amp;P of &amp;N</oddFooter>
      </headerFooter>
    </customSheetView>
    <customSheetView guid="{A34CC49F-E309-4C23-B4F6-1E3B307C10D1}" showPageBreaks="1" zeroValues="0" printArea="1" hiddenRows="1" hiddenColumns="1" view="pageBreakPreview" topLeftCell="B15">
      <selection activeCell="G15" sqref="G15"/>
      <pageMargins left="0.72" right="0.49" top="0.62" bottom="0.52" header="0.32" footer="0.27"/>
      <pageSetup scale="96" orientation="portrait" r:id="rId3"/>
      <headerFooter alignWithMargins="0">
        <oddFooter>&amp;R&amp;"Book Antiqua,Bold"&amp;10Letter of Discount  / Page &amp;P of &amp;N</oddFooter>
      </headerFooter>
    </customSheetView>
    <customSheetView guid="{B835C05C-B615-4DCB-982D-4519616B3CD8}" showPageBreaks="1" zeroValues="0" printArea="1" hiddenRows="1" hiddenColumns="1" view="pageBreakPreview" topLeftCell="A11">
      <selection activeCell="G24" sqref="G24:G27"/>
      <pageMargins left="0.72" right="0.49" top="0.62" bottom="0.52" header="0.32" footer="0.27"/>
      <pageSetup scale="96" orientation="portrait" r:id="rId4"/>
      <headerFooter alignWithMargins="0">
        <oddFooter>&amp;R&amp;"Book Antiqua,Bold"&amp;10Letter of Discount  / Page &amp;P of &amp;N</oddFooter>
      </headerFooter>
    </customSheetView>
    <customSheetView guid="{223BC0FC-814D-40F0-9795-CE82A16FF3A5}" showPageBreaks="1" zeroValues="0" printArea="1" hiddenRows="1" hiddenColumns="1" view="pageBreakPreview" topLeftCell="A22">
      <selection activeCell="G18" sqref="G18:G22"/>
      <pageMargins left="0.72" right="0.49" top="0.62" bottom="0.52" header="0.32" footer="0.27"/>
      <pageSetup scale="96" orientation="portrait" r:id="rId5"/>
      <headerFooter alignWithMargins="0">
        <oddFooter>&amp;R&amp;"Book Antiqua,Bold"&amp;10Letter of Discount  / Page &amp;P of &amp;N</oddFooter>
      </headerFooter>
    </customSheetView>
    <customSheetView guid="{D53177B2-31EC-4222-B97A-A37DCFD9E45B}" showPageBreaks="1" zeroValues="0" printArea="1" hiddenRows="1" hiddenColumns="1" view="pageBreakPreview">
      <selection activeCell="G16" sqref="G16"/>
      <pageMargins left="0.72" right="0.49" top="0.62" bottom="0.52" header="0.32" footer="0.27"/>
      <pageSetup scale="96" orientation="portrait" r:id="rId6"/>
      <headerFooter alignWithMargins="0">
        <oddFooter>&amp;R&amp;"Book Antiqua,Bold"&amp;10Letter of Discount  / Page &amp;P of &amp;N</oddFooter>
      </headerFooter>
    </customSheetView>
    <customSheetView guid="{B3CE7B10-A914-4559-A6DA-AED8C22AFD6D}" zeroValues="0" hiddenRows="1" hiddenColumns="1" topLeftCell="A25">
      <selection activeCell="G27" sqref="G27"/>
      <pageMargins left="0.72" right="0.49" top="0.62" bottom="0.52" header="0.32" footer="0.27"/>
      <pageSetup scale="96" orientation="portrait" r:id="rId7"/>
      <headerFooter alignWithMargins="0">
        <oddFooter>&amp;R&amp;"Book Antiqua,Bold"&amp;10Letter of Discount  / Page &amp;P of &amp;N</oddFooter>
      </headerFooter>
    </customSheetView>
    <customSheetView guid="{7487ED9F-BBED-4B2A-9631-22F1A430946B}" zeroValues="0" hiddenRows="1" hiddenColumns="1" topLeftCell="A4">
      <selection activeCell="G24" sqref="G24"/>
      <pageMargins left="0.72" right="0.49" top="0.62" bottom="0.52" header="0.32" footer="0.27"/>
      <pageSetup scale="96" orientation="portrait" r:id="rId8"/>
      <headerFooter alignWithMargins="0">
        <oddFooter>&amp;R&amp;"Book Antiqua,Bold"&amp;10Letter of Discount  / Page &amp;P of &amp;N</oddFooter>
      </headerFooter>
    </customSheetView>
    <customSheetView guid="{A7DBDDEF-9245-44C6-9EBF-032DB6E1C0A2}" zeroValues="0" hiddenRows="1" hiddenColumns="1" topLeftCell="A10">
      <selection activeCell="G24" sqref="G24"/>
      <pageMargins left="0.72" right="0.49" top="0.62" bottom="0.52" header="0.32" footer="0.27"/>
      <pageSetup scale="96" orientation="portrait" r:id="rId9"/>
      <headerFooter alignWithMargins="0">
        <oddFooter>&amp;R&amp;"Book Antiqua,Bold"&amp;10Letter of Discount  / Page &amp;P of &amp;N</oddFooter>
      </headerFooter>
    </customSheetView>
    <customSheetView guid="{E9F4E142-7D26-464D-BECA-4F3806DB1FE1}" zeroValues="0" hiddenRows="1" hiddenColumns="1">
      <selection activeCell="E36" sqref="E36"/>
      <pageMargins left="0.72" right="0.49" top="0.62" bottom="0.52" header="0.32" footer="0.27"/>
      <pageSetup scale="96" orientation="portrait" r:id="rId10"/>
      <headerFooter alignWithMargins="0">
        <oddFooter>&amp;R&amp;"Book Antiqua,Bold"&amp;10Letter of Discount  / Page &amp;P of &amp;N</oddFooter>
      </headerFooter>
    </customSheetView>
    <customSheetView guid="{27A45B7A-04F2-4516-B80B-5ED0825D4ED3}" zeroValues="0" hiddenRows="1" hiddenColumns="1" state="hidden">
      <selection activeCell="G15" sqref="G15"/>
      <pageMargins left="0.72" right="0.49" top="0.62" bottom="0.52" header="0.32" footer="0.27"/>
      <pageSetup scale="96" orientation="portrait" r:id="rId11"/>
      <headerFooter alignWithMargins="0">
        <oddFooter>&amp;R&amp;"Book Antiqua,Bold"&amp;10Letter of Discount  / Page &amp;P of &amp;N</oddFooter>
      </headerFooter>
    </customSheetView>
    <customSheetView guid="{ECE9294F-C910-4036-88BC-B1F2176FB06B}" zeroValues="0" printArea="1" hiddenRows="1" hiddenColumns="1">
      <selection activeCell="G24" sqref="G24"/>
      <pageMargins left="0.72" right="0.49" top="0.62" bottom="0.52" header="0.32" footer="0.27"/>
      <pageSetup scale="96" orientation="portrait" r:id="rId12"/>
      <headerFooter alignWithMargins="0">
        <oddFooter>&amp;R&amp;"Book Antiqua,Bold"&amp;10Letter of Discount  / Page &amp;P of &amp;N</oddFooter>
      </headerFooter>
    </customSheetView>
    <customSheetView guid="{B23AD343-29DA-4CE0-BD10-47BF44F3782F}" zeroValues="0" hiddenRows="1" hiddenColumns="1">
      <selection activeCell="E36" sqref="E36"/>
      <pageMargins left="0.72" right="0.49" top="0.62" bottom="0.52" header="0.32" footer="0.27"/>
      <pageSetup scale="96" orientation="portrait" r:id="rId13"/>
      <headerFooter alignWithMargins="0">
        <oddFooter>&amp;R&amp;"Book Antiqua,Bold"&amp;10Letter of Discount  / Page &amp;P of &amp;N</oddFooter>
      </headerFooter>
    </customSheetView>
    <customSheetView guid="{4AA1107B-A795-4744-B566-827168772C7A}" zeroValues="0" hiddenRows="1" hiddenColumns="1" topLeftCell="A4">
      <selection activeCell="G24" sqref="G24"/>
      <pageMargins left="0.72" right="0.49" top="0.62" bottom="0.52" header="0.32" footer="0.27"/>
      <pageSetup scale="96" orientation="portrait" r:id="rId14"/>
      <headerFooter alignWithMargins="0">
        <oddFooter>&amp;R&amp;"Book Antiqua,Bold"&amp;10Letter of Discount  / Page &amp;P of &amp;N</oddFooter>
      </headerFooter>
    </customSheetView>
    <customSheetView guid="{EE46BCD1-F715-4FA9-A5FC-1B125AD601E0}" zeroValues="0" hiddenRows="1" hiddenColumns="1">
      <selection activeCell="G24" sqref="G24"/>
      <pageMargins left="0.72" right="0.49" top="0.62" bottom="0.52" header="0.32" footer="0.27"/>
      <pageSetup scale="96" orientation="portrait" r:id="rId15"/>
      <headerFooter alignWithMargins="0">
        <oddFooter>&amp;R&amp;"Book Antiqua,Bold"&amp;10Letter of Discount  / Page &amp;P of &amp;N</oddFooter>
      </headerFooter>
    </customSheetView>
    <customSheetView guid="{D0757F9E-DF41-4B40-A5E5-F4F8FDD8D61D}" zeroValues="0" hiddenRows="1" hiddenColumns="1" topLeftCell="A18">
      <selection activeCell="G27" sqref="G27"/>
      <pageMargins left="0.72" right="0.49" top="0.62" bottom="0.52" header="0.32" footer="0.27"/>
      <pageSetup scale="96" orientation="portrait" r:id="rId16"/>
      <headerFooter alignWithMargins="0">
        <oddFooter>&amp;R&amp;"Book Antiqua,Bold"&amp;10Letter of Discount  / Page &amp;P of &amp;N</oddFooter>
      </headerFooter>
    </customSheetView>
    <customSheetView guid="{E97134B6-5E8D-4951-8DA0-73D065532361}" showPageBreaks="1" zeroValues="0" printArea="1" hiddenRows="1" hiddenColumns="1" view="pageBreakPreview">
      <selection activeCell="G16" sqref="G16"/>
      <pageMargins left="0.72" right="0.49" top="0.62" bottom="0.52" header="0.32" footer="0.27"/>
      <pageSetup scale="96" orientation="portrait" r:id="rId17"/>
      <headerFooter alignWithMargins="0">
        <oddFooter>&amp;R&amp;"Book Antiqua,Bold"&amp;10Letter of Discount  / Page &amp;P of &amp;N</oddFooter>
      </headerFooter>
    </customSheetView>
    <customSheetView guid="{C431BC99-7569-44AB-83F6-AB73BDED3783}" showPageBreaks="1" zeroValues="0" printArea="1" hiddenRows="1" hiddenColumns="1" view="pageBreakPreview" topLeftCell="A17">
      <selection activeCell="G27" sqref="G27"/>
      <pageMargins left="0.72" right="0.49" top="0.62" bottom="0.52" header="0.32" footer="0.27"/>
      <pageSetup scale="96" orientation="portrait" r:id="rId18"/>
      <headerFooter alignWithMargins="0">
        <oddFooter>&amp;R&amp;"Book Antiqua,Bold"&amp;10Letter of Discount  / Page &amp;P of &amp;N</oddFooter>
      </headerFooter>
    </customSheetView>
    <customSheetView guid="{498493C3-769C-4143-9114-C68CD1D40B11}" showPageBreaks="1" zeroValues="0" printArea="1" hiddenRows="1" hiddenColumns="1" view="pageBreakPreview" topLeftCell="B1">
      <selection activeCell="G16" sqref="G16"/>
      <pageMargins left="0.72" right="0.49" top="0.62" bottom="0.52" header="0.32" footer="0.27"/>
      <pageSetup scale="96" orientation="portrait" r:id="rId19"/>
      <headerFooter alignWithMargins="0">
        <oddFooter>&amp;R&amp;"Book Antiqua,Bold"&amp;10Letter of Discount  / Page &amp;P of &amp;N</oddFooter>
      </headerFooter>
    </customSheetView>
    <customSheetView guid="{1E0C44A1-9358-4FBD-8C2C-4DB661DA1476}" showPageBreaks="1" zeroValues="0" printArea="1" hiddenRows="1" hiddenColumns="1" view="pageBreakPreview" topLeftCell="B1">
      <selection activeCell="G15" sqref="G15"/>
      <pageMargins left="0.72" right="0.49" top="0.62" bottom="0.52" header="0.32" footer="0.27"/>
      <pageSetup scale="96" orientation="portrait" r:id="rId20"/>
      <headerFooter alignWithMargins="0">
        <oddFooter>&amp;R&amp;"Book Antiqua,Bold"&amp;10Letter of Discount  / Page &amp;P of &amp;N</oddFooter>
      </headerFooter>
    </customSheetView>
    <customSheetView guid="{A41EE4DE-0D82-4A56-8210-F78316511D11}" showPageBreaks="1" zeroValues="0" printArea="1" hiddenRows="1" hiddenColumns="1" view="pageBreakPreview" topLeftCell="B2">
      <selection activeCell="G18" sqref="G18"/>
      <pageMargins left="0.72" right="0.49" top="0.62" bottom="0.52" header="0.32" footer="0.27"/>
      <pageSetup scale="96" orientation="portrait" r:id="rId21"/>
      <headerFooter alignWithMargins="0">
        <oddFooter>&amp;R&amp;"Book Antiqua,Bold"&amp;10Letter of Discount  / Page &amp;P of &amp;N</oddFooter>
      </headerFooter>
    </customSheetView>
    <customSheetView guid="{BB6473B7-092C-417E-97E7-ED0705AE17A0}" scale="80" showPageBreaks="1" zeroValues="0" printArea="1" hiddenRows="1" hiddenColumns="1" view="pageBreakPreview">
      <selection activeCell="G18" sqref="G18"/>
      <pageMargins left="0.72" right="0.49" top="0.62" bottom="0.52" header="0.32" footer="0.27"/>
      <pageSetup scale="96" orientation="portrait" r:id="rId22"/>
      <headerFooter alignWithMargins="0">
        <oddFooter>&amp;R&amp;"Book Antiqua,Bold"&amp;10Letter of Discount  / Page &amp;P of &amp;N</oddFooter>
      </headerFooter>
    </customSheetView>
    <customSheetView guid="{023E95C7-CD0A-46A1-945E-64751E02EBFE}" scale="80" showPageBreaks="1" zeroValues="0" printArea="1" hiddenRows="1" hiddenColumns="1" view="pageBreakPreview" topLeftCell="A23">
      <selection activeCell="G26" sqref="G26"/>
      <pageMargins left="0.72" right="0.49" top="0.62" bottom="0.52" header="0.32" footer="0.27"/>
      <pageSetup scale="96" orientation="portrait" r:id="rId23"/>
      <headerFooter alignWithMargins="0">
        <oddFooter>&amp;R&amp;"Book Antiqua,Bold"&amp;10Letter of Discount  / Page &amp;P of &amp;N</oddFooter>
      </headerFooter>
    </customSheetView>
    <customSheetView guid="{CB55CDDD-15EC-4265-9148-3411BBB26D54}" scale="80" showPageBreaks="1" zeroValues="0" printArea="1" hiddenRows="1" hiddenColumns="1" view="pageBreakPreview" topLeftCell="A18">
      <selection activeCell="G25" sqref="G25"/>
      <pageMargins left="0.72" right="0.49" top="0.62" bottom="0.52" header="0.32" footer="0.27"/>
      <pageSetup scale="96" orientation="portrait" r:id="rId24"/>
      <headerFooter alignWithMargins="0">
        <oddFooter>&amp;R&amp;"Book Antiqua,Bold"&amp;10Letter of Discount  / Page &amp;P of &amp;N</oddFooter>
      </headerFooter>
    </customSheetView>
    <customSheetView guid="{987A3FAC-920D-4C0C-8129-D8F4AFD7E477}" scale="80" showPageBreaks="1" zeroValues="0" printArea="1" hiddenRows="1" hiddenColumns="1" view="pageBreakPreview" topLeftCell="A8">
      <selection activeCell="G19" sqref="G19"/>
      <pageMargins left="0.72" right="0.49" top="0.62" bottom="0.52" header="0.32" footer="0.27"/>
      <pageSetup scale="96" orientation="portrait" r:id="rId25"/>
      <headerFooter alignWithMargins="0">
        <oddFooter>&amp;R&amp;"Book Antiqua,Bold"&amp;10Letter of Discount  / Page &amp;P of &amp;N</oddFooter>
      </headerFooter>
    </customSheetView>
  </customSheetViews>
  <mergeCells count="14">
    <mergeCell ref="F41:G41"/>
    <mergeCell ref="F42:G42"/>
    <mergeCell ref="C16:F16"/>
    <mergeCell ref="C17:F17"/>
    <mergeCell ref="C24:F24"/>
    <mergeCell ref="C31:G31"/>
    <mergeCell ref="C32:G32"/>
    <mergeCell ref="B33:G33"/>
    <mergeCell ref="C34:G34"/>
    <mergeCell ref="C15:F15"/>
    <mergeCell ref="A1:G1"/>
    <mergeCell ref="A4:G4"/>
    <mergeCell ref="C12:G12"/>
    <mergeCell ref="A14:G14"/>
  </mergeCells>
  <phoneticPr fontId="27" type="noConversion"/>
  <dataValidations count="3">
    <dataValidation operator="greaterThanOrEqual" allowBlank="1" showInputMessage="1" showErrorMessage="1" error="Enter numeric figure without decimal only" sqref="G15" xr:uid="{00000000-0002-0000-1200-000000000000}"/>
    <dataValidation type="decimal" allowBlank="1" showInputMessage="1" showErrorMessage="1" error="Enter in percent only." sqref="G16 G25:G27 G29:G30" xr:uid="{00000000-0002-0000-1200-000001000000}">
      <formula1>0</formula1>
      <formula2>100</formula2>
    </dataValidation>
    <dataValidation type="decimal" operator="greaterThan" allowBlank="1" showInputMessage="1" showErrorMessage="1" error="Enter numeric figures only." sqref="G18:G23 G28" xr:uid="{00000000-0002-0000-1200-000002000000}">
      <formula1>0</formula1>
    </dataValidation>
  </dataValidations>
  <pageMargins left="0.72" right="0.49" top="0.62" bottom="0.52" header="0.32" footer="0.27"/>
  <pageSetup scale="96" orientation="portrait" r:id="rId26"/>
  <headerFooter alignWithMargins="0">
    <oddFooter>&amp;R&amp;"Book Antiqua,Bold"&amp;10Letter of Discount  / Page &amp;P of &amp;N</oddFooter>
  </headerFooter>
  <drawing r:id="rId2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indexed="35"/>
  </sheetPr>
  <dimension ref="A1:F21"/>
  <sheetViews>
    <sheetView zoomScaleNormal="100" zoomScaleSheetLayoutView="100" workbookViewId="0">
      <selection activeCell="C8" sqref="C8"/>
    </sheetView>
  </sheetViews>
  <sheetFormatPr defaultColWidth="9" defaultRowHeight="16.5"/>
  <cols>
    <col min="1" max="1" width="9" style="485"/>
    <col min="2" max="2" width="26.875" style="486" customWidth="1"/>
    <col min="3" max="3" width="22.875" style="486" customWidth="1"/>
    <col min="4" max="5" width="15.625" style="486" customWidth="1"/>
    <col min="6" max="16384" width="9" style="281"/>
  </cols>
  <sheetData>
    <row r="1" spans="1:6">
      <c r="A1" s="473"/>
      <c r="B1" s="474"/>
      <c r="C1" s="474"/>
      <c r="D1" s="474"/>
      <c r="E1" s="474"/>
    </row>
    <row r="2" spans="1:6" ht="22.15" customHeight="1">
      <c r="A2" s="1363" t="s">
        <v>38</v>
      </c>
      <c r="B2" s="1363"/>
      <c r="C2" s="1363"/>
      <c r="D2" s="1363"/>
      <c r="E2" s="281"/>
    </row>
    <row r="3" spans="1:6">
      <c r="A3" s="473"/>
      <c r="B3" s="474"/>
      <c r="C3" s="474"/>
      <c r="D3" s="474"/>
      <c r="E3" s="474"/>
    </row>
    <row r="4" spans="1:6" ht="30">
      <c r="A4" s="475" t="s">
        <v>39</v>
      </c>
      <c r="B4" s="476" t="s">
        <v>40</v>
      </c>
      <c r="C4" s="475" t="s">
        <v>69</v>
      </c>
      <c r="D4" s="475" t="s">
        <v>41</v>
      </c>
      <c r="E4" s="475" t="s">
        <v>42</v>
      </c>
    </row>
    <row r="5" spans="1:6" ht="18" customHeight="1">
      <c r="A5" s="477" t="s">
        <v>43</v>
      </c>
      <c r="B5" s="477" t="s">
        <v>44</v>
      </c>
      <c r="C5" s="477" t="s">
        <v>45</v>
      </c>
      <c r="D5" s="477" t="s">
        <v>46</v>
      </c>
      <c r="E5" s="477" t="s">
        <v>47</v>
      </c>
    </row>
    <row r="6" spans="1:6" ht="45" customHeight="1">
      <c r="A6" s="478">
        <v>1</v>
      </c>
      <c r="B6" s="479"/>
      <c r="C6" s="480"/>
      <c r="D6" s="481"/>
      <c r="E6" s="482">
        <f t="shared" ref="E6:E15" si="0">C6*D6</f>
        <v>0</v>
      </c>
    </row>
    <row r="7" spans="1:6" ht="45" customHeight="1">
      <c r="A7" s="478">
        <v>2</v>
      </c>
      <c r="B7" s="479"/>
      <c r="C7" s="480"/>
      <c r="D7" s="481"/>
      <c r="E7" s="482">
        <f t="shared" si="0"/>
        <v>0</v>
      </c>
    </row>
    <row r="8" spans="1:6" ht="45" customHeight="1">
      <c r="A8" s="478">
        <v>3</v>
      </c>
      <c r="B8" s="479"/>
      <c r="C8" s="480"/>
      <c r="D8" s="481"/>
      <c r="E8" s="482">
        <f t="shared" si="0"/>
        <v>0</v>
      </c>
    </row>
    <row r="9" spans="1:6" ht="45" customHeight="1">
      <c r="A9" s="478">
        <v>4</v>
      </c>
      <c r="B9" s="479"/>
      <c r="C9" s="480"/>
      <c r="D9" s="481"/>
      <c r="E9" s="482">
        <f t="shared" si="0"/>
        <v>0</v>
      </c>
    </row>
    <row r="10" spans="1:6" ht="45" customHeight="1">
      <c r="A10" s="478">
        <v>5</v>
      </c>
      <c r="B10" s="479"/>
      <c r="C10" s="480"/>
      <c r="D10" s="481"/>
      <c r="E10" s="482">
        <f t="shared" si="0"/>
        <v>0</v>
      </c>
    </row>
    <row r="11" spans="1:6" ht="45" customHeight="1">
      <c r="A11" s="478">
        <v>6</v>
      </c>
      <c r="B11" s="479"/>
      <c r="C11" s="480"/>
      <c r="D11" s="481"/>
      <c r="E11" s="482">
        <f t="shared" si="0"/>
        <v>0</v>
      </c>
    </row>
    <row r="12" spans="1:6" ht="45" customHeight="1">
      <c r="A12" s="478">
        <v>7</v>
      </c>
      <c r="B12" s="479"/>
      <c r="C12" s="480"/>
      <c r="D12" s="481"/>
      <c r="E12" s="482">
        <f t="shared" si="0"/>
        <v>0</v>
      </c>
    </row>
    <row r="13" spans="1:6" ht="45" customHeight="1">
      <c r="A13" s="478">
        <v>8</v>
      </c>
      <c r="B13" s="479"/>
      <c r="C13" s="480"/>
      <c r="D13" s="481"/>
      <c r="E13" s="482">
        <f t="shared" si="0"/>
        <v>0</v>
      </c>
    </row>
    <row r="14" spans="1:6" ht="45" customHeight="1">
      <c r="A14" s="478">
        <v>9</v>
      </c>
      <c r="B14" s="479"/>
      <c r="C14" s="480"/>
      <c r="D14" s="481"/>
      <c r="E14" s="482">
        <f t="shared" si="0"/>
        <v>0</v>
      </c>
    </row>
    <row r="15" spans="1:6" ht="45" customHeight="1">
      <c r="A15" s="478">
        <v>10</v>
      </c>
      <c r="B15" s="479"/>
      <c r="C15" s="480"/>
      <c r="D15" s="481"/>
      <c r="E15" s="482">
        <f t="shared" si="0"/>
        <v>0</v>
      </c>
    </row>
    <row r="16" spans="1:6" ht="45" customHeight="1">
      <c r="A16" s="483"/>
      <c r="B16" s="484" t="s">
        <v>48</v>
      </c>
      <c r="C16" s="484"/>
      <c r="D16" s="484"/>
      <c r="E16" s="484">
        <f>SUM(E6:E15)</f>
        <v>0</v>
      </c>
      <c r="F16" s="262"/>
    </row>
    <row r="17" ht="30" customHeight="1"/>
    <row r="18" ht="30" customHeight="1"/>
    <row r="19" ht="30" customHeight="1"/>
    <row r="20" ht="30" customHeight="1"/>
    <row r="21" ht="30" customHeight="1"/>
  </sheetData>
  <sheetProtection password="916E" sheet="1" formatColumns="0" formatRows="0" selectLockedCells="1"/>
  <customSheetViews>
    <customSheetView guid="{D5F8AD2D-F014-4A7B-9CE7-589273BD9F11}" state="hidden">
      <selection activeCell="C8" sqref="C8"/>
      <pageMargins left="0.75" right="0.75" top="0.65" bottom="1" header="0.5" footer="0.5"/>
      <pageSetup orientation="portrait" r:id="rId1"/>
      <headerFooter alignWithMargins="0"/>
    </customSheetView>
    <customSheetView guid="{8909CFDD-4F29-4C72-886E-908773EE94A2}" state="hidden">
      <selection activeCell="C8" sqref="C8"/>
      <pageMargins left="0.75" right="0.75" top="0.65" bottom="1" header="0.5" footer="0.5"/>
      <pageSetup orientation="portrait" r:id="rId2"/>
      <headerFooter alignWithMargins="0"/>
    </customSheetView>
    <customSheetView guid="{A34CC49F-E309-4C23-B4F6-1E3B307C10D1}" state="hidden">
      <selection activeCell="C8" sqref="C8"/>
      <pageMargins left="0.75" right="0.75" top="0.65" bottom="1" header="0.5" footer="0.5"/>
      <pageSetup orientation="portrait" r:id="rId3"/>
      <headerFooter alignWithMargins="0"/>
    </customSheetView>
    <customSheetView guid="{B835C05C-B615-4DCB-982D-4519616B3CD8}" state="hidden">
      <selection activeCell="C8" sqref="C8"/>
      <pageMargins left="0.75" right="0.75" top="0.65" bottom="1" header="0.5" footer="0.5"/>
      <pageSetup orientation="portrait" r:id="rId4"/>
      <headerFooter alignWithMargins="0"/>
    </customSheetView>
    <customSheetView guid="{223BC0FC-814D-40F0-9795-CE82A16FF3A5}" state="hidden">
      <selection activeCell="C8" sqref="C8"/>
      <pageMargins left="0.75" right="0.75" top="0.65" bottom="1" header="0.5" footer="0.5"/>
      <pageSetup orientation="portrait" r:id="rId5"/>
      <headerFooter alignWithMargins="0"/>
    </customSheetView>
    <customSheetView guid="{D53177B2-31EC-4222-B97A-A37DCFD9E45B}" state="hidden">
      <selection activeCell="C8" sqref="C8"/>
      <pageMargins left="0.75" right="0.75" top="0.65" bottom="1" header="0.5" footer="0.5"/>
      <pageSetup orientation="portrait" r:id="rId6"/>
      <headerFooter alignWithMargins="0"/>
    </customSheetView>
    <customSheetView guid="{B3CE7B10-A914-4559-A6DA-AED8C22AFD6D}" state="hidden">
      <selection activeCell="C8" sqref="C8"/>
      <pageMargins left="0.75" right="0.75" top="0.65" bottom="1" header="0.5" footer="0.5"/>
      <pageSetup orientation="portrait" r:id="rId7"/>
      <headerFooter alignWithMargins="0"/>
    </customSheetView>
    <customSheetView guid="{7487ED9F-BBED-4B2A-9631-22F1A430946B}">
      <selection activeCell="B6" sqref="B6:D15"/>
      <pageMargins left="0.75" right="0.75" top="0.65" bottom="1" header="0.5" footer="0.5"/>
      <pageSetup orientation="portrait" r:id="rId8"/>
      <headerFooter alignWithMargins="0"/>
    </customSheetView>
    <customSheetView guid="{A7DBDDEF-9245-44C6-9EBF-032DB6E1C0A2}" topLeftCell="A9">
      <selection activeCell="B6" sqref="B6:D15"/>
      <pageMargins left="0.75" right="0.75" top="0.65" bottom="1" header="0.5" footer="0.5"/>
      <pageSetup orientation="portrait" r:id="rId9"/>
      <headerFooter alignWithMargins="0"/>
    </customSheetView>
    <customSheetView guid="{E9F4E142-7D26-464D-BECA-4F3806DB1FE1}">
      <selection activeCell="G8" sqref="G8"/>
      <pageMargins left="0.75" right="0.75" top="0.65" bottom="1" header="0.5" footer="0.5"/>
      <pageSetup orientation="portrait" r:id="rId10"/>
      <headerFooter alignWithMargins="0"/>
    </customSheetView>
    <customSheetView guid="{27A45B7A-04F2-4516-B80B-5ED0825D4ED3}" scale="70">
      <selection activeCell="C6" sqref="C6:D6"/>
      <pageMargins left="0.75" right="0.75" top="0.65" bottom="1" header="0.5" footer="0.5"/>
      <pageSetup orientation="portrait" r:id="rId11"/>
      <headerFooter alignWithMargins="0"/>
    </customSheetView>
    <customSheetView guid="{ECE9294F-C910-4036-88BC-B1F2176FB06B}">
      <selection activeCell="B9" sqref="B9"/>
      <pageMargins left="0.75" right="0.75" top="0.65" bottom="1" header="0.5" footer="0.5"/>
      <pageSetup orientation="portrait" r:id="rId12"/>
      <headerFooter alignWithMargins="0"/>
    </customSheetView>
    <customSheetView guid="{B23AD343-29DA-4CE0-BD10-47BF44F3782F}">
      <selection activeCell="G8" sqref="G8"/>
      <pageMargins left="0.75" right="0.75" top="0.65" bottom="1" header="0.5" footer="0.5"/>
      <pageSetup orientation="portrait" r:id="rId13"/>
      <headerFooter alignWithMargins="0"/>
    </customSheetView>
    <customSheetView guid="{4AA1107B-A795-4744-B566-827168772C7A}">
      <selection activeCell="B6" sqref="B6:D15"/>
      <pageMargins left="0.75" right="0.75" top="0.65" bottom="1" header="0.5" footer="0.5"/>
      <pageSetup orientation="portrait" r:id="rId14"/>
      <headerFooter alignWithMargins="0"/>
    </customSheetView>
    <customSheetView guid="{EE46BCD1-F715-4FA9-A5FC-1B125AD601E0}">
      <selection activeCell="B6" sqref="B6:D15"/>
      <pageMargins left="0.75" right="0.75" top="0.65" bottom="1" header="0.5" footer="0.5"/>
      <pageSetup orientation="portrait" r:id="rId15"/>
      <headerFooter alignWithMargins="0"/>
    </customSheetView>
    <customSheetView guid="{D0757F9E-DF41-4B40-A5E5-F4F8FDD8D61D}" state="hidden">
      <selection activeCell="C8" sqref="C8"/>
      <pageMargins left="0.75" right="0.75" top="0.65" bottom="1" header="0.5" footer="0.5"/>
      <pageSetup orientation="portrait" r:id="rId16"/>
      <headerFooter alignWithMargins="0"/>
    </customSheetView>
    <customSheetView guid="{E97134B6-5E8D-4951-8DA0-73D065532361}" state="hidden">
      <selection activeCell="C8" sqref="C8"/>
      <pageMargins left="0.75" right="0.75" top="0.65" bottom="1" header="0.5" footer="0.5"/>
      <pageSetup orientation="portrait" r:id="rId17"/>
      <headerFooter alignWithMargins="0"/>
    </customSheetView>
    <customSheetView guid="{C431BC99-7569-44AB-83F6-AB73BDED3783}" state="hidden">
      <selection activeCell="C8" sqref="C8"/>
      <pageMargins left="0.75" right="0.75" top="0.65" bottom="1" header="0.5" footer="0.5"/>
      <pageSetup orientation="portrait" r:id="rId18"/>
      <headerFooter alignWithMargins="0"/>
    </customSheetView>
    <customSheetView guid="{498493C3-769C-4143-9114-C68CD1D40B11}" state="hidden">
      <selection activeCell="C8" sqref="C8"/>
      <pageMargins left="0.75" right="0.75" top="0.65" bottom="1" header="0.5" footer="0.5"/>
      <pageSetup orientation="portrait" r:id="rId19"/>
      <headerFooter alignWithMargins="0"/>
    </customSheetView>
    <customSheetView guid="{1E0C44A1-9358-4FBD-8C2C-4DB661DA1476}" state="hidden">
      <selection activeCell="C8" sqref="C8"/>
      <pageMargins left="0.75" right="0.75" top="0.65" bottom="1" header="0.5" footer="0.5"/>
      <pageSetup orientation="portrait" r:id="rId20"/>
      <headerFooter alignWithMargins="0"/>
    </customSheetView>
    <customSheetView guid="{A41EE4DE-0D82-4A56-8210-F78316511D11}" state="hidden">
      <selection activeCell="C8" sqref="C8"/>
      <pageMargins left="0.75" right="0.75" top="0.65" bottom="1" header="0.5" footer="0.5"/>
      <pageSetup orientation="portrait" r:id="rId21"/>
      <headerFooter alignWithMargins="0"/>
    </customSheetView>
    <customSheetView guid="{BB6473B7-092C-417E-97E7-ED0705AE17A0}" state="hidden">
      <selection activeCell="C8" sqref="C8"/>
      <pageMargins left="0.75" right="0.75" top="0.65" bottom="1" header="0.5" footer="0.5"/>
      <pageSetup orientation="portrait" r:id="rId22"/>
      <headerFooter alignWithMargins="0"/>
    </customSheetView>
    <customSheetView guid="{023E95C7-CD0A-46A1-945E-64751E02EBFE}" state="hidden">
      <selection activeCell="C8" sqref="C8"/>
      <pageMargins left="0.75" right="0.75" top="0.65" bottom="1" header="0.5" footer="0.5"/>
      <pageSetup orientation="portrait" r:id="rId23"/>
      <headerFooter alignWithMargins="0"/>
    </customSheetView>
    <customSheetView guid="{CB55CDDD-15EC-4265-9148-3411BBB26D54}" state="hidden">
      <selection activeCell="C8" sqref="C8"/>
      <pageMargins left="0.75" right="0.75" top="0.65" bottom="1" header="0.5" footer="0.5"/>
      <pageSetup orientation="portrait" r:id="rId24"/>
      <headerFooter alignWithMargins="0"/>
    </customSheetView>
    <customSheetView guid="{987A3FAC-920D-4C0C-8129-D8F4AFD7E477}" state="hidden">
      <selection activeCell="C8" sqref="C8"/>
      <pageMargins left="0.75" right="0.75" top="0.65" bottom="1" header="0.5" footer="0.5"/>
      <pageSetup orientation="portrait" r:id="rId25"/>
      <headerFooter alignWithMargins="0"/>
    </customSheetView>
  </customSheetViews>
  <mergeCells count="1">
    <mergeCell ref="A2:D2"/>
  </mergeCells>
  <phoneticPr fontId="27" type="noConversion"/>
  <pageMargins left="0.75" right="0.75" top="0.65" bottom="1" header="0.5" footer="0.5"/>
  <pageSetup orientation="portrait" r:id="rId26"/>
  <headerFooter alignWithMargins="0"/>
  <drawing r:id="rId2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tabColor indexed="47"/>
  </sheetPr>
  <dimension ref="A1:F21"/>
  <sheetViews>
    <sheetView zoomScaleNormal="100" workbookViewId="0">
      <selection activeCell="B6" sqref="B6"/>
    </sheetView>
  </sheetViews>
  <sheetFormatPr defaultColWidth="9" defaultRowHeight="16.5"/>
  <cols>
    <col min="1" max="1" width="9" style="485"/>
    <col min="2" max="2" width="26.875" style="486" customWidth="1"/>
    <col min="3" max="3" width="22.875" style="486" customWidth="1"/>
    <col min="4" max="5" width="15.625" style="486" customWidth="1"/>
    <col min="6" max="16384" width="9" style="281"/>
  </cols>
  <sheetData>
    <row r="1" spans="1:6">
      <c r="A1" s="473"/>
      <c r="B1" s="474"/>
      <c r="C1" s="474"/>
      <c r="D1" s="474"/>
      <c r="E1" s="474"/>
    </row>
    <row r="2" spans="1:6" ht="22.15" customHeight="1">
      <c r="A2" s="1363" t="s">
        <v>49</v>
      </c>
      <c r="B2" s="1363"/>
      <c r="C2" s="1363"/>
      <c r="D2" s="1364"/>
      <c r="E2"/>
    </row>
    <row r="3" spans="1:6">
      <c r="A3" s="473"/>
      <c r="B3" s="474"/>
      <c r="C3" s="474"/>
      <c r="D3" s="474"/>
      <c r="E3" s="474"/>
    </row>
    <row r="4" spans="1:6" ht="36" customHeight="1">
      <c r="A4" s="475" t="s">
        <v>39</v>
      </c>
      <c r="B4" s="476" t="s">
        <v>40</v>
      </c>
      <c r="C4" s="475" t="s">
        <v>50</v>
      </c>
      <c r="D4" s="475" t="s">
        <v>51</v>
      </c>
      <c r="E4" s="475" t="s">
        <v>52</v>
      </c>
    </row>
    <row r="5" spans="1:6" ht="18" customHeight="1">
      <c r="A5" s="477" t="s">
        <v>43</v>
      </c>
      <c r="B5" s="477" t="s">
        <v>44</v>
      </c>
      <c r="C5" s="477" t="s">
        <v>45</v>
      </c>
      <c r="D5" s="477" t="s">
        <v>46</v>
      </c>
      <c r="E5" s="477" t="s">
        <v>47</v>
      </c>
    </row>
    <row r="6" spans="1:6" ht="45" customHeight="1">
      <c r="A6" s="478">
        <v>1</v>
      </c>
      <c r="B6" s="479"/>
      <c r="C6" s="480"/>
      <c r="D6" s="481"/>
      <c r="E6" s="482">
        <f>C6*D6</f>
        <v>0</v>
      </c>
    </row>
    <row r="7" spans="1:6" ht="45" customHeight="1">
      <c r="A7" s="478">
        <v>2</v>
      </c>
      <c r="B7" s="479"/>
      <c r="C7" s="480"/>
      <c r="D7" s="481"/>
      <c r="E7" s="482">
        <f t="shared" ref="E7:E15" si="0">C7*D7</f>
        <v>0</v>
      </c>
    </row>
    <row r="8" spans="1:6" ht="45" customHeight="1">
      <c r="A8" s="478">
        <v>3</v>
      </c>
      <c r="B8" s="479"/>
      <c r="C8" s="480"/>
      <c r="D8" s="481"/>
      <c r="E8" s="482">
        <f t="shared" si="0"/>
        <v>0</v>
      </c>
    </row>
    <row r="9" spans="1:6" ht="45" customHeight="1">
      <c r="A9" s="478">
        <v>4</v>
      </c>
      <c r="B9" s="479"/>
      <c r="C9" s="480"/>
      <c r="D9" s="481"/>
      <c r="E9" s="482">
        <f t="shared" si="0"/>
        <v>0</v>
      </c>
    </row>
    <row r="10" spans="1:6" ht="45" customHeight="1">
      <c r="A10" s="478">
        <v>5</v>
      </c>
      <c r="B10" s="479"/>
      <c r="C10" s="480"/>
      <c r="D10" s="481"/>
      <c r="E10" s="482">
        <f t="shared" si="0"/>
        <v>0</v>
      </c>
    </row>
    <row r="11" spans="1:6" ht="45" customHeight="1">
      <c r="A11" s="478">
        <v>6</v>
      </c>
      <c r="B11" s="479"/>
      <c r="C11" s="480"/>
      <c r="D11" s="481"/>
      <c r="E11" s="482">
        <f t="shared" si="0"/>
        <v>0</v>
      </c>
    </row>
    <row r="12" spans="1:6" ht="45" customHeight="1">
      <c r="A12" s="478">
        <v>7</v>
      </c>
      <c r="B12" s="479"/>
      <c r="C12" s="480"/>
      <c r="D12" s="481"/>
      <c r="E12" s="482">
        <f t="shared" si="0"/>
        <v>0</v>
      </c>
    </row>
    <row r="13" spans="1:6" ht="45" customHeight="1">
      <c r="A13" s="478">
        <v>8</v>
      </c>
      <c r="B13" s="479"/>
      <c r="C13" s="480"/>
      <c r="D13" s="481"/>
      <c r="E13" s="482">
        <f t="shared" si="0"/>
        <v>0</v>
      </c>
    </row>
    <row r="14" spans="1:6" ht="45" customHeight="1">
      <c r="A14" s="478">
        <v>9</v>
      </c>
      <c r="B14" s="479"/>
      <c r="C14" s="480"/>
      <c r="D14" s="481"/>
      <c r="E14" s="482">
        <f t="shared" si="0"/>
        <v>0</v>
      </c>
    </row>
    <row r="15" spans="1:6" ht="45" customHeight="1">
      <c r="A15" s="478">
        <v>10</v>
      </c>
      <c r="B15" s="479"/>
      <c r="C15" s="480"/>
      <c r="D15" s="481"/>
      <c r="E15" s="482">
        <f t="shared" si="0"/>
        <v>0</v>
      </c>
    </row>
    <row r="16" spans="1:6" ht="45" customHeight="1">
      <c r="A16" s="483"/>
      <c r="B16" s="484" t="s">
        <v>48</v>
      </c>
      <c r="C16" s="484"/>
      <c r="D16" s="484"/>
      <c r="E16" s="484">
        <f>SUM(E6:E15)</f>
        <v>0</v>
      </c>
      <c r="F16" s="262"/>
    </row>
    <row r="17" ht="30" customHeight="1"/>
    <row r="18" ht="30" customHeight="1"/>
    <row r="19" ht="30" customHeight="1"/>
    <row r="20" ht="30" customHeight="1"/>
    <row r="21" ht="30" customHeight="1"/>
  </sheetData>
  <sheetProtection password="916E" sheet="1" formatColumns="0" formatRows="0" selectLockedCells="1"/>
  <customSheetViews>
    <customSheetView guid="{D5F8AD2D-F014-4A7B-9CE7-589273BD9F11}" state="hidden">
      <selection activeCell="B6" sqref="B6"/>
      <pageMargins left="0.75" right="0.75" top="0.65" bottom="1" header="0.5" footer="0.5"/>
      <pageSetup orientation="portrait" r:id="rId1"/>
      <headerFooter alignWithMargins="0"/>
    </customSheetView>
    <customSheetView guid="{8909CFDD-4F29-4C72-886E-908773EE94A2}" state="hidden">
      <selection activeCell="B6" sqref="B6"/>
      <pageMargins left="0.75" right="0.75" top="0.65" bottom="1" header="0.5" footer="0.5"/>
      <pageSetup orientation="portrait" r:id="rId2"/>
      <headerFooter alignWithMargins="0"/>
    </customSheetView>
    <customSheetView guid="{A34CC49F-E309-4C23-B4F6-1E3B307C10D1}" state="hidden">
      <selection activeCell="B6" sqref="B6"/>
      <pageMargins left="0.75" right="0.75" top="0.65" bottom="1" header="0.5" footer="0.5"/>
      <pageSetup orientation="portrait" r:id="rId3"/>
      <headerFooter alignWithMargins="0"/>
    </customSheetView>
    <customSheetView guid="{B835C05C-B615-4DCB-982D-4519616B3CD8}" state="hidden">
      <selection activeCell="B6" sqref="B6"/>
      <pageMargins left="0.75" right="0.75" top="0.65" bottom="1" header="0.5" footer="0.5"/>
      <pageSetup orientation="portrait" r:id="rId4"/>
      <headerFooter alignWithMargins="0"/>
    </customSheetView>
    <customSheetView guid="{223BC0FC-814D-40F0-9795-CE82A16FF3A5}" state="hidden">
      <selection activeCell="B6" sqref="B6"/>
      <pageMargins left="0.75" right="0.75" top="0.65" bottom="1" header="0.5" footer="0.5"/>
      <pageSetup orientation="portrait" r:id="rId5"/>
      <headerFooter alignWithMargins="0"/>
    </customSheetView>
    <customSheetView guid="{D53177B2-31EC-4222-B97A-A37DCFD9E45B}" state="hidden">
      <selection activeCell="B6" sqref="B6"/>
      <pageMargins left="0.75" right="0.75" top="0.65" bottom="1" header="0.5" footer="0.5"/>
      <pageSetup orientation="portrait" r:id="rId6"/>
      <headerFooter alignWithMargins="0"/>
    </customSheetView>
    <customSheetView guid="{B3CE7B10-A914-4559-A6DA-AED8C22AFD6D}" state="hidden">
      <selection activeCell="B6" sqref="B6"/>
      <pageMargins left="0.75" right="0.75" top="0.65" bottom="1" header="0.5" footer="0.5"/>
      <pageSetup orientation="portrait" r:id="rId7"/>
      <headerFooter alignWithMargins="0"/>
    </customSheetView>
    <customSheetView guid="{7487ED9F-BBED-4B2A-9631-22F1A430946B}" topLeftCell="A10">
      <selection activeCell="G8" sqref="G8"/>
      <pageMargins left="0.75" right="0.75" top="0.65" bottom="1" header="0.5" footer="0.5"/>
      <pageSetup orientation="portrait" r:id="rId8"/>
      <headerFooter alignWithMargins="0"/>
    </customSheetView>
    <customSheetView guid="{A7DBDDEF-9245-44C6-9EBF-032DB6E1C0A2}" topLeftCell="A10">
      <selection activeCell="G8" sqref="G8"/>
      <pageMargins left="0.75" right="0.75" top="0.65" bottom="1" header="0.5" footer="0.5"/>
      <pageSetup orientation="portrait" r:id="rId9"/>
      <headerFooter alignWithMargins="0"/>
    </customSheetView>
    <customSheetView guid="{E9F4E142-7D26-464D-BECA-4F3806DB1FE1}">
      <selection activeCell="G8" sqref="G8"/>
      <pageMargins left="0.75" right="0.75" top="0.65" bottom="1" header="0.5" footer="0.5"/>
      <pageSetup orientation="portrait" r:id="rId10"/>
      <headerFooter alignWithMargins="0"/>
    </customSheetView>
    <customSheetView guid="{27A45B7A-04F2-4516-B80B-5ED0825D4ED3}" scale="70">
      <selection activeCell="C6" sqref="C6:D6"/>
      <pageMargins left="0.75" right="0.75" top="0.65" bottom="1" header="0.5" footer="0.5"/>
      <pageSetup orientation="portrait" r:id="rId11"/>
      <headerFooter alignWithMargins="0"/>
    </customSheetView>
    <customSheetView guid="{ECE9294F-C910-4036-88BC-B1F2176FB06B}">
      <selection activeCell="B11" sqref="B11"/>
      <pageMargins left="0.75" right="0.75" top="0.65" bottom="1" header="0.5" footer="0.5"/>
      <pageSetup orientation="portrait" r:id="rId12"/>
      <headerFooter alignWithMargins="0"/>
    </customSheetView>
    <customSheetView guid="{B23AD343-29DA-4CE0-BD10-47BF44F3782F}">
      <selection activeCell="G8" sqref="G8"/>
      <pageMargins left="0.75" right="0.75" top="0.65" bottom="1" header="0.5" footer="0.5"/>
      <pageSetup orientation="portrait" r:id="rId13"/>
      <headerFooter alignWithMargins="0"/>
    </customSheetView>
    <customSheetView guid="{4AA1107B-A795-4744-B566-827168772C7A}" topLeftCell="A10">
      <selection activeCell="G8" sqref="G8"/>
      <pageMargins left="0.75" right="0.75" top="0.65" bottom="1" header="0.5" footer="0.5"/>
      <pageSetup orientation="portrait" r:id="rId14"/>
      <headerFooter alignWithMargins="0"/>
    </customSheetView>
    <customSheetView guid="{EE46BCD1-F715-4FA9-A5FC-1B125AD601E0}">
      <selection activeCell="G8" sqref="G8"/>
      <pageMargins left="0.75" right="0.75" top="0.65" bottom="1" header="0.5" footer="0.5"/>
      <pageSetup orientation="portrait" r:id="rId15"/>
      <headerFooter alignWithMargins="0"/>
    </customSheetView>
    <customSheetView guid="{D0757F9E-DF41-4B40-A5E5-F4F8FDD8D61D}" state="hidden">
      <selection activeCell="B6" sqref="B6"/>
      <pageMargins left="0.75" right="0.75" top="0.65" bottom="1" header="0.5" footer="0.5"/>
      <pageSetup orientation="portrait" r:id="rId16"/>
      <headerFooter alignWithMargins="0"/>
    </customSheetView>
    <customSheetView guid="{E97134B6-5E8D-4951-8DA0-73D065532361}" state="hidden">
      <selection activeCell="B6" sqref="B6"/>
      <pageMargins left="0.75" right="0.75" top="0.65" bottom="1" header="0.5" footer="0.5"/>
      <pageSetup orientation="portrait" r:id="rId17"/>
      <headerFooter alignWithMargins="0"/>
    </customSheetView>
    <customSheetView guid="{C431BC99-7569-44AB-83F6-AB73BDED3783}" state="hidden">
      <selection activeCell="B6" sqref="B6"/>
      <pageMargins left="0.75" right="0.75" top="0.65" bottom="1" header="0.5" footer="0.5"/>
      <pageSetup orientation="portrait" r:id="rId18"/>
      <headerFooter alignWithMargins="0"/>
    </customSheetView>
    <customSheetView guid="{498493C3-769C-4143-9114-C68CD1D40B11}" state="hidden">
      <selection activeCell="B6" sqref="B6"/>
      <pageMargins left="0.75" right="0.75" top="0.65" bottom="1" header="0.5" footer="0.5"/>
      <pageSetup orientation="portrait" r:id="rId19"/>
      <headerFooter alignWithMargins="0"/>
    </customSheetView>
    <customSheetView guid="{1E0C44A1-9358-4FBD-8C2C-4DB661DA1476}" state="hidden">
      <selection activeCell="B6" sqref="B6"/>
      <pageMargins left="0.75" right="0.75" top="0.65" bottom="1" header="0.5" footer="0.5"/>
      <pageSetup orientation="portrait" r:id="rId20"/>
      <headerFooter alignWithMargins="0"/>
    </customSheetView>
    <customSheetView guid="{A41EE4DE-0D82-4A56-8210-F78316511D11}" state="hidden">
      <selection activeCell="B6" sqref="B6"/>
      <pageMargins left="0.75" right="0.75" top="0.65" bottom="1" header="0.5" footer="0.5"/>
      <pageSetup orientation="portrait" r:id="rId21"/>
      <headerFooter alignWithMargins="0"/>
    </customSheetView>
    <customSheetView guid="{BB6473B7-092C-417E-97E7-ED0705AE17A0}" state="hidden">
      <selection activeCell="B6" sqref="B6"/>
      <pageMargins left="0.75" right="0.75" top="0.65" bottom="1" header="0.5" footer="0.5"/>
      <pageSetup orientation="portrait" r:id="rId22"/>
      <headerFooter alignWithMargins="0"/>
    </customSheetView>
    <customSheetView guid="{023E95C7-CD0A-46A1-945E-64751E02EBFE}" state="hidden">
      <selection activeCell="B6" sqref="B6"/>
      <pageMargins left="0.75" right="0.75" top="0.65" bottom="1" header="0.5" footer="0.5"/>
      <pageSetup orientation="portrait" r:id="rId23"/>
      <headerFooter alignWithMargins="0"/>
    </customSheetView>
    <customSheetView guid="{CB55CDDD-15EC-4265-9148-3411BBB26D54}" state="hidden">
      <selection activeCell="B6" sqref="B6"/>
      <pageMargins left="0.75" right="0.75" top="0.65" bottom="1" header="0.5" footer="0.5"/>
      <pageSetup orientation="portrait" r:id="rId24"/>
      <headerFooter alignWithMargins="0"/>
    </customSheetView>
    <customSheetView guid="{987A3FAC-920D-4C0C-8129-D8F4AFD7E477}" state="hidden">
      <selection activeCell="B6" sqref="B6"/>
      <pageMargins left="0.75" right="0.75" top="0.65" bottom="1" header="0.5" footer="0.5"/>
      <pageSetup orientation="portrait" r:id="rId25"/>
      <headerFooter alignWithMargins="0"/>
    </customSheetView>
  </customSheetViews>
  <mergeCells count="1">
    <mergeCell ref="A2:D2"/>
  </mergeCells>
  <phoneticPr fontId="27" type="noConversion"/>
  <pageMargins left="0.75" right="0.75" top="0.65" bottom="1" header="0.5" footer="0.5"/>
  <pageSetup orientation="portrait" r:id="rId26"/>
  <headerFooter alignWithMargins="0"/>
  <drawing r:id="rId2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tabColor indexed="61"/>
  </sheetPr>
  <dimension ref="A1:G21"/>
  <sheetViews>
    <sheetView zoomScaleNormal="100" zoomScaleSheetLayoutView="100" workbookViewId="0">
      <selection activeCell="E8" sqref="E8"/>
    </sheetView>
  </sheetViews>
  <sheetFormatPr defaultColWidth="9" defaultRowHeight="16.5"/>
  <cols>
    <col min="1" max="1" width="7.625" style="485" customWidth="1"/>
    <col min="2" max="4" width="20.625" style="486" customWidth="1"/>
    <col min="5" max="5" width="9.625" style="486" customWidth="1"/>
    <col min="6" max="6" width="12.625" style="486" customWidth="1"/>
    <col min="7" max="16384" width="9" style="281"/>
  </cols>
  <sheetData>
    <row r="1" spans="1:7">
      <c r="A1" s="473"/>
      <c r="B1" s="474"/>
      <c r="C1" s="474"/>
      <c r="D1" s="474"/>
      <c r="E1" s="474"/>
      <c r="F1" s="474"/>
    </row>
    <row r="2" spans="1:7" ht="22.15" customHeight="1">
      <c r="A2" s="1363" t="s">
        <v>53</v>
      </c>
      <c r="B2" s="1363"/>
      <c r="C2" s="1363"/>
      <c r="D2" s="1363"/>
      <c r="E2" s="1364"/>
      <c r="F2" s="281"/>
    </row>
    <row r="3" spans="1:7">
      <c r="A3" s="473"/>
      <c r="B3" s="474"/>
      <c r="C3" s="474"/>
      <c r="D3" s="474"/>
      <c r="E3" s="474"/>
      <c r="F3" s="474"/>
    </row>
    <row r="4" spans="1:7" ht="53.25" customHeight="1">
      <c r="A4" s="475" t="s">
        <v>39</v>
      </c>
      <c r="B4" s="476" t="s">
        <v>40</v>
      </c>
      <c r="C4" s="475" t="s">
        <v>54</v>
      </c>
      <c r="D4" s="475" t="s">
        <v>55</v>
      </c>
      <c r="E4" s="475" t="s">
        <v>56</v>
      </c>
      <c r="F4" s="475" t="s">
        <v>57</v>
      </c>
    </row>
    <row r="5" spans="1:7" ht="18" customHeight="1">
      <c r="A5" s="477" t="s">
        <v>43</v>
      </c>
      <c r="B5" s="477" t="s">
        <v>44</v>
      </c>
      <c r="C5" s="477" t="s">
        <v>45</v>
      </c>
      <c r="D5" s="477" t="s">
        <v>46</v>
      </c>
      <c r="E5" s="487" t="s">
        <v>58</v>
      </c>
      <c r="F5" s="477" t="s">
        <v>59</v>
      </c>
    </row>
    <row r="6" spans="1:7" ht="45" customHeight="1">
      <c r="A6" s="478">
        <v>1</v>
      </c>
      <c r="B6" s="479"/>
      <c r="C6" s="480"/>
      <c r="D6" s="480"/>
      <c r="E6" s="481"/>
      <c r="F6" s="482">
        <f>C6*E6</f>
        <v>0</v>
      </c>
    </row>
    <row r="7" spans="1:7" ht="45" customHeight="1">
      <c r="A7" s="478">
        <v>2</v>
      </c>
      <c r="B7" s="479"/>
      <c r="C7" s="480"/>
      <c r="D7" s="480"/>
      <c r="E7" s="481"/>
      <c r="F7" s="482">
        <f t="shared" ref="F7:F15" si="0">C7*E7</f>
        <v>0</v>
      </c>
    </row>
    <row r="8" spans="1:7" ht="45" customHeight="1">
      <c r="A8" s="478">
        <v>3</v>
      </c>
      <c r="B8" s="479"/>
      <c r="C8" s="480"/>
      <c r="D8" s="480"/>
      <c r="E8" s="481"/>
      <c r="F8" s="482">
        <f t="shared" si="0"/>
        <v>0</v>
      </c>
    </row>
    <row r="9" spans="1:7" ht="45" customHeight="1">
      <c r="A9" s="478">
        <v>4</v>
      </c>
      <c r="B9" s="479"/>
      <c r="C9" s="480"/>
      <c r="D9" s="480"/>
      <c r="E9" s="481"/>
      <c r="F9" s="482">
        <f t="shared" si="0"/>
        <v>0</v>
      </c>
    </row>
    <row r="10" spans="1:7" ht="45" customHeight="1">
      <c r="A10" s="478">
        <v>5</v>
      </c>
      <c r="B10" s="479"/>
      <c r="C10" s="480"/>
      <c r="D10" s="480"/>
      <c r="E10" s="481"/>
      <c r="F10" s="482">
        <f t="shared" si="0"/>
        <v>0</v>
      </c>
    </row>
    <row r="11" spans="1:7" ht="45" customHeight="1">
      <c r="A11" s="478">
        <v>6</v>
      </c>
      <c r="B11" s="479"/>
      <c r="C11" s="480"/>
      <c r="D11" s="480"/>
      <c r="E11" s="481"/>
      <c r="F11" s="482">
        <f t="shared" si="0"/>
        <v>0</v>
      </c>
    </row>
    <row r="12" spans="1:7" ht="45" customHeight="1">
      <c r="A12" s="478">
        <v>7</v>
      </c>
      <c r="B12" s="479"/>
      <c r="C12" s="480"/>
      <c r="D12" s="480"/>
      <c r="E12" s="481"/>
      <c r="F12" s="482">
        <f t="shared" si="0"/>
        <v>0</v>
      </c>
    </row>
    <row r="13" spans="1:7" ht="45" customHeight="1">
      <c r="A13" s="478">
        <v>8</v>
      </c>
      <c r="B13" s="479"/>
      <c r="C13" s="480"/>
      <c r="D13" s="480"/>
      <c r="E13" s="481"/>
      <c r="F13" s="482">
        <f t="shared" si="0"/>
        <v>0</v>
      </c>
    </row>
    <row r="14" spans="1:7" ht="45" customHeight="1">
      <c r="A14" s="478">
        <v>9</v>
      </c>
      <c r="B14" s="479"/>
      <c r="C14" s="480"/>
      <c r="D14" s="480"/>
      <c r="E14" s="481"/>
      <c r="F14" s="482">
        <f t="shared" si="0"/>
        <v>0</v>
      </c>
    </row>
    <row r="15" spans="1:7" ht="45" customHeight="1">
      <c r="A15" s="478">
        <v>10</v>
      </c>
      <c r="B15" s="479"/>
      <c r="C15" s="480"/>
      <c r="D15" s="480"/>
      <c r="E15" s="481"/>
      <c r="F15" s="482">
        <f t="shared" si="0"/>
        <v>0</v>
      </c>
    </row>
    <row r="16" spans="1:7" ht="45" customHeight="1">
      <c r="A16" s="483"/>
      <c r="B16" s="484" t="s">
        <v>48</v>
      </c>
      <c r="C16" s="484"/>
      <c r="D16" s="484"/>
      <c r="E16" s="484"/>
      <c r="F16" s="484">
        <f>SUM(F6:F15)</f>
        <v>0</v>
      </c>
      <c r="G16" s="262"/>
    </row>
    <row r="17" ht="30" customHeight="1"/>
    <row r="18" ht="30" customHeight="1"/>
    <row r="19" ht="30" customHeight="1"/>
    <row r="20" ht="30" customHeight="1"/>
    <row r="21" ht="30" customHeight="1"/>
  </sheetData>
  <sheetProtection password="E848" sheet="1" formatColumns="0" formatRows="0" selectLockedCells="1"/>
  <customSheetViews>
    <customSheetView guid="{D5F8AD2D-F014-4A7B-9CE7-589273BD9F11}" state="hidden">
      <selection activeCell="E8" sqref="E8"/>
      <pageMargins left="0.75" right="0.62" top="0.65" bottom="1" header="0.5" footer="0.5"/>
      <pageSetup orientation="portrait" r:id="rId1"/>
      <headerFooter alignWithMargins="0"/>
    </customSheetView>
    <customSheetView guid="{8909CFDD-4F29-4C72-886E-908773EE94A2}" state="hidden">
      <selection activeCell="E8" sqref="E8"/>
      <pageMargins left="0.75" right="0.62" top="0.65" bottom="1" header="0.5" footer="0.5"/>
      <pageSetup orientation="portrait" r:id="rId2"/>
      <headerFooter alignWithMargins="0"/>
    </customSheetView>
    <customSheetView guid="{A34CC49F-E309-4C23-B4F6-1E3B307C10D1}" state="hidden">
      <selection activeCell="E8" sqref="E8"/>
      <pageMargins left="0.75" right="0.62" top="0.65" bottom="1" header="0.5" footer="0.5"/>
      <pageSetup orientation="portrait" r:id="rId3"/>
      <headerFooter alignWithMargins="0"/>
    </customSheetView>
    <customSheetView guid="{B835C05C-B615-4DCB-982D-4519616B3CD8}" state="hidden">
      <selection activeCell="E8" sqref="E8"/>
      <pageMargins left="0.75" right="0.62" top="0.65" bottom="1" header="0.5" footer="0.5"/>
      <pageSetup orientation="portrait" r:id="rId4"/>
      <headerFooter alignWithMargins="0"/>
    </customSheetView>
    <customSheetView guid="{223BC0FC-814D-40F0-9795-CE82A16FF3A5}" state="hidden">
      <selection activeCell="E8" sqref="E8"/>
      <pageMargins left="0.75" right="0.62" top="0.65" bottom="1" header="0.5" footer="0.5"/>
      <pageSetup orientation="portrait" r:id="rId5"/>
      <headerFooter alignWithMargins="0"/>
    </customSheetView>
    <customSheetView guid="{D53177B2-31EC-4222-B97A-A37DCFD9E45B}" state="hidden">
      <selection activeCell="E8" sqref="E8"/>
      <pageMargins left="0.75" right="0.62" top="0.65" bottom="1" header="0.5" footer="0.5"/>
      <pageSetup orientation="portrait" r:id="rId6"/>
      <headerFooter alignWithMargins="0"/>
    </customSheetView>
    <customSheetView guid="{B3CE7B10-A914-4559-A6DA-AED8C22AFD6D}" state="hidden">
      <selection activeCell="E8" sqref="E8"/>
      <pageMargins left="0.75" right="0.62" top="0.65" bottom="1" header="0.5" footer="0.5"/>
      <pageSetup orientation="portrait" r:id="rId7"/>
      <headerFooter alignWithMargins="0"/>
    </customSheetView>
    <customSheetView guid="{7487ED9F-BBED-4B2A-9631-22F1A430946B}">
      <selection activeCell="E8" sqref="E8"/>
      <pageMargins left="0.75" right="0.62" top="0.65" bottom="1" header="0.5" footer="0.5"/>
      <pageSetup orientation="portrait" r:id="rId8"/>
      <headerFooter alignWithMargins="0"/>
    </customSheetView>
    <customSheetView guid="{A7DBDDEF-9245-44C6-9EBF-032DB6E1C0A2}" topLeftCell="A9">
      <selection activeCell="B9" sqref="B9"/>
      <pageMargins left="0.75" right="0.62" top="0.65" bottom="1" header="0.5" footer="0.5"/>
      <pageSetup orientation="portrait" r:id="rId9"/>
      <headerFooter alignWithMargins="0"/>
    </customSheetView>
    <customSheetView guid="{E9F4E142-7D26-464D-BECA-4F3806DB1FE1}">
      <selection activeCell="G8" sqref="G8"/>
      <pageMargins left="0.75" right="0.62" top="0.65" bottom="1" header="0.5" footer="0.5"/>
      <pageSetup orientation="portrait" r:id="rId10"/>
      <headerFooter alignWithMargins="0"/>
    </customSheetView>
    <customSheetView guid="{27A45B7A-04F2-4516-B80B-5ED0825D4ED3}" scale="70">
      <selection activeCell="C6" sqref="C6"/>
      <pageMargins left="0.75" right="0.62" top="0.65" bottom="1" header="0.5" footer="0.5"/>
      <pageSetup orientation="portrait" r:id="rId11"/>
      <headerFooter alignWithMargins="0"/>
    </customSheetView>
    <customSheetView guid="{ECE9294F-C910-4036-88BC-B1F2176FB06B}">
      <selection activeCell="B6" sqref="B6"/>
      <pageMargins left="0.75" right="0.62" top="0.65" bottom="1" header="0.5" footer="0.5"/>
      <pageSetup orientation="portrait" r:id="rId12"/>
      <headerFooter alignWithMargins="0"/>
    </customSheetView>
    <customSheetView guid="{B23AD343-29DA-4CE0-BD10-47BF44F3782F}">
      <selection activeCell="G8" sqref="G8"/>
      <pageMargins left="0.75" right="0.62" top="0.65" bottom="1" header="0.5" footer="0.5"/>
      <pageSetup orientation="portrait" r:id="rId13"/>
      <headerFooter alignWithMargins="0"/>
    </customSheetView>
    <customSheetView guid="{4AA1107B-A795-4744-B566-827168772C7A}">
      <selection activeCell="E8" sqref="E8"/>
      <pageMargins left="0.75" right="0.62" top="0.65" bottom="1" header="0.5" footer="0.5"/>
      <pageSetup orientation="portrait" r:id="rId14"/>
      <headerFooter alignWithMargins="0"/>
    </customSheetView>
    <customSheetView guid="{EE46BCD1-F715-4FA9-A5FC-1B125AD601E0}">
      <selection activeCell="E8" sqref="E8"/>
      <pageMargins left="0.75" right="0.62" top="0.65" bottom="1" header="0.5" footer="0.5"/>
      <pageSetup orientation="portrait" r:id="rId15"/>
      <headerFooter alignWithMargins="0"/>
    </customSheetView>
    <customSheetView guid="{D0757F9E-DF41-4B40-A5E5-F4F8FDD8D61D}" state="hidden">
      <selection activeCell="E8" sqref="E8"/>
      <pageMargins left="0.75" right="0.62" top="0.65" bottom="1" header="0.5" footer="0.5"/>
      <pageSetup orientation="portrait" r:id="rId16"/>
      <headerFooter alignWithMargins="0"/>
    </customSheetView>
    <customSheetView guid="{E97134B6-5E8D-4951-8DA0-73D065532361}" state="hidden">
      <selection activeCell="E8" sqref="E8"/>
      <pageMargins left="0.75" right="0.62" top="0.65" bottom="1" header="0.5" footer="0.5"/>
      <pageSetup orientation="portrait" r:id="rId17"/>
      <headerFooter alignWithMargins="0"/>
    </customSheetView>
    <customSheetView guid="{C431BC99-7569-44AB-83F6-AB73BDED3783}" state="hidden">
      <selection activeCell="E8" sqref="E8"/>
      <pageMargins left="0.75" right="0.62" top="0.65" bottom="1" header="0.5" footer="0.5"/>
      <pageSetup orientation="portrait" r:id="rId18"/>
      <headerFooter alignWithMargins="0"/>
    </customSheetView>
    <customSheetView guid="{498493C3-769C-4143-9114-C68CD1D40B11}" state="hidden">
      <selection activeCell="E8" sqref="E8"/>
      <pageMargins left="0.75" right="0.62" top="0.65" bottom="1" header="0.5" footer="0.5"/>
      <pageSetup orientation="portrait" r:id="rId19"/>
      <headerFooter alignWithMargins="0"/>
    </customSheetView>
    <customSheetView guid="{1E0C44A1-9358-4FBD-8C2C-4DB661DA1476}" state="hidden">
      <selection activeCell="E8" sqref="E8"/>
      <pageMargins left="0.75" right="0.62" top="0.65" bottom="1" header="0.5" footer="0.5"/>
      <pageSetup orientation="portrait" r:id="rId20"/>
      <headerFooter alignWithMargins="0"/>
    </customSheetView>
    <customSheetView guid="{A41EE4DE-0D82-4A56-8210-F78316511D11}" state="hidden">
      <selection activeCell="E8" sqref="E8"/>
      <pageMargins left="0.75" right="0.62" top="0.65" bottom="1" header="0.5" footer="0.5"/>
      <pageSetup orientation="portrait" r:id="rId21"/>
      <headerFooter alignWithMargins="0"/>
    </customSheetView>
    <customSheetView guid="{BB6473B7-092C-417E-97E7-ED0705AE17A0}" state="hidden">
      <selection activeCell="E8" sqref="E8"/>
      <pageMargins left="0.75" right="0.62" top="0.65" bottom="1" header="0.5" footer="0.5"/>
      <pageSetup orientation="portrait" r:id="rId22"/>
      <headerFooter alignWithMargins="0"/>
    </customSheetView>
    <customSheetView guid="{023E95C7-CD0A-46A1-945E-64751E02EBFE}" state="hidden">
      <selection activeCell="E8" sqref="E8"/>
      <pageMargins left="0.75" right="0.62" top="0.65" bottom="1" header="0.5" footer="0.5"/>
      <pageSetup orientation="portrait" r:id="rId23"/>
      <headerFooter alignWithMargins="0"/>
    </customSheetView>
    <customSheetView guid="{CB55CDDD-15EC-4265-9148-3411BBB26D54}" state="hidden">
      <selection activeCell="E8" sqref="E8"/>
      <pageMargins left="0.75" right="0.62" top="0.65" bottom="1" header="0.5" footer="0.5"/>
      <pageSetup orientation="portrait" r:id="rId24"/>
      <headerFooter alignWithMargins="0"/>
    </customSheetView>
    <customSheetView guid="{987A3FAC-920D-4C0C-8129-D8F4AFD7E477}" state="hidden">
      <selection activeCell="E8" sqref="E8"/>
      <pageMargins left="0.75" right="0.62" top="0.65" bottom="1" header="0.5" footer="0.5"/>
      <pageSetup orientation="portrait" r:id="rId25"/>
      <headerFooter alignWithMargins="0"/>
    </customSheetView>
  </customSheetViews>
  <mergeCells count="1">
    <mergeCell ref="A2:E2"/>
  </mergeCells>
  <phoneticPr fontId="27" type="noConversion"/>
  <pageMargins left="0.75" right="0.62" top="0.65" bottom="1" header="0.5" footer="0.5"/>
  <pageSetup orientation="portrait" r:id="rId26"/>
  <headerFooter alignWithMargins="0"/>
  <drawing r:id="rId2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AO80"/>
  <sheetViews>
    <sheetView showGridLines="0" showZeros="0" tabSelected="1" view="pageBreakPreview" topLeftCell="A40" zoomScaleNormal="100" zoomScaleSheetLayoutView="100" workbookViewId="0">
      <selection activeCell="F52" sqref="F52"/>
    </sheetView>
  </sheetViews>
  <sheetFormatPr defaultColWidth="8" defaultRowHeight="16.5"/>
  <cols>
    <col min="1" max="1" width="10.375" style="426" customWidth="1"/>
    <col min="2" max="2" width="9.375" style="428" customWidth="1"/>
    <col min="3" max="3" width="12.875" style="426" customWidth="1"/>
    <col min="4" max="4" width="18.125" style="426" customWidth="1"/>
    <col min="5" max="5" width="19.375" style="426" customWidth="1"/>
    <col min="6" max="6" width="29" style="426" customWidth="1"/>
    <col min="7" max="11" width="8" style="426" hidden="1" customWidth="1"/>
    <col min="12" max="24" width="8" style="426" customWidth="1"/>
    <col min="25" max="27" width="8" style="426" hidden="1" customWidth="1"/>
    <col min="28" max="28" width="17.5" style="426" hidden="1" customWidth="1"/>
    <col min="29" max="29" width="12.125" style="426" hidden="1" customWidth="1"/>
    <col min="30" max="30" width="8" style="438" hidden="1" customWidth="1"/>
    <col min="31" max="31" width="8" style="425" hidden="1" customWidth="1"/>
    <col min="32" max="32" width="12" style="425" hidden="1" customWidth="1"/>
    <col min="33" max="35" width="8" style="438" hidden="1" customWidth="1"/>
    <col min="36" max="36" width="9.125" style="438" hidden="1" customWidth="1"/>
    <col min="37" max="40" width="8" style="438" hidden="1" customWidth="1"/>
    <col min="41" max="41" width="8" style="438" customWidth="1"/>
    <col min="42" max="16384" width="8" style="426"/>
  </cols>
  <sheetData>
    <row r="1" spans="1:36" ht="17.25">
      <c r="A1" s="421" t="str">
        <f>Cover!B3</f>
        <v>Tender Enquiry No.:NR3/NT/W-AIS/DOM/K00/25/09228 (RFx No. 5002004616)</v>
      </c>
      <c r="B1" s="421"/>
      <c r="C1" s="422"/>
      <c r="D1" s="422"/>
      <c r="E1" s="422"/>
      <c r="F1" s="423" t="s">
        <v>304</v>
      </c>
      <c r="G1" s="424"/>
      <c r="H1" s="424"/>
      <c r="I1" s="424"/>
      <c r="J1" s="424"/>
      <c r="K1" s="424"/>
      <c r="L1" s="424"/>
      <c r="M1" s="424"/>
      <c r="N1" s="424"/>
      <c r="O1" s="424"/>
      <c r="P1" s="424"/>
      <c r="Q1" s="424"/>
      <c r="R1" s="424"/>
      <c r="S1" s="424"/>
      <c r="T1" s="424"/>
      <c r="U1" s="424"/>
      <c r="V1" s="424"/>
      <c r="W1" s="424"/>
      <c r="X1" s="424"/>
      <c r="Y1" s="424"/>
      <c r="Z1" s="424" t="str">
        <f>'Names of Bidder'!D6</f>
        <v>JV (Joint Venture)</v>
      </c>
      <c r="AA1" s="424"/>
      <c r="AB1" s="424"/>
      <c r="AC1" s="424"/>
      <c r="AE1" s="425">
        <v>1</v>
      </c>
      <c r="AF1" s="425" t="s">
        <v>93</v>
      </c>
      <c r="AI1" s="425">
        <v>1</v>
      </c>
      <c r="AJ1" s="438" t="s">
        <v>97</v>
      </c>
    </row>
    <row r="2" spans="1:36">
      <c r="B2" s="426"/>
      <c r="Z2" s="426" t="str">
        <f>'Names of Bidder'!L6</f>
        <v>2 or More</v>
      </c>
      <c r="AE2" s="425">
        <v>2</v>
      </c>
      <c r="AF2" s="425" t="s">
        <v>94</v>
      </c>
      <c r="AI2" s="425">
        <v>2</v>
      </c>
      <c r="AJ2" s="438" t="s">
        <v>98</v>
      </c>
    </row>
    <row r="3" spans="1:36">
      <c r="A3" s="1368" t="s">
        <v>248</v>
      </c>
      <c r="B3" s="1368"/>
      <c r="C3" s="1368"/>
      <c r="D3" s="1368"/>
      <c r="E3" s="1368"/>
      <c r="F3" s="1368"/>
      <c r="G3" s="424"/>
      <c r="H3" s="424"/>
      <c r="I3" s="424"/>
      <c r="J3" s="424"/>
      <c r="K3" s="424"/>
      <c r="L3" s="424"/>
      <c r="M3" s="424"/>
      <c r="N3" s="424"/>
      <c r="O3" s="424"/>
      <c r="P3" s="424"/>
      <c r="Q3" s="424"/>
      <c r="R3" s="424"/>
      <c r="S3" s="424"/>
      <c r="T3" s="424"/>
      <c r="U3" s="424"/>
      <c r="V3" s="424"/>
      <c r="W3" s="424"/>
      <c r="X3" s="424"/>
      <c r="Y3" s="424"/>
      <c r="Z3" s="424"/>
      <c r="AA3" s="424"/>
      <c r="AB3" s="424"/>
      <c r="AC3" s="424"/>
      <c r="AE3" s="425">
        <v>3</v>
      </c>
      <c r="AF3" s="425" t="s">
        <v>95</v>
      </c>
      <c r="AI3" s="425">
        <v>3</v>
      </c>
      <c r="AJ3" s="438" t="s">
        <v>99</v>
      </c>
    </row>
    <row r="4" spans="1:36">
      <c r="A4" s="427"/>
      <c r="B4" s="427"/>
      <c r="C4" s="427"/>
      <c r="D4" s="427"/>
      <c r="E4" s="427"/>
      <c r="F4" s="427"/>
      <c r="G4" s="424"/>
      <c r="H4" s="424"/>
      <c r="I4" s="424"/>
      <c r="J4" s="424"/>
      <c r="K4" s="424"/>
      <c r="L4" s="424"/>
      <c r="M4" s="424"/>
      <c r="N4" s="424"/>
      <c r="O4" s="424"/>
      <c r="P4" s="424"/>
      <c r="Q4" s="424"/>
      <c r="R4" s="424"/>
      <c r="S4" s="424"/>
      <c r="T4" s="424"/>
      <c r="U4" s="424"/>
      <c r="V4" s="424"/>
      <c r="W4" s="424"/>
      <c r="X4" s="424"/>
      <c r="Y4" s="424"/>
      <c r="Z4" s="424"/>
      <c r="AA4" s="424"/>
      <c r="AB4" s="424"/>
      <c r="AC4" s="424"/>
      <c r="AE4" s="425">
        <v>4</v>
      </c>
      <c r="AF4" s="425" t="s">
        <v>96</v>
      </c>
      <c r="AI4" s="425">
        <v>4</v>
      </c>
      <c r="AJ4" s="438" t="s">
        <v>100</v>
      </c>
    </row>
    <row r="5" spans="1:36">
      <c r="A5" s="428" t="s">
        <v>83</v>
      </c>
      <c r="C5" s="1369"/>
      <c r="D5" s="1369"/>
      <c r="E5" s="1369"/>
      <c r="F5" s="1369"/>
      <c r="AE5" s="425">
        <v>5</v>
      </c>
      <c r="AF5" s="425" t="s">
        <v>96</v>
      </c>
      <c r="AI5" s="425">
        <v>5</v>
      </c>
      <c r="AJ5" s="438" t="s">
        <v>101</v>
      </c>
    </row>
    <row r="6" spans="1:36">
      <c r="A6" s="428" t="s">
        <v>71</v>
      </c>
      <c r="B6" s="1370" t="str">
        <f>'Sch-1'!B125</f>
        <v>--</v>
      </c>
      <c r="C6" s="1370"/>
      <c r="AE6" s="425">
        <v>6</v>
      </c>
      <c r="AF6" s="425" t="s">
        <v>96</v>
      </c>
      <c r="AG6" s="425" t="e">
        <f>DAY(B6)</f>
        <v>#VALUE!</v>
      </c>
      <c r="AI6" s="425">
        <v>6</v>
      </c>
      <c r="AJ6" s="438" t="s">
        <v>102</v>
      </c>
    </row>
    <row r="7" spans="1:36">
      <c r="A7" s="428"/>
      <c r="B7" s="429"/>
      <c r="C7" s="429"/>
      <c r="AE7" s="425">
        <v>7</v>
      </c>
      <c r="AF7" s="425" t="s">
        <v>96</v>
      </c>
      <c r="AG7" s="425" t="e">
        <f>MONTH(B6)</f>
        <v>#VALUE!</v>
      </c>
      <c r="AI7" s="425">
        <v>7</v>
      </c>
      <c r="AJ7" s="438" t="s">
        <v>103</v>
      </c>
    </row>
    <row r="8" spans="1:36">
      <c r="A8" s="430" t="s">
        <v>394</v>
      </c>
      <c r="B8" s="431"/>
      <c r="C8" s="424"/>
      <c r="D8" s="424"/>
      <c r="E8" s="424"/>
      <c r="F8" s="432"/>
      <c r="G8" s="424"/>
      <c r="H8" s="424"/>
      <c r="I8" s="424"/>
      <c r="J8" s="424"/>
      <c r="K8" s="424"/>
      <c r="L8" s="424"/>
      <c r="M8" s="424"/>
      <c r="N8" s="424"/>
      <c r="O8" s="424"/>
      <c r="P8" s="424"/>
      <c r="Q8" s="424"/>
      <c r="R8" s="424"/>
      <c r="S8" s="424"/>
      <c r="T8" s="424"/>
      <c r="U8" s="424"/>
      <c r="V8" s="424"/>
      <c r="W8" s="424"/>
      <c r="X8" s="424"/>
      <c r="Y8" s="424"/>
      <c r="Z8" s="424"/>
      <c r="AA8" s="424"/>
      <c r="AB8" s="424"/>
      <c r="AC8" s="424"/>
      <c r="AE8" s="425">
        <v>8</v>
      </c>
      <c r="AF8" s="425" t="s">
        <v>96</v>
      </c>
      <c r="AG8" s="425" t="e">
        <f>LOOKUP(AG7,AI1:AI12,AJ1:AJ12)</f>
        <v>#VALUE!</v>
      </c>
      <c r="AI8" s="425">
        <v>8</v>
      </c>
      <c r="AJ8" s="438" t="s">
        <v>104</v>
      </c>
    </row>
    <row r="9" spans="1:36">
      <c r="A9" s="433" t="str">
        <f>'Sch-1'!M7</f>
        <v>Contracts Services, 3rd Floor</v>
      </c>
      <c r="B9" s="433"/>
      <c r="F9" s="434"/>
      <c r="AE9" s="425">
        <v>9</v>
      </c>
      <c r="AF9" s="425" t="s">
        <v>96</v>
      </c>
      <c r="AG9" s="425" t="e">
        <f>YEAR(B6)</f>
        <v>#VALUE!</v>
      </c>
      <c r="AI9" s="425">
        <v>9</v>
      </c>
      <c r="AJ9" s="438" t="s">
        <v>105</v>
      </c>
    </row>
    <row r="10" spans="1:36">
      <c r="A10" s="433" t="str">
        <f>'Sch-1'!M8</f>
        <v>Power Grid Corporation of India Ltd.,</v>
      </c>
      <c r="B10" s="433"/>
      <c r="F10" s="434"/>
      <c r="AE10" s="425">
        <v>10</v>
      </c>
      <c r="AF10" s="425" t="s">
        <v>96</v>
      </c>
      <c r="AI10" s="425">
        <v>10</v>
      </c>
      <c r="AJ10" s="438" t="s">
        <v>106</v>
      </c>
    </row>
    <row r="11" spans="1:36">
      <c r="A11" s="433" t="str">
        <f>'Sch-1'!M9</f>
        <v>Northern Region-III Headquarter 2nd Floor, Plot No. – 2A/INS 02, Avadh Vihar Yojna</v>
      </c>
      <c r="B11" s="433"/>
      <c r="F11" s="434"/>
      <c r="AE11" s="425">
        <v>11</v>
      </c>
      <c r="AF11" s="425" t="s">
        <v>96</v>
      </c>
      <c r="AI11" s="425">
        <v>11</v>
      </c>
      <c r="AJ11" s="438" t="s">
        <v>107</v>
      </c>
    </row>
    <row r="12" spans="1:36">
      <c r="A12" s="433" t="str">
        <f>'Sch-1'!M10</f>
        <v xml:space="preserve">Amar Shaheed Path, Lucknow- 226002 (UP) </v>
      </c>
      <c r="B12" s="433"/>
      <c r="F12" s="434"/>
      <c r="AE12" s="425">
        <v>12</v>
      </c>
      <c r="AF12" s="425" t="s">
        <v>96</v>
      </c>
      <c r="AI12" s="425">
        <v>12</v>
      </c>
      <c r="AJ12" s="438" t="s">
        <v>108</v>
      </c>
    </row>
    <row r="13" spans="1:36">
      <c r="A13" s="433">
        <f>'Sch-1'!M11</f>
        <v>0</v>
      </c>
      <c r="B13" s="433"/>
      <c r="F13" s="434"/>
      <c r="AE13" s="425">
        <v>13</v>
      </c>
      <c r="AF13" s="425" t="s">
        <v>96</v>
      </c>
    </row>
    <row r="14" spans="1:36" ht="22.5" customHeight="1">
      <c r="A14" s="428"/>
      <c r="F14" s="434"/>
      <c r="AE14" s="425">
        <v>14</v>
      </c>
      <c r="AF14" s="425" t="s">
        <v>96</v>
      </c>
    </row>
    <row r="15" spans="1:36" ht="78.75" customHeight="1">
      <c r="A15" s="794" t="s">
        <v>84</v>
      </c>
      <c r="B15" s="1365" t="str">
        <f>Cover!B2</f>
        <v>Package-C-Augmentation of transformation capacity at 765/400/220kV Agra (PG) S/S by 1x500 MVA, 400/220kV ICT at 400 KV Agra S/S</v>
      </c>
      <c r="C15" s="1365"/>
      <c r="D15" s="1365"/>
      <c r="E15" s="1365"/>
      <c r="F15" s="1365"/>
      <c r="AE15" s="425">
        <v>15</v>
      </c>
      <c r="AF15" s="425" t="s">
        <v>96</v>
      </c>
    </row>
    <row r="16" spans="1:36" ht="27.75" customHeight="1">
      <c r="A16" s="426" t="s">
        <v>72</v>
      </c>
      <c r="B16" s="426"/>
      <c r="C16" s="434"/>
      <c r="D16" s="434"/>
      <c r="E16" s="434"/>
      <c r="F16" s="434"/>
      <c r="AE16" s="425">
        <v>16</v>
      </c>
      <c r="AF16" s="425" t="s">
        <v>96</v>
      </c>
    </row>
    <row r="17" spans="1:32" ht="129" customHeight="1">
      <c r="A17" s="437">
        <v>1</v>
      </c>
      <c r="B17" s="1366"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(Rs. Zero Only ) or such other sums as may be determined in accordance with the terms and conditions of the Bidding Documents.</v>
      </c>
      <c r="C17" s="1366"/>
      <c r="D17" s="1366"/>
      <c r="E17" s="1366"/>
      <c r="F17" s="1366"/>
      <c r="Z17" s="434" t="s">
        <v>92</v>
      </c>
      <c r="AA17" s="795" t="s">
        <v>499</v>
      </c>
      <c r="AB17" s="435">
        <f>'Sch-6 After Discount'!D28</f>
        <v>0</v>
      </c>
      <c r="AC17" s="436" t="str">
        <f>" (" &amp; 'N to W'!A4 &amp; ")"</f>
        <v xml:space="preserve"> (Rs. Zero Only )</v>
      </c>
      <c r="AE17" s="425">
        <v>17</v>
      </c>
      <c r="AF17" s="425" t="s">
        <v>96</v>
      </c>
    </row>
    <row r="18" spans="1:32" ht="39" customHeight="1">
      <c r="B18" s="1366" t="s">
        <v>73</v>
      </c>
      <c r="C18" s="1366"/>
      <c r="D18" s="1366"/>
      <c r="E18" s="1366"/>
      <c r="F18" s="1366"/>
      <c r="AE18" s="425">
        <v>18</v>
      </c>
      <c r="AF18" s="425" t="s">
        <v>96</v>
      </c>
    </row>
    <row r="19" spans="1:32" ht="27.75" customHeight="1">
      <c r="A19" s="437">
        <v>2</v>
      </c>
      <c r="B19" s="1367" t="s">
        <v>74</v>
      </c>
      <c r="C19" s="1367"/>
      <c r="D19" s="1367"/>
      <c r="E19" s="1367"/>
      <c r="F19" s="1367"/>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E19" s="425">
        <v>19</v>
      </c>
      <c r="AF19" s="425" t="s">
        <v>96</v>
      </c>
    </row>
    <row r="20" spans="1:32" ht="39.75" customHeight="1">
      <c r="A20" s="437">
        <v>2.1</v>
      </c>
      <c r="B20" s="1366" t="s">
        <v>75</v>
      </c>
      <c r="C20" s="1366"/>
      <c r="D20" s="1366"/>
      <c r="E20" s="1366"/>
      <c r="F20" s="1366"/>
      <c r="AE20" s="425">
        <v>20</v>
      </c>
      <c r="AF20" s="425" t="s">
        <v>96</v>
      </c>
    </row>
    <row r="21" spans="1:32" ht="36.75" customHeight="1">
      <c r="B21" s="1371" t="s">
        <v>434</v>
      </c>
      <c r="C21" s="1371"/>
      <c r="D21" s="1366" t="s">
        <v>76</v>
      </c>
      <c r="E21" s="1366"/>
      <c r="F21" s="1366"/>
      <c r="AE21" s="425">
        <v>21</v>
      </c>
      <c r="AF21" s="425" t="s">
        <v>93</v>
      </c>
    </row>
    <row r="22" spans="1:32" ht="33" customHeight="1">
      <c r="B22" s="1371" t="s">
        <v>435</v>
      </c>
      <c r="C22" s="1371"/>
      <c r="D22" s="797" t="s">
        <v>500</v>
      </c>
      <c r="AE22" s="425">
        <v>22</v>
      </c>
      <c r="AF22" s="425" t="s">
        <v>96</v>
      </c>
    </row>
    <row r="23" spans="1:32" ht="28.15" customHeight="1">
      <c r="B23" s="1371" t="s">
        <v>436</v>
      </c>
      <c r="C23" s="1371"/>
      <c r="D23" s="426" t="s">
        <v>91</v>
      </c>
      <c r="H23" s="438"/>
      <c r="AE23" s="425">
        <v>23</v>
      </c>
      <c r="AF23" s="425" t="s">
        <v>96</v>
      </c>
    </row>
    <row r="24" spans="1:32" ht="28.15" customHeight="1">
      <c r="B24" s="1384" t="s">
        <v>554</v>
      </c>
      <c r="C24" s="1371"/>
      <c r="D24" s="426" t="s">
        <v>77</v>
      </c>
      <c r="AE24" s="425">
        <v>24</v>
      </c>
      <c r="AF24" s="425" t="s">
        <v>96</v>
      </c>
    </row>
    <row r="25" spans="1:32" ht="28.15" hidden="1" customHeight="1">
      <c r="B25" s="1384" t="s">
        <v>535</v>
      </c>
      <c r="C25" s="1371"/>
      <c r="D25" s="797" t="s">
        <v>536</v>
      </c>
    </row>
    <row r="26" spans="1:32" ht="28.15" customHeight="1">
      <c r="B26" s="1371" t="s">
        <v>437</v>
      </c>
      <c r="C26" s="1371"/>
      <c r="D26" s="426" t="s">
        <v>440</v>
      </c>
      <c r="AE26" s="425">
        <v>25</v>
      </c>
      <c r="AF26" s="425" t="s">
        <v>96</v>
      </c>
    </row>
    <row r="27" spans="1:32" ht="28.15" customHeight="1">
      <c r="B27" s="1371" t="s">
        <v>438</v>
      </c>
      <c r="C27" s="1371"/>
      <c r="D27" s="426" t="s">
        <v>441</v>
      </c>
      <c r="AE27" s="425">
        <v>26</v>
      </c>
      <c r="AF27" s="425" t="s">
        <v>96</v>
      </c>
    </row>
    <row r="28" spans="1:32" ht="28.15" customHeight="1">
      <c r="B28" s="1371" t="s">
        <v>439</v>
      </c>
      <c r="C28" s="1371"/>
      <c r="D28" s="426" t="s">
        <v>78</v>
      </c>
      <c r="AE28" s="425">
        <v>27</v>
      </c>
      <c r="AF28" s="425" t="s">
        <v>96</v>
      </c>
    </row>
    <row r="29" spans="1:32" ht="112.5" customHeight="1">
      <c r="A29" s="796">
        <v>2.2000000000000002</v>
      </c>
      <c r="B29" s="1366" t="s">
        <v>85</v>
      </c>
      <c r="C29" s="1366"/>
      <c r="D29" s="1366"/>
      <c r="E29" s="1366"/>
      <c r="F29" s="1366"/>
      <c r="AE29" s="425">
        <v>28</v>
      </c>
      <c r="AF29" s="425" t="s">
        <v>96</v>
      </c>
    </row>
    <row r="30" spans="1:32" ht="63.75" customHeight="1">
      <c r="A30" s="796">
        <v>2.2999999999999998</v>
      </c>
      <c r="B30" s="1366" t="s">
        <v>86</v>
      </c>
      <c r="C30" s="1366"/>
      <c r="D30" s="1366"/>
      <c r="E30" s="1366"/>
      <c r="F30" s="1366"/>
      <c r="AE30" s="425">
        <v>29</v>
      </c>
      <c r="AF30" s="425" t="s">
        <v>96</v>
      </c>
    </row>
    <row r="31" spans="1:32" ht="146.25" customHeight="1">
      <c r="A31" s="796">
        <v>2.4</v>
      </c>
      <c r="B31" s="1366" t="s">
        <v>87</v>
      </c>
      <c r="C31" s="1366"/>
      <c r="D31" s="1366"/>
      <c r="E31" s="1366"/>
      <c r="F31" s="1366"/>
      <c r="AE31" s="425">
        <v>30</v>
      </c>
      <c r="AF31" s="425" t="s">
        <v>96</v>
      </c>
    </row>
    <row r="32" spans="1:32" ht="93" customHeight="1">
      <c r="A32" s="796">
        <v>2.5</v>
      </c>
      <c r="B32" s="1366" t="s">
        <v>88</v>
      </c>
      <c r="C32" s="1366"/>
      <c r="D32" s="1366"/>
      <c r="E32" s="1366"/>
      <c r="F32" s="1366"/>
      <c r="AE32" s="425">
        <v>31</v>
      </c>
      <c r="AF32" s="425" t="s">
        <v>93</v>
      </c>
    </row>
    <row r="33" spans="1:29" ht="98.25" customHeight="1">
      <c r="A33" s="437">
        <v>3</v>
      </c>
      <c r="B33" s="1366" t="s">
        <v>109</v>
      </c>
      <c r="C33" s="1366"/>
      <c r="D33" s="1366"/>
      <c r="E33" s="1366"/>
      <c r="F33" s="1366"/>
    </row>
    <row r="34" spans="1:29" ht="85.5" customHeight="1">
      <c r="A34" s="437">
        <v>3.1</v>
      </c>
      <c r="B34" s="1385" t="s">
        <v>501</v>
      </c>
      <c r="C34" s="1385"/>
      <c r="D34" s="1385"/>
      <c r="E34" s="1385"/>
      <c r="F34" s="1385"/>
    </row>
    <row r="35" spans="1:29" ht="144" customHeight="1">
      <c r="A35" s="796">
        <v>3.2</v>
      </c>
      <c r="B35" s="1380" t="s">
        <v>537</v>
      </c>
      <c r="C35" s="1366"/>
      <c r="D35" s="1366"/>
      <c r="E35" s="1366"/>
      <c r="F35" s="1366"/>
    </row>
    <row r="36" spans="1:29" ht="15.75" customHeight="1">
      <c r="A36" s="796"/>
      <c r="B36" s="1366"/>
      <c r="C36" s="1366"/>
      <c r="D36" s="1366"/>
      <c r="E36" s="1366"/>
      <c r="F36" s="1366"/>
    </row>
    <row r="37" spans="1:29" ht="58.5" customHeight="1">
      <c r="A37" s="796">
        <v>3.3</v>
      </c>
      <c r="B37" s="1380" t="s">
        <v>502</v>
      </c>
      <c r="C37" s="1366"/>
      <c r="D37" s="1366"/>
      <c r="E37" s="1366"/>
      <c r="F37" s="1366"/>
    </row>
    <row r="38" spans="1:29" ht="12.75" customHeight="1">
      <c r="A38" s="796"/>
      <c r="B38" s="1366"/>
      <c r="C38" s="1366"/>
      <c r="D38" s="1366"/>
      <c r="E38" s="1366"/>
      <c r="F38" s="1366"/>
    </row>
    <row r="39" spans="1:29" ht="84" customHeight="1">
      <c r="A39" s="437">
        <v>4</v>
      </c>
      <c r="B39" s="1382" t="s">
        <v>89</v>
      </c>
      <c r="C39" s="1382"/>
      <c r="D39" s="1382"/>
      <c r="E39" s="1382"/>
      <c r="F39" s="1382"/>
      <c r="H39" s="426">
        <f>'Names of Bidder'!K6</f>
        <v>2</v>
      </c>
    </row>
    <row r="40" spans="1:29" ht="117" customHeight="1">
      <c r="A40" s="437">
        <v>5</v>
      </c>
      <c r="B40" s="1366" t="s">
        <v>90</v>
      </c>
      <c r="C40" s="1366"/>
      <c r="D40" s="1366"/>
      <c r="E40" s="1366"/>
      <c r="F40" s="1366"/>
    </row>
    <row r="41" spans="1:29" ht="30" customHeight="1">
      <c r="B41" s="322" t="str">
        <f>IF(ISERROR("Dated this " &amp; AG6 &amp; LOOKUP(AG6,AE1:AE32,AF1:AF32) &amp; " day of " &amp; AG8 &amp; " " &amp;AG9), "", "Dated this " &amp; AG6 &amp; LOOKUP(AG6,AE1:AE32,AF1:AF32) &amp; " day of " &amp; AG8 &amp; " " &amp;AG9)</f>
        <v/>
      </c>
      <c r="C41" s="322"/>
      <c r="D41" s="322"/>
      <c r="E41" s="394"/>
      <c r="F41" s="394"/>
    </row>
    <row r="42" spans="1:29" ht="30" customHeight="1">
      <c r="B42" s="322" t="s">
        <v>79</v>
      </c>
      <c r="C42" s="322"/>
      <c r="D42" s="362"/>
      <c r="E42" s="362"/>
      <c r="F42" s="362"/>
    </row>
    <row r="43" spans="1:29" ht="30" customHeight="1">
      <c r="B43" s="439"/>
      <c r="C43" s="362"/>
      <c r="D43" s="362"/>
      <c r="E43" s="322"/>
      <c r="F43" s="440" t="s">
        <v>80</v>
      </c>
    </row>
    <row r="44" spans="1:29" ht="30" customHeight="1">
      <c r="B44" s="439"/>
      <c r="C44" s="362"/>
      <c r="D44" s="322"/>
      <c r="E44" s="322"/>
      <c r="F44" s="440" t="str">
        <f>"For and on behalf of " &amp; 'Sch-1'!C8</f>
        <v xml:space="preserve">For and on behalf of …….. …….. …….. …….. …….. …….. </v>
      </c>
    </row>
    <row r="45" spans="1:29" ht="30" customHeight="1">
      <c r="B45" s="426"/>
      <c r="C45" s="441"/>
      <c r="D45" s="424"/>
      <c r="E45" s="442" t="s">
        <v>364</v>
      </c>
      <c r="F45" s="443"/>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row>
    <row r="46" spans="1:29" ht="30" customHeight="1">
      <c r="A46" s="798" t="s">
        <v>250</v>
      </c>
      <c r="B46" s="1383" t="str">
        <f>'Sch-1'!B125</f>
        <v>--</v>
      </c>
      <c r="C46" s="1383"/>
      <c r="D46" s="424"/>
      <c r="E46" s="442" t="s">
        <v>81</v>
      </c>
      <c r="F46" s="798" t="str">
        <f>'Sch-1'!M126</f>
        <v/>
      </c>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row>
    <row r="47" spans="1:29" ht="30" customHeight="1">
      <c r="A47" s="798" t="s">
        <v>251</v>
      </c>
      <c r="B47" s="798" t="str">
        <f>'Sch-1'!B126</f>
        <v/>
      </c>
      <c r="C47" s="443"/>
      <c r="D47" s="424"/>
      <c r="E47" s="442" t="s">
        <v>82</v>
      </c>
      <c r="F47" s="798" t="str">
        <f>'Sch-1'!M127</f>
        <v/>
      </c>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row>
    <row r="48" spans="1:29" ht="30" customHeight="1">
      <c r="B48" s="426"/>
      <c r="E48" s="442" t="s">
        <v>363</v>
      </c>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row>
    <row r="49" spans="1:29" ht="40.5" customHeight="1">
      <c r="A49" s="1381" t="str">
        <f>IF(H23="Sole Bidder", "", "In case of bid from a Joint Venture, name &amp; designation of representative of JV partner is to be provided and Bid Form is also to be signed by him.")</f>
        <v>In case of bid from a Joint Venture, name &amp; designation of representative of JV partner is to be provided and Bid Form is also to be signed by him.</v>
      </c>
      <c r="B49" s="1381"/>
      <c r="C49" s="1381"/>
      <c r="D49" s="1381"/>
      <c r="E49" s="1381"/>
      <c r="F49" s="1381"/>
    </row>
    <row r="50" spans="1:29" ht="30" customHeight="1">
      <c r="A50" s="799"/>
      <c r="B50" s="799"/>
      <c r="C50" s="322" t="str">
        <f>IF(Z2="2 or More", "Other Partner-2", "")</f>
        <v>Other Partner-2</v>
      </c>
      <c r="D50" s="799"/>
      <c r="E50" s="444"/>
      <c r="F50" s="444" t="str">
        <f>IF(Z2=1,"Other Partner",IF(Z2="2 or More","Other Partner-1",""))</f>
        <v>Other Partner-1</v>
      </c>
    </row>
    <row r="51" spans="1:29" ht="30" customHeight="1">
      <c r="A51" s="322"/>
      <c r="B51" s="440" t="str">
        <f>IF(Z2="2 or More", "Signature :", "")</f>
        <v>Signature :</v>
      </c>
      <c r="C51" s="800"/>
      <c r="D51" s="1"/>
      <c r="E51" s="355"/>
      <c r="F51" s="1"/>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row>
    <row r="52" spans="1:29" ht="30" customHeight="1">
      <c r="A52" s="322"/>
      <c r="B52" s="440" t="str">
        <f>IF(Z2="2 or More", "Printed Name :", "")</f>
        <v>Printed Name :</v>
      </c>
      <c r="C52" s="420"/>
      <c r="D52" s="322"/>
      <c r="E52" s="440" t="str">
        <f>IF(Z1="Sole Bidder", "", "Printed Name :")</f>
        <v>Printed Name :</v>
      </c>
      <c r="F52" s="508"/>
      <c r="H52" s="428"/>
    </row>
    <row r="53" spans="1:29" ht="30" customHeight="1">
      <c r="A53" s="322"/>
      <c r="B53" s="440" t="str">
        <f>IF(Z2="2 or More", "Designation :", "")</f>
        <v>Designation :</v>
      </c>
      <c r="C53" s="420"/>
      <c r="D53" s="322"/>
      <c r="E53" s="440" t="str">
        <f>IF(Z1="Sole Bidder", "", "Designation :")</f>
        <v>Designation :</v>
      </c>
      <c r="F53" s="508"/>
      <c r="H53" s="428"/>
    </row>
    <row r="54" spans="1:29" ht="30" customHeight="1">
      <c r="A54" s="322"/>
      <c r="B54" s="440" t="str">
        <f>IF(Z2=2, "Common Seal :", "")</f>
        <v/>
      </c>
      <c r="C54" s="800"/>
      <c r="D54" s="1"/>
      <c r="E54" s="355"/>
      <c r="F54" s="1"/>
      <c r="G54" s="424"/>
      <c r="H54" s="443"/>
      <c r="I54" s="424"/>
      <c r="J54" s="424"/>
      <c r="K54" s="424"/>
      <c r="L54" s="424"/>
      <c r="M54" s="424"/>
      <c r="N54" s="424"/>
      <c r="O54" s="424"/>
      <c r="P54" s="424"/>
      <c r="Q54" s="424"/>
      <c r="R54" s="424"/>
      <c r="S54" s="424"/>
      <c r="T54" s="424"/>
      <c r="U54" s="424"/>
      <c r="V54" s="424"/>
      <c r="W54" s="424"/>
      <c r="X54" s="424"/>
      <c r="Y54" s="424"/>
      <c r="Z54" s="424"/>
      <c r="AA54" s="424"/>
      <c r="AB54" s="424"/>
      <c r="AC54" s="424"/>
    </row>
    <row r="55" spans="1:29" ht="33" customHeight="1">
      <c r="A55" s="321" t="s">
        <v>249</v>
      </c>
      <c r="B55" s="357"/>
      <c r="C55" s="800"/>
      <c r="D55" s="1"/>
      <c r="E55" s="355"/>
      <c r="F55" s="1"/>
      <c r="G55" s="424"/>
      <c r="H55" s="443"/>
      <c r="I55" s="424"/>
      <c r="J55" s="424"/>
      <c r="K55" s="424"/>
      <c r="L55" s="424"/>
      <c r="M55" s="424"/>
      <c r="N55" s="424"/>
      <c r="O55" s="424"/>
      <c r="P55" s="424"/>
      <c r="Q55" s="424"/>
      <c r="R55" s="424"/>
      <c r="S55" s="424"/>
      <c r="T55" s="424"/>
      <c r="U55" s="424"/>
      <c r="V55" s="424"/>
      <c r="W55" s="424"/>
      <c r="X55" s="424"/>
      <c r="Y55" s="424"/>
      <c r="Z55" s="424"/>
      <c r="AA55" s="424"/>
      <c r="AB55" s="424"/>
      <c r="AC55" s="424"/>
    </row>
    <row r="56" spans="1:29" ht="33" customHeight="1">
      <c r="A56" s="1379" t="s">
        <v>267</v>
      </c>
      <c r="B56" s="1379"/>
      <c r="C56" s="1379"/>
      <c r="D56" s="1373"/>
      <c r="E56" s="1374"/>
      <c r="F56" s="1374"/>
      <c r="H56" s="428"/>
    </row>
    <row r="57" spans="1:29" ht="33" customHeight="1">
      <c r="A57" s="1378"/>
      <c r="B57" s="1378"/>
      <c r="C57" s="1378"/>
      <c r="D57" s="383"/>
      <c r="E57" s="383"/>
      <c r="F57" s="383"/>
      <c r="H57" s="428"/>
    </row>
    <row r="58" spans="1:29" ht="33" customHeight="1">
      <c r="A58" s="1377"/>
      <c r="B58" s="1377"/>
      <c r="C58" s="1377"/>
      <c r="D58" s="383"/>
      <c r="E58" s="383"/>
      <c r="F58" s="383"/>
      <c r="H58" s="428"/>
    </row>
    <row r="59" spans="1:29" ht="33" customHeight="1">
      <c r="A59" s="1376" t="s">
        <v>268</v>
      </c>
      <c r="B59" s="1376"/>
      <c r="C59" s="1376"/>
      <c r="D59" s="1373"/>
      <c r="E59" s="1374"/>
      <c r="F59" s="1374"/>
      <c r="H59" s="428"/>
    </row>
    <row r="60" spans="1:29" ht="33" customHeight="1">
      <c r="A60" s="1376" t="s">
        <v>266</v>
      </c>
      <c r="B60" s="1376"/>
      <c r="C60" s="1376"/>
      <c r="D60" s="1373"/>
      <c r="E60" s="1374"/>
      <c r="F60" s="1374"/>
      <c r="H60" s="428"/>
    </row>
    <row r="61" spans="1:29" ht="33" customHeight="1">
      <c r="A61" s="1376" t="s">
        <v>269</v>
      </c>
      <c r="B61" s="1376"/>
      <c r="C61" s="1376"/>
      <c r="D61" s="1373"/>
      <c r="E61" s="1374"/>
      <c r="F61" s="1374"/>
      <c r="H61" s="428"/>
    </row>
    <row r="62" spans="1:29" ht="33" customHeight="1">
      <c r="A62" s="1379" t="s">
        <v>270</v>
      </c>
      <c r="B62" s="1379"/>
      <c r="C62" s="1379"/>
      <c r="D62" s="1373"/>
      <c r="E62" s="1374"/>
      <c r="F62" s="1374"/>
      <c r="H62" s="428"/>
    </row>
    <row r="63" spans="1:29" ht="33" customHeight="1">
      <c r="A63" s="1378"/>
      <c r="B63" s="1378"/>
      <c r="C63" s="1378"/>
      <c r="D63" s="383"/>
      <c r="E63" s="383"/>
      <c r="F63" s="383"/>
      <c r="H63" s="428"/>
    </row>
    <row r="64" spans="1:29" ht="33" customHeight="1">
      <c r="A64" s="1377"/>
      <c r="B64" s="1377"/>
      <c r="C64" s="1377"/>
      <c r="D64" s="383"/>
      <c r="E64" s="383"/>
      <c r="F64" s="383"/>
      <c r="H64" s="428"/>
    </row>
    <row r="65" spans="1:8" ht="60.75" customHeight="1">
      <c r="A65" s="1375"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5" s="1375"/>
      <c r="C65" s="1375"/>
      <c r="D65" s="1375"/>
      <c r="E65" s="1375"/>
      <c r="F65" s="1375"/>
      <c r="H65" s="428"/>
    </row>
    <row r="66" spans="1:8" ht="33" customHeight="1">
      <c r="A66" s="1372" t="s">
        <v>137</v>
      </c>
      <c r="B66" s="1372"/>
      <c r="C66" s="1372"/>
      <c r="D66" s="1372"/>
      <c r="E66" s="1372"/>
      <c r="F66" s="1372"/>
      <c r="H66" s="428"/>
    </row>
    <row r="67" spans="1:8" ht="33" customHeight="1">
      <c r="A67" s="428"/>
      <c r="H67" s="428"/>
    </row>
    <row r="68" spans="1:8" ht="33" customHeight="1">
      <c r="A68" s="428"/>
      <c r="H68" s="428"/>
    </row>
    <row r="69" spans="1:8">
      <c r="A69" s="428"/>
    </row>
    <row r="70" spans="1:8">
      <c r="A70" s="428"/>
    </row>
    <row r="71" spans="1:8">
      <c r="A71" s="428"/>
    </row>
    <row r="72" spans="1:8">
      <c r="A72" s="428"/>
    </row>
    <row r="73" spans="1:8">
      <c r="A73" s="428"/>
    </row>
    <row r="74" spans="1:8">
      <c r="A74" s="428"/>
    </row>
    <row r="75" spans="1:8">
      <c r="A75" s="428"/>
    </row>
    <row r="76" spans="1:8">
      <c r="A76" s="428"/>
    </row>
    <row r="77" spans="1:8">
      <c r="A77" s="428"/>
    </row>
    <row r="78" spans="1:8">
      <c r="A78" s="428"/>
    </row>
    <row r="79" spans="1:8">
      <c r="A79" s="428"/>
    </row>
    <row r="80" spans="1:8">
      <c r="A80" s="428"/>
    </row>
  </sheetData>
  <sheetProtection algorithmName="SHA-512" hashValue="zYXwYoaYpXKGLmIyU6XJyh88FFjMm+7dpLxPe+8Lxvjryfyzjw/HqUvH5gn2zvND/iJe5ca34631Nrxi58U1bQ==" saltValue="vv4mi/nFw2SXUyfrqP22/w==" spinCount="100000" sheet="1" formatColumns="0" formatRows="0" selectLockedCells="1"/>
  <customSheetViews>
    <customSheetView guid="{D5F8AD2D-F014-4A7B-9CE7-589273BD9F11}" showPageBreaks="1" showGridLines="0" zeroValues="0" printArea="1" hiddenRows="1" hiddenColumns="1" view="pageBreakPreview">
      <selection activeCell="D56" sqref="D56:F56"/>
      <pageMargins left="0.75" right="0.77" top="0.62" bottom="0.61" header="0.39" footer="0.32"/>
      <pageSetup orientation="portrait" r:id="rId1"/>
      <headerFooter alignWithMargins="0">
        <oddFooter>&amp;R&amp;"Book Antiqua,Bold"&amp;8Bid Form (1st Envelope)  / Page &amp;P of &amp;N</oddFooter>
      </headerFooter>
    </customSheetView>
    <customSheetView guid="{8909CFDD-4F29-4C72-886E-908773EE94A2}" showPageBreaks="1" showGridLines="0" zeroValues="0" printArea="1" hiddenRows="1" hiddenColumns="1" view="pageBreakPreview" topLeftCell="A40">
      <selection activeCell="D56" sqref="D56:F56"/>
      <pageMargins left="0.75" right="0.77" top="0.62" bottom="0.61" header="0.39" footer="0.32"/>
      <pageSetup orientation="portrait" r:id="rId2"/>
      <headerFooter alignWithMargins="0">
        <oddFooter>&amp;R&amp;"Book Antiqua,Bold"&amp;8Bid Form (1st Envelope)  / Page &amp;P of &amp;N</oddFooter>
      </headerFooter>
    </customSheetView>
    <customSheetView guid="{A34CC49F-E309-4C23-B4F6-1E3B307C10D1}" showPageBreaks="1" showGridLines="0" zeroValues="0" printArea="1" hiddenRows="1" hiddenColumns="1" view="pageBreakPreview" topLeftCell="A36">
      <selection activeCell="F53" sqref="F53"/>
      <pageMargins left="0.75" right="0.77" top="0.62" bottom="0.61" header="0.39" footer="0.32"/>
      <pageSetup orientation="portrait" r:id="rId3"/>
      <headerFooter alignWithMargins="0">
        <oddFooter>&amp;R&amp;"Book Antiqua,Bold"&amp;8Bid Form (1st Envelope)  / Page &amp;P of &amp;N</oddFooter>
      </headerFooter>
    </customSheetView>
    <customSheetView guid="{B835C05C-B615-4DCB-982D-4519616B3CD8}" showGridLines="0" zeroValues="0" topLeftCell="A27">
      <selection activeCell="F50" sqref="F50"/>
      <rowBreaks count="1" manualBreakCount="1">
        <brk id="52" max="5" man="1"/>
      </rowBreaks>
      <pageMargins left="0.75" right="0.77" top="0.62" bottom="0.61" header="0.39" footer="0.32"/>
      <pageSetup orientation="portrait" r:id="rId4"/>
      <headerFooter alignWithMargins="0">
        <oddFooter>&amp;R&amp;"Book Antiqua,Bold"&amp;8Bid Form (1st Envelope)  / Page &amp;P of &amp;N</oddFooter>
      </headerFooter>
    </customSheetView>
    <customSheetView guid="{223BC0FC-814D-40F0-9795-CE82A16FF3A5}" showGridLines="0" zeroValues="0">
      <selection activeCell="F50" sqref="F50"/>
      <rowBreaks count="1" manualBreakCount="1">
        <brk id="52" max="5" man="1"/>
      </rowBreaks>
      <pageMargins left="0.75" right="0.77" top="0.62" bottom="0.61" header="0.39" footer="0.32"/>
      <pageSetup orientation="portrait" r:id="rId5"/>
      <headerFooter alignWithMargins="0">
        <oddFooter>&amp;R&amp;"Book Antiqua,Bold"&amp;8Bid Form (1st Envelope)  / Page &amp;P of &amp;N</oddFooter>
      </headerFooter>
    </customSheetView>
    <customSheetView guid="{D53177B2-31EC-4222-B97A-A37DCFD9E45B}" showGridLines="0" zeroValues="0">
      <selection activeCell="F50" sqref="F50"/>
      <rowBreaks count="1" manualBreakCount="1">
        <brk id="52" max="5" man="1"/>
      </rowBreaks>
      <pageMargins left="0.75" right="0.77" top="0.62" bottom="0.61" header="0.39" footer="0.32"/>
      <pageSetup orientation="portrait" r:id="rId6"/>
      <headerFooter alignWithMargins="0">
        <oddFooter>&amp;R&amp;"Book Antiqua,Bold"&amp;8Bid Form (1st Envelope)  / Page &amp;P of &amp;N</oddFooter>
      </headerFooter>
    </customSheetView>
    <customSheetView guid="{B3CE7B10-A914-4559-A6DA-AED8C22AFD6D}" showGridLines="0" zeroValues="0" topLeftCell="A39">
      <selection activeCell="F50" sqref="F50"/>
      <rowBreaks count="1" manualBreakCount="1">
        <brk id="52" max="5" man="1"/>
      </rowBreaks>
      <pageMargins left="0.75" right="0.77" top="0.62" bottom="0.61" header="0.39" footer="0.32"/>
      <pageSetup orientation="portrait" r:id="rId7"/>
      <headerFooter alignWithMargins="0">
        <oddFooter>&amp;R&amp;"Book Antiqua,Bold"&amp;8Bid Form (1st Envelope)  / Page &amp;P of &amp;N</oddFooter>
      </headerFooter>
    </customSheetView>
    <customSheetView guid="{7487ED9F-BBED-4B2A-9631-22F1A430946B}" showGridLines="0" zeroValues="0">
      <selection activeCell="F50" sqref="F50"/>
      <rowBreaks count="1" manualBreakCount="1">
        <brk id="52" max="5" man="1"/>
      </rowBreaks>
      <pageMargins left="0.75" right="0.77" top="0.62" bottom="0.61" header="0.39" footer="0.32"/>
      <pageSetup orientation="portrait" r:id="rId8"/>
      <headerFooter alignWithMargins="0">
        <oddFooter>&amp;R&amp;"Book Antiqua,Bold"&amp;8Bid Form (1st Envelope)  / Page &amp;P of &amp;N</oddFooter>
      </headerFooter>
    </customSheetView>
    <customSheetView guid="{A7DBDDEF-9245-44C6-9EBF-032DB6E1C0A2}" showGridLines="0" zeroValues="0" topLeftCell="A25">
      <selection activeCell="F50" sqref="F50"/>
      <rowBreaks count="1" manualBreakCount="1">
        <brk id="52" max="5" man="1"/>
      </rowBreaks>
      <pageMargins left="0.75" right="0.77" top="0.62" bottom="0.61" header="0.39" footer="0.32"/>
      <pageSetup orientation="portrait" r:id="rId9"/>
      <headerFooter alignWithMargins="0">
        <oddFooter>&amp;R&amp;"Book Antiqua,Bold"&amp;8Bid Form (1st Envelope)  / Page &amp;P of &amp;N</oddFooter>
      </headerFooter>
    </customSheetView>
    <customSheetView guid="{E9F4E142-7D26-464D-BECA-4F3806DB1FE1}" showGridLines="0" zeroValues="0" topLeftCell="A49">
      <selection activeCell="F50" sqref="F50"/>
      <rowBreaks count="1" manualBreakCount="1">
        <brk id="52" max="5" man="1"/>
      </rowBreaks>
      <pageMargins left="0.75" right="0.77" top="0.62" bottom="0.61" header="0.39" footer="0.32"/>
      <pageSetup orientation="portrait" r:id="rId10"/>
      <headerFooter alignWithMargins="0">
        <oddFooter>&amp;R&amp;"Book Antiqua,Bold"&amp;8Bid Form (1st Envelope)  / Page &amp;P of &amp;N</oddFooter>
      </headerFooter>
    </customSheetView>
    <customSheetView guid="{27A45B7A-04F2-4516-B80B-5ED0825D4ED3}" showGridLines="0" zeroValues="0" topLeftCell="A4">
      <selection activeCell="C5" sqref="C5:F5"/>
      <rowBreaks count="1" manualBreakCount="1">
        <brk id="52" max="5" man="1"/>
      </rowBreaks>
      <pageMargins left="0.75" right="0.77" top="0.62" bottom="0.61" header="0.39" footer="0.32"/>
      <pageSetup orientation="portrait" r:id="rId11"/>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75" right="0.77" top="0.62" bottom="0.61" header="0.39" footer="0.32"/>
      <pageSetup orientation="portrait" r:id="rId12"/>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75" right="0.77" top="0.73" bottom="0.75" header="0.52" footer="0.45"/>
      <pageSetup orientation="portrait" r:id="rId13"/>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75" right="0.77" top="0.62" bottom="0.61" header="0.39" footer="0.32"/>
      <pageSetup orientation="portrait" r:id="rId14"/>
      <headerFooter alignWithMargins="0">
        <oddFooter>&amp;R&amp;"Book Antiqua,Bold"&amp;8Bid Form (1st Envelope)  / Page &amp;P of &amp;N</oddFooter>
      </headerFooter>
    </customSheetView>
    <customSheetView guid="{ECE9294F-C910-4036-88BC-B1F2176FB06B}" showGridLines="0" zeroValues="0">
      <selection activeCell="C5" sqref="C5:F5"/>
      <rowBreaks count="1" manualBreakCount="1">
        <brk id="52" max="5" man="1"/>
      </rowBreaks>
      <pageMargins left="0.75" right="0.77" top="0.62" bottom="0.61" header="0.39" footer="0.32"/>
      <pageSetup orientation="portrait" r:id="rId15"/>
      <headerFooter alignWithMargins="0">
        <oddFooter>&amp;R&amp;"Book Antiqua,Bold"&amp;8Bid Form (1st Envelope)  / Page &amp;P of &amp;N</oddFooter>
      </headerFooter>
    </customSheetView>
    <customSheetView guid="{B23AD343-29DA-4CE0-BD10-47BF44F3782F}" showGridLines="0" zeroValues="0" topLeftCell="A49">
      <selection activeCell="F50" sqref="F50"/>
      <rowBreaks count="1" manualBreakCount="1">
        <brk id="52" max="5" man="1"/>
      </rowBreaks>
      <pageMargins left="0.75" right="0.77" top="0.62" bottom="0.61" header="0.39" footer="0.32"/>
      <pageSetup orientation="portrait" r:id="rId16"/>
      <headerFooter alignWithMargins="0">
        <oddFooter>&amp;R&amp;"Book Antiqua,Bold"&amp;8Bid Form (1st Envelope)  / Page &amp;P of &amp;N</oddFooter>
      </headerFooter>
    </customSheetView>
    <customSheetView guid="{4AA1107B-A795-4744-B566-827168772C7A}" showGridLines="0" zeroValues="0">
      <selection activeCell="F50" sqref="F50"/>
      <rowBreaks count="1" manualBreakCount="1">
        <brk id="52" max="5" man="1"/>
      </rowBreaks>
      <pageMargins left="0.75" right="0.77" top="0.62" bottom="0.61" header="0.39" footer="0.32"/>
      <pageSetup orientation="portrait" r:id="rId17"/>
      <headerFooter alignWithMargins="0">
        <oddFooter>&amp;R&amp;"Book Antiqua,Bold"&amp;8Bid Form (1st Envelope)  / Page &amp;P of &amp;N</oddFooter>
      </headerFooter>
    </customSheetView>
    <customSheetView guid="{EE46BCD1-F715-4FA9-A5FC-1B125AD601E0}" showGridLines="0" zeroValues="0" topLeftCell="A28">
      <selection activeCell="D59" sqref="D59:F59"/>
      <rowBreaks count="1" manualBreakCount="1">
        <brk id="52" max="5" man="1"/>
      </rowBreaks>
      <pageMargins left="0.75" right="0.77" top="0.62" bottom="0.61" header="0.39" footer="0.32"/>
      <pageSetup orientation="portrait" r:id="rId18"/>
      <headerFooter alignWithMargins="0">
        <oddFooter>&amp;R&amp;"Book Antiqua,Bold"&amp;8Bid Form (1st Envelope)  / Page &amp;P of &amp;N</oddFooter>
      </headerFooter>
    </customSheetView>
    <customSheetView guid="{D0757F9E-DF41-4B40-A5E5-F4F8FDD8D61D}" showGridLines="0" zeroValues="0" topLeftCell="A39">
      <selection activeCell="F50" sqref="F50"/>
      <rowBreaks count="1" manualBreakCount="1">
        <brk id="52" max="5" man="1"/>
      </rowBreaks>
      <pageMargins left="0.75" right="0.77" top="0.62" bottom="0.61" header="0.39" footer="0.32"/>
      <pageSetup orientation="portrait" r:id="rId19"/>
      <headerFooter alignWithMargins="0">
        <oddFooter>&amp;R&amp;"Book Antiqua,Bold"&amp;8Bid Form (1st Envelope)  / Page &amp;P of &amp;N</oddFooter>
      </headerFooter>
    </customSheetView>
    <customSheetView guid="{E97134B6-5E8D-4951-8DA0-73D065532361}" showGridLines="0" zeroValues="0">
      <selection activeCell="F50" sqref="F50"/>
      <rowBreaks count="1" manualBreakCount="1">
        <brk id="52" max="5" man="1"/>
      </rowBreaks>
      <pageMargins left="0.75" right="0.77" top="0.62" bottom="0.61" header="0.39" footer="0.32"/>
      <pageSetup orientation="portrait" r:id="rId20"/>
      <headerFooter alignWithMargins="0">
        <oddFooter>&amp;R&amp;"Book Antiqua,Bold"&amp;8Bid Form (1st Envelope)  / Page &amp;P of &amp;N</oddFooter>
      </headerFooter>
    </customSheetView>
    <customSheetView guid="{C431BC99-7569-44AB-83F6-AB73BDED3783}" showGridLines="0" zeroValues="0" topLeftCell="A27">
      <selection activeCell="F50" sqref="F50"/>
      <rowBreaks count="1" manualBreakCount="1">
        <brk id="52" max="5" man="1"/>
      </rowBreaks>
      <pageMargins left="0.75" right="0.77" top="0.62" bottom="0.61" header="0.39" footer="0.32"/>
      <pageSetup orientation="portrait" r:id="rId21"/>
      <headerFooter alignWithMargins="0">
        <oddFooter>&amp;R&amp;"Book Antiqua,Bold"&amp;8Bid Form (1st Envelope)  / Page &amp;P of &amp;N</oddFooter>
      </headerFooter>
    </customSheetView>
    <customSheetView guid="{498493C3-769C-4143-9114-C68CD1D40B11}" showPageBreaks="1" showGridLines="0" zeroValues="0" printArea="1" hiddenRows="1" hiddenColumns="1" view="pageBreakPreview">
      <selection activeCell="F53" sqref="F53"/>
      <pageMargins left="0.75" right="0.77" top="0.62" bottom="0.61" header="0.39" footer="0.32"/>
      <pageSetup orientation="portrait" r:id="rId22"/>
      <headerFooter alignWithMargins="0">
        <oddFooter>&amp;R&amp;"Book Antiqua,Bold"&amp;8Bid Form (1st Envelope)  / Page &amp;P of &amp;N</oddFooter>
      </headerFooter>
    </customSheetView>
    <customSheetView guid="{1E0C44A1-9358-4FBD-8C2C-4DB661DA1476}" showPageBreaks="1" showGridLines="0" zeroValues="0" printArea="1" hiddenRows="1" hiddenColumns="1" view="pageBreakPreview" topLeftCell="A35">
      <selection activeCell="F53" sqref="F53"/>
      <pageMargins left="0.75" right="0.77" top="0.62" bottom="0.61" header="0.39" footer="0.32"/>
      <pageSetup orientation="portrait" r:id="rId23"/>
      <headerFooter alignWithMargins="0">
        <oddFooter>&amp;R&amp;"Book Antiqua,Bold"&amp;8Bid Form (1st Envelope)  / Page &amp;P of &amp;N</oddFooter>
      </headerFooter>
    </customSheetView>
    <customSheetView guid="{A41EE4DE-0D82-4A56-8210-F78316511D11}" showPageBreaks="1" showGridLines="0" zeroValues="0" printArea="1" hiddenRows="1" hiddenColumns="1" view="pageBreakPreview" topLeftCell="A23">
      <selection activeCell="D56" sqref="D56:F56"/>
      <pageMargins left="0.75" right="0.77" top="0.62" bottom="0.61" header="0.39" footer="0.32"/>
      <pageSetup orientation="portrait" r:id="rId24"/>
      <headerFooter alignWithMargins="0">
        <oddFooter>&amp;R&amp;"Book Antiqua,Bold"&amp;8Bid Form (1st Envelope)  / Page &amp;P of &amp;N</oddFooter>
      </headerFooter>
    </customSheetView>
    <customSheetView guid="{BB6473B7-092C-417E-97E7-ED0705AE17A0}" showPageBreaks="1" showGridLines="0" zeroValues="0" printArea="1" hiddenRows="1" hiddenColumns="1" view="pageBreakPreview" topLeftCell="A29">
      <selection activeCell="D56" sqref="D56:F56"/>
      <pageMargins left="0.75" right="0.77" top="0.62" bottom="0.61" header="0.39" footer="0.32"/>
      <pageSetup orientation="portrait" r:id="rId25"/>
      <headerFooter alignWithMargins="0">
        <oddFooter>&amp;R&amp;"Book Antiqua,Bold"&amp;8Bid Form (1st Envelope)  / Page &amp;P of &amp;N</oddFooter>
      </headerFooter>
    </customSheetView>
    <customSheetView guid="{023E95C7-CD0A-46A1-945E-64751E02EBFE}" showPageBreaks="1" showGridLines="0" zeroValues="0" printArea="1" hiddenRows="1" hiddenColumns="1" view="pageBreakPreview" topLeftCell="A29">
      <selection activeCell="D56" sqref="D56:F56"/>
      <pageMargins left="0.75" right="0.77" top="0.62" bottom="0.61" header="0.39" footer="0.32"/>
      <pageSetup orientation="portrait" r:id="rId26"/>
      <headerFooter alignWithMargins="0">
        <oddFooter>&amp;R&amp;"Book Antiqua,Bold"&amp;8Bid Form (1st Envelope)  / Page &amp;P of &amp;N</oddFooter>
      </headerFooter>
    </customSheetView>
    <customSheetView guid="{CB55CDDD-15EC-4265-9148-3411BBB26D54}" showPageBreaks="1" showGridLines="0" zeroValues="0" printArea="1" hiddenRows="1" hiddenColumns="1" view="pageBreakPreview" topLeftCell="A35">
      <selection activeCell="D56" sqref="D56:F56"/>
      <pageMargins left="0.75" right="0.77" top="0.62" bottom="0.61" header="0.39" footer="0.32"/>
      <pageSetup orientation="portrait" r:id="rId27"/>
      <headerFooter alignWithMargins="0">
        <oddFooter>&amp;R&amp;"Book Antiqua,Bold"&amp;8Bid Form (1st Envelope)  / Page &amp;P of &amp;N</oddFooter>
      </headerFooter>
    </customSheetView>
    <customSheetView guid="{987A3FAC-920D-4C0C-8129-D8F4AFD7E477}" showPageBreaks="1" showGridLines="0" zeroValues="0" printArea="1" hiddenRows="1" hiddenColumns="1" view="pageBreakPreview" topLeftCell="A3">
      <selection activeCell="C5" sqref="C5:F5"/>
      <pageMargins left="0.75" right="0.77" top="0.62" bottom="0.61" header="0.39" footer="0.32"/>
      <pageSetup scale="91" orientation="portrait" r:id="rId28"/>
      <headerFooter alignWithMargins="0">
        <oddFooter>&amp;R&amp;"Book Antiqua,Bold"&amp;8Bid Form (1st Envelope)  / Page &amp;P of &amp;N</oddFooter>
      </headerFooter>
    </customSheetView>
  </customSheetViews>
  <mergeCells count="47">
    <mergeCell ref="B22:C22"/>
    <mergeCell ref="B23:C23"/>
    <mergeCell ref="B24:C24"/>
    <mergeCell ref="B26:C26"/>
    <mergeCell ref="B35:F35"/>
    <mergeCell ref="B28:C28"/>
    <mergeCell ref="B34:F34"/>
    <mergeCell ref="B25:C25"/>
    <mergeCell ref="D59:F59"/>
    <mergeCell ref="D60:F60"/>
    <mergeCell ref="B40:F40"/>
    <mergeCell ref="B29:F29"/>
    <mergeCell ref="B27:C27"/>
    <mergeCell ref="B37:F37"/>
    <mergeCell ref="D56:F56"/>
    <mergeCell ref="B36:F36"/>
    <mergeCell ref="B38:F38"/>
    <mergeCell ref="A49:F49"/>
    <mergeCell ref="A56:C56"/>
    <mergeCell ref="B39:F39"/>
    <mergeCell ref="B46:C46"/>
    <mergeCell ref="A66:F66"/>
    <mergeCell ref="B30:F30"/>
    <mergeCell ref="B31:F31"/>
    <mergeCell ref="B32:F32"/>
    <mergeCell ref="D62:F62"/>
    <mergeCell ref="B33:F33"/>
    <mergeCell ref="A65:F65"/>
    <mergeCell ref="A61:C61"/>
    <mergeCell ref="A64:C64"/>
    <mergeCell ref="D61:F61"/>
    <mergeCell ref="A63:C63"/>
    <mergeCell ref="A57:C57"/>
    <mergeCell ref="A60:C60"/>
    <mergeCell ref="A58:C58"/>
    <mergeCell ref="A62:C62"/>
    <mergeCell ref="A59:C59"/>
    <mergeCell ref="B15:F15"/>
    <mergeCell ref="B20:F20"/>
    <mergeCell ref="D21:F21"/>
    <mergeCell ref="B19:F19"/>
    <mergeCell ref="A3:F3"/>
    <mergeCell ref="C5:F5"/>
    <mergeCell ref="B6:C6"/>
    <mergeCell ref="B17:F17"/>
    <mergeCell ref="B18:F18"/>
    <mergeCell ref="B21:C21"/>
  </mergeCells>
  <phoneticPr fontId="32" type="noConversion"/>
  <conditionalFormatting sqref="B39:F39">
    <cfRule type="expression" dxfId="2" priority="1" stopIfTrue="1">
      <formula>$H$39=1</formula>
    </cfRule>
  </conditionalFormatting>
  <conditionalFormatting sqref="C52:C53">
    <cfRule type="expression" dxfId="1" priority="4" stopIfTrue="1">
      <formula>$B$52=""</formula>
    </cfRule>
  </conditionalFormatting>
  <conditionalFormatting sqref="F52:F53">
    <cfRule type="expression" dxfId="0" priority="3" stopIfTrue="1">
      <formula>$E$52=""</formula>
    </cfRule>
  </conditionalFormatting>
  <pageMargins left="0.75" right="0.77" top="0.62" bottom="0.61" header="0.39" footer="0.32"/>
  <pageSetup scale="91" orientation="portrait" r:id="rId29"/>
  <headerFooter alignWithMargins="0">
    <oddFooter>&amp;R&amp;"Book Antiqua,Bold"&amp;8Bid Form (1st Envelope)  / Page &amp;P of &amp;N</oddFooter>
  </headerFooter>
  <drawing r:id="rId3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L46"/>
  <sheetViews>
    <sheetView view="pageBreakPreview" topLeftCell="A22" zoomScaleNormal="100" zoomScaleSheetLayoutView="100" workbookViewId="0">
      <selection activeCell="B27" sqref="B27:F27"/>
    </sheetView>
  </sheetViews>
  <sheetFormatPr defaultColWidth="8" defaultRowHeight="16.5"/>
  <cols>
    <col min="1" max="1" width="7.5" style="510" customWidth="1"/>
    <col min="2" max="2" width="46.875" style="510" customWidth="1"/>
    <col min="3" max="3" width="2.25" style="510" customWidth="1"/>
    <col min="4" max="4" width="17.625" style="569" customWidth="1"/>
    <col min="5" max="5" width="4.125" style="569" customWidth="1"/>
    <col min="6" max="6" width="17.625" style="569" customWidth="1"/>
    <col min="7" max="7" width="29.625" style="513" customWidth="1"/>
    <col min="8" max="8" width="15.25" style="513" customWidth="1"/>
    <col min="9" max="9" width="8.875" style="513" bestFit="1" customWidth="1"/>
    <col min="10" max="11" width="8" style="513"/>
    <col min="12" max="12" width="14" style="513" customWidth="1"/>
    <col min="13" max="16384" width="8" style="513"/>
  </cols>
  <sheetData>
    <row r="1" spans="1:8" ht="16.149999999999999" customHeight="1">
      <c r="B1" s="1393" t="s">
        <v>214</v>
      </c>
      <c r="C1" s="1394"/>
      <c r="D1" s="1394"/>
      <c r="E1" s="1394"/>
      <c r="F1" s="1394"/>
    </row>
    <row r="2" spans="1:8" ht="16.149999999999999" customHeight="1">
      <c r="B2" s="511"/>
      <c r="C2" s="512"/>
      <c r="D2" s="514"/>
      <c r="E2" s="514"/>
      <c r="F2" s="514"/>
    </row>
    <row r="3" spans="1:8" s="515" customFormat="1" ht="16.149999999999999" customHeight="1">
      <c r="A3" s="510"/>
      <c r="B3" s="510"/>
      <c r="C3" s="510"/>
      <c r="D3" s="1395" t="s">
        <v>215</v>
      </c>
      <c r="E3" s="1395"/>
      <c r="F3" s="1395"/>
    </row>
    <row r="4" spans="1:8" s="515" customFormat="1" ht="20.25" customHeight="1">
      <c r="A4" s="1396" t="s">
        <v>216</v>
      </c>
      <c r="B4" s="1396"/>
      <c r="C4" s="1396"/>
      <c r="D4" s="1397">
        <f>'Sch-1'!C8:E8</f>
        <v>0</v>
      </c>
      <c r="E4" s="1397"/>
      <c r="F4" s="1397"/>
    </row>
    <row r="5" spans="1:8" s="520" customFormat="1" ht="21" customHeight="1">
      <c r="A5" s="516" t="s">
        <v>376</v>
      </c>
      <c r="B5" s="1389" t="s">
        <v>217</v>
      </c>
      <c r="C5" s="1390"/>
      <c r="D5" s="517" t="s">
        <v>218</v>
      </c>
      <c r="E5" s="1391" t="s">
        <v>219</v>
      </c>
      <c r="F5" s="1392"/>
    </row>
    <row r="6" spans="1:8" s="515" customFormat="1" ht="36" customHeight="1">
      <c r="A6" s="521">
        <v>1</v>
      </c>
      <c r="B6" s="522" t="s">
        <v>241</v>
      </c>
      <c r="C6" s="523"/>
      <c r="D6" s="524">
        <f>'Sch-6'!D14</f>
        <v>0</v>
      </c>
      <c r="E6" s="525" t="s">
        <v>350</v>
      </c>
      <c r="F6" s="526">
        <f>D6</f>
        <v>0</v>
      </c>
      <c r="G6" s="527"/>
    </row>
    <row r="7" spans="1:8" s="515" customFormat="1" ht="34.5" customHeight="1">
      <c r="A7" s="521">
        <v>2</v>
      </c>
      <c r="B7" s="522" t="s">
        <v>242</v>
      </c>
      <c r="C7" s="523"/>
      <c r="D7" s="524">
        <f>'Sch-6'!D16</f>
        <v>0</v>
      </c>
      <c r="E7" s="525"/>
      <c r="F7" s="526">
        <f>D7</f>
        <v>0</v>
      </c>
      <c r="G7" s="527"/>
    </row>
    <row r="8" spans="1:8" s="515" customFormat="1" ht="21" customHeight="1">
      <c r="A8" s="521">
        <v>3</v>
      </c>
      <c r="B8" s="522" t="s">
        <v>243</v>
      </c>
      <c r="C8" s="523"/>
      <c r="D8" s="528">
        <f>'Sch-6'!D18</f>
        <v>0</v>
      </c>
      <c r="E8" s="518"/>
      <c r="F8" s="519">
        <f>D8</f>
        <v>0</v>
      </c>
      <c r="G8" s="527"/>
    </row>
    <row r="9" spans="1:8" s="515" customFormat="1" ht="21" customHeight="1">
      <c r="A9" s="521">
        <v>4</v>
      </c>
      <c r="B9" s="522" t="s">
        <v>244</v>
      </c>
      <c r="C9" s="523"/>
      <c r="D9" s="528" t="s">
        <v>432</v>
      </c>
      <c r="E9" s="525"/>
      <c r="F9" s="519" t="str">
        <f>D9</f>
        <v>Not Applicable</v>
      </c>
    </row>
    <row r="10" spans="1:8" s="515" customFormat="1" ht="21" customHeight="1">
      <c r="A10" s="521">
        <v>5</v>
      </c>
      <c r="B10" s="522" t="s">
        <v>245</v>
      </c>
      <c r="C10" s="523"/>
      <c r="D10" s="529">
        <f>SUM(D6,D7,D8)</f>
        <v>0</v>
      </c>
      <c r="E10" s="525"/>
      <c r="F10" s="530">
        <f>SUM(F6,F7,F8)</f>
        <v>0</v>
      </c>
    </row>
    <row r="11" spans="1:8" s="515" customFormat="1" ht="21" customHeight="1">
      <c r="A11" s="521">
        <v>6</v>
      </c>
      <c r="B11" s="531" t="s">
        <v>220</v>
      </c>
      <c r="C11" s="532" t="s">
        <v>350</v>
      </c>
      <c r="D11" s="524" t="e">
        <f>H11</f>
        <v>#REF!</v>
      </c>
      <c r="E11" s="533" t="s">
        <v>350</v>
      </c>
      <c r="F11" s="526" t="e">
        <f>D11</f>
        <v>#REF!</v>
      </c>
      <c r="H11" s="534" t="e">
        <f>ROUND(('Sch-1'!N119-'Sch-1 dis'!F75)+('Sch-2'!J118-'Sch-2 Dis'!F56)+ ('Sch-3 '!P98-'Sch-3 Dis'!F81),0)</f>
        <v>#REF!</v>
      </c>
    </row>
    <row r="12" spans="1:8" s="515" customFormat="1" ht="22.15" customHeight="1">
      <c r="A12" s="521">
        <v>7</v>
      </c>
      <c r="B12" s="531" t="s">
        <v>246</v>
      </c>
      <c r="C12" s="523"/>
      <c r="D12" s="517" t="e">
        <f>D10-D11</f>
        <v>#REF!</v>
      </c>
      <c r="E12" s="525"/>
      <c r="F12" s="530" t="e">
        <f>F10-F11</f>
        <v>#REF!</v>
      </c>
      <c r="G12" s="535"/>
      <c r="H12" s="534"/>
    </row>
    <row r="13" spans="1:8" s="515" customFormat="1" ht="22.15" customHeight="1">
      <c r="A13" s="521">
        <v>8</v>
      </c>
      <c r="B13" s="522" t="s">
        <v>221</v>
      </c>
      <c r="C13" s="523"/>
      <c r="D13" s="524"/>
      <c r="E13" s="525"/>
      <c r="F13" s="526"/>
    </row>
    <row r="14" spans="1:8" s="515" customFormat="1" ht="22.15" customHeight="1">
      <c r="A14" s="521" t="s">
        <v>350</v>
      </c>
      <c r="B14" s="522" t="s">
        <v>222</v>
      </c>
      <c r="C14" s="536"/>
      <c r="D14" s="537">
        <f>'Sch-5 Dis'!D14:E14</f>
        <v>0</v>
      </c>
      <c r="E14" s="538"/>
      <c r="F14" s="519">
        <f>F32</f>
        <v>0</v>
      </c>
      <c r="G14" s="527"/>
    </row>
    <row r="15" spans="1:8" s="515" customFormat="1" ht="22.15" customHeight="1">
      <c r="A15" s="521"/>
      <c r="B15" s="522" t="s">
        <v>1</v>
      </c>
      <c r="C15" s="523"/>
      <c r="D15" s="537">
        <f>'Sch-5 Dis'!D16:E16</f>
        <v>0</v>
      </c>
      <c r="E15" s="539"/>
      <c r="F15" s="519">
        <f>F34</f>
        <v>0</v>
      </c>
      <c r="G15" s="527"/>
    </row>
    <row r="16" spans="1:8" s="515" customFormat="1" ht="22.15" customHeight="1">
      <c r="A16" s="521"/>
      <c r="B16" s="522" t="s">
        <v>2</v>
      </c>
      <c r="C16" s="523"/>
      <c r="D16" s="537" t="e">
        <f>'Sch-5 Dis'!#REF!</f>
        <v>#REF!</v>
      </c>
      <c r="E16" s="539"/>
      <c r="F16" s="519">
        <f>F35</f>
        <v>0</v>
      </c>
      <c r="G16" s="527"/>
    </row>
    <row r="17" spans="1:12" s="515" customFormat="1" ht="22.15" customHeight="1">
      <c r="A17" s="521"/>
      <c r="B17" s="522" t="s">
        <v>3</v>
      </c>
      <c r="C17" s="523"/>
      <c r="D17" s="537" t="e">
        <f>SUM('Sch-5 Dis'!#REF!,'Sch-5 Dis'!#REF!)</f>
        <v>#REF!</v>
      </c>
      <c r="E17" s="539"/>
      <c r="F17" s="519">
        <f>F38</f>
        <v>0</v>
      </c>
      <c r="G17" s="527"/>
    </row>
    <row r="18" spans="1:12" s="515" customFormat="1" ht="22.15" customHeight="1">
      <c r="A18" s="521"/>
      <c r="B18" s="522" t="s">
        <v>4</v>
      </c>
      <c r="C18" s="523"/>
      <c r="D18" s="528" t="s">
        <v>473</v>
      </c>
      <c r="E18" s="518"/>
      <c r="F18" s="519" t="str">
        <f>F36</f>
        <v/>
      </c>
    </row>
    <row r="19" spans="1:12" s="515" customFormat="1" ht="27" customHeight="1">
      <c r="A19" s="521"/>
      <c r="B19" s="522" t="s">
        <v>5</v>
      </c>
      <c r="C19" s="540"/>
      <c r="D19" s="541" t="e">
        <f>SUM(D14,D15,D16,D17,D18)</f>
        <v>#REF!</v>
      </c>
      <c r="E19" s="542"/>
      <c r="F19" s="540">
        <f>SUM(F14:F18)</f>
        <v>0</v>
      </c>
      <c r="G19" s="527"/>
    </row>
    <row r="20" spans="1:12" s="515" customFormat="1" ht="33.75" customHeight="1">
      <c r="A20" s="521">
        <v>8</v>
      </c>
      <c r="B20" s="522" t="s">
        <v>227</v>
      </c>
      <c r="C20" s="523"/>
      <c r="D20" s="517" t="e">
        <f>D10+D19</f>
        <v>#REF!</v>
      </c>
      <c r="E20" s="543" t="s">
        <v>350</v>
      </c>
      <c r="F20" s="544">
        <f>F10+F19</f>
        <v>0</v>
      </c>
      <c r="G20" s="527"/>
    </row>
    <row r="21" spans="1:12" s="515" customFormat="1" ht="51" customHeight="1">
      <c r="A21" s="521">
        <v>9</v>
      </c>
      <c r="B21" s="522" t="s">
        <v>247</v>
      </c>
      <c r="C21" s="523"/>
      <c r="D21" s="524">
        <v>0</v>
      </c>
      <c r="E21" s="525"/>
      <c r="F21" s="526">
        <f>D21</f>
        <v>0</v>
      </c>
    </row>
    <row r="22" spans="1:12" s="515" customFormat="1" ht="23.25" customHeight="1">
      <c r="A22" s="545" t="s">
        <v>350</v>
      </c>
      <c r="B22" s="546" t="s">
        <v>350</v>
      </c>
      <c r="C22" s="546"/>
      <c r="D22" s="547"/>
      <c r="E22" s="548"/>
      <c r="F22" s="549"/>
    </row>
    <row r="23" spans="1:12" s="515" customFormat="1" ht="18.75" customHeight="1">
      <c r="A23" s="550" t="s">
        <v>228</v>
      </c>
      <c r="B23" s="1386" t="s">
        <v>229</v>
      </c>
      <c r="C23" s="1386"/>
      <c r="D23" s="1386"/>
      <c r="E23" s="1386"/>
      <c r="F23" s="1398"/>
    </row>
    <row r="24" spans="1:12" s="515" customFormat="1" ht="18.75" customHeight="1">
      <c r="A24" s="550"/>
      <c r="B24" s="1399" t="str">
        <f>H24&amp;" "&amp;G24&amp;" "&amp;I24&amp;" "&amp;J24&amp;"%"&amp; " as"&amp;" "&amp;K24&amp; " "&amp;L24</f>
        <v xml:space="preserve">Excise Duty    % as  </v>
      </c>
      <c r="C24" s="1400"/>
      <c r="D24" s="1400"/>
      <c r="E24" s="1400"/>
      <c r="F24" s="1401"/>
      <c r="G24" s="552" t="s">
        <v>473</v>
      </c>
      <c r="H24" s="553" t="s">
        <v>6</v>
      </c>
      <c r="I24" s="553" t="str">
        <f>IF(J24="","","@")</f>
        <v/>
      </c>
      <c r="J24" s="554" t="s">
        <v>473</v>
      </c>
      <c r="K24" s="555" t="str">
        <f>IF(OR(L24=0,L24=""),"","Rs.")</f>
        <v/>
      </c>
      <c r="L24" s="556" t="str">
        <f>IF(D14=0,"",D14)</f>
        <v/>
      </c>
    </row>
    <row r="25" spans="1:12" s="515" customFormat="1" ht="19.5" customHeight="1">
      <c r="B25" s="1399" t="str">
        <f>H25&amp;" "&amp;G25&amp;" "&amp;I25&amp;" "&amp;J25&amp;"%"&amp; " as"&amp;" "&amp;K25&amp; " "&amp;L25</f>
        <v xml:space="preserve">CST    % as  </v>
      </c>
      <c r="C25" s="1400"/>
      <c r="D25" s="1400"/>
      <c r="E25" s="1400"/>
      <c r="F25" s="1401"/>
      <c r="G25" s="552" t="s">
        <v>473</v>
      </c>
      <c r="H25" s="553" t="s">
        <v>7</v>
      </c>
      <c r="I25" s="553" t="str">
        <f>IF(J25="","","@")</f>
        <v/>
      </c>
      <c r="J25" s="554" t="s">
        <v>473</v>
      </c>
      <c r="K25" s="555" t="str">
        <f>IF(OR(L25=0,L25=""),"","Rs.")</f>
        <v/>
      </c>
      <c r="L25" s="556" t="str">
        <f>IF(D15=0,"",D15)</f>
        <v/>
      </c>
    </row>
    <row r="26" spans="1:12" s="515" customFormat="1" ht="19.5" customHeight="1">
      <c r="B26" s="1399" t="e">
        <f>H26&amp;" "&amp;G26&amp;" "&amp;I26&amp;" "&amp;J26&amp;"%"&amp; " as"&amp;" "&amp;K26&amp; " "&amp;L26</f>
        <v>#REF!</v>
      </c>
      <c r="C26" s="1400"/>
      <c r="D26" s="1400"/>
      <c r="E26" s="1400"/>
      <c r="F26" s="1401"/>
      <c r="G26" s="552" t="s">
        <v>473</v>
      </c>
      <c r="H26" s="553" t="s">
        <v>8</v>
      </c>
      <c r="I26" s="553" t="str">
        <f>IF(J26="","","@")</f>
        <v/>
      </c>
      <c r="J26" s="554" t="s">
        <v>473</v>
      </c>
      <c r="K26" s="555" t="e">
        <f>IF(OR(L26=0,L26=""),"","Rs.")</f>
        <v>#REF!</v>
      </c>
      <c r="L26" s="556" t="e">
        <f>IF(D16=0,"",D16)</f>
        <v>#REF!</v>
      </c>
    </row>
    <row r="27" spans="1:12" s="515" customFormat="1" ht="19.5" customHeight="1">
      <c r="B27" s="1399" t="e">
        <f>H27&amp;" "&amp;G27&amp;" "&amp;I27&amp;" "&amp;J27&amp; " as"&amp;" "&amp;K27&amp; " "&amp;L27</f>
        <v>#REF!</v>
      </c>
      <c r="C27" s="1400"/>
      <c r="D27" s="1400"/>
      <c r="E27" s="1400"/>
      <c r="F27" s="1401"/>
      <c r="G27" s="552" t="s">
        <v>473</v>
      </c>
      <c r="H27" s="553" t="s">
        <v>9</v>
      </c>
      <c r="I27" s="553"/>
      <c r="J27" s="557"/>
      <c r="K27" s="555" t="e">
        <f>IF(OR(L27=0,L27=""),"","Rs.")</f>
        <v>#REF!</v>
      </c>
      <c r="L27" s="556" t="e">
        <f>IF(D17=0,"",D17)</f>
        <v>#REF!</v>
      </c>
    </row>
    <row r="28" spans="1:12" s="515" customFormat="1" ht="19.5" customHeight="1">
      <c r="B28" s="1399" t="str">
        <f>H28&amp;" "&amp;G28&amp;" "&amp;I28&amp;" "&amp;J28&amp; " as"&amp;" "&amp;K28&amp; " "&amp;L28</f>
        <v xml:space="preserve">Others     as  </v>
      </c>
      <c r="C28" s="1400"/>
      <c r="D28" s="1400"/>
      <c r="E28" s="1400"/>
      <c r="F28" s="1401"/>
      <c r="G28" s="552" t="s">
        <v>473</v>
      </c>
      <c r="H28" s="551" t="s">
        <v>233</v>
      </c>
      <c r="I28" s="551"/>
      <c r="J28" s="551"/>
      <c r="K28" s="551" t="str">
        <f>IF(OR(L28=0,L28=""),"","Rs.")</f>
        <v/>
      </c>
      <c r="L28" s="558" t="str">
        <f>IF(D18=0,"",D18)</f>
        <v/>
      </c>
    </row>
    <row r="29" spans="1:12" s="515" customFormat="1" ht="19.5" customHeight="1">
      <c r="B29" s="1387"/>
      <c r="C29" s="1387"/>
      <c r="D29" s="1387"/>
      <c r="E29" s="1387"/>
      <c r="F29" s="1388"/>
    </row>
    <row r="30" spans="1:12" ht="59.25" customHeight="1">
      <c r="A30" s="559" t="s">
        <v>234</v>
      </c>
      <c r="B30" s="1407" t="s">
        <v>10</v>
      </c>
      <c r="C30" s="1408"/>
      <c r="D30" s="1408"/>
      <c r="E30" s="1408"/>
      <c r="F30" s="1409"/>
    </row>
    <row r="31" spans="1:12" s="515" customFormat="1" ht="19.5" customHeight="1">
      <c r="A31" s="560" t="s">
        <v>353</v>
      </c>
      <c r="B31" s="1386" t="s">
        <v>235</v>
      </c>
      <c r="C31" s="1386"/>
      <c r="D31" s="1386"/>
      <c r="E31" s="551" t="s">
        <v>231</v>
      </c>
      <c r="F31" s="556">
        <v>0</v>
      </c>
    </row>
    <row r="32" spans="1:12" s="515" customFormat="1" ht="19.5" customHeight="1">
      <c r="A32" s="560" t="s">
        <v>354</v>
      </c>
      <c r="B32" s="553" t="s">
        <v>11</v>
      </c>
      <c r="C32" s="561"/>
      <c r="D32" s="562">
        <v>0.1</v>
      </c>
      <c r="E32" s="551" t="s">
        <v>231</v>
      </c>
      <c r="F32" s="556">
        <f>ROUND(D32*F31,0)</f>
        <v>0</v>
      </c>
      <c r="H32" s="1386"/>
      <c r="I32" s="1386"/>
      <c r="J32" s="1386"/>
    </row>
    <row r="33" spans="1:10" s="515" customFormat="1" ht="19.5" customHeight="1">
      <c r="A33" s="563" t="s">
        <v>355</v>
      </c>
      <c r="B33" s="553" t="s">
        <v>12</v>
      </c>
      <c r="C33" s="561"/>
      <c r="D33" s="564">
        <v>0</v>
      </c>
      <c r="E33" s="551"/>
      <c r="F33" s="556">
        <f>D33</f>
        <v>0</v>
      </c>
      <c r="H33" s="551"/>
      <c r="I33" s="551"/>
      <c r="J33" s="551"/>
    </row>
    <row r="34" spans="1:10" s="515" customFormat="1" ht="19.5" customHeight="1">
      <c r="A34" s="563" t="s">
        <v>356</v>
      </c>
      <c r="B34" s="553" t="s">
        <v>13</v>
      </c>
      <c r="D34" s="562">
        <v>0.02</v>
      </c>
      <c r="E34" s="551" t="s">
        <v>231</v>
      </c>
      <c r="F34" s="556">
        <f>ROUND((F33+(F33*D32))*D34,0)</f>
        <v>0</v>
      </c>
    </row>
    <row r="35" spans="1:10" s="515" customFormat="1" ht="19.5" customHeight="1">
      <c r="A35" s="563" t="s">
        <v>357</v>
      </c>
      <c r="B35" s="553" t="s">
        <v>14</v>
      </c>
      <c r="C35" s="551"/>
      <c r="D35" s="562">
        <v>0.01</v>
      </c>
      <c r="E35" s="551"/>
      <c r="F35" s="556">
        <f>ROUND(((F31-F33)+((F31-F33)*D32))*D35,0)</f>
        <v>0</v>
      </c>
    </row>
    <row r="36" spans="1:10" s="515" customFormat="1" ht="19.5" customHeight="1">
      <c r="A36" s="563" t="s">
        <v>358</v>
      </c>
      <c r="B36" s="555" t="s">
        <v>15</v>
      </c>
      <c r="C36" s="551"/>
      <c r="D36" s="551"/>
      <c r="E36" s="551" t="s">
        <v>231</v>
      </c>
      <c r="F36" s="565" t="str">
        <f>L28</f>
        <v/>
      </c>
    </row>
    <row r="37" spans="1:10" s="515" customFormat="1" ht="19.5" customHeight="1">
      <c r="A37" s="563" t="s">
        <v>16</v>
      </c>
      <c r="B37" s="1386" t="s">
        <v>238</v>
      </c>
      <c r="C37" s="1386"/>
      <c r="D37" s="1386"/>
      <c r="E37" s="551" t="s">
        <v>231</v>
      </c>
      <c r="F37" s="566">
        <f>SUM(F31,F32,F34,F35,F36)</f>
        <v>0</v>
      </c>
    </row>
    <row r="38" spans="1:10" s="515" customFormat="1" ht="19.5" customHeight="1">
      <c r="A38" s="563" t="s">
        <v>17</v>
      </c>
      <c r="B38" s="555" t="s">
        <v>18</v>
      </c>
      <c r="C38" s="551"/>
      <c r="D38" s="562"/>
      <c r="E38" s="551" t="s">
        <v>231</v>
      </c>
      <c r="F38" s="565">
        <f>ROUND(D38*F37,0)</f>
        <v>0</v>
      </c>
    </row>
    <row r="39" spans="1:10" s="515" customFormat="1" ht="19.5" customHeight="1">
      <c r="A39" s="560"/>
      <c r="B39" s="551"/>
      <c r="C39" s="551"/>
      <c r="D39" s="551"/>
      <c r="E39" s="551"/>
      <c r="F39" s="567"/>
    </row>
    <row r="40" spans="1:10" s="515" customFormat="1" ht="15" customHeight="1">
      <c r="A40" s="560"/>
      <c r="B40" s="551"/>
      <c r="C40" s="551"/>
      <c r="D40" s="551"/>
      <c r="E40" s="551"/>
      <c r="F40" s="567"/>
    </row>
    <row r="41" spans="1:10" s="515" customFormat="1" ht="15" customHeight="1">
      <c r="A41" s="560"/>
      <c r="B41" s="551"/>
      <c r="C41" s="551"/>
      <c r="D41" s="551"/>
      <c r="E41" s="551"/>
      <c r="F41" s="567"/>
    </row>
    <row r="42" spans="1:10" s="515" customFormat="1" ht="19.5" customHeight="1">
      <c r="A42" s="560"/>
      <c r="B42" s="551"/>
      <c r="C42" s="551"/>
      <c r="D42" s="551"/>
      <c r="E42" s="551"/>
      <c r="F42" s="567"/>
    </row>
    <row r="43" spans="1:10" ht="49.5" customHeight="1">
      <c r="A43" s="1402" t="str">
        <f>Basic!B1</f>
        <v>Retrofitting the 220 kV Switchyard equipments and control &amp; protection system with Substation Automation System and SPR based Control &amp; Protection System at Mandola Substation</v>
      </c>
      <c r="B43" s="1403"/>
      <c r="C43" s="1404"/>
      <c r="D43" s="1405" t="s">
        <v>239</v>
      </c>
      <c r="E43" s="1406"/>
      <c r="F43" s="575" t="s">
        <v>240</v>
      </c>
    </row>
    <row r="44" spans="1:10" ht="33">
      <c r="A44" s="570" t="s">
        <v>19</v>
      </c>
      <c r="B44" s="571" t="str">
        <f>Basic!B5</f>
        <v xml:space="preserve">Specification No.: NR1/NT/W-AIS/DOM/I00/24/15479 (Rfx-5002004051)	 </v>
      </c>
      <c r="C44" s="572"/>
      <c r="D44" s="573"/>
      <c r="E44" s="574"/>
      <c r="F44" s="576"/>
    </row>
    <row r="46" spans="1:10">
      <c r="A46" s="568"/>
    </row>
  </sheetData>
  <sheetProtection selectLockedCells="1" selectUnlockedCells="1"/>
  <customSheetViews>
    <customSheetView guid="{D5F8AD2D-F014-4A7B-9CE7-589273BD9F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
      <headerFooter alignWithMargins="0">
        <oddFooter xml:space="preserve">&amp;R
</oddFooter>
      </headerFooter>
    </customSheetView>
    <customSheetView guid="{8909CFDD-4F29-4C72-886E-908773EE94A2}"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
      <headerFooter alignWithMargins="0">
        <oddFooter xml:space="preserve">&amp;R
</oddFooter>
      </headerFooter>
    </customSheetView>
    <customSheetView guid="{A34CC49F-E309-4C23-B4F6-1E3B307C10D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3"/>
      <headerFooter alignWithMargins="0">
        <oddFooter xml:space="preserve">&amp;R
</oddFooter>
      </headerFooter>
    </customSheetView>
    <customSheetView guid="{B835C05C-B615-4DCB-982D-4519616B3CD8}"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4"/>
      <headerFooter alignWithMargins="0">
        <oddFooter xml:space="preserve">&amp;R
</oddFooter>
      </headerFooter>
    </customSheetView>
    <customSheetView guid="{223BC0FC-814D-40F0-9795-CE82A16FF3A5}"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5"/>
      <headerFooter alignWithMargins="0">
        <oddFooter xml:space="preserve">&amp;R
</oddFooter>
      </headerFooter>
    </customSheetView>
    <customSheetView guid="{D53177B2-31EC-4222-B97A-A37DCFD9E45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6"/>
      <headerFooter alignWithMargins="0">
        <oddFooter xml:space="preserve">&amp;R
</oddFooter>
      </headerFooter>
    </customSheetView>
    <customSheetView guid="{B3CE7B10-A914-4559-A6DA-AED8C22AFD6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7"/>
      <headerFooter alignWithMargins="0">
        <oddFooter xml:space="preserve">&amp;R
</oddFooter>
      </headerFooter>
    </customSheetView>
    <customSheetView guid="{7487ED9F-BBED-4B2A-9631-22F1A43094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8"/>
      <headerFooter alignWithMargins="0">
        <oddFooter xml:space="preserve">&amp;R
</oddFooter>
      </headerFooter>
    </customSheetView>
    <customSheetView guid="{A7DBDDEF-9245-44C6-9EBF-032DB6E1C0A2}"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9"/>
      <headerFooter alignWithMargins="0">
        <oddFooter xml:space="preserve">&amp;R
</oddFooter>
      </headerFooter>
    </customSheetView>
    <customSheetView guid="{E9F4E142-7D26-464D-BECA-4F3806DB1FE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0"/>
      <headerFooter alignWithMargins="0">
        <oddFooter xml:space="preserve">&amp;R
</oddFooter>
      </headerFooter>
    </customSheetView>
    <customSheetView guid="{ECE9294F-C910-4036-88BC-B1F2176FB0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1"/>
      <headerFooter alignWithMargins="0">
        <oddFooter xml:space="preserve">&amp;R
</oddFooter>
      </headerFooter>
    </customSheetView>
    <customSheetView guid="{B23AD343-29DA-4CE0-BD10-47BF44F3782F}"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2"/>
      <headerFooter alignWithMargins="0">
        <oddFooter xml:space="preserve">&amp;R
</oddFooter>
      </headerFooter>
    </customSheetView>
    <customSheetView guid="{4AA1107B-A795-4744-B566-827168772C7A}"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3"/>
      <headerFooter alignWithMargins="0">
        <oddFooter xml:space="preserve">&amp;R
</oddFooter>
      </headerFooter>
    </customSheetView>
    <customSheetView guid="{EE46BCD1-F715-4FA9-A5FC-1B125AD601E0}"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4"/>
      <headerFooter alignWithMargins="0">
        <oddFooter xml:space="preserve">&amp;R
</oddFooter>
      </headerFooter>
    </customSheetView>
    <customSheetView guid="{D0757F9E-DF41-4B40-A5E5-F4F8FDD8D61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5"/>
      <headerFooter alignWithMargins="0">
        <oddFooter xml:space="preserve">&amp;R
</oddFooter>
      </headerFooter>
    </customSheetView>
    <customSheetView guid="{E97134B6-5E8D-4951-8DA0-73D06553236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6"/>
      <headerFooter alignWithMargins="0">
        <oddFooter xml:space="preserve">&amp;R
</oddFooter>
      </headerFooter>
    </customSheetView>
    <customSheetView guid="{C431BC99-7569-44AB-83F6-AB73BDED3783}"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7"/>
      <headerFooter alignWithMargins="0">
        <oddFooter xml:space="preserve">&amp;R
</oddFooter>
      </headerFooter>
    </customSheetView>
    <customSheetView guid="{498493C3-769C-4143-9114-C68CD1D40B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8"/>
      <headerFooter alignWithMargins="0">
        <oddFooter xml:space="preserve">&amp;R
</oddFooter>
      </headerFooter>
    </customSheetView>
    <customSheetView guid="{1E0C44A1-9358-4FBD-8C2C-4DB661DA1476}"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9"/>
      <headerFooter alignWithMargins="0">
        <oddFooter xml:space="preserve">&amp;R
</oddFooter>
      </headerFooter>
    </customSheetView>
    <customSheetView guid="{A41EE4DE-0D82-4A56-8210-F78316511D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0"/>
      <headerFooter alignWithMargins="0">
        <oddFooter xml:space="preserve">&amp;R
</oddFooter>
      </headerFooter>
    </customSheetView>
    <customSheetView guid="{BB6473B7-092C-417E-97E7-ED0705AE17A0}"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1"/>
      <headerFooter alignWithMargins="0">
        <oddFooter xml:space="preserve">&amp;R
</oddFooter>
      </headerFooter>
    </customSheetView>
    <customSheetView guid="{023E95C7-CD0A-46A1-945E-64751E02EBFE}"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2"/>
      <headerFooter alignWithMargins="0">
        <oddFooter xml:space="preserve">&amp;R
</oddFooter>
      </headerFooter>
    </customSheetView>
    <customSheetView guid="{CB55CDDD-15EC-4265-9148-3411BBB26D54}"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3"/>
      <headerFooter alignWithMargins="0">
        <oddFooter xml:space="preserve">&amp;R
</oddFooter>
      </headerFooter>
    </customSheetView>
    <customSheetView guid="{987A3FAC-920D-4C0C-8129-D8F4AFD7E477}"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4"/>
      <headerFooter alignWithMargins="0">
        <oddFooter xml:space="preserve">&amp;R
</oddFooter>
      </headerFooter>
    </customSheetView>
  </customSheetViews>
  <mergeCells count="19">
    <mergeCell ref="B37:D37"/>
    <mergeCell ref="A43:C43"/>
    <mergeCell ref="D43:E43"/>
    <mergeCell ref="B26:F26"/>
    <mergeCell ref="B27:F27"/>
    <mergeCell ref="B28:F28"/>
    <mergeCell ref="B30:F30"/>
    <mergeCell ref="B31:D31"/>
    <mergeCell ref="H32:J32"/>
    <mergeCell ref="B29:F29"/>
    <mergeCell ref="B5:C5"/>
    <mergeCell ref="E5:F5"/>
    <mergeCell ref="B1:F1"/>
    <mergeCell ref="D3:F3"/>
    <mergeCell ref="A4:C4"/>
    <mergeCell ref="D4:F4"/>
    <mergeCell ref="B23:F23"/>
    <mergeCell ref="B24:F24"/>
    <mergeCell ref="B25:F25"/>
  </mergeCells>
  <phoneticPr fontId="27" type="noConversion"/>
  <printOptions horizontalCentered="1"/>
  <pageMargins left="0.79" right="0.37" top="0.65" bottom="0.45" header="0.38" footer="0"/>
  <pageSetup paperSize="9" scale="84" fitToHeight="0" orientation="portrait" horizontalDpi="1200" verticalDpi="1200" r:id="rId25"/>
  <headerFooter alignWithMargins="0">
    <oddFooter xml:space="preserve">&amp;R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dimension ref="A1:P41"/>
  <sheetViews>
    <sheetView topLeftCell="A28" zoomScaleNormal="100" zoomScaleSheetLayoutView="100" workbookViewId="0">
      <selection sqref="A1:F1"/>
    </sheetView>
  </sheetViews>
  <sheetFormatPr defaultColWidth="8" defaultRowHeight="16.5"/>
  <cols>
    <col min="1" max="1" width="7.5" style="111" customWidth="1"/>
    <col min="2" max="2" width="46.875" style="111" customWidth="1"/>
    <col min="3" max="3" width="2.25" style="111" customWidth="1"/>
    <col min="4" max="4" width="17.625" style="149" customWidth="1"/>
    <col min="5" max="5" width="4.125" style="149" customWidth="1"/>
    <col min="6" max="6" width="17.625" style="149" customWidth="1"/>
    <col min="7" max="7" width="21.625" style="114" customWidth="1"/>
    <col min="8" max="8" width="15.25" style="268" customWidth="1"/>
    <col min="9" max="10" width="13.75" style="268" customWidth="1"/>
    <col min="11" max="11" width="14.875" style="268" customWidth="1"/>
    <col min="12" max="12" width="13.75" style="268" customWidth="1"/>
    <col min="13" max="16" width="8" style="268" customWidth="1"/>
    <col min="17" max="16384" width="8" style="114"/>
  </cols>
  <sheetData>
    <row r="1" spans="1:16" ht="16.149999999999999" customHeight="1">
      <c r="B1" s="1414" t="s">
        <v>214</v>
      </c>
      <c r="C1" s="1415"/>
      <c r="D1" s="1415"/>
      <c r="E1" s="1415"/>
      <c r="F1" s="1415"/>
    </row>
    <row r="2" spans="1:16" ht="16.149999999999999" customHeight="1">
      <c r="B2" s="112"/>
      <c r="C2" s="113"/>
      <c r="D2" s="115"/>
      <c r="E2" s="115"/>
      <c r="F2" s="115"/>
    </row>
    <row r="3" spans="1:16" s="116" customFormat="1" ht="16.149999999999999" customHeight="1">
      <c r="A3" s="111"/>
      <c r="B3" s="111"/>
      <c r="C3" s="111"/>
      <c r="D3" s="1416" t="s">
        <v>215</v>
      </c>
      <c r="E3" s="1416"/>
      <c r="F3" s="1416"/>
      <c r="H3" s="269"/>
      <c r="I3" s="269"/>
      <c r="J3" s="269"/>
      <c r="K3" s="269"/>
      <c r="L3" s="269"/>
      <c r="M3" s="269"/>
      <c r="N3" s="269"/>
      <c r="O3" s="269"/>
      <c r="P3" s="269"/>
    </row>
    <row r="4" spans="1:16" s="116" customFormat="1" ht="20.25" customHeight="1">
      <c r="A4" s="1422" t="s">
        <v>216</v>
      </c>
      <c r="B4" s="1422"/>
      <c r="C4" s="1422"/>
      <c r="D4" s="1417" t="str">
        <f>'Sch-1'!C8</f>
        <v xml:space="preserve">…….. …….. …….. …….. …….. …….. </v>
      </c>
      <c r="E4" s="1417"/>
      <c r="F4" s="1417"/>
      <c r="H4" s="269"/>
      <c r="I4" s="269"/>
      <c r="J4" s="269"/>
      <c r="K4" s="269"/>
      <c r="L4" s="269"/>
      <c r="M4" s="269"/>
      <c r="N4" s="269"/>
      <c r="O4" s="269"/>
      <c r="P4" s="269"/>
    </row>
    <row r="5" spans="1:16" s="122" customFormat="1" ht="21" customHeight="1">
      <c r="A5" s="118" t="s">
        <v>376</v>
      </c>
      <c r="B5" s="1420" t="s">
        <v>217</v>
      </c>
      <c r="C5" s="1421"/>
      <c r="D5" s="119" t="s">
        <v>218</v>
      </c>
      <c r="E5" s="1418" t="s">
        <v>219</v>
      </c>
      <c r="F5" s="1419"/>
      <c r="H5" s="270"/>
      <c r="I5" s="270"/>
      <c r="J5" s="270"/>
      <c r="K5" s="270"/>
      <c r="L5" s="270"/>
      <c r="M5" s="270"/>
      <c r="N5" s="270"/>
      <c r="O5" s="270"/>
      <c r="P5" s="270"/>
    </row>
    <row r="6" spans="1:16" s="116" customFormat="1" ht="36" customHeight="1">
      <c r="A6" s="123">
        <v>1</v>
      </c>
      <c r="B6" s="124" t="s">
        <v>241</v>
      </c>
      <c r="C6" s="125"/>
      <c r="D6" s="126">
        <f>'Sch-6'!D14</f>
        <v>0</v>
      </c>
      <c r="E6" s="127" t="s">
        <v>350</v>
      </c>
      <c r="F6" s="128">
        <f>D6</f>
        <v>0</v>
      </c>
      <c r="G6" s="129"/>
      <c r="H6" s="269"/>
      <c r="I6" s="269"/>
      <c r="J6" s="269"/>
      <c r="K6" s="269"/>
      <c r="L6" s="269"/>
      <c r="M6" s="269"/>
      <c r="N6" s="269"/>
      <c r="O6" s="269"/>
      <c r="P6" s="269"/>
    </row>
    <row r="7" spans="1:16" s="116" customFormat="1" ht="34.5" customHeight="1">
      <c r="A7" s="123">
        <v>2</v>
      </c>
      <c r="B7" s="124" t="s">
        <v>242</v>
      </c>
      <c r="C7" s="125"/>
      <c r="D7" s="126">
        <f>'Sch-6'!D16</f>
        <v>0</v>
      </c>
      <c r="E7" s="127"/>
      <c r="F7" s="128">
        <f>D7</f>
        <v>0</v>
      </c>
      <c r="G7" s="129"/>
      <c r="H7" s="269"/>
      <c r="I7" s="269"/>
      <c r="J7" s="269"/>
      <c r="K7" s="269"/>
      <c r="L7" s="269"/>
      <c r="M7" s="269"/>
      <c r="N7" s="269"/>
      <c r="O7" s="269"/>
      <c r="P7" s="269"/>
    </row>
    <row r="8" spans="1:16" s="116" customFormat="1" ht="21" customHeight="1">
      <c r="A8" s="123">
        <v>3</v>
      </c>
      <c r="B8" s="124" t="s">
        <v>243</v>
      </c>
      <c r="C8" s="125"/>
      <c r="D8" s="126">
        <f>'Sch-6'!D18</f>
        <v>0</v>
      </c>
      <c r="E8" s="127"/>
      <c r="F8" s="128">
        <f>D8</f>
        <v>0</v>
      </c>
      <c r="G8" s="129"/>
      <c r="H8" s="269"/>
      <c r="I8" s="269"/>
      <c r="J8" s="269"/>
      <c r="K8" s="269"/>
      <c r="L8" s="269"/>
      <c r="M8" s="269"/>
      <c r="N8" s="269"/>
      <c r="O8" s="269"/>
      <c r="P8" s="269"/>
    </row>
    <row r="9" spans="1:16" s="116" customFormat="1" ht="21" customHeight="1">
      <c r="A9" s="123">
        <v>4</v>
      </c>
      <c r="B9" s="124" t="s">
        <v>244</v>
      </c>
      <c r="C9" s="125"/>
      <c r="D9" s="130" t="s">
        <v>432</v>
      </c>
      <c r="E9" s="127"/>
      <c r="F9" s="121" t="str">
        <f>D9</f>
        <v>Not Applicable</v>
      </c>
      <c r="H9" s="269"/>
      <c r="I9" s="269"/>
      <c r="J9" s="269"/>
      <c r="K9" s="269"/>
      <c r="L9" s="269"/>
      <c r="M9" s="269"/>
      <c r="N9" s="269"/>
      <c r="O9" s="269"/>
      <c r="P9" s="269"/>
    </row>
    <row r="10" spans="1:16" s="116" customFormat="1" ht="21" customHeight="1">
      <c r="A10" s="123">
        <v>5</v>
      </c>
      <c r="B10" s="124" t="s">
        <v>245</v>
      </c>
      <c r="C10" s="125"/>
      <c r="D10" s="131">
        <f>SUM(D6,D7,D8)</f>
        <v>0</v>
      </c>
      <c r="E10" s="127"/>
      <c r="F10" s="132">
        <f>F6+F7+F8</f>
        <v>0</v>
      </c>
      <c r="H10" s="269"/>
      <c r="I10" s="269"/>
      <c r="J10" s="269"/>
      <c r="K10" s="269"/>
      <c r="L10" s="269"/>
      <c r="M10" s="269"/>
      <c r="N10" s="269"/>
      <c r="O10" s="269"/>
      <c r="P10" s="269"/>
    </row>
    <row r="11" spans="1:16" s="116" customFormat="1" ht="21" customHeight="1">
      <c r="A11" s="123">
        <v>6</v>
      </c>
      <c r="B11" s="133" t="s">
        <v>220</v>
      </c>
      <c r="C11" s="134" t="s">
        <v>350</v>
      </c>
      <c r="D11" s="126" t="e">
        <f>'Sch-1'!AA121+'Sch-2'!#REF!+'Sch-3 '!#REF!+'Sch-7'!#REF!</f>
        <v>#REF!</v>
      </c>
      <c r="E11" s="135" t="s">
        <v>350</v>
      </c>
      <c r="F11" s="128" t="e">
        <f>D11</f>
        <v>#REF!</v>
      </c>
      <c r="H11" s="269"/>
      <c r="I11" s="269"/>
      <c r="J11" s="269"/>
      <c r="K11" s="269"/>
      <c r="L11" s="269"/>
      <c r="M11" s="269"/>
      <c r="N11" s="269"/>
      <c r="O11" s="269"/>
      <c r="P11" s="269"/>
    </row>
    <row r="12" spans="1:16" s="116" customFormat="1" ht="22.15" customHeight="1">
      <c r="A12" s="123">
        <v>7</v>
      </c>
      <c r="B12" s="133" t="s">
        <v>246</v>
      </c>
      <c r="C12" s="125"/>
      <c r="D12" s="119" t="e">
        <f>D10-D11</f>
        <v>#REF!</v>
      </c>
      <c r="E12" s="127"/>
      <c r="F12" s="132" t="e">
        <f>F10-F11</f>
        <v>#REF!</v>
      </c>
      <c r="G12" s="136"/>
      <c r="H12" s="269"/>
      <c r="I12" s="269"/>
      <c r="J12" s="269"/>
      <c r="K12" s="269"/>
      <c r="L12" s="269"/>
      <c r="M12" s="269"/>
      <c r="N12" s="269"/>
      <c r="O12" s="269"/>
      <c r="P12" s="269"/>
    </row>
    <row r="13" spans="1:16" s="116" customFormat="1" ht="22.15" customHeight="1">
      <c r="A13" s="123">
        <v>8</v>
      </c>
      <c r="B13" s="124" t="s">
        <v>221</v>
      </c>
      <c r="C13" s="125"/>
      <c r="D13" s="126"/>
      <c r="E13" s="127"/>
      <c r="F13" s="128"/>
      <c r="H13" s="269"/>
      <c r="I13" s="269"/>
      <c r="J13" s="269"/>
      <c r="K13" s="269"/>
      <c r="L13" s="269"/>
      <c r="M13" s="269"/>
      <c r="N13" s="269"/>
      <c r="O13" s="269"/>
      <c r="P13" s="269"/>
    </row>
    <row r="14" spans="1:16" s="116" customFormat="1" ht="22.15" customHeight="1">
      <c r="A14" s="123" t="s">
        <v>350</v>
      </c>
      <c r="B14" s="124" t="s">
        <v>222</v>
      </c>
      <c r="C14" s="137"/>
      <c r="D14" s="130" t="e">
        <f>'Sch-5'!K14</f>
        <v>#REF!</v>
      </c>
      <c r="E14" s="138"/>
      <c r="F14" s="121">
        <f>F32</f>
        <v>0</v>
      </c>
      <c r="G14" s="129"/>
      <c r="H14" s="269"/>
      <c r="I14" s="269"/>
      <c r="J14" s="269"/>
      <c r="K14" s="269"/>
      <c r="L14" s="269"/>
      <c r="M14" s="269"/>
      <c r="N14" s="269"/>
      <c r="O14" s="269"/>
      <c r="P14" s="269"/>
    </row>
    <row r="15" spans="1:16" s="116" customFormat="1" ht="22.15" customHeight="1">
      <c r="A15" s="123"/>
      <c r="B15" s="124" t="s">
        <v>223</v>
      </c>
      <c r="C15" s="125"/>
      <c r="D15" s="130" t="e">
        <f>'Sch-5'!K16+'Sch-5'!#REF!</f>
        <v>#REF!</v>
      </c>
      <c r="E15" s="139"/>
      <c r="F15" s="121" t="e">
        <f>F33</f>
        <v>#REF!</v>
      </c>
      <c r="G15" s="129"/>
      <c r="H15" s="269"/>
      <c r="I15" s="269"/>
      <c r="J15" s="269"/>
      <c r="K15" s="269"/>
      <c r="L15" s="269"/>
      <c r="M15" s="269"/>
      <c r="N15" s="269"/>
      <c r="O15" s="269"/>
      <c r="P15" s="269"/>
    </row>
    <row r="16" spans="1:16" s="116" customFormat="1" ht="22.15" customHeight="1">
      <c r="A16" s="123"/>
      <c r="B16" s="124" t="s">
        <v>224</v>
      </c>
      <c r="C16" s="125"/>
      <c r="D16" s="130" t="e">
        <f>#REF!+#REF!</f>
        <v>#REF!</v>
      </c>
      <c r="E16" s="139"/>
      <c r="F16" s="121" t="e">
        <f>F36</f>
        <v>#REF!</v>
      </c>
      <c r="G16" s="129"/>
      <c r="H16" s="269"/>
      <c r="I16" s="269"/>
      <c r="J16" s="269"/>
      <c r="K16" s="269"/>
      <c r="L16" s="269"/>
      <c r="M16" s="269"/>
      <c r="N16" s="269"/>
      <c r="O16" s="269"/>
      <c r="P16" s="269"/>
    </row>
    <row r="17" spans="1:16" s="116" customFormat="1" ht="22.15" customHeight="1">
      <c r="A17" s="123"/>
      <c r="B17" s="124" t="s">
        <v>225</v>
      </c>
      <c r="C17" s="125"/>
      <c r="D17" s="130" t="e">
        <f>#REF!</f>
        <v>#REF!</v>
      </c>
      <c r="E17" s="120"/>
      <c r="F17" s="121">
        <f>F34</f>
        <v>0</v>
      </c>
      <c r="H17" s="269"/>
      <c r="I17" s="269"/>
      <c r="J17" s="269"/>
      <c r="K17" s="269"/>
      <c r="L17" s="269"/>
      <c r="M17" s="269"/>
      <c r="N17" s="269"/>
      <c r="O17" s="269"/>
      <c r="P17" s="269"/>
    </row>
    <row r="18" spans="1:16" s="116" customFormat="1" ht="27" customHeight="1">
      <c r="A18" s="123"/>
      <c r="B18" s="124" t="s">
        <v>226</v>
      </c>
      <c r="C18" s="140"/>
      <c r="D18" s="253" t="e">
        <f>D14+D15+D16+D17</f>
        <v>#REF!</v>
      </c>
      <c r="E18" s="141"/>
      <c r="F18" s="140" t="e">
        <f>SUM(F14:F17)</f>
        <v>#REF!</v>
      </c>
      <c r="G18" s="129"/>
      <c r="H18" s="269"/>
      <c r="I18" s="269"/>
      <c r="J18" s="269"/>
      <c r="K18" s="269"/>
      <c r="L18" s="269"/>
      <c r="M18" s="269"/>
      <c r="N18" s="269"/>
      <c r="O18" s="269"/>
      <c r="P18" s="269"/>
    </row>
    <row r="19" spans="1:16" s="116" customFormat="1" ht="33.75" customHeight="1">
      <c r="A19" s="123">
        <v>8</v>
      </c>
      <c r="B19" s="124" t="s">
        <v>227</v>
      </c>
      <c r="C19" s="125"/>
      <c r="D19" s="119" t="e">
        <f>D10+D18</f>
        <v>#REF!</v>
      </c>
      <c r="E19" s="142" t="s">
        <v>350</v>
      </c>
      <c r="F19" s="143" t="e">
        <f>F10+F18</f>
        <v>#REF!</v>
      </c>
      <c r="G19" s="129"/>
      <c r="H19" s="269"/>
      <c r="I19" s="269"/>
      <c r="J19" s="269"/>
      <c r="K19" s="269"/>
      <c r="L19" s="269"/>
      <c r="M19" s="269"/>
      <c r="N19" s="269"/>
      <c r="O19" s="269"/>
      <c r="P19" s="269"/>
    </row>
    <row r="20" spans="1:16" s="116" customFormat="1" ht="51" customHeight="1">
      <c r="A20" s="123">
        <v>9</v>
      </c>
      <c r="B20" s="124" t="s">
        <v>247</v>
      </c>
      <c r="C20" s="125"/>
      <c r="D20" s="126">
        <f>'Sch-1'!N118</f>
        <v>0</v>
      </c>
      <c r="E20" s="127"/>
      <c r="F20" s="128">
        <f>D20</f>
        <v>0</v>
      </c>
      <c r="H20" s="269"/>
      <c r="I20" s="269"/>
      <c r="J20" s="269"/>
      <c r="K20" s="269"/>
      <c r="L20" s="269"/>
      <c r="M20" s="269"/>
      <c r="N20" s="269"/>
      <c r="O20" s="269"/>
      <c r="P20" s="269"/>
    </row>
    <row r="21" spans="1:16" s="116" customFormat="1" ht="23.25" customHeight="1">
      <c r="A21" s="144" t="s">
        <v>228</v>
      </c>
      <c r="B21" s="1423" t="s">
        <v>229</v>
      </c>
      <c r="C21" s="1423"/>
      <c r="D21" s="1423"/>
      <c r="E21" s="1423"/>
      <c r="F21" s="1424"/>
      <c r="H21" s="269"/>
      <c r="I21" s="269"/>
      <c r="J21" s="269"/>
      <c r="K21" s="269"/>
      <c r="L21" s="269"/>
      <c r="M21" s="269"/>
      <c r="N21" s="269"/>
      <c r="O21" s="269"/>
      <c r="P21" s="269"/>
    </row>
    <row r="22" spans="1:16" s="116" customFormat="1" ht="18.75" customHeight="1">
      <c r="A22" s="146" t="s">
        <v>353</v>
      </c>
      <c r="B22" s="1413" t="s">
        <v>230</v>
      </c>
      <c r="C22" s="1413"/>
      <c r="D22" s="1413"/>
      <c r="E22" s="145" t="s">
        <v>231</v>
      </c>
      <c r="F22" s="148" t="e">
        <f>D14</f>
        <v>#REF!</v>
      </c>
      <c r="H22" s="269"/>
      <c r="I22" s="269"/>
      <c r="J22" s="269"/>
      <c r="K22" s="269"/>
      <c r="L22" s="269"/>
      <c r="M22" s="269"/>
      <c r="N22" s="269"/>
      <c r="O22" s="269"/>
      <c r="P22" s="269"/>
    </row>
    <row r="23" spans="1:16" s="116" customFormat="1" ht="19.5" customHeight="1">
      <c r="A23" s="146" t="s">
        <v>354</v>
      </c>
      <c r="B23" s="1413" t="s">
        <v>232</v>
      </c>
      <c r="C23" s="1413"/>
      <c r="D23" s="1413"/>
      <c r="E23" s="145" t="s">
        <v>231</v>
      </c>
      <c r="F23" s="148" t="e">
        <f>D15</f>
        <v>#REF!</v>
      </c>
      <c r="H23" s="269"/>
      <c r="I23" s="269"/>
      <c r="J23" s="269"/>
      <c r="K23" s="269"/>
      <c r="L23" s="269"/>
      <c r="M23" s="269"/>
      <c r="N23" s="269"/>
      <c r="O23" s="269"/>
      <c r="P23" s="269"/>
    </row>
    <row r="24" spans="1:16" s="116" customFormat="1" ht="19.5" customHeight="1">
      <c r="A24" s="146" t="s">
        <v>355</v>
      </c>
      <c r="B24" s="1413" t="s">
        <v>284</v>
      </c>
      <c r="C24" s="1413"/>
      <c r="D24" s="1413"/>
      <c r="E24" s="145" t="s">
        <v>231</v>
      </c>
      <c r="F24" s="148" t="e">
        <f>D16</f>
        <v>#REF!</v>
      </c>
      <c r="H24" s="269"/>
      <c r="I24" s="269"/>
      <c r="J24" s="269"/>
      <c r="K24" s="269"/>
      <c r="L24" s="269"/>
      <c r="M24" s="269"/>
      <c r="N24" s="269"/>
      <c r="O24" s="269"/>
      <c r="P24" s="269"/>
    </row>
    <row r="25" spans="1:16" s="116" customFormat="1" ht="19.5" customHeight="1">
      <c r="A25" s="146" t="s">
        <v>356</v>
      </c>
      <c r="B25" s="1413" t="s">
        <v>233</v>
      </c>
      <c r="C25" s="1413"/>
      <c r="D25" s="1413"/>
      <c r="E25" s="145" t="s">
        <v>231</v>
      </c>
      <c r="F25" s="148" t="e">
        <f>D17</f>
        <v>#REF!</v>
      </c>
      <c r="H25" s="269"/>
      <c r="I25" s="269"/>
      <c r="J25" s="269"/>
      <c r="K25" s="269"/>
      <c r="L25" s="269"/>
      <c r="M25" s="269"/>
      <c r="N25" s="269"/>
      <c r="O25" s="269"/>
      <c r="P25" s="269"/>
    </row>
    <row r="26" spans="1:16" s="116" customFormat="1" ht="19.5" customHeight="1">
      <c r="A26" s="150" t="s">
        <v>234</v>
      </c>
      <c r="B26" s="1423" t="s">
        <v>286</v>
      </c>
      <c r="C26" s="1423"/>
      <c r="D26" s="1423"/>
      <c r="E26" s="1423"/>
      <c r="F26" s="1424"/>
      <c r="H26" s="269"/>
      <c r="I26" s="269"/>
      <c r="J26" s="269"/>
      <c r="K26" s="269"/>
      <c r="L26" s="269"/>
      <c r="M26" s="269"/>
      <c r="N26" s="269"/>
      <c r="O26" s="269"/>
      <c r="P26" s="269"/>
    </row>
    <row r="27" spans="1:16" ht="19.5" customHeight="1">
      <c r="A27" s="254"/>
      <c r="B27" s="114"/>
      <c r="C27" s="114"/>
      <c r="D27" s="114"/>
      <c r="E27" s="114"/>
      <c r="F27" s="255"/>
    </row>
    <row r="28" spans="1:16" s="116" customFormat="1" ht="19.5" customHeight="1">
      <c r="A28" s="256"/>
      <c r="F28" s="257"/>
      <c r="H28" s="269"/>
      <c r="I28" s="269"/>
      <c r="J28" s="269"/>
      <c r="K28" s="269"/>
      <c r="L28" s="269"/>
      <c r="M28" s="269"/>
      <c r="N28" s="269"/>
      <c r="O28" s="269"/>
      <c r="P28" s="269"/>
    </row>
    <row r="29" spans="1:16" s="116" customFormat="1" ht="19.5" customHeight="1">
      <c r="A29" s="256"/>
      <c r="F29" s="257"/>
      <c r="H29" s="269"/>
      <c r="I29" s="269"/>
      <c r="J29" s="269"/>
      <c r="K29" s="269"/>
      <c r="L29" s="269"/>
      <c r="M29" s="269"/>
      <c r="N29" s="269"/>
      <c r="O29" s="269"/>
      <c r="P29" s="269"/>
    </row>
    <row r="30" spans="1:16" s="116" customFormat="1" ht="60" customHeight="1">
      <c r="A30" s="150" t="s">
        <v>285</v>
      </c>
      <c r="B30" s="1425" t="s">
        <v>302</v>
      </c>
      <c r="C30" s="1426"/>
      <c r="D30" s="1426"/>
      <c r="E30" s="1426"/>
      <c r="F30" s="1427"/>
      <c r="H30" s="269" t="s">
        <v>287</v>
      </c>
      <c r="I30" s="269"/>
      <c r="J30" s="269"/>
      <c r="K30" s="269"/>
      <c r="L30" s="269"/>
      <c r="M30" s="269"/>
      <c r="N30" s="269"/>
      <c r="O30" s="269"/>
      <c r="P30" s="269"/>
    </row>
    <row r="31" spans="1:16" s="116" customFormat="1" ht="19.5" customHeight="1">
      <c r="A31" s="146" t="s">
        <v>353</v>
      </c>
      <c r="B31" s="1413" t="s">
        <v>235</v>
      </c>
      <c r="C31" s="1413"/>
      <c r="D31" s="1413"/>
      <c r="E31" s="145" t="s">
        <v>231</v>
      </c>
      <c r="F31" s="147">
        <f>'Sch-1'!AE3</f>
        <v>0</v>
      </c>
      <c r="H31" s="270" t="s">
        <v>288</v>
      </c>
      <c r="I31" s="270" t="e">
        <f>#REF!</f>
        <v>#REF!</v>
      </c>
      <c r="J31" s="270" t="e">
        <f>IF(I31=0, "", I31)</f>
        <v>#REF!</v>
      </c>
      <c r="K31" s="271" t="e">
        <f>IF(I31=0, "", "Discount on lum-sum basis on total price quoted by us without Taxes &amp; Duties. In Rs. ")</f>
        <v>#REF!</v>
      </c>
      <c r="L31" s="270" t="s">
        <v>289</v>
      </c>
      <c r="M31" s="272" t="e">
        <f>#REF!</f>
        <v>#REF!</v>
      </c>
      <c r="N31" s="272" t="e">
        <f t="shared" ref="N31:N37" si="0">IF(M31=0, "", M31)</f>
        <v>#REF!</v>
      </c>
      <c r="O31" s="271" t="e">
        <f>IF(M31=0, "", " Discount on lum-sum basis on total price quoted by us without Taxes &amp; Duties. In Percent (%) .")</f>
        <v>#REF!</v>
      </c>
      <c r="P31" s="269"/>
    </row>
    <row r="32" spans="1:16" s="116" customFormat="1" ht="19.5" customHeight="1">
      <c r="A32" s="146" t="s">
        <v>354</v>
      </c>
      <c r="B32" s="1413" t="s">
        <v>236</v>
      </c>
      <c r="C32" s="1413"/>
      <c r="D32" s="1413"/>
      <c r="E32" s="145" t="s">
        <v>231</v>
      </c>
      <c r="F32" s="147">
        <f>ROUND(0.103*F31,0)</f>
        <v>0</v>
      </c>
      <c r="H32" s="269"/>
      <c r="I32" s="269"/>
      <c r="J32" s="270"/>
      <c r="K32" s="271" t="e">
        <f>IF(SUM(I33:I37)=0, "", "Discount on lum-sum basis on the Schedules as given below , In Rs. :")</f>
        <v>#REF!</v>
      </c>
      <c r="L32" s="269"/>
      <c r="M32" s="269"/>
      <c r="N32" s="272"/>
      <c r="O32" s="271" t="e">
        <f>IF(SUM(M33:M37)=0, "", "Discount on lum-sum basis on the Schedules as given below , In Percent (%) :")</f>
        <v>#REF!</v>
      </c>
      <c r="P32" s="269"/>
    </row>
    <row r="33" spans="1:16" s="116" customFormat="1" ht="19.5" customHeight="1">
      <c r="A33" s="146" t="s">
        <v>355</v>
      </c>
      <c r="B33" s="1413" t="s">
        <v>237</v>
      </c>
      <c r="C33" s="1413"/>
      <c r="D33" s="1413"/>
      <c r="E33" s="145" t="s">
        <v>231</v>
      </c>
      <c r="F33" s="147" t="e">
        <f>'Sch-5'!K16+'Sch-5'!#REF!</f>
        <v>#REF!</v>
      </c>
      <c r="H33" s="270" t="s">
        <v>290</v>
      </c>
      <c r="I33" s="270" t="e">
        <f>#REF!</f>
        <v>#REF!</v>
      </c>
      <c r="J33" s="270" t="e">
        <f>IF(I33=0, "", I33)</f>
        <v>#REF!</v>
      </c>
      <c r="K33" s="273" t="e">
        <f>IF(I33=0, "", "Schedule-1 : Ex works prices (Direct Only)")</f>
        <v>#REF!</v>
      </c>
      <c r="L33" s="270" t="s">
        <v>295</v>
      </c>
      <c r="M33" s="272" t="e">
        <f>#REF!</f>
        <v>#REF!</v>
      </c>
      <c r="N33" s="272" t="e">
        <f t="shared" si="0"/>
        <v>#REF!</v>
      </c>
      <c r="O33" s="273" t="e">
        <f>IF(M33=0, "", "Schedule-1 : Ex works prices (Direct Only)")</f>
        <v>#REF!</v>
      </c>
      <c r="P33" s="269"/>
    </row>
    <row r="34" spans="1:16" s="116" customFormat="1" ht="19.5" customHeight="1">
      <c r="A34" s="146" t="s">
        <v>356</v>
      </c>
      <c r="B34" s="1413" t="s">
        <v>233</v>
      </c>
      <c r="C34" s="1413"/>
      <c r="D34" s="1413"/>
      <c r="E34" s="145" t="s">
        <v>231</v>
      </c>
      <c r="F34" s="275"/>
      <c r="H34" s="270" t="s">
        <v>291</v>
      </c>
      <c r="I34" s="270" t="e">
        <f>#REF!</f>
        <v>#REF!</v>
      </c>
      <c r="J34" s="270" t="e">
        <f>IF(I34=0, "", I34)</f>
        <v>#REF!</v>
      </c>
      <c r="K34" s="273" t="e">
        <f>IF(I34=0, "", "Schedule-1 : Ex works prices (Bought Out Only)")</f>
        <v>#REF!</v>
      </c>
      <c r="L34" s="270" t="s">
        <v>296</v>
      </c>
      <c r="M34" s="272" t="e">
        <f>#REF!</f>
        <v>#REF!</v>
      </c>
      <c r="N34" s="272" t="e">
        <f t="shared" si="0"/>
        <v>#REF!</v>
      </c>
      <c r="O34" s="273" t="e">
        <f>IF(M34=0, "", "Schedule-1 : Ex works prices (Bought Out Only)")</f>
        <v>#REF!</v>
      </c>
      <c r="P34" s="269"/>
    </row>
    <row r="35" spans="1:16" s="116" customFormat="1" ht="15" customHeight="1">
      <c r="A35" s="146" t="s">
        <v>357</v>
      </c>
      <c r="B35" s="1413" t="s">
        <v>238</v>
      </c>
      <c r="C35" s="1413"/>
      <c r="D35" s="1413"/>
      <c r="E35" s="145" t="s">
        <v>231</v>
      </c>
      <c r="F35" s="148" t="e">
        <f>D6+D7+F32+F33+F34</f>
        <v>#REF!</v>
      </c>
      <c r="H35" s="270" t="s">
        <v>292</v>
      </c>
      <c r="I35" s="270" t="e">
        <f>#REF!</f>
        <v>#REF!</v>
      </c>
      <c r="J35" s="270" t="e">
        <f>IF(I35=0, "", I35)</f>
        <v>#REF!</v>
      </c>
      <c r="K35" s="273" t="e">
        <f>IF(I35=0, "", "Schedule-2 : Freight &amp; Insurance")</f>
        <v>#REF!</v>
      </c>
      <c r="L35" s="270" t="s">
        <v>297</v>
      </c>
      <c r="M35" s="272" t="e">
        <f>#REF!</f>
        <v>#REF!</v>
      </c>
      <c r="N35" s="272" t="e">
        <f t="shared" si="0"/>
        <v>#REF!</v>
      </c>
      <c r="O35" s="273" t="e">
        <f>IF(M35=0, "", "Schedule-2 : Freight &amp; Insurance")</f>
        <v>#REF!</v>
      </c>
      <c r="P35" s="269"/>
    </row>
    <row r="36" spans="1:16" s="116" customFormat="1" ht="15" customHeight="1">
      <c r="A36" s="146" t="s">
        <v>358</v>
      </c>
      <c r="B36" s="1413" t="s">
        <v>303</v>
      </c>
      <c r="C36" s="1413"/>
      <c r="D36" s="1413"/>
      <c r="E36" s="145" t="s">
        <v>231</v>
      </c>
      <c r="F36" s="148" t="e">
        <f>ROUND(0.01*F35,0)</f>
        <v>#REF!</v>
      </c>
      <c r="H36" s="270" t="s">
        <v>293</v>
      </c>
      <c r="I36" s="270" t="e">
        <f>#REF!</f>
        <v>#REF!</v>
      </c>
      <c r="J36" s="270" t="e">
        <f>IF(I36=0, "", I36)</f>
        <v>#REF!</v>
      </c>
      <c r="K36" s="273" t="e">
        <f>IF(I36=0, "", "Schedule-3 : Erection Charges")</f>
        <v>#REF!</v>
      </c>
      <c r="L36" s="270" t="s">
        <v>298</v>
      </c>
      <c r="M36" s="272" t="e">
        <f>#REF!</f>
        <v>#REF!</v>
      </c>
      <c r="N36" s="272" t="e">
        <f t="shared" si="0"/>
        <v>#REF!</v>
      </c>
      <c r="O36" s="273" t="e">
        <f>IF(M36=0, "", "Schedule-3 : Erection Charges")</f>
        <v>#REF!</v>
      </c>
      <c r="P36" s="269"/>
    </row>
    <row r="37" spans="1:16" s="116" customFormat="1" ht="19.5" customHeight="1">
      <c r="A37" s="258"/>
      <c r="B37" s="259"/>
      <c r="C37" s="259"/>
      <c r="D37" s="259"/>
      <c r="E37" s="259"/>
      <c r="F37" s="260"/>
      <c r="H37" s="270" t="s">
        <v>294</v>
      </c>
      <c r="I37" s="270" t="e">
        <f>#REF!</f>
        <v>#REF!</v>
      </c>
      <c r="J37" s="270" t="e">
        <f>IF(I37=0, "", I37)</f>
        <v>#REF!</v>
      </c>
      <c r="K37" s="273" t="e">
        <f>IF(I37=0, "", "Schedule-7 : Type Test Charges")</f>
        <v>#REF!</v>
      </c>
      <c r="L37" s="270" t="s">
        <v>299</v>
      </c>
      <c r="M37" s="272" t="e">
        <f>#REF!</f>
        <v>#REF!</v>
      </c>
      <c r="N37" s="272" t="e">
        <f t="shared" si="0"/>
        <v>#REF!</v>
      </c>
      <c r="O37" s="273" t="e">
        <f>IF(M37=0, "", "Schedule-7 : Type Test Charges")</f>
        <v>#REF!</v>
      </c>
      <c r="P37" s="269"/>
    </row>
    <row r="38" spans="1:16" ht="49.5" customHeight="1">
      <c r="A38" s="1410" t="str">
        <f>Cover!B2</f>
        <v>Package-C-Augmentation of transformation capacity at 765/400/220kV Agra (PG) S/S by 1x500 MVA, 400/220kV ICT at 400 KV Agra S/S</v>
      </c>
      <c r="B38" s="1410"/>
      <c r="C38" s="1410"/>
      <c r="D38" s="1411" t="s">
        <v>239</v>
      </c>
      <c r="E38" s="1412"/>
      <c r="F38" s="117" t="s">
        <v>240</v>
      </c>
      <c r="H38" s="270" t="s">
        <v>300</v>
      </c>
      <c r="I38" s="270" t="e">
        <f>#REF!</f>
        <v>#REF!</v>
      </c>
      <c r="J38" s="270"/>
      <c r="K38" s="270"/>
      <c r="L38" s="270"/>
      <c r="M38" s="270"/>
      <c r="N38" s="270"/>
    </row>
    <row r="39" spans="1:16">
      <c r="H39" s="268" t="s">
        <v>301</v>
      </c>
      <c r="I39" s="274" t="e">
        <f>K31 &amp;J31 &amp;O31 &amp; N31</f>
        <v>#REF!</v>
      </c>
    </row>
    <row r="40" spans="1:16">
      <c r="I40" s="274" t="e">
        <f>K32 &amp; K33&amp;J33&amp;K34&amp;J34&amp;K35&amp;J35&amp;K36&amp;J36&amp;K37&amp;J37</f>
        <v>#REF!</v>
      </c>
    </row>
    <row r="41" spans="1:16">
      <c r="I41" s="274" t="e">
        <f>O32&amp;O33&amp;N33&amp;O34&amp;N34&amp;O35&amp;N35&amp;O36&amp;N36&amp;O37&amp;N37</f>
        <v>#REF!</v>
      </c>
    </row>
  </sheetData>
  <sheetProtection password="856C" sheet="1" objects="1" scenarios="1" selectLockedCells="1"/>
  <customSheetViews>
    <customSheetView guid="{D5F8AD2D-F014-4A7B-9CE7-589273BD9F11}" state="hidden" topLeftCell="A28">
      <selection sqref="A1:F1"/>
      <pageMargins left="0.79" right="0.37" top="0.65" bottom="0.45" header="0.38" footer="0"/>
      <printOptions horizontalCentered="1"/>
      <pageSetup paperSize="9" scale="96" fitToHeight="0" orientation="portrait" horizontalDpi="1200" verticalDpi="1200" r:id="rId1"/>
      <headerFooter alignWithMargins="0">
        <oddFooter xml:space="preserve">&amp;R
</oddFooter>
      </headerFooter>
    </customSheetView>
    <customSheetView guid="{8909CFDD-4F29-4C72-886E-908773EE94A2}" state="hidden" topLeftCell="A28">
      <selection sqref="A1:F1"/>
      <pageMargins left="0.79" right="0.37" top="0.65" bottom="0.45" header="0.38" footer="0"/>
      <printOptions horizontalCentered="1"/>
      <pageSetup paperSize="9" scale="96" fitToHeight="0" orientation="portrait" horizontalDpi="1200" verticalDpi="1200" r:id="rId2"/>
      <headerFooter alignWithMargins="0">
        <oddFooter xml:space="preserve">&amp;R
</oddFooter>
      </headerFooter>
    </customSheetView>
    <customSheetView guid="{A34CC49F-E309-4C23-B4F6-1E3B307C10D1}" state="hidden" topLeftCell="A28">
      <selection sqref="A1:F1"/>
      <pageMargins left="0.79" right="0.37" top="0.65" bottom="0.45" header="0.38" footer="0"/>
      <printOptions horizontalCentered="1"/>
      <pageSetup paperSize="9" scale="96" fitToHeight="0" orientation="portrait" horizontalDpi="1200" verticalDpi="1200" r:id="rId3"/>
      <headerFooter alignWithMargins="0">
        <oddFooter xml:space="preserve">&amp;R
</oddFooter>
      </headerFooter>
    </customSheetView>
    <customSheetView guid="{B835C05C-B615-4DCB-982D-4519616B3CD8}" state="hidden" topLeftCell="A28">
      <selection sqref="A1:F1"/>
      <pageMargins left="0.79" right="0.37" top="0.65" bottom="0.45" header="0.38" footer="0"/>
      <printOptions horizontalCentered="1"/>
      <pageSetup paperSize="9" scale="96" fitToHeight="0" orientation="portrait" horizontalDpi="1200" verticalDpi="1200" r:id="rId4"/>
      <headerFooter alignWithMargins="0">
        <oddFooter xml:space="preserve">&amp;R
</oddFooter>
      </headerFooter>
    </customSheetView>
    <customSheetView guid="{223BC0FC-814D-40F0-9795-CE82A16FF3A5}" state="hidden" topLeftCell="A28">
      <selection sqref="A1:F1"/>
      <pageMargins left="0.79" right="0.37" top="0.65" bottom="0.45" header="0.38" footer="0"/>
      <printOptions horizontalCentered="1"/>
      <pageSetup paperSize="9" scale="96" fitToHeight="0" orientation="portrait" horizontalDpi="1200" verticalDpi="1200" r:id="rId5"/>
      <headerFooter alignWithMargins="0">
        <oddFooter xml:space="preserve">&amp;R
</oddFooter>
      </headerFooter>
    </customSheetView>
    <customSheetView guid="{D53177B2-31EC-4222-B97A-A37DCFD9E45B}" state="hidden" topLeftCell="A28">
      <selection sqref="A1:F1"/>
      <pageMargins left="0.79" right="0.37" top="0.65" bottom="0.45" header="0.38" footer="0"/>
      <printOptions horizontalCentered="1"/>
      <pageSetup paperSize="9" scale="96" fitToHeight="0" orientation="portrait" horizontalDpi="1200" verticalDpi="1200" r:id="rId6"/>
      <headerFooter alignWithMargins="0">
        <oddFooter xml:space="preserve">&amp;R
</oddFooter>
      </headerFooter>
    </customSheetView>
    <customSheetView guid="{B3CE7B10-A914-4559-A6DA-AED8C22AFD6D}" state="hidden" topLeftCell="A28">
      <selection sqref="A1:F1"/>
      <pageMargins left="0.79" right="0.37" top="0.65" bottom="0.45" header="0.38" footer="0"/>
      <printOptions horizontalCentered="1"/>
      <pageSetup paperSize="9" scale="96" fitToHeight="0" orientation="portrait" horizontalDpi="1200" verticalDpi="1200" r:id="rId7"/>
      <headerFooter alignWithMargins="0">
        <oddFooter xml:space="preserve">&amp;R
</oddFooter>
      </headerFooter>
    </customSheetView>
    <customSheetView guid="{7487ED9F-BBED-4B2A-9631-22F1A430946B}" state="hidden" topLeftCell="A28">
      <selection sqref="A1:F1"/>
      <pageMargins left="0.79" right="0.37" top="0.65" bottom="0.45" header="0.38" footer="0"/>
      <printOptions horizontalCentered="1"/>
      <pageSetup paperSize="9" scale="96" fitToHeight="0" orientation="portrait" horizontalDpi="1200" verticalDpi="1200" r:id="rId8"/>
      <headerFooter alignWithMargins="0">
        <oddFooter xml:space="preserve">&amp;R
</oddFooter>
      </headerFooter>
    </customSheetView>
    <customSheetView guid="{A7DBDDEF-9245-44C6-9EBF-032DB6E1C0A2}" state="hidden" topLeftCell="A28">
      <selection sqref="A1:F1"/>
      <pageMargins left="0.79" right="0.37" top="0.65" bottom="0.45" header="0.38" footer="0"/>
      <printOptions horizontalCentered="1"/>
      <pageSetup paperSize="9" scale="96" fitToHeight="0" orientation="portrait" horizontalDpi="1200" verticalDpi="1200" r:id="rId9"/>
      <headerFooter alignWithMargins="0">
        <oddFooter xml:space="preserve">&amp;R
</oddFooter>
      </headerFooter>
    </customSheetView>
    <customSheetView guid="{E9F4E142-7D26-464D-BECA-4F3806DB1FE1}" state="hidden" topLeftCell="A28">
      <selection sqref="A1:F1"/>
      <pageMargins left="0.79" right="0.37" top="0.65" bottom="0.45" header="0.38" footer="0"/>
      <printOptions horizontalCentered="1"/>
      <pageSetup paperSize="9" scale="96" fitToHeight="0" orientation="portrait" horizontalDpi="1200" verticalDpi="1200" r:id="rId10"/>
      <headerFooter alignWithMargins="0">
        <oddFooter xml:space="preserve">&amp;R
</oddFooter>
      </headerFooter>
    </customSheetView>
    <customSheetView guid="{27A45B7A-04F2-4516-B80B-5ED0825D4ED3}" state="hidden">
      <selection activeCell="F34" sqref="F34"/>
      <pageMargins left="0.79" right="0.37" top="0.65" bottom="0.45" header="0.38" footer="0"/>
      <printOptions horizontalCentered="1"/>
      <pageSetup paperSize="9" scale="96" fitToHeight="0" orientation="portrait" horizontalDpi="1200" verticalDpi="1200" r:id="rId11"/>
      <headerFooter alignWithMargins="0">
        <oddFooter xml:space="preserve">&amp;R
</oddFooter>
      </headerFooter>
    </customSheetView>
    <customSheetView guid="{14D7F02E-BCCA-4517-ABC7-537FF4AEB67A}" state="hidden">
      <selection activeCell="F34" sqref="F34"/>
      <pageMargins left="0.79" right="0.37" top="0.65" bottom="0.45" header="0.38" footer="0"/>
      <printOptions horizontalCentered="1"/>
      <pageSetup paperSize="9" scale="96" fitToHeight="0" orientation="portrait" horizontalDpi="1200" verticalDpi="1200" r:id="rId12"/>
      <headerFooter alignWithMargins="0">
        <oddFooter xml:space="preserve">&amp;R
</oddFooter>
      </headerFooter>
    </customSheetView>
    <customSheetView guid="{01ACF2E1-8E61-4459-ABC1-B6C183DEED61}" showPageBreaks="1" printArea="1" state="hidden" view="pageBreakPreview" showRuler="0">
      <selection activeCell="B6" sqref="B6"/>
      <pageMargins left="0.79" right="0.37" top="0.65" bottom="0.45" header="0.38" footer="0"/>
      <printOptions horizontalCentered="1"/>
      <pageSetup paperSize="9" scale="96" fitToHeight="0" orientation="portrait" horizontalDpi="1200" verticalDpi="1200" r:id="rId13"/>
      <headerFooter alignWithMargins="0">
        <oddFooter xml:space="preserve">&amp;R
</oddFooter>
      </headerFooter>
    </customSheetView>
    <customSheetView guid="{4F65FF32-EC61-4022-A399-2986D7B6B8B3}" state="hidden" showRuler="0">
      <selection activeCell="F34" sqref="F34"/>
      <pageMargins left="0.79" right="0.37" top="0.65" bottom="0.45" header="0.38" footer="0"/>
      <printOptions horizontalCentered="1"/>
      <pageSetup paperSize="9" scale="96" fitToHeight="0" orientation="portrait" horizontalDpi="1200" verticalDpi="1200" r:id="rId14"/>
      <headerFooter alignWithMargins="0">
        <oddFooter xml:space="preserve">&amp;R
</oddFooter>
      </headerFooter>
    </customSheetView>
    <customSheetView guid="{ECE9294F-C910-4036-88BC-B1F2176FB06B}" state="hidden" topLeftCell="A28">
      <selection sqref="A1:F1"/>
      <pageMargins left="0.79" right="0.37" top="0.65" bottom="0.45" header="0.38" footer="0"/>
      <printOptions horizontalCentered="1"/>
      <pageSetup paperSize="9" scale="96" fitToHeight="0" orientation="portrait" horizontalDpi="1200" verticalDpi="1200" r:id="rId15"/>
      <headerFooter alignWithMargins="0">
        <oddFooter xml:space="preserve">&amp;R
</oddFooter>
      </headerFooter>
    </customSheetView>
    <customSheetView guid="{B23AD343-29DA-4CE0-BD10-47BF44F3782F}" state="hidden" topLeftCell="A28">
      <selection sqref="A1:F1"/>
      <pageMargins left="0.79" right="0.37" top="0.65" bottom="0.45" header="0.38" footer="0"/>
      <printOptions horizontalCentered="1"/>
      <pageSetup paperSize="9" scale="96" fitToHeight="0" orientation="portrait" horizontalDpi="1200" verticalDpi="1200" r:id="rId16"/>
      <headerFooter alignWithMargins="0">
        <oddFooter xml:space="preserve">&amp;R
</oddFooter>
      </headerFooter>
    </customSheetView>
    <customSheetView guid="{4AA1107B-A795-4744-B566-827168772C7A}" state="hidden" topLeftCell="A28">
      <selection sqref="A1:F1"/>
      <pageMargins left="0.79" right="0.37" top="0.65" bottom="0.45" header="0.38" footer="0"/>
      <printOptions horizontalCentered="1"/>
      <pageSetup paperSize="9" scale="96" fitToHeight="0" orientation="portrait" horizontalDpi="1200" verticalDpi="1200" r:id="rId17"/>
      <headerFooter alignWithMargins="0">
        <oddFooter xml:space="preserve">&amp;R
</oddFooter>
      </headerFooter>
    </customSheetView>
    <customSheetView guid="{EE46BCD1-F715-4FA9-A5FC-1B125AD601E0}" state="hidden" topLeftCell="A28">
      <selection sqref="A1:F1"/>
      <pageMargins left="0.79" right="0.37" top="0.65" bottom="0.45" header="0.38" footer="0"/>
      <printOptions horizontalCentered="1"/>
      <pageSetup paperSize="9" scale="96" fitToHeight="0" orientation="portrait" horizontalDpi="1200" verticalDpi="1200" r:id="rId18"/>
      <headerFooter alignWithMargins="0">
        <oddFooter xml:space="preserve">&amp;R
</oddFooter>
      </headerFooter>
    </customSheetView>
    <customSheetView guid="{D0757F9E-DF41-4B40-A5E5-F4F8FDD8D61D}" state="hidden" topLeftCell="A28">
      <selection sqref="A1:F1"/>
      <pageMargins left="0.79" right="0.37" top="0.65" bottom="0.45" header="0.38" footer="0"/>
      <printOptions horizontalCentered="1"/>
      <pageSetup paperSize="9" scale="96" fitToHeight="0" orientation="portrait" horizontalDpi="1200" verticalDpi="1200" r:id="rId19"/>
      <headerFooter alignWithMargins="0">
        <oddFooter xml:space="preserve">&amp;R
</oddFooter>
      </headerFooter>
    </customSheetView>
    <customSheetView guid="{E97134B6-5E8D-4951-8DA0-73D065532361}" state="hidden" topLeftCell="A28">
      <selection sqref="A1:F1"/>
      <pageMargins left="0.79" right="0.37" top="0.65" bottom="0.45" header="0.38" footer="0"/>
      <printOptions horizontalCentered="1"/>
      <pageSetup paperSize="9" scale="96" fitToHeight="0" orientation="portrait" horizontalDpi="1200" verticalDpi="1200" r:id="rId20"/>
      <headerFooter alignWithMargins="0">
        <oddFooter xml:space="preserve">&amp;R
</oddFooter>
      </headerFooter>
    </customSheetView>
    <customSheetView guid="{C431BC99-7569-44AB-83F6-AB73BDED3783}" state="hidden" topLeftCell="A28">
      <selection sqref="A1:F1"/>
      <pageMargins left="0.79" right="0.37" top="0.65" bottom="0.45" header="0.38" footer="0"/>
      <printOptions horizontalCentered="1"/>
      <pageSetup paperSize="9" scale="96" fitToHeight="0" orientation="portrait" horizontalDpi="1200" verticalDpi="1200" r:id="rId21"/>
      <headerFooter alignWithMargins="0">
        <oddFooter xml:space="preserve">&amp;R
</oddFooter>
      </headerFooter>
    </customSheetView>
    <customSheetView guid="{498493C3-769C-4143-9114-C68CD1D40B11}" state="hidden" topLeftCell="A28">
      <selection sqref="A1:F1"/>
      <pageMargins left="0.79" right="0.37" top="0.65" bottom="0.45" header="0.38" footer="0"/>
      <printOptions horizontalCentered="1"/>
      <pageSetup paperSize="9" scale="96" fitToHeight="0" orientation="portrait" horizontalDpi="1200" verticalDpi="1200" r:id="rId22"/>
      <headerFooter alignWithMargins="0">
        <oddFooter xml:space="preserve">&amp;R
</oddFooter>
      </headerFooter>
    </customSheetView>
    <customSheetView guid="{1E0C44A1-9358-4FBD-8C2C-4DB661DA1476}" state="hidden" topLeftCell="A28">
      <selection sqref="A1:F1"/>
      <pageMargins left="0.79" right="0.37" top="0.65" bottom="0.45" header="0.38" footer="0"/>
      <printOptions horizontalCentered="1"/>
      <pageSetup paperSize="9" scale="96" fitToHeight="0" orientation="portrait" horizontalDpi="1200" verticalDpi="1200" r:id="rId23"/>
      <headerFooter alignWithMargins="0">
        <oddFooter xml:space="preserve">&amp;R
</oddFooter>
      </headerFooter>
    </customSheetView>
    <customSheetView guid="{A41EE4DE-0D82-4A56-8210-F78316511D11}" state="hidden" topLeftCell="A28">
      <selection sqref="A1:F1"/>
      <pageMargins left="0.79" right="0.37" top="0.65" bottom="0.45" header="0.38" footer="0"/>
      <printOptions horizontalCentered="1"/>
      <pageSetup paperSize="9" scale="96" fitToHeight="0" orientation="portrait" horizontalDpi="1200" verticalDpi="1200" r:id="rId24"/>
      <headerFooter alignWithMargins="0">
        <oddFooter xml:space="preserve">&amp;R
</oddFooter>
      </headerFooter>
    </customSheetView>
    <customSheetView guid="{BB6473B7-092C-417E-97E7-ED0705AE17A0}" state="hidden" topLeftCell="A28">
      <selection sqref="A1:F1"/>
      <pageMargins left="0.79" right="0.37" top="0.65" bottom="0.45" header="0.38" footer="0"/>
      <printOptions horizontalCentered="1"/>
      <pageSetup paperSize="9" scale="96" fitToHeight="0" orientation="portrait" horizontalDpi="1200" verticalDpi="1200" r:id="rId25"/>
      <headerFooter alignWithMargins="0">
        <oddFooter xml:space="preserve">&amp;R
</oddFooter>
      </headerFooter>
    </customSheetView>
    <customSheetView guid="{023E95C7-CD0A-46A1-945E-64751E02EBFE}" state="hidden" topLeftCell="A28">
      <selection sqref="A1:F1"/>
      <pageMargins left="0.79" right="0.37" top="0.65" bottom="0.45" header="0.38" footer="0"/>
      <printOptions horizontalCentered="1"/>
      <pageSetup paperSize="9" scale="96" fitToHeight="0" orientation="portrait" horizontalDpi="1200" verticalDpi="1200" r:id="rId26"/>
      <headerFooter alignWithMargins="0">
        <oddFooter xml:space="preserve">&amp;R
</oddFooter>
      </headerFooter>
    </customSheetView>
    <customSheetView guid="{CB55CDDD-15EC-4265-9148-3411BBB26D54}" state="hidden" topLeftCell="A28">
      <selection sqref="A1:F1"/>
      <pageMargins left="0.79" right="0.37" top="0.65" bottom="0.45" header="0.38" footer="0"/>
      <printOptions horizontalCentered="1"/>
      <pageSetup paperSize="9" scale="96" fitToHeight="0" orientation="portrait" horizontalDpi="1200" verticalDpi="1200" r:id="rId27"/>
      <headerFooter alignWithMargins="0">
        <oddFooter xml:space="preserve">&amp;R
</oddFooter>
      </headerFooter>
    </customSheetView>
    <customSheetView guid="{987A3FAC-920D-4C0C-8129-D8F4AFD7E477}" state="hidden" topLeftCell="A28">
      <selection sqref="A1:F1"/>
      <pageMargins left="0.79" right="0.37" top="0.65" bottom="0.45" header="0.38" footer="0"/>
      <printOptions horizontalCentered="1"/>
      <pageSetup paperSize="9" scale="96" fitToHeight="0" orientation="portrait" horizontalDpi="1200" verticalDpi="1200" r:id="rId28"/>
      <headerFooter alignWithMargins="0">
        <oddFooter xml:space="preserve">&amp;R
</oddFooter>
      </headerFooter>
    </customSheetView>
  </customSheetViews>
  <mergeCells count="21">
    <mergeCell ref="B26:F26"/>
    <mergeCell ref="B30:F30"/>
    <mergeCell ref="B35:D35"/>
    <mergeCell ref="B21:F21"/>
    <mergeCell ref="B22:D22"/>
    <mergeCell ref="B25:D25"/>
    <mergeCell ref="B23:D23"/>
    <mergeCell ref="B24:D24"/>
    <mergeCell ref="B1:F1"/>
    <mergeCell ref="D3:F3"/>
    <mergeCell ref="D4:F4"/>
    <mergeCell ref="E5:F5"/>
    <mergeCell ref="B5:C5"/>
    <mergeCell ref="A4:C4"/>
    <mergeCell ref="A38:C38"/>
    <mergeCell ref="D38:E38"/>
    <mergeCell ref="B31:D31"/>
    <mergeCell ref="B33:D33"/>
    <mergeCell ref="B34:D34"/>
    <mergeCell ref="B36:D36"/>
    <mergeCell ref="B32:D32"/>
  </mergeCells>
  <phoneticPr fontId="1" type="noConversion"/>
  <printOptions horizontalCentered="1"/>
  <pageMargins left="0.79" right="0.37" top="0.65" bottom="0.45" header="0.38" footer="0"/>
  <pageSetup paperSize="9" scale="96" fitToHeight="0" orientation="portrait" horizontalDpi="1200" verticalDpi="1200" r:id="rId29"/>
  <headerFooter alignWithMargins="0">
    <oddFooter xml:space="preserve">&amp;R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tabColor indexed="8"/>
  </sheetPr>
  <dimension ref="A1:D112"/>
  <sheetViews>
    <sheetView workbookViewId="0">
      <selection sqref="A1:F1"/>
    </sheetView>
  </sheetViews>
  <sheetFormatPr defaultColWidth="8" defaultRowHeight="12.75"/>
  <cols>
    <col min="1" max="1" width="11.625" style="110" customWidth="1"/>
    <col min="2" max="2" width="22.125" style="110" customWidth="1"/>
    <col min="3" max="16384" width="8" style="110"/>
  </cols>
  <sheetData>
    <row r="1" spans="1:4" s="108" customFormat="1" ht="30" customHeight="1">
      <c r="A1" s="1428">
        <f>'Bid Form 2nd Envelope'!AB17</f>
        <v>0</v>
      </c>
      <c r="B1" s="1428"/>
    </row>
    <row r="2" spans="1:4" s="108" customFormat="1" ht="30" customHeight="1">
      <c r="A2" s="109"/>
    </row>
    <row r="3" spans="1:4">
      <c r="A3" s="109"/>
    </row>
    <row r="4" spans="1:4">
      <c r="A4" s="330" t="str">
        <f>IF(OR((A1&gt;9999999999),(A1&lt;0)),"Invalid Entry - More than 1000 crore OR -ve value",IF(A1=0, "Rs. Zero Only ",+CONCATENATE("Rs. ", B11,D11,B10,D10,B9,D9,B8,D8,B7,D7,B6," Only")))</f>
        <v xml:space="preserve">Rs. Zero Only </v>
      </c>
      <c r="B4" s="331"/>
    </row>
    <row r="5" spans="1:4">
      <c r="A5" s="332"/>
      <c r="B5" s="331"/>
    </row>
    <row r="6" spans="1:4">
      <c r="A6" s="333">
        <f>-INT(A1/100)*100+ROUND(A1,0)</f>
        <v>0</v>
      </c>
      <c r="B6" s="331" t="str">
        <f t="shared" ref="B6:B11" si="0">IF(A6=0,"",LOOKUP(A6,$A$13:$A$112,$B$13:$B$112))</f>
        <v/>
      </c>
      <c r="D6" s="107"/>
    </row>
    <row r="7" spans="1:4">
      <c r="A7" s="333">
        <f>-INT(A1/1000)*10+INT(A1/100)</f>
        <v>0</v>
      </c>
      <c r="B7" s="331" t="str">
        <f t="shared" si="0"/>
        <v/>
      </c>
      <c r="D7" s="107" t="str">
        <f>+IF(B7="",""," Hundred ")</f>
        <v/>
      </c>
    </row>
    <row r="8" spans="1:4">
      <c r="A8" s="333">
        <f>-INT(A1/100000)*100+INT(A1/1000)</f>
        <v>0</v>
      </c>
      <c r="B8" s="331" t="str">
        <f t="shared" si="0"/>
        <v/>
      </c>
      <c r="D8" s="107" t="str">
        <f>IF((B8=""),IF(C8="",""," Thousand ")," Thousand ")</f>
        <v/>
      </c>
    </row>
    <row r="9" spans="1:4">
      <c r="A9" s="333">
        <f>-INT(A1/10000000)*100+INT(A1/100000)</f>
        <v>0</v>
      </c>
      <c r="B9" s="331" t="str">
        <f t="shared" si="0"/>
        <v/>
      </c>
      <c r="D9" s="107" t="str">
        <f>IF((B9=""),IF(C9="",""," Lac ")," Lac ")</f>
        <v/>
      </c>
    </row>
    <row r="10" spans="1:4">
      <c r="A10" s="333">
        <f>-INT(A1/1000000000)*100+INT(A1/10000000)</f>
        <v>0</v>
      </c>
      <c r="B10" s="334" t="str">
        <f t="shared" si="0"/>
        <v/>
      </c>
      <c r="D10" s="107" t="str">
        <f>IF((B10=""),IF(C10="",""," Crore ")," Crore ")</f>
        <v/>
      </c>
    </row>
    <row r="11" spans="1:4">
      <c r="A11" s="335">
        <f>-INT(A1/10000000000)*1000+INT(A1/1000000000)</f>
        <v>0</v>
      </c>
      <c r="B11" s="334" t="str">
        <f t="shared" si="0"/>
        <v/>
      </c>
      <c r="D11" s="107" t="str">
        <f>IF((B11=""),IF(C11="",""," Hundred ")," Hundred ")</f>
        <v/>
      </c>
    </row>
    <row r="12" spans="1:4">
      <c r="A12" s="331"/>
      <c r="B12" s="331"/>
    </row>
    <row r="13" spans="1:4">
      <c r="A13" s="328">
        <v>1</v>
      </c>
      <c r="B13" s="329" t="s">
        <v>110</v>
      </c>
    </row>
    <row r="14" spans="1:4">
      <c r="A14" s="328">
        <v>2</v>
      </c>
      <c r="B14" s="329" t="s">
        <v>111</v>
      </c>
    </row>
    <row r="15" spans="1:4">
      <c r="A15" s="328">
        <v>3</v>
      </c>
      <c r="B15" s="329" t="s">
        <v>112</v>
      </c>
    </row>
    <row r="16" spans="1:4">
      <c r="A16" s="328">
        <v>4</v>
      </c>
      <c r="B16" s="329" t="s">
        <v>113</v>
      </c>
    </row>
    <row r="17" spans="1:2">
      <c r="A17" s="328">
        <v>5</v>
      </c>
      <c r="B17" s="329" t="s">
        <v>114</v>
      </c>
    </row>
    <row r="18" spans="1:2">
      <c r="A18" s="328">
        <v>6</v>
      </c>
      <c r="B18" s="329" t="s">
        <v>115</v>
      </c>
    </row>
    <row r="19" spans="1:2">
      <c r="A19" s="328">
        <v>7</v>
      </c>
      <c r="B19" s="329" t="s">
        <v>116</v>
      </c>
    </row>
    <row r="20" spans="1:2">
      <c r="A20" s="328">
        <v>8</v>
      </c>
      <c r="B20" s="329" t="s">
        <v>117</v>
      </c>
    </row>
    <row r="21" spans="1:2">
      <c r="A21" s="328">
        <v>9</v>
      </c>
      <c r="B21" s="329" t="s">
        <v>118</v>
      </c>
    </row>
    <row r="22" spans="1:2">
      <c r="A22" s="328">
        <v>10</v>
      </c>
      <c r="B22" s="329" t="s">
        <v>119</v>
      </c>
    </row>
    <row r="23" spans="1:2">
      <c r="A23" s="328">
        <v>11</v>
      </c>
      <c r="B23" s="329" t="s">
        <v>120</v>
      </c>
    </row>
    <row r="24" spans="1:2">
      <c r="A24" s="328">
        <v>12</v>
      </c>
      <c r="B24" s="329" t="s">
        <v>121</v>
      </c>
    </row>
    <row r="25" spans="1:2">
      <c r="A25" s="328">
        <v>13</v>
      </c>
      <c r="B25" s="329" t="s">
        <v>122</v>
      </c>
    </row>
    <row r="26" spans="1:2">
      <c r="A26" s="328">
        <v>14</v>
      </c>
      <c r="B26" s="329" t="s">
        <v>123</v>
      </c>
    </row>
    <row r="27" spans="1:2">
      <c r="A27" s="328">
        <v>15</v>
      </c>
      <c r="B27" s="329" t="s">
        <v>124</v>
      </c>
    </row>
    <row r="28" spans="1:2">
      <c r="A28" s="328">
        <v>16</v>
      </c>
      <c r="B28" s="329" t="s">
        <v>125</v>
      </c>
    </row>
    <row r="29" spans="1:2">
      <c r="A29" s="328">
        <v>17</v>
      </c>
      <c r="B29" s="329" t="s">
        <v>126</v>
      </c>
    </row>
    <row r="30" spans="1:2">
      <c r="A30" s="328">
        <v>18</v>
      </c>
      <c r="B30" s="329" t="s">
        <v>127</v>
      </c>
    </row>
    <row r="31" spans="1:2">
      <c r="A31" s="328">
        <v>19</v>
      </c>
      <c r="B31" s="329" t="s">
        <v>128</v>
      </c>
    </row>
    <row r="32" spans="1:2">
      <c r="A32" s="328">
        <v>20</v>
      </c>
      <c r="B32" s="329" t="s">
        <v>129</v>
      </c>
    </row>
    <row r="33" spans="1:2">
      <c r="A33" s="328">
        <v>21</v>
      </c>
      <c r="B33" s="329" t="s">
        <v>131</v>
      </c>
    </row>
    <row r="34" spans="1:2">
      <c r="A34" s="328">
        <v>22</v>
      </c>
      <c r="B34" s="329" t="s">
        <v>130</v>
      </c>
    </row>
    <row r="35" spans="1:2">
      <c r="A35" s="328">
        <v>23</v>
      </c>
      <c r="B35" s="329" t="s">
        <v>132</v>
      </c>
    </row>
    <row r="36" spans="1:2">
      <c r="A36" s="328">
        <v>24</v>
      </c>
      <c r="B36" s="329" t="s">
        <v>138</v>
      </c>
    </row>
    <row r="37" spans="1:2">
      <c r="A37" s="328">
        <v>25</v>
      </c>
      <c r="B37" s="329" t="s">
        <v>140</v>
      </c>
    </row>
    <row r="38" spans="1:2">
      <c r="A38" s="328">
        <v>26</v>
      </c>
      <c r="B38" s="329" t="s">
        <v>139</v>
      </c>
    </row>
    <row r="39" spans="1:2">
      <c r="A39" s="328">
        <v>27</v>
      </c>
      <c r="B39" s="329" t="s">
        <v>141</v>
      </c>
    </row>
    <row r="40" spans="1:2">
      <c r="A40" s="328">
        <v>28</v>
      </c>
      <c r="B40" s="329" t="s">
        <v>142</v>
      </c>
    </row>
    <row r="41" spans="1:2">
      <c r="A41" s="328">
        <v>29</v>
      </c>
      <c r="B41" s="329" t="s">
        <v>143</v>
      </c>
    </row>
    <row r="42" spans="1:2">
      <c r="A42" s="328">
        <v>30</v>
      </c>
      <c r="B42" s="329" t="s">
        <v>144</v>
      </c>
    </row>
    <row r="43" spans="1:2">
      <c r="A43" s="328">
        <v>31</v>
      </c>
      <c r="B43" s="329" t="s">
        <v>145</v>
      </c>
    </row>
    <row r="44" spans="1:2">
      <c r="A44" s="328">
        <v>32</v>
      </c>
      <c r="B44" s="329" t="s">
        <v>146</v>
      </c>
    </row>
    <row r="45" spans="1:2">
      <c r="A45" s="328">
        <v>33</v>
      </c>
      <c r="B45" s="329" t="s">
        <v>147</v>
      </c>
    </row>
    <row r="46" spans="1:2">
      <c r="A46" s="328">
        <v>34</v>
      </c>
      <c r="B46" s="329" t="s">
        <v>148</v>
      </c>
    </row>
    <row r="47" spans="1:2">
      <c r="A47" s="328">
        <v>35</v>
      </c>
      <c r="B47" s="329" t="s">
        <v>433</v>
      </c>
    </row>
    <row r="48" spans="1:2">
      <c r="A48" s="328">
        <v>36</v>
      </c>
      <c r="B48" s="329" t="s">
        <v>149</v>
      </c>
    </row>
    <row r="49" spans="1:2">
      <c r="A49" s="328">
        <v>37</v>
      </c>
      <c r="B49" s="329" t="s">
        <v>150</v>
      </c>
    </row>
    <row r="50" spans="1:2">
      <c r="A50" s="328">
        <v>38</v>
      </c>
      <c r="B50" s="329" t="s">
        <v>151</v>
      </c>
    </row>
    <row r="51" spans="1:2">
      <c r="A51" s="328">
        <v>39</v>
      </c>
      <c r="B51" s="329" t="s">
        <v>152</v>
      </c>
    </row>
    <row r="52" spans="1:2">
      <c r="A52" s="328">
        <v>40</v>
      </c>
      <c r="B52" s="329" t="s">
        <v>153</v>
      </c>
    </row>
    <row r="53" spans="1:2">
      <c r="A53" s="328">
        <v>41</v>
      </c>
      <c r="B53" s="329" t="s">
        <v>154</v>
      </c>
    </row>
    <row r="54" spans="1:2">
      <c r="A54" s="328">
        <v>42</v>
      </c>
      <c r="B54" s="329" t="s">
        <v>155</v>
      </c>
    </row>
    <row r="55" spans="1:2">
      <c r="A55" s="328">
        <v>43</v>
      </c>
      <c r="B55" s="329" t="s">
        <v>156</v>
      </c>
    </row>
    <row r="56" spans="1:2">
      <c r="A56" s="328">
        <v>44</v>
      </c>
      <c r="B56" s="329" t="s">
        <v>157</v>
      </c>
    </row>
    <row r="57" spans="1:2">
      <c r="A57" s="328">
        <v>45</v>
      </c>
      <c r="B57" s="329" t="s">
        <v>158</v>
      </c>
    </row>
    <row r="58" spans="1:2">
      <c r="A58" s="328">
        <v>46</v>
      </c>
      <c r="B58" s="329" t="s">
        <v>159</v>
      </c>
    </row>
    <row r="59" spans="1:2">
      <c r="A59" s="328">
        <v>47</v>
      </c>
      <c r="B59" s="329" t="s">
        <v>160</v>
      </c>
    </row>
    <row r="60" spans="1:2">
      <c r="A60" s="328">
        <v>48</v>
      </c>
      <c r="B60" s="329" t="s">
        <v>161</v>
      </c>
    </row>
    <row r="61" spans="1:2">
      <c r="A61" s="328">
        <v>49</v>
      </c>
      <c r="B61" s="329" t="s">
        <v>162</v>
      </c>
    </row>
    <row r="62" spans="1:2">
      <c r="A62" s="328">
        <v>50</v>
      </c>
      <c r="B62" s="329" t="s">
        <v>163</v>
      </c>
    </row>
    <row r="63" spans="1:2">
      <c r="A63" s="328">
        <v>51</v>
      </c>
      <c r="B63" s="329" t="s">
        <v>164</v>
      </c>
    </row>
    <row r="64" spans="1:2">
      <c r="A64" s="328">
        <v>52</v>
      </c>
      <c r="B64" s="329" t="s">
        <v>165</v>
      </c>
    </row>
    <row r="65" spans="1:2">
      <c r="A65" s="328">
        <v>53</v>
      </c>
      <c r="B65" s="329" t="s">
        <v>166</v>
      </c>
    </row>
    <row r="66" spans="1:2">
      <c r="A66" s="328">
        <v>54</v>
      </c>
      <c r="B66" s="329" t="s">
        <v>167</v>
      </c>
    </row>
    <row r="67" spans="1:2">
      <c r="A67" s="328">
        <v>55</v>
      </c>
      <c r="B67" s="329" t="s">
        <v>168</v>
      </c>
    </row>
    <row r="68" spans="1:2">
      <c r="A68" s="328">
        <v>56</v>
      </c>
      <c r="B68" s="329" t="s">
        <v>169</v>
      </c>
    </row>
    <row r="69" spans="1:2">
      <c r="A69" s="328">
        <v>57</v>
      </c>
      <c r="B69" s="329" t="s">
        <v>170</v>
      </c>
    </row>
    <row r="70" spans="1:2">
      <c r="A70" s="328">
        <v>58</v>
      </c>
      <c r="B70" s="329" t="s">
        <v>171</v>
      </c>
    </row>
    <row r="71" spans="1:2">
      <c r="A71" s="328">
        <v>59</v>
      </c>
      <c r="B71" s="329" t="s">
        <v>172</v>
      </c>
    </row>
    <row r="72" spans="1:2">
      <c r="A72" s="328">
        <v>60</v>
      </c>
      <c r="B72" s="329" t="s">
        <v>173</v>
      </c>
    </row>
    <row r="73" spans="1:2">
      <c r="A73" s="328">
        <v>61</v>
      </c>
      <c r="B73" s="329" t="s">
        <v>174</v>
      </c>
    </row>
    <row r="74" spans="1:2">
      <c r="A74" s="328">
        <v>62</v>
      </c>
      <c r="B74" s="329" t="s">
        <v>175</v>
      </c>
    </row>
    <row r="75" spans="1:2">
      <c r="A75" s="328">
        <v>63</v>
      </c>
      <c r="B75" s="329" t="s">
        <v>176</v>
      </c>
    </row>
    <row r="76" spans="1:2">
      <c r="A76" s="328">
        <v>64</v>
      </c>
      <c r="B76" s="329" t="s">
        <v>177</v>
      </c>
    </row>
    <row r="77" spans="1:2">
      <c r="A77" s="328">
        <v>65</v>
      </c>
      <c r="B77" s="329" t="s">
        <v>178</v>
      </c>
    </row>
    <row r="78" spans="1:2">
      <c r="A78" s="328">
        <v>66</v>
      </c>
      <c r="B78" s="329" t="s">
        <v>179</v>
      </c>
    </row>
    <row r="79" spans="1:2">
      <c r="A79" s="328">
        <v>67</v>
      </c>
      <c r="B79" s="329" t="s">
        <v>180</v>
      </c>
    </row>
    <row r="80" spans="1:2">
      <c r="A80" s="328">
        <v>68</v>
      </c>
      <c r="B80" s="329" t="s">
        <v>181</v>
      </c>
    </row>
    <row r="81" spans="1:2">
      <c r="A81" s="328">
        <v>69</v>
      </c>
      <c r="B81" s="329" t="s">
        <v>182</v>
      </c>
    </row>
    <row r="82" spans="1:2">
      <c r="A82" s="328">
        <v>70</v>
      </c>
      <c r="B82" s="329" t="s">
        <v>183</v>
      </c>
    </row>
    <row r="83" spans="1:2">
      <c r="A83" s="328">
        <v>71</v>
      </c>
      <c r="B83" s="329" t="s">
        <v>184</v>
      </c>
    </row>
    <row r="84" spans="1:2">
      <c r="A84" s="328">
        <v>72</v>
      </c>
      <c r="B84" s="329" t="s">
        <v>185</v>
      </c>
    </row>
    <row r="85" spans="1:2">
      <c r="A85" s="328">
        <v>73</v>
      </c>
      <c r="B85" s="329" t="s">
        <v>186</v>
      </c>
    </row>
    <row r="86" spans="1:2">
      <c r="A86" s="328">
        <v>74</v>
      </c>
      <c r="B86" s="329" t="s">
        <v>187</v>
      </c>
    </row>
    <row r="87" spans="1:2">
      <c r="A87" s="328">
        <v>75</v>
      </c>
      <c r="B87" s="329" t="s">
        <v>188</v>
      </c>
    </row>
    <row r="88" spans="1:2">
      <c r="A88" s="328">
        <v>76</v>
      </c>
      <c r="B88" s="329" t="s">
        <v>189</v>
      </c>
    </row>
    <row r="89" spans="1:2">
      <c r="A89" s="328">
        <v>77</v>
      </c>
      <c r="B89" s="329" t="s">
        <v>190</v>
      </c>
    </row>
    <row r="90" spans="1:2">
      <c r="A90" s="328">
        <v>78</v>
      </c>
      <c r="B90" s="329" t="s">
        <v>191</v>
      </c>
    </row>
    <row r="91" spans="1:2">
      <c r="A91" s="328">
        <v>79</v>
      </c>
      <c r="B91" s="329" t="s">
        <v>192</v>
      </c>
    </row>
    <row r="92" spans="1:2">
      <c r="A92" s="328">
        <v>80</v>
      </c>
      <c r="B92" s="329" t="s">
        <v>193</v>
      </c>
    </row>
    <row r="93" spans="1:2">
      <c r="A93" s="328">
        <v>81</v>
      </c>
      <c r="B93" s="329" t="s">
        <v>194</v>
      </c>
    </row>
    <row r="94" spans="1:2">
      <c r="A94" s="328">
        <v>82</v>
      </c>
      <c r="B94" s="329" t="s">
        <v>195</v>
      </c>
    </row>
    <row r="95" spans="1:2">
      <c r="A95" s="328">
        <v>83</v>
      </c>
      <c r="B95" s="329" t="s">
        <v>196</v>
      </c>
    </row>
    <row r="96" spans="1:2">
      <c r="A96" s="328">
        <v>84</v>
      </c>
      <c r="B96" s="329" t="s">
        <v>197</v>
      </c>
    </row>
    <row r="97" spans="1:2">
      <c r="A97" s="328">
        <v>85</v>
      </c>
      <c r="B97" s="329" t="s">
        <v>198</v>
      </c>
    </row>
    <row r="98" spans="1:2">
      <c r="A98" s="328">
        <v>86</v>
      </c>
      <c r="B98" s="329" t="s">
        <v>199</v>
      </c>
    </row>
    <row r="99" spans="1:2">
      <c r="A99" s="328">
        <v>87</v>
      </c>
      <c r="B99" s="329" t="s">
        <v>200</v>
      </c>
    </row>
    <row r="100" spans="1:2">
      <c r="A100" s="328">
        <v>88</v>
      </c>
      <c r="B100" s="329" t="s">
        <v>201</v>
      </c>
    </row>
    <row r="101" spans="1:2">
      <c r="A101" s="328">
        <v>89</v>
      </c>
      <c r="B101" s="329" t="s">
        <v>202</v>
      </c>
    </row>
    <row r="102" spans="1:2">
      <c r="A102" s="328">
        <v>90</v>
      </c>
      <c r="B102" s="329" t="s">
        <v>203</v>
      </c>
    </row>
    <row r="103" spans="1:2">
      <c r="A103" s="328">
        <v>91</v>
      </c>
      <c r="B103" s="329" t="s">
        <v>204</v>
      </c>
    </row>
    <row r="104" spans="1:2">
      <c r="A104" s="328">
        <v>92</v>
      </c>
      <c r="B104" s="329" t="s">
        <v>205</v>
      </c>
    </row>
    <row r="105" spans="1:2">
      <c r="A105" s="328">
        <v>93</v>
      </c>
      <c r="B105" s="329" t="s">
        <v>206</v>
      </c>
    </row>
    <row r="106" spans="1:2">
      <c r="A106" s="328">
        <v>94</v>
      </c>
      <c r="B106" s="329" t="s">
        <v>207</v>
      </c>
    </row>
    <row r="107" spans="1:2">
      <c r="A107" s="328">
        <v>95</v>
      </c>
      <c r="B107" s="329" t="s">
        <v>208</v>
      </c>
    </row>
    <row r="108" spans="1:2">
      <c r="A108" s="328">
        <v>96</v>
      </c>
      <c r="B108" s="329" t="s">
        <v>209</v>
      </c>
    </row>
    <row r="109" spans="1:2">
      <c r="A109" s="328">
        <v>97</v>
      </c>
      <c r="B109" s="329" t="s">
        <v>210</v>
      </c>
    </row>
    <row r="110" spans="1:2">
      <c r="A110" s="328">
        <v>98</v>
      </c>
      <c r="B110" s="329" t="s">
        <v>211</v>
      </c>
    </row>
    <row r="111" spans="1:2">
      <c r="A111" s="328">
        <v>99</v>
      </c>
      <c r="B111" s="329" t="s">
        <v>212</v>
      </c>
    </row>
    <row r="112" spans="1:2">
      <c r="A112" s="328">
        <v>100</v>
      </c>
      <c r="B112" s="329" t="s">
        <v>213</v>
      </c>
    </row>
  </sheetData>
  <sheetProtection selectLockedCells="1" selectUnlockedCells="1"/>
  <customSheetViews>
    <customSheetView guid="{D5F8AD2D-F014-4A7B-9CE7-589273BD9F11}" state="hidden">
      <selection sqref="A1:F1"/>
      <pageMargins left="0.75" right="0.75" top="1" bottom="1" header="0.5" footer="0.5"/>
      <pageSetup orientation="portrait" r:id="rId1"/>
      <headerFooter alignWithMargins="0"/>
    </customSheetView>
    <customSheetView guid="{8909CFDD-4F29-4C72-886E-908773EE94A2}" state="hidden">
      <selection sqref="A1:F1"/>
      <pageMargins left="0.75" right="0.75" top="1" bottom="1" header="0.5" footer="0.5"/>
      <pageSetup orientation="portrait" r:id="rId2"/>
      <headerFooter alignWithMargins="0"/>
    </customSheetView>
    <customSheetView guid="{A34CC49F-E309-4C23-B4F6-1E3B307C10D1}" state="hidden">
      <selection sqref="A1:F1"/>
      <pageMargins left="0.75" right="0.75" top="1" bottom="1" header="0.5" footer="0.5"/>
      <pageSetup orientation="portrait" r:id="rId3"/>
      <headerFooter alignWithMargins="0"/>
    </customSheetView>
    <customSheetView guid="{B835C05C-B615-4DCB-982D-4519616B3CD8}" state="hidden">
      <selection sqref="A1:F1"/>
      <pageMargins left="0.75" right="0.75" top="1" bottom="1" header="0.5" footer="0.5"/>
      <pageSetup orientation="portrait" r:id="rId4"/>
      <headerFooter alignWithMargins="0"/>
    </customSheetView>
    <customSheetView guid="{223BC0FC-814D-40F0-9795-CE82A16FF3A5}" state="hidden">
      <selection sqref="A1:F1"/>
      <pageMargins left="0.75" right="0.75" top="1" bottom="1" header="0.5" footer="0.5"/>
      <pageSetup orientation="portrait" r:id="rId5"/>
      <headerFooter alignWithMargins="0"/>
    </customSheetView>
    <customSheetView guid="{D53177B2-31EC-4222-B97A-A37DCFD9E45B}" state="hidden">
      <selection sqref="A1:F1"/>
      <pageMargins left="0.75" right="0.75" top="1" bottom="1" header="0.5" footer="0.5"/>
      <pageSetup orientation="portrait" r:id="rId6"/>
      <headerFooter alignWithMargins="0"/>
    </customSheetView>
    <customSheetView guid="{B3CE7B10-A914-4559-A6DA-AED8C22AFD6D}" state="hidden">
      <selection sqref="A1:F1"/>
      <pageMargins left="0.75" right="0.75" top="1" bottom="1" header="0.5" footer="0.5"/>
      <pageSetup orientation="portrait" r:id="rId7"/>
      <headerFooter alignWithMargins="0"/>
    </customSheetView>
    <customSheetView guid="{7487ED9F-BBED-4B2A-9631-22F1A430946B}" state="hidden">
      <selection sqref="A1:F1"/>
      <pageMargins left="0.75" right="0.75" top="1" bottom="1" header="0.5" footer="0.5"/>
      <pageSetup orientation="portrait" r:id="rId8"/>
      <headerFooter alignWithMargins="0"/>
    </customSheetView>
    <customSheetView guid="{A7DBDDEF-9245-44C6-9EBF-032DB6E1C0A2}" state="hidden">
      <selection sqref="A1:F1"/>
      <pageMargins left="0.75" right="0.75" top="1" bottom="1" header="0.5" footer="0.5"/>
      <pageSetup orientation="portrait" r:id="rId9"/>
      <headerFooter alignWithMargins="0"/>
    </customSheetView>
    <customSheetView guid="{E9F4E142-7D26-464D-BECA-4F3806DB1FE1}" state="hidden">
      <selection sqref="A1:F1"/>
      <pageMargins left="0.75" right="0.75" top="1" bottom="1" header="0.5" footer="0.5"/>
      <pageSetup orientation="portrait" r:id="rId10"/>
      <headerFooter alignWithMargins="0"/>
    </customSheetView>
    <customSheetView guid="{27A45B7A-04F2-4516-B80B-5ED0825D4ED3}" state="hidden" topLeftCell="A2">
      <selection activeCell="C2" sqref="C2"/>
      <pageMargins left="0.75" right="0.75" top="1" bottom="1" header="0.5" footer="0.5"/>
      <pageSetup orientation="portrait" r:id="rId11"/>
      <headerFooter alignWithMargins="0"/>
    </customSheetView>
    <customSheetView guid="{14D7F02E-BCCA-4517-ABC7-537FF4AEB67A}" state="hidden" topLeftCell="A2">
      <selection activeCell="C2" sqref="C2"/>
      <pageMargins left="0.75" right="0.75" top="1" bottom="1" header="0.5" footer="0.5"/>
      <pageSetup orientation="portrait" r:id="rId12"/>
      <headerFooter alignWithMargins="0"/>
    </customSheetView>
    <customSheetView guid="{01ACF2E1-8E61-4459-ABC1-B6C183DEED61}" state="hidden" showRuler="0">
      <selection sqref="A1:B1"/>
      <pageMargins left="0.75" right="0.75" top="1" bottom="1" header="0.5" footer="0.5"/>
      <pageSetup orientation="portrait" r:id="rId13"/>
      <headerFooter alignWithMargins="0"/>
    </customSheetView>
    <customSheetView guid="{4F65FF32-EC61-4022-A399-2986D7B6B8B3}" state="hidden" showRuler="0">
      <selection sqref="A1:B1"/>
      <pageMargins left="0.75" right="0.75" top="1" bottom="1" header="0.5" footer="0.5"/>
      <pageSetup orientation="portrait" r:id="rId14"/>
      <headerFooter alignWithMargins="0"/>
    </customSheetView>
    <customSheetView guid="{ECE9294F-C910-4036-88BC-B1F2176FB06B}" state="hidden">
      <selection sqref="A1:F1"/>
      <pageMargins left="0.75" right="0.75" top="1" bottom="1" header="0.5" footer="0.5"/>
      <pageSetup orientation="portrait" r:id="rId15"/>
      <headerFooter alignWithMargins="0"/>
    </customSheetView>
    <customSheetView guid="{B23AD343-29DA-4CE0-BD10-47BF44F3782F}" state="hidden">
      <selection sqref="A1:F1"/>
      <pageMargins left="0.75" right="0.75" top="1" bottom="1" header="0.5" footer="0.5"/>
      <pageSetup orientation="portrait" r:id="rId16"/>
      <headerFooter alignWithMargins="0"/>
    </customSheetView>
    <customSheetView guid="{4AA1107B-A795-4744-B566-827168772C7A}" state="hidden">
      <selection sqref="A1:F1"/>
      <pageMargins left="0.75" right="0.75" top="1" bottom="1" header="0.5" footer="0.5"/>
      <pageSetup orientation="portrait" r:id="rId17"/>
      <headerFooter alignWithMargins="0"/>
    </customSheetView>
    <customSheetView guid="{EE46BCD1-F715-4FA9-A5FC-1B125AD601E0}" state="hidden">
      <selection sqref="A1:F1"/>
      <pageMargins left="0.75" right="0.75" top="1" bottom="1" header="0.5" footer="0.5"/>
      <pageSetup orientation="portrait" r:id="rId18"/>
      <headerFooter alignWithMargins="0"/>
    </customSheetView>
    <customSheetView guid="{D0757F9E-DF41-4B40-A5E5-F4F8FDD8D61D}" state="hidden">
      <selection sqref="A1:F1"/>
      <pageMargins left="0.75" right="0.75" top="1" bottom="1" header="0.5" footer="0.5"/>
      <pageSetup orientation="portrait" r:id="rId19"/>
      <headerFooter alignWithMargins="0"/>
    </customSheetView>
    <customSheetView guid="{E97134B6-5E8D-4951-8DA0-73D065532361}" state="hidden">
      <selection sqref="A1:F1"/>
      <pageMargins left="0.75" right="0.75" top="1" bottom="1" header="0.5" footer="0.5"/>
      <pageSetup orientation="portrait" r:id="rId20"/>
      <headerFooter alignWithMargins="0"/>
    </customSheetView>
    <customSheetView guid="{C431BC99-7569-44AB-83F6-AB73BDED3783}" state="hidden">
      <selection sqref="A1:F1"/>
      <pageMargins left="0.75" right="0.75" top="1" bottom="1" header="0.5" footer="0.5"/>
      <pageSetup orientation="portrait" r:id="rId21"/>
      <headerFooter alignWithMargins="0"/>
    </customSheetView>
    <customSheetView guid="{498493C3-769C-4143-9114-C68CD1D40B11}" state="hidden">
      <selection sqref="A1:F1"/>
      <pageMargins left="0.75" right="0.75" top="1" bottom="1" header="0.5" footer="0.5"/>
      <pageSetup orientation="portrait" r:id="rId22"/>
      <headerFooter alignWithMargins="0"/>
    </customSheetView>
    <customSheetView guid="{1E0C44A1-9358-4FBD-8C2C-4DB661DA1476}" state="hidden">
      <selection sqref="A1:F1"/>
      <pageMargins left="0.75" right="0.75" top="1" bottom="1" header="0.5" footer="0.5"/>
      <pageSetup orientation="portrait" r:id="rId23"/>
      <headerFooter alignWithMargins="0"/>
    </customSheetView>
    <customSheetView guid="{A41EE4DE-0D82-4A56-8210-F78316511D11}" state="hidden">
      <selection sqref="A1:F1"/>
      <pageMargins left="0.75" right="0.75" top="1" bottom="1" header="0.5" footer="0.5"/>
      <pageSetup orientation="portrait" r:id="rId24"/>
      <headerFooter alignWithMargins="0"/>
    </customSheetView>
    <customSheetView guid="{BB6473B7-092C-417E-97E7-ED0705AE17A0}" state="hidden">
      <selection sqref="A1:F1"/>
      <pageMargins left="0.75" right="0.75" top="1" bottom="1" header="0.5" footer="0.5"/>
      <pageSetup orientation="portrait" r:id="rId25"/>
      <headerFooter alignWithMargins="0"/>
    </customSheetView>
    <customSheetView guid="{023E95C7-CD0A-46A1-945E-64751E02EBFE}" state="hidden">
      <selection sqref="A1:F1"/>
      <pageMargins left="0.75" right="0.75" top="1" bottom="1" header="0.5" footer="0.5"/>
      <pageSetup orientation="portrait" r:id="rId26"/>
      <headerFooter alignWithMargins="0"/>
    </customSheetView>
    <customSheetView guid="{CB55CDDD-15EC-4265-9148-3411BBB26D54}" state="hidden">
      <selection sqref="A1:F1"/>
      <pageMargins left="0.75" right="0.75" top="1" bottom="1" header="0.5" footer="0.5"/>
      <pageSetup orientation="portrait" r:id="rId27"/>
      <headerFooter alignWithMargins="0"/>
    </customSheetView>
    <customSheetView guid="{987A3FAC-920D-4C0C-8129-D8F4AFD7E477}" state="hidden">
      <selection sqref="A1:F1"/>
      <pageMargins left="0.75" right="0.75" top="1" bottom="1" header="0.5" footer="0.5"/>
      <pageSetup orientation="portrait" r:id="rId28"/>
      <headerFooter alignWithMargins="0"/>
    </customSheetView>
  </customSheetViews>
  <mergeCells count="1">
    <mergeCell ref="A1:B1"/>
  </mergeCells>
  <phoneticPr fontId="2" type="noConversion"/>
  <pageMargins left="0.75" right="0.75" top="1" bottom="1" header="0.5" footer="0.5"/>
  <pageSetup orientation="portrait" r:id="rId29"/>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
  <sheetViews>
    <sheetView workbookViewId="0"/>
  </sheetViews>
  <sheetFormatPr defaultRowHeight="16.5"/>
  <sheetData/>
  <customSheetViews>
    <customSheetView guid="{D5F8AD2D-F014-4A7B-9CE7-589273BD9F11}" state="hidden">
      <pageMargins left="0.7" right="0.7" top="0.75" bottom="0.75" header="0.3" footer="0.3"/>
    </customSheetView>
    <customSheetView guid="{8909CFDD-4F29-4C72-886E-908773EE94A2}" state="hidden">
      <pageMargins left="0.7" right="0.7" top="0.75" bottom="0.75" header="0.3" footer="0.3"/>
    </customSheetView>
    <customSheetView guid="{A34CC49F-E309-4C23-B4F6-1E3B307C10D1}" state="hidden">
      <pageMargins left="0.7" right="0.7" top="0.75" bottom="0.75" header="0.3" footer="0.3"/>
    </customSheetView>
    <customSheetView guid="{B835C05C-B615-4DCB-982D-4519616B3CD8}" state="hidden">
      <pageMargins left="0.7" right="0.7" top="0.75" bottom="0.75" header="0.3" footer="0.3"/>
    </customSheetView>
    <customSheetView guid="{223BC0FC-814D-40F0-9795-CE82A16FF3A5}" state="hidden">
      <pageMargins left="0.7" right="0.7" top="0.75" bottom="0.75" header="0.3" footer="0.3"/>
    </customSheetView>
    <customSheetView guid="{D53177B2-31EC-4222-B97A-A37DCFD9E45B}" state="hidden">
      <pageMargins left="0.7" right="0.7" top="0.75" bottom="0.75" header="0.3" footer="0.3"/>
    </customSheetView>
    <customSheetView guid="{B3CE7B10-A914-4559-A6DA-AED8C22AFD6D}" state="hidden">
      <pageMargins left="0.7" right="0.7" top="0.75" bottom="0.75" header="0.3" footer="0.3"/>
    </customSheetView>
    <customSheetView guid="{7487ED9F-BBED-4B2A-9631-22F1A430946B}" state="hidden">
      <pageMargins left="0.7" right="0.7" top="0.75" bottom="0.75" header="0.3" footer="0.3"/>
    </customSheetView>
    <customSheetView guid="{A7DBDDEF-9245-44C6-9EBF-032DB6E1C0A2}" state="hidden">
      <pageMargins left="0.7" right="0.7" top="0.75" bottom="0.75" header="0.3" footer="0.3"/>
    </customSheetView>
    <customSheetView guid="{E9F4E142-7D26-464D-BECA-4F3806DB1FE1}" state="hidden">
      <pageMargins left="0.7" right="0.7" top="0.75" bottom="0.75" header="0.3" footer="0.3"/>
    </customSheetView>
    <customSheetView guid="{ECE9294F-C910-4036-88BC-B1F2176FB06B}" state="hidden">
      <pageMargins left="0.7" right="0.7" top="0.75" bottom="0.75" header="0.3" footer="0.3"/>
    </customSheetView>
    <customSheetView guid="{B23AD343-29DA-4CE0-BD10-47BF44F3782F}" state="hidden">
      <pageMargins left="0.7" right="0.7" top="0.75" bottom="0.75" header="0.3" footer="0.3"/>
    </customSheetView>
    <customSheetView guid="{4AA1107B-A795-4744-B566-827168772C7A}" state="hidden">
      <pageMargins left="0.7" right="0.7" top="0.75" bottom="0.75" header="0.3" footer="0.3"/>
    </customSheetView>
    <customSheetView guid="{EE46BCD1-F715-4FA9-A5FC-1B125AD601E0}" state="hidden">
      <pageMargins left="0.7" right="0.7" top="0.75" bottom="0.75" header="0.3" footer="0.3"/>
    </customSheetView>
    <customSheetView guid="{D0757F9E-DF41-4B40-A5E5-F4F8FDD8D61D}" state="hidden">
      <pageMargins left="0.7" right="0.7" top="0.75" bottom="0.75" header="0.3" footer="0.3"/>
    </customSheetView>
    <customSheetView guid="{E97134B6-5E8D-4951-8DA0-73D065532361}" state="hidden">
      <pageMargins left="0.7" right="0.7" top="0.75" bottom="0.75" header="0.3" footer="0.3"/>
    </customSheetView>
    <customSheetView guid="{C431BC99-7569-44AB-83F6-AB73BDED3783}" state="hidden">
      <pageMargins left="0.7" right="0.7" top="0.75" bottom="0.75" header="0.3" footer="0.3"/>
    </customSheetView>
    <customSheetView guid="{498493C3-769C-4143-9114-C68CD1D40B11}" state="hidden">
      <pageMargins left="0.7" right="0.7" top="0.75" bottom="0.75" header="0.3" footer="0.3"/>
    </customSheetView>
    <customSheetView guid="{1E0C44A1-9358-4FBD-8C2C-4DB661DA1476}" state="hidden">
      <pageMargins left="0.7" right="0.7" top="0.75" bottom="0.75" header="0.3" footer="0.3"/>
    </customSheetView>
    <customSheetView guid="{A41EE4DE-0D82-4A56-8210-F78316511D11}" state="hidden">
      <pageMargins left="0.7" right="0.7" top="0.75" bottom="0.75" header="0.3" footer="0.3"/>
    </customSheetView>
    <customSheetView guid="{BB6473B7-092C-417E-97E7-ED0705AE17A0}" state="hidden">
      <pageMargins left="0.7" right="0.7" top="0.75" bottom="0.75" header="0.3" footer="0.3"/>
    </customSheetView>
    <customSheetView guid="{023E95C7-CD0A-46A1-945E-64751E02EBFE}" state="hidden">
      <pageMargins left="0.7" right="0.7" top="0.75" bottom="0.75" header="0.3" footer="0.3"/>
    </customSheetView>
    <customSheetView guid="{CB55CDDD-15EC-4265-9148-3411BBB26D54}" state="hidden">
      <pageMargins left="0.7" right="0.7" top="0.75" bottom="0.75" header="0.3" footer="0.3"/>
    </customSheetView>
    <customSheetView guid="{987A3FAC-920D-4C0C-8129-D8F4AFD7E477}" state="hidden">
      <pageMargins left="0.7" right="0.7" top="0.75" bottom="0.75" header="0.3" footer="0.3"/>
    </customSheetView>
  </customSheetViews>
  <phoneticPr fontId="27"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
  <sheetViews>
    <sheetView workbookViewId="0"/>
  </sheetViews>
  <sheetFormatPr defaultRowHeight="16.5"/>
  <sheetData/>
  <customSheetViews>
    <customSheetView guid="{D5F8AD2D-F014-4A7B-9CE7-589273BD9F11}" state="hidden">
      <pageMargins left="0.7" right="0.7" top="0.75" bottom="0.75" header="0.3" footer="0.3"/>
    </customSheetView>
    <customSheetView guid="{8909CFDD-4F29-4C72-886E-908773EE94A2}" state="hidden">
      <pageMargins left="0.7" right="0.7" top="0.75" bottom="0.75" header="0.3" footer="0.3"/>
    </customSheetView>
    <customSheetView guid="{A34CC49F-E309-4C23-B4F6-1E3B307C10D1}" state="hidden">
      <pageMargins left="0.7" right="0.7" top="0.75" bottom="0.75" header="0.3" footer="0.3"/>
    </customSheetView>
    <customSheetView guid="{B835C05C-B615-4DCB-982D-4519616B3CD8}" state="hidden">
      <pageMargins left="0.7" right="0.7" top="0.75" bottom="0.75" header="0.3" footer="0.3"/>
    </customSheetView>
    <customSheetView guid="{223BC0FC-814D-40F0-9795-CE82A16FF3A5}" state="hidden">
      <pageMargins left="0.7" right="0.7" top="0.75" bottom="0.75" header="0.3" footer="0.3"/>
    </customSheetView>
    <customSheetView guid="{D53177B2-31EC-4222-B97A-A37DCFD9E45B}" state="hidden">
      <pageMargins left="0.7" right="0.7" top="0.75" bottom="0.75" header="0.3" footer="0.3"/>
    </customSheetView>
    <customSheetView guid="{B3CE7B10-A914-4559-A6DA-AED8C22AFD6D}" state="hidden">
      <pageMargins left="0.7" right="0.7" top="0.75" bottom="0.75" header="0.3" footer="0.3"/>
    </customSheetView>
    <customSheetView guid="{7487ED9F-BBED-4B2A-9631-22F1A430946B}" state="hidden">
      <pageMargins left="0.7" right="0.7" top="0.75" bottom="0.75" header="0.3" footer="0.3"/>
    </customSheetView>
    <customSheetView guid="{A7DBDDEF-9245-44C6-9EBF-032DB6E1C0A2}" state="hidden">
      <pageMargins left="0.7" right="0.7" top="0.75" bottom="0.75" header="0.3" footer="0.3"/>
    </customSheetView>
    <customSheetView guid="{E9F4E142-7D26-464D-BECA-4F3806DB1FE1}" state="hidden">
      <pageMargins left="0.7" right="0.7" top="0.75" bottom="0.75" header="0.3" footer="0.3"/>
    </customSheetView>
    <customSheetView guid="{ECE9294F-C910-4036-88BC-B1F2176FB06B}" state="hidden">
      <pageMargins left="0.7" right="0.7" top="0.75" bottom="0.75" header="0.3" footer="0.3"/>
    </customSheetView>
    <customSheetView guid="{B23AD343-29DA-4CE0-BD10-47BF44F3782F}" state="hidden">
      <pageMargins left="0.7" right="0.7" top="0.75" bottom="0.75" header="0.3" footer="0.3"/>
    </customSheetView>
    <customSheetView guid="{4AA1107B-A795-4744-B566-827168772C7A}" state="hidden">
      <pageMargins left="0.7" right="0.7" top="0.75" bottom="0.75" header="0.3" footer="0.3"/>
    </customSheetView>
    <customSheetView guid="{EE46BCD1-F715-4FA9-A5FC-1B125AD601E0}" state="hidden">
      <pageMargins left="0.7" right="0.7" top="0.75" bottom="0.75" header="0.3" footer="0.3"/>
    </customSheetView>
    <customSheetView guid="{D0757F9E-DF41-4B40-A5E5-F4F8FDD8D61D}" state="hidden">
      <pageMargins left="0.7" right="0.7" top="0.75" bottom="0.75" header="0.3" footer="0.3"/>
    </customSheetView>
    <customSheetView guid="{E97134B6-5E8D-4951-8DA0-73D065532361}" state="hidden">
      <pageMargins left="0.7" right="0.7" top="0.75" bottom="0.75" header="0.3" footer="0.3"/>
    </customSheetView>
    <customSheetView guid="{C431BC99-7569-44AB-83F6-AB73BDED3783}" state="hidden">
      <pageMargins left="0.7" right="0.7" top="0.75" bottom="0.75" header="0.3" footer="0.3"/>
    </customSheetView>
    <customSheetView guid="{498493C3-769C-4143-9114-C68CD1D40B11}" state="hidden">
      <pageMargins left="0.7" right="0.7" top="0.75" bottom="0.75" header="0.3" footer="0.3"/>
    </customSheetView>
    <customSheetView guid="{1E0C44A1-9358-4FBD-8C2C-4DB661DA1476}" state="hidden">
      <pageMargins left="0.7" right="0.7" top="0.75" bottom="0.75" header="0.3" footer="0.3"/>
    </customSheetView>
    <customSheetView guid="{A41EE4DE-0D82-4A56-8210-F78316511D11}" state="hidden">
      <pageMargins left="0.7" right="0.7" top="0.75" bottom="0.75" header="0.3" footer="0.3"/>
    </customSheetView>
    <customSheetView guid="{BB6473B7-092C-417E-97E7-ED0705AE17A0}" state="hidden">
      <pageMargins left="0.7" right="0.7" top="0.75" bottom="0.75" header="0.3" footer="0.3"/>
    </customSheetView>
    <customSheetView guid="{023E95C7-CD0A-46A1-945E-64751E02EBFE}" state="hidden">
      <pageMargins left="0.7" right="0.7" top="0.75" bottom="0.75" header="0.3" footer="0.3"/>
    </customSheetView>
    <customSheetView guid="{CB55CDDD-15EC-4265-9148-3411BBB26D54}" state="hidden">
      <pageMargins left="0.7" right="0.7" top="0.75" bottom="0.75" header="0.3" footer="0.3"/>
    </customSheetView>
    <customSheetView guid="{987A3FAC-920D-4C0C-8129-D8F4AFD7E477}" state="hidden">
      <pageMargins left="0.7" right="0.7" top="0.75" bottom="0.75" header="0.3" footer="0.3"/>
    </customSheetView>
  </customSheetViews>
  <phoneticPr fontId="2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37</vt:i4>
      </vt:variant>
    </vt:vector>
  </HeadingPairs>
  <TitlesOfParts>
    <vt:vector size="65" baseType="lpstr">
      <vt:lpstr>Basic</vt:lpstr>
      <vt:lpstr>Cover</vt:lpstr>
      <vt:lpstr>Instructions</vt:lpstr>
      <vt:lpstr>Names of Bidder</vt:lpstr>
      <vt:lpstr>Sch-1</vt:lpstr>
      <vt:lpstr>Sch-1 dis</vt:lpstr>
      <vt:lpstr>Sch-2</vt:lpstr>
      <vt:lpstr>Sch-2 Dis</vt:lpstr>
      <vt:lpstr>Sch-3 </vt:lpstr>
      <vt:lpstr>Sch-3 Dis</vt:lpstr>
      <vt:lpstr>Sch-4</vt:lpstr>
      <vt:lpstr>Sch-4b</vt:lpstr>
      <vt:lpstr>Sch-5</vt:lpstr>
      <vt:lpstr>Sch-5 Dis</vt:lpstr>
      <vt:lpstr>Sch-6</vt:lpstr>
      <vt:lpstr>Sch-6 After Discount</vt:lpstr>
      <vt:lpstr>Sch-7</vt:lpstr>
      <vt:lpstr>Sch-7 Dis</vt:lpstr>
      <vt:lpstr>Discount</vt:lpstr>
      <vt:lpstr>Octroi</vt:lpstr>
      <vt:lpstr>Entry Tax</vt:lpstr>
      <vt:lpstr>Other Taxes &amp; Duties</vt:lpstr>
      <vt:lpstr>Bid Form 2nd Envelope</vt:lpstr>
      <vt:lpstr>Q &amp; C (2)</vt:lpstr>
      <vt:lpstr>Q &amp; C</vt:lpstr>
      <vt:lpstr>N to W</vt:lpstr>
      <vt:lpstr>Sheet1</vt:lpstr>
      <vt:lpstr>Sheet3</vt:lpstr>
      <vt:lpstr>Basic!_Hlk94778660</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'Q &amp; C'!Print_Area</vt:lpstr>
      <vt:lpstr>'Q &amp; C (2)'!Print_Area</vt:lpstr>
      <vt:lpstr>'Sch-1'!Print_Area</vt:lpstr>
      <vt:lpstr>'Sch-1 dis'!Print_Area</vt:lpstr>
      <vt:lpstr>'Sch-2'!Print_Area</vt:lpstr>
      <vt:lpstr>'Sch-2 Dis'!Print_Area</vt:lpstr>
      <vt:lpstr>'Sch-3 '!Print_Area</vt:lpstr>
      <vt:lpstr>'Sch-3 Dis'!Print_Area</vt:lpstr>
      <vt:lpstr>'Sch-4'!Print_Area</vt:lpstr>
      <vt:lpstr>'Sch-4b'!Print_Area</vt:lpstr>
      <vt:lpstr>'Sch-5'!Print_Area</vt:lpstr>
      <vt:lpstr>'Sch-5 Dis'!Print_Area</vt:lpstr>
      <vt:lpstr>'Sch-6'!Print_Area</vt:lpstr>
      <vt:lpstr>'Sch-6 After Discount'!Print_Area</vt:lpstr>
      <vt:lpstr>'Sch-7'!Print_Area</vt:lpstr>
      <vt:lpstr>'Sch-7 Dis'!Print_Area</vt:lpstr>
      <vt:lpstr>'Sch-1'!Print_Titles</vt:lpstr>
      <vt:lpstr>'Sch-1 dis'!Print_Titles</vt:lpstr>
      <vt:lpstr>'Sch-2'!Print_Titles</vt:lpstr>
      <vt:lpstr>'Sch-2 Dis'!Print_Titles</vt:lpstr>
      <vt:lpstr>'Sch-3 '!Print_Titles</vt:lpstr>
      <vt:lpstr>'Sch-3 Dis'!Print_Titles</vt:lpstr>
      <vt:lpstr>'Sch-5'!Print_Titles</vt:lpstr>
      <vt:lpstr>'Sch-5 Dis'!Print_Titles</vt:lpstr>
      <vt:lpstr>'Sch-6'!Print_Titles</vt:lpstr>
      <vt:lpstr>'Sch-6 After Discount'!Print_Titles</vt:lpstr>
      <vt:lpstr>'Sch-7'!Print_Titles</vt:lpstr>
      <vt:lpstr>'Sch-7 Dis'!Print_Titles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Kiran . {किरन}</cp:lastModifiedBy>
  <cp:lastPrinted>2025-07-29T10:52:57Z</cp:lastPrinted>
  <dcterms:created xsi:type="dcterms:W3CDTF">2001-07-26T10:23:15Z</dcterms:created>
  <dcterms:modified xsi:type="dcterms:W3CDTF">2025-07-29T10:57:33Z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30f7a04-6a83-4344-ab32-77c336beebec_Enabled">
    <vt:lpwstr>true</vt:lpwstr>
  </property>
  <property fmtid="{D5CDD505-2E9C-101B-9397-08002B2CF9AE}" pid="3" name="MSIP_Label_530f7a04-6a83-4344-ab32-77c336beebec_SetDate">
    <vt:lpwstr>2025-06-13T08:11:12Z</vt:lpwstr>
  </property>
  <property fmtid="{D5CDD505-2E9C-101B-9397-08002B2CF9AE}" pid="4" name="MSIP_Label_530f7a04-6a83-4344-ab32-77c336beebec_Method">
    <vt:lpwstr>Privileged</vt:lpwstr>
  </property>
  <property fmtid="{D5CDD505-2E9C-101B-9397-08002B2CF9AE}" pid="5" name="MSIP_Label_530f7a04-6a83-4344-ab32-77c336beebec_Name">
    <vt:lpwstr>Public-IT</vt:lpwstr>
  </property>
  <property fmtid="{D5CDD505-2E9C-101B-9397-08002B2CF9AE}" pid="6" name="MSIP_Label_530f7a04-6a83-4344-ab32-77c336beebec_SiteId">
    <vt:lpwstr>7048075c-52c2-4a40-8e7c-5c5a5573c87f</vt:lpwstr>
  </property>
  <property fmtid="{D5CDD505-2E9C-101B-9397-08002B2CF9AE}" pid="7" name="MSIP_Label_530f7a04-6a83-4344-ab32-77c336beebec_ActionId">
    <vt:lpwstr>dc4cacad-f178-4579-b5f3-f39d0620f1cb</vt:lpwstr>
  </property>
  <property fmtid="{D5CDD505-2E9C-101B-9397-08002B2CF9AE}" pid="8" name="MSIP_Label_530f7a04-6a83-4344-ab32-77c336beebec_ContentBits">
    <vt:lpwstr>0</vt:lpwstr>
  </property>
  <property fmtid="{D5CDD505-2E9C-101B-9397-08002B2CF9AE}" pid="9" name="MSIP_Label_530f7a04-6a83-4344-ab32-77c336beebec_Tag">
    <vt:lpwstr>10, 0, 1, 1</vt:lpwstr>
  </property>
</Properties>
</file>