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Z:\Site packages\Works\RHQ &amp; Sites\2022-23\RHQ group Works\WC-3126-SAS Construction-Hyderabad\"/>
    </mc:Choice>
  </mc:AlternateContent>
  <xr:revisionPtr revIDLastSave="0" documentId="13_ncr:1_{C675D4A0-8DA2-449B-86DD-BB6841F18BAE}" xr6:coauthVersionLast="47" xr6:coauthVersionMax="47" xr10:uidLastSave="{00000000-0000-0000-0000-000000000000}"/>
  <workbookProtection workbookAlgorithmName="SHA-512" workbookHashValue="MQ77w9zqFW9t9DrpQ5yvW6YD4ouUG2/2yfkP4IptVX88Sd3GHc7sp3hkTWkcYqgHmLiJmWxdRdGrYPv5XJVOjQ==" workbookSaltValue="EREyO6yNdVYicxd5HRWxag=="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'Schedule-I'!$A$1:$P$110</definedName>
    <definedName name="_xlnm.Print_Area" localSheetId="5">'Schedule-II'!$A$1:$O$40</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'Schedule-I'!$A$1:$P$110</definedName>
    <definedName name="Z_27F75044_6024_4403_9A39_D72B9CCD332B_.wvu.PrintArea" localSheetId="5" hidden="1">'Schedule-II'!$A$1:$O$40</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'Schedule-II'!$A$1:$L$39</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'Schedule-II'!$A$1:$L$39</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K22" i="6" l="1"/>
  <c r="L22" i="6" s="1"/>
  <c r="K23" i="6"/>
  <c r="L23" i="6" s="1"/>
  <c r="K24" i="6"/>
  <c r="L24" i="6" s="1"/>
  <c r="K25" i="6"/>
  <c r="L25" i="6" s="1"/>
  <c r="K26" i="6"/>
  <c r="L26" i="6" s="1"/>
  <c r="K12" i="6"/>
  <c r="L12" i="6" s="1"/>
  <c r="K13" i="6"/>
  <c r="L13" i="6" s="1"/>
  <c r="K15" i="6"/>
  <c r="L15" i="6" s="1"/>
  <c r="K17" i="6"/>
  <c r="L17" i="6" s="1"/>
  <c r="K19" i="6"/>
  <c r="L19" i="6" s="1"/>
  <c r="K21" i="6"/>
  <c r="L21" i="6" s="1"/>
  <c r="K11" i="6"/>
  <c r="L11" i="6" s="1"/>
  <c r="N83" i="5" l="1"/>
  <c r="N82" i="5"/>
  <c r="N81" i="5"/>
  <c r="N80" i="5"/>
  <c r="N79" i="5"/>
  <c r="N78" i="5"/>
  <c r="N77" i="5"/>
  <c r="N76" i="5"/>
  <c r="N75" i="5"/>
  <c r="N74" i="5"/>
  <c r="N72" i="5"/>
  <c r="N71" i="5"/>
  <c r="N70" i="5"/>
  <c r="N69" i="5"/>
  <c r="N68" i="5"/>
  <c r="N67" i="5"/>
  <c r="N66" i="5"/>
  <c r="N65" i="5"/>
  <c r="N64" i="5"/>
  <c r="N63" i="5"/>
  <c r="P16" i="6" l="1"/>
  <c r="O64" i="5"/>
  <c r="P64" i="5" s="1"/>
  <c r="O65" i="5"/>
  <c r="P65" i="5" s="1"/>
  <c r="O66" i="5"/>
  <c r="P66" i="5" s="1"/>
  <c r="O67" i="5"/>
  <c r="P67" i="5" s="1"/>
  <c r="O69" i="5"/>
  <c r="P69" i="5" s="1"/>
  <c r="O70" i="5"/>
  <c r="P70" i="5" s="1"/>
  <c r="O71" i="5"/>
  <c r="P71" i="5" s="1"/>
  <c r="O72" i="5"/>
  <c r="P72" i="5" s="1"/>
  <c r="O63" i="5"/>
  <c r="P63" i="5" s="1"/>
  <c r="N58" i="5" l="1"/>
  <c r="O58" i="5" s="1"/>
  <c r="P58" i="5" s="1"/>
  <c r="P9" i="6" l="1"/>
  <c r="P8" i="6"/>
  <c r="M13" i="6" l="1"/>
  <c r="K27" i="6"/>
  <c r="M17" i="6"/>
  <c r="M12" i="6"/>
  <c r="P20" i="6" l="1"/>
  <c r="N102" i="5"/>
  <c r="O102" i="5" s="1"/>
  <c r="P102" i="5" s="1"/>
  <c r="N101" i="5"/>
  <c r="O101" i="5" s="1"/>
  <c r="N100" i="5"/>
  <c r="O100" i="5" s="1"/>
  <c r="P100" i="5" s="1"/>
  <c r="N99" i="5"/>
  <c r="O99" i="5" s="1"/>
  <c r="N98" i="5"/>
  <c r="O98" i="5" s="1"/>
  <c r="P98" i="5" s="1"/>
  <c r="N97" i="5"/>
  <c r="N96" i="5"/>
  <c r="O96" i="5" s="1"/>
  <c r="P96" i="5" s="1"/>
  <c r="N95" i="5"/>
  <c r="O95" i="5" s="1"/>
  <c r="N94" i="5"/>
  <c r="O94" i="5" s="1"/>
  <c r="P94" i="5" s="1"/>
  <c r="N93" i="5"/>
  <c r="O93" i="5" s="1"/>
  <c r="N92" i="5"/>
  <c r="O92" i="5" s="1"/>
  <c r="P92" i="5" s="1"/>
  <c r="N91" i="5"/>
  <c r="N90" i="5"/>
  <c r="O90" i="5" s="1"/>
  <c r="P90" i="5" s="1"/>
  <c r="N89" i="5"/>
  <c r="O89" i="5" s="1"/>
  <c r="N88" i="5"/>
  <c r="O88" i="5" s="1"/>
  <c r="P88" i="5" s="1"/>
  <c r="N87" i="5"/>
  <c r="O87" i="5" s="1"/>
  <c r="N86" i="5"/>
  <c r="O86" i="5" s="1"/>
  <c r="P86" i="5" s="1"/>
  <c r="N85" i="5"/>
  <c r="O85" i="5" s="1"/>
  <c r="P18" i="6"/>
  <c r="O83" i="5"/>
  <c r="P83" i="5" s="1"/>
  <c r="O82" i="5"/>
  <c r="P82" i="5" s="1"/>
  <c r="O81" i="5"/>
  <c r="P81" i="5" s="1"/>
  <c r="O80" i="5"/>
  <c r="P80" i="5" s="1"/>
  <c r="O79" i="5"/>
  <c r="P79" i="5" s="1"/>
  <c r="O78" i="5"/>
  <c r="P78" i="5" s="1"/>
  <c r="O77" i="5"/>
  <c r="P77" i="5" s="1"/>
  <c r="O76" i="5"/>
  <c r="P76" i="5" s="1"/>
  <c r="O75" i="5"/>
  <c r="P75" i="5" s="1"/>
  <c r="O74" i="5"/>
  <c r="P74" i="5" s="1"/>
  <c r="O91" i="5" l="1"/>
  <c r="P91" i="5" s="1"/>
  <c r="P85" i="5"/>
  <c r="O97" i="5"/>
  <c r="P97" i="5" s="1"/>
  <c r="P99" i="5"/>
  <c r="P93" i="5"/>
  <c r="P101" i="5"/>
  <c r="P87" i="5"/>
  <c r="P95" i="5"/>
  <c r="P89" i="5"/>
  <c r="P14" i="6"/>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61" i="5"/>
  <c r="O61" i="5" s="1"/>
  <c r="P61" i="5" s="1"/>
  <c r="N60" i="5"/>
  <c r="O60" i="5" s="1"/>
  <c r="P60" i="5" s="1"/>
  <c r="N59" i="5"/>
  <c r="O59" i="5" s="1"/>
  <c r="P59" i="5" s="1"/>
  <c r="N56" i="5"/>
  <c r="O56" i="5" s="1"/>
  <c r="P56" i="5" s="1"/>
  <c r="N55" i="5"/>
  <c r="O55" i="5" s="1"/>
  <c r="P55" i="5" s="1"/>
  <c r="N54" i="5"/>
  <c r="O54" i="5" s="1"/>
  <c r="P54" i="5" s="1"/>
  <c r="N53" i="5"/>
  <c r="O53" i="5" s="1"/>
  <c r="P53" i="5" s="1"/>
  <c r="N52" i="5"/>
  <c r="O52" i="5" s="1"/>
  <c r="P52" i="5" s="1"/>
  <c r="P10" i="6"/>
  <c r="O21" i="5" l="1"/>
  <c r="O22" i="5"/>
  <c r="O28" i="5"/>
  <c r="O33" i="5"/>
  <c r="O34" i="5"/>
  <c r="O45" i="5"/>
  <c r="O46" i="5"/>
  <c r="O13" i="5"/>
  <c r="O14" i="5"/>
  <c r="O15" i="5"/>
  <c r="O16" i="5"/>
  <c r="O17" i="5"/>
  <c r="O18" i="5"/>
  <c r="O19" i="5"/>
  <c r="O20" i="5"/>
  <c r="O23" i="5"/>
  <c r="O24" i="5"/>
  <c r="O25" i="5"/>
  <c r="O26" i="5"/>
  <c r="O27" i="5"/>
  <c r="O29" i="5"/>
  <c r="O30" i="5"/>
  <c r="O31" i="5"/>
  <c r="O32" i="5"/>
  <c r="O35" i="5"/>
  <c r="O36" i="5"/>
  <c r="O37" i="5"/>
  <c r="O38" i="5"/>
  <c r="O39" i="5"/>
  <c r="O40" i="5"/>
  <c r="O41" i="5"/>
  <c r="O42" i="5"/>
  <c r="O43" i="5"/>
  <c r="O44" i="5"/>
  <c r="O47" i="5"/>
  <c r="O48" i="5"/>
  <c r="O49" i="5"/>
  <c r="O50" i="5"/>
  <c r="P50" i="5" s="1"/>
  <c r="O103" i="5" l="1"/>
  <c r="O104" i="5" s="1"/>
  <c r="P15" i="5"/>
  <c r="P14" i="5"/>
  <c r="P30" i="5"/>
  <c r="P29" i="5"/>
  <c r="P28" i="5"/>
  <c r="P27" i="5"/>
  <c r="P26" i="5"/>
  <c r="P21" i="5"/>
  <c r="P20" i="5"/>
  <c r="P17" i="5"/>
  <c r="P16" i="5"/>
  <c r="P34" i="5"/>
  <c r="P39" i="5"/>
  <c r="P38" i="5"/>
  <c r="P36" i="5"/>
  <c r="P42" i="5"/>
  <c r="P41" i="5"/>
  <c r="P40" i="5"/>
  <c r="P46" i="5"/>
  <c r="P22" i="5" l="1"/>
  <c r="P32" i="5"/>
  <c r="P18" i="5"/>
  <c r="P24" i="5"/>
  <c r="P48" i="5"/>
  <c r="P23" i="5"/>
  <c r="P45" i="5"/>
  <c r="P43" i="5"/>
  <c r="P33" i="5"/>
  <c r="P19" i="5"/>
  <c r="P25" i="5"/>
  <c r="P31" i="5"/>
  <c r="P47" i="5"/>
  <c r="P37" i="5"/>
  <c r="P35" i="5"/>
  <c r="M11" i="6" l="1"/>
  <c r="M24" i="6"/>
  <c r="M23" i="6"/>
  <c r="M22" i="6"/>
  <c r="M26" i="6"/>
  <c r="M25" i="6"/>
  <c r="M21" i="6"/>
  <c r="M19" i="6"/>
  <c r="M15" i="6"/>
  <c r="P44" i="5" l="1"/>
  <c r="P49" i="5"/>
  <c r="B1" i="5" l="1"/>
  <c r="L27" i="6" l="1"/>
  <c r="A1" i="6" l="1"/>
  <c r="D6" i="6"/>
  <c r="D5" i="6"/>
  <c r="D4" i="6"/>
  <c r="D3" i="6"/>
  <c r="N27" i="6"/>
  <c r="N30" i="6" s="1"/>
  <c r="A110"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s="1"/>
  <c r="I11" i="4" s="1"/>
  <c r="K11" i="4"/>
  <c r="L11" i="4"/>
  <c r="N11" i="4" s="1"/>
  <c r="P11" i="4"/>
  <c r="Q11" i="4"/>
  <c r="S11" i="4" s="1"/>
  <c r="Y11" i="4"/>
  <c r="T11" i="4" s="1"/>
  <c r="A12" i="4"/>
  <c r="B12" i="4"/>
  <c r="D12" i="4" s="1"/>
  <c r="F12" i="4"/>
  <c r="G12" i="4" s="1"/>
  <c r="I12" i="4" s="1"/>
  <c r="K12" i="4"/>
  <c r="L12" i="4" s="1"/>
  <c r="P12" i="4"/>
  <c r="Q12" i="4" s="1"/>
  <c r="S12" i="4" s="1"/>
  <c r="Y12" i="4"/>
  <c r="T12" i="4" s="1"/>
  <c r="A13" i="4"/>
  <c r="B13" i="4" s="1"/>
  <c r="F13" i="4"/>
  <c r="G13" i="4"/>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1" i="4" l="1"/>
  <c r="B131" i="4" s="1"/>
  <c r="D131" i="4" s="1"/>
  <c r="A130" i="4"/>
  <c r="B130" i="4" s="1"/>
  <c r="D130" i="4" s="1"/>
  <c r="A132" i="4"/>
  <c r="B132" i="4" s="1"/>
  <c r="D132" i="4" s="1"/>
  <c r="A129" i="4"/>
  <c r="B129" i="4" s="1"/>
  <c r="A127" i="4"/>
  <c r="A133" i="4"/>
  <c r="B133" i="4" s="1"/>
  <c r="D133" i="4" s="1"/>
  <c r="F20" i="1"/>
  <c r="D21" i="1" s="1"/>
  <c r="U6" i="4"/>
  <c r="S13" i="4"/>
  <c r="P6" i="4" s="1"/>
  <c r="D13" i="4"/>
  <c r="A6" i="4" s="1"/>
  <c r="N12" i="4"/>
  <c r="K6" i="4" s="1"/>
  <c r="F6" i="4"/>
  <c r="B5" i="7"/>
  <c r="D16" i="7" l="1"/>
  <c r="D13" i="7"/>
  <c r="A28" i="6"/>
  <c r="Y25" i="4"/>
  <c r="T25" i="4" s="1"/>
  <c r="U7" i="4" s="1"/>
  <c r="P13" i="5"/>
  <c r="P103" i="5" s="1"/>
  <c r="O107" i="5" l="1"/>
  <c r="P107" i="5" s="1"/>
  <c r="P104" i="5" l="1"/>
  <c r="P105" i="5" s="1"/>
  <c r="P109" i="5" s="1"/>
  <c r="D15" i="7" s="1"/>
  <c r="O105" i="5"/>
  <c r="O108" i="5" s="1"/>
  <c r="D11" i="7" s="1"/>
  <c r="D18" i="7" s="1"/>
  <c r="D21" i="7" l="1"/>
  <c r="D23" i="7"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<sst xmlns="http://schemas.openxmlformats.org/spreadsheetml/2006/main" count="1105" uniqueCount="490">
  <si>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</si>
  <si>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</si>
  <si>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</si>
  <si>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</si>
  <si>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</si>
  <si>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</si>
  <si>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</si>
  <si>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</si>
  <si>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</si>
  <si>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</si>
  <si>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</si>
  <si>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</si>
  <si>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</si>
  <si>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</si>
  <si>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</si>
  <si>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</si>
  <si>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</si>
  <si>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</si>
  <si>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</si>
  <si>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</si>
  <si>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</si>
  <si>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</si>
  <si>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</si>
  <si>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</si>
  <si>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</si>
  <si>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</si>
  <si>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</si>
  <si>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</si>
  <si>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</si>
  <si>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</si>
  <si>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</si>
  <si>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</si>
  <si>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</si>
  <si>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</si>
  <si>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</si>
  <si>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</si>
  <si>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</si>
  <si>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</si>
  <si>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</si>
  <si>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</si>
  <si>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</si>
  <si>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</si>
  <si>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</si>
  <si>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</si>
  <si>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</si>
  <si>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</si>
  <si>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</si>
  <si>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</si>
  <si>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</si>
  <si>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</si>
  <si>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</si>
  <si>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</si>
  <si>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</si>
  <si>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</si>
  <si>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</si>
  <si>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</si>
  <si>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</si>
  <si>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</si>
  <si>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</si>
  <si>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</si>
  <si>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</si>
  <si>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</si>
  <si>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</si>
  <si>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</si>
  <si>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</si>
  <si>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</si>
  <si>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</si>
  <si>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</si>
  <si>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</si>
  <si>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</si>
  <si>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</si>
  <si>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</si>
  <si>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</si>
  <si>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</si>
  <si>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</si>
  <si>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</si>
  <si>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</si>
  <si>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</si>
  <si>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</si>
  <si>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</si>
  <si>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</si>
  <si>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</si>
  <si>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</si>
  <si>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</si>
  <si>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</si>
  <si>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</si>
  <si>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</si>
  <si>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</si>
  <si>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</si>
  <si>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</si>
  <si>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</si>
  <si>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</si>
  <si>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</si>
  <si>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</si>
  <si>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</si>
  <si>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</si>
  <si>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</si>
  <si>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</si>
  <si>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</si>
  <si>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</si>
  <si>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</si>
  <si>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</si>
  <si>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</si>
  <si>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</si>
  <si>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</si>
  <si>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</si>
  <si>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</si>
  <si>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</si>
  <si>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</si>
  <si>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</si>
  <si>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</si>
  <si>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</si>
  <si>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</si>
  <si>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</si>
  <si>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</si>
  <si>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</si>
  <si>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</si>
  <si>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</si>
  <si>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</si>
  <si>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</si>
  <si>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</si>
  <si>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</si>
  <si>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</si>
  <si>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</si>
  <si>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</si>
  <si>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</si>
  <si>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</si>
  <si>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</si>
  <si>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</si>
  <si>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</si>
  <si>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</si>
  <si>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</si>
  <si>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</si>
  <si>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</si>
  <si>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</si>
  <si>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</si>
  <si>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</si>
  <si>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</si>
  <si>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</si>
  <si>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</si>
  <si>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</si>
  <si>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</si>
  <si>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</si>
  <si>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</si>
  <si>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</si>
  <si>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</si>
  <si>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</si>
  <si>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</si>
  <si>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</si>
  <si>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</si>
  <si>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</si>
  <si>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</si>
  <si>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</si>
  <si>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</si>
  <si>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</si>
  <si>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</si>
  <si>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</si>
  <si>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</si>
  <si>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</si>
  <si>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</si>
  <si>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</si>
  <si>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</si>
  <si>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</si>
  <si>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</si>
  <si>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</si>
  <si>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</si>
  <si>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</si>
  <si>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</si>
  <si>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</si>
  <si>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</si>
  <si>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</si>
  <si>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</si>
  <si>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</si>
  <si>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</si>
  <si>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</si>
  <si>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</si>
  <si>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</si>
  <si>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</si>
  <si>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</si>
  <si>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</si>
  <si>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</si>
  <si>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</si>
  <si>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</si>
  <si>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</si>
  <si>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</si>
  <si>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</si>
  <si>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</si>
  <si>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</si>
  <si>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</si>
  <si>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</si>
  <si>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</si>
  <si>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</si>
  <si>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</si>
  <si>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</si>
  <si>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</si>
  <si>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</si>
  <si>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</si>
  <si>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</si>
  <si>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</si>
  <si>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</si>
  <si>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</si>
  <si>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</si>
  <si>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</si>
  <si>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</si>
  <si>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</si>
  <si>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</si>
  <si>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</si>
  <si>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</si>
  <si>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</si>
  <si>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</si>
  <si>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</si>
  <si>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</si>
  <si>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</si>
  <si>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</si>
  <si>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</si>
  <si>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</si>
  <si>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</si>
  <si>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</si>
  <si>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</si>
  <si>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</si>
  <si>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</si>
  <si>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</si>
  <si>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</si>
  <si>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</si>
  <si>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</si>
  <si>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</si>
  <si>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</si>
  <si>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</si>
  <si>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</si>
  <si>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</si>
  <si>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</si>
  <si>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</si>
  <si>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</si>
  <si>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</si>
  <si>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</si>
  <si>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</si>
  <si>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</si>
  <si>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</si>
  <si>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</si>
  <si>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</si>
  <si>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</si>
  <si>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</si>
  <si>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</si>
  <si>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</si>
  <si>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</si>
  <si>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</si>
  <si>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</si>
  <si>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</si>
  <si>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</si>
  <si>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</si>
  <si>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</si>
  <si>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</si>
  <si>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</si>
  <si>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</si>
  <si>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</si>
  <si>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</si>
  <si>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Service Code</t>
  </si>
  <si>
    <t>Rate of GST applicable ( in %)</t>
  </si>
  <si>
    <t>Quantity</t>
  </si>
  <si>
    <t>Total Tax GST</t>
  </si>
  <si>
    <t>SAC (Service Accounting Codes)</t>
  </si>
  <si>
    <t>Whether SAC in column ‘4’ is confirmed. If not  indicate applicable the SAC #</t>
  </si>
  <si>
    <t>Whether  rate of GST in column ‘6’ is confirmed. If not  indicate applicable rate of GST #</t>
  </si>
  <si>
    <t>Unit Erection Charges excluding GST</t>
  </si>
  <si>
    <t>Amount excluding GST</t>
  </si>
  <si>
    <t>14=13*10</t>
  </si>
  <si>
    <t>15=18% of 14</t>
  </si>
  <si>
    <t>Total of Schedule I excluding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</si>
  <si>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</si>
  <si>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</si>
  <si>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</si>
  <si>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</si>
  <si>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</si>
  <si>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</si>
  <si>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</si>
  <si>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</si>
  <si>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</si>
  <si>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</si>
  <si>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</si>
  <si>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</si>
  <si>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</si>
  <si>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</si>
  <si>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</si>
  <si>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</si>
  <si>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</si>
  <si>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</si>
  <si>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</si>
  <si>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</si>
  <si>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</si>
  <si>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</si>
  <si>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</si>
  <si>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</si>
  <si>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</si>
  <si>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</si>
  <si>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</si>
  <si>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</si>
  <si>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</si>
  <si>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</si>
  <si>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</si>
  <si>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</si>
  <si>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</si>
  <si>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</si>
  <si>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</si>
  <si>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</si>
  <si>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</si>
  <si>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</si>
  <si>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</si>
  <si>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</si>
  <si>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</si>
  <si>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</si>
  <si>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</si>
  <si>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</si>
  <si>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Total of Non-Schedule Items</t>
  </si>
  <si>
    <t>email id</t>
  </si>
  <si>
    <t>Mobile no.</t>
  </si>
  <si>
    <t>Remarks</t>
  </si>
  <si>
    <t xml:space="preserve">Bidder’s Name </t>
  </si>
  <si>
    <t>Service Number</t>
  </si>
  <si>
    <t>SAC Code</t>
  </si>
  <si>
    <t>Unit Rate without GST</t>
  </si>
  <si>
    <t>Total Amount</t>
  </si>
  <si>
    <t xml:space="preserve"> GST</t>
  </si>
  <si>
    <t>10= 8 x 9</t>
  </si>
  <si>
    <t>11 = Appl GST% of 10</t>
  </si>
  <si>
    <t xml:space="preserve">Supply &amp; Installation Charges- Schedule Civil Items </t>
  </si>
  <si>
    <t xml:space="preserve">Supply &amp; Installation Charges- Non-Schedule Civil Items </t>
  </si>
  <si>
    <t>Whether  rate of GST in column ‘4’ is confirmed. If not  indicate applicable rate of GST #</t>
  </si>
  <si>
    <t>13=11/1.12</t>
  </si>
  <si>
    <t>Amount above/below +/- on the amount for DSR Items as per bidder's quoted percentage</t>
  </si>
  <si>
    <t>DSR 2021 Ref No:</t>
  </si>
  <si>
    <t>Description
(DSR'21 Items- Civil Works)</t>
  </si>
  <si>
    <t>Unit Erection Charges including GST as per DSR 2021</t>
  </si>
  <si>
    <t>GST %  included in DSR 2021</t>
  </si>
  <si>
    <t>Quote percentage (%) above/below +/- on total amount of DSR 2021 Rates  (to be quoted by contractor)</t>
  </si>
  <si>
    <t>Schedules Items as per DSR 2021 excluding GST</t>
  </si>
  <si>
    <t>Total GST  forSchedule-I</t>
  </si>
  <si>
    <t>Total of Schedule Items as per DSR 2021</t>
  </si>
  <si>
    <t>M2</t>
  </si>
  <si>
    <t>Schedule-I : DSR Scheduled Items for Civil Works</t>
  </si>
  <si>
    <t>Total of Schedule Items as per DSR 2021 with escalation of 10%</t>
  </si>
  <si>
    <t>1.1.2</t>
  </si>
  <si>
    <t>2.8.1</t>
  </si>
  <si>
    <t>2.34.1</t>
  </si>
  <si>
    <t>4.1.3</t>
  </si>
  <si>
    <t>4.1.8</t>
  </si>
  <si>
    <t xml:space="preserve">4.12
</t>
  </si>
  <si>
    <t>5.1.2</t>
  </si>
  <si>
    <t>5.9.1</t>
  </si>
  <si>
    <t>5.9.3</t>
  </si>
  <si>
    <t>5.9.5</t>
  </si>
  <si>
    <t>5.9.6</t>
  </si>
  <si>
    <t>5.22.6 &amp;
5.22A.6</t>
  </si>
  <si>
    <t>9.147C.2</t>
  </si>
  <si>
    <t>9.147D.3</t>
  </si>
  <si>
    <t>13.4.2</t>
  </si>
  <si>
    <t>13.16.1</t>
  </si>
  <si>
    <t>13.47.1</t>
  </si>
  <si>
    <t>13.60.1</t>
  </si>
  <si>
    <t>13.61.1</t>
  </si>
  <si>
    <t>6.1.2</t>
  </si>
  <si>
    <t xml:space="preserve">Filling available excavated earth (excluding rock) in trenches, plinth, sides of foundations etc. in layers not exceeding 20cm in depth, consolidating each deposited layer by ramming and watering, lead up to 50 m and lift up to 1.5 m. </t>
  </si>
  <si>
    <t>Supplying Chlorpyriphos / Lindane emulsifiable concentrate of 20% in sealed containers including delivery as specified.</t>
  </si>
  <si>
    <t xml:space="preserve">Providing and laying in position cement concrete 1:2:4 (1 cement : 2 coarse sand : 4 graded stone aggregate 20mm nominal size). </t>
  </si>
  <si>
    <t xml:space="preserve">Providing and laying in position cement concrete of specified grade excluding the cost of centering and shuttering - All work up to plinth level : / 1:4:8 (1 Cement : 4 coarse sand : 8 graded stone aggregate 40 mm nominal size). </t>
  </si>
  <si>
    <t xml:space="preserve">Extra for providing and mixing water proofing material in cement concrete work in doses by weight of cement as per manufacturer’s specifications </t>
  </si>
  <si>
    <t xml:space="preserve">Providing and laying in position specified grade of reinforced cement concrete excluding the cost of centering, shuttering, finishing and reinforcement - All work up to plinth. 1:1.5:3 (1 cement : 1.5 coarse sand : 3 graded stone aggregate 20 mm nominal size). </t>
  </si>
  <si>
    <t xml:space="preserve">Centering and shuttering including strutting, propping etc. and removal of form for </t>
  </si>
  <si>
    <t xml:space="preserve">Foundations, footings, bases of columns, etc. for mass concrete. </t>
  </si>
  <si>
    <t xml:space="preserve">Lintels, beams, plinth beams, girders, bressumers and cantilevers. </t>
  </si>
  <si>
    <t>Steel reinforcement for R.C.C. work including straightening, cutting, bending, placing in position and binding all complete up to plinth level &amp; above plinth level. TMT bars FE-500D</t>
  </si>
  <si>
    <t xml:space="preserve">12 mm cement plaster of mix : 1:6 (1 cement: 6 coarse sand) </t>
  </si>
  <si>
    <t xml:space="preserve">Painting with synthetic enamel paint of approved brand and manufacture to give an even shade : Two or more coats on new work. </t>
  </si>
  <si>
    <t>M3</t>
  </si>
  <si>
    <t>Per bag of 50kG cement</t>
  </si>
  <si>
    <t>KG</t>
  </si>
  <si>
    <t>Sqm</t>
  </si>
  <si>
    <t>kg</t>
  </si>
  <si>
    <t>RM</t>
  </si>
  <si>
    <t xml:space="preserve">Escalation @7 % on DSR 2021 as per  CPWD CIRCULAR No.  DG/Cost Index/07 dtd. 16.11.2022= </t>
  </si>
  <si>
    <t>Add for plaster drip course/ groove in plastered surface or moulding to R.C.C. projections.</t>
  </si>
  <si>
    <t>Stone packing (size 150mm to 25mm) with intersices filled with sand in layers not exceeding 300mm including cost and conveyance of all material and labour charges as per the directions of Engineer in charge</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</si>
  <si>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seperately. Basement floor slab area of the building only shall be measured for payment)</t>
  </si>
  <si>
    <t>5.9.2</t>
  </si>
  <si>
    <t>Carriage of materials by mechanical transport including loading, unloading and dumping: Earth-upto 1 km  including spreading the earth at the disposal area within the substation boundary to one level by dozing. The level shall be as directed by the Engineer-in-charge</t>
  </si>
  <si>
    <t xml:space="preserve">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  </t>
  </si>
  <si>
    <t>Walls</t>
  </si>
  <si>
    <t>Structural steel work riveted, bolted or welded in built up sections, trusses and framed work, including cutting, hoisting, fixing in position and applying a priming coat of approved steel primer all complete.</t>
  </si>
  <si>
    <t>4.1.4</t>
  </si>
  <si>
    <t>4.3.1</t>
  </si>
  <si>
    <t>13.4.1</t>
  </si>
  <si>
    <t>15.2.1</t>
  </si>
  <si>
    <t>19.35.1</t>
  </si>
  <si>
    <t>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t>
  </si>
  <si>
    <t xml:space="preserve"> Providing and laying in position cement concrete 1:2:4 (1 Cement : 2 coarse sand (zone-III) : 4 graded stone aggregate 40 mm nominal size) excluding the cost of centering and shuttering - All work up to plinth level </t>
  </si>
  <si>
    <t>Centering and shuttering including strutting, propping etc. and removal of form for  Foundations, footings, bases for columns</t>
  </si>
  <si>
    <t xml:space="preserve">Brick work with common burnt clay F.P.S. (non modular) bricks of class designation 7.5 in foundation and plinth in Cement mortar 1:6 (1 cement : 6 coarse sand) </t>
  </si>
  <si>
    <t xml:space="preserve">12 mm cement plaster of mix  1:4 (1 cement: 4 coarse sand) </t>
  </si>
  <si>
    <t>Demolishing cement concrete manually/ by mechanical means
including disposal of material within 50 metres lead as per direction
of Engineer - in - charge Nominal concrete 1:3:6 or richer mix (i/c equivalent design mix)</t>
  </si>
  <si>
    <t>Providing and laying Non Pressure NP-3 class (Medium duty) 450 mm dia RCC pipes including collars/spigot jointed with stiff mixture of cement mortar in the proportion of 1:2 (1 cement : 2 fine sand) including testing of joints etc. complete</t>
  </si>
  <si>
    <t>1.21.2</t>
  </si>
  <si>
    <t>1.17.3</t>
  </si>
  <si>
    <t>1.17.12</t>
  </si>
  <si>
    <t>1.17.21</t>
  </si>
  <si>
    <t>1.27.3</t>
  </si>
  <si>
    <t>1.27.4</t>
  </si>
  <si>
    <t>1.28.3</t>
  </si>
  <si>
    <t>1.28.4</t>
  </si>
  <si>
    <t>1.24.1</t>
  </si>
  <si>
    <t>1.24.3</t>
  </si>
  <si>
    <t>1.24.4</t>
  </si>
  <si>
    <t>1.24.5</t>
  </si>
  <si>
    <t>2.5.1</t>
  </si>
  <si>
    <t>2.10.2</t>
  </si>
  <si>
    <t>2.14.3</t>
  </si>
  <si>
    <t>Supply &amp; Laying of PVC Conduit in RCC slab/Brick work (Rigid Medium gauge)- 25mm including all accessories required for successful erection like L-Bends, T-Joints, Junction Boxes, screws etc.</t>
  </si>
  <si>
    <t xml:space="preserve">Supply &amp; drawing and termination at both ends of PVC Insulated  FRLS multi strand copper wire, in concealed conduit - 1.5 mm2  3x1.5 sqmm </t>
  </si>
  <si>
    <t xml:space="preserve">Supply &amp; drawing and termination at both ends of PVC Insulated  FRLS multi strand copper wire, in concealed conduit - 2.5 mm2  3x2.5 sqmm </t>
  </si>
  <si>
    <t>Supply &amp; drawing and termination at both ends of PVC Insulated  FRLS multi strand copper wire, in concealed conduit - 4.0 mm2 3x4.0 sq mm</t>
  </si>
  <si>
    <t>Supply &amp; Fixing of following size GI metal box (concealed) along with modular base, cover plates suitable for Modular Switches of following sizes</t>
  </si>
  <si>
    <t xml:space="preserve"> 4 Module</t>
  </si>
  <si>
    <t xml:space="preserve"> 6 Module</t>
  </si>
  <si>
    <t>Supply &amp; Fixing of Modular Blanking plate on existing modular plates</t>
  </si>
  <si>
    <t xml:space="preserve"> 4 module</t>
  </si>
  <si>
    <t xml:space="preserve"> 6 module</t>
  </si>
  <si>
    <t>Supply, Fixing and Termination of Modular type switches and accessories, on the existing modular plate</t>
  </si>
  <si>
    <t>Modular Switch 5A</t>
  </si>
  <si>
    <t>Modular Switch 15A</t>
  </si>
  <si>
    <t>Power sockets - 5A, 5 Pin</t>
  </si>
  <si>
    <t xml:space="preserve"> Power sockets - 15A, 5 Pin </t>
  </si>
  <si>
    <t>Supplying and fixing 5 A to 32 A rating, 240/415 V, 10 kA, "C" curve, miniature circuit breaker suitable for inductive load of following poles in the existing MCB DB complete with connections, testing and commissioning etc. as required. 2.10.2 Single pole with neutral</t>
  </si>
  <si>
    <t>Supplying and fixing following rating, double pole, (single phase and neutral), 240 V, residual current circuit breaker (RCCB), having a sensitivity current 30 mA in the existing MCB DB complete with connections, testing and commissioning etc. as required. 63 A</t>
  </si>
  <si>
    <t>DSR'22 item no.
EM</t>
  </si>
  <si>
    <r>
      <t xml:space="preserve">Civil works package for conversion of Conventional C&amp;R Panels to Bay Kiosk (SPR) based protection system at </t>
    </r>
    <r>
      <rPr>
        <b/>
        <sz val="14"/>
        <color theme="5" tint="-0.249977111117893"/>
        <rFont val="Book Antiqua"/>
        <family val="1"/>
      </rPr>
      <t>400kV HYDERABAD</t>
    </r>
    <r>
      <rPr>
        <b/>
        <sz val="14"/>
        <color rgb="FFFF0000"/>
        <rFont val="Book Antiqua"/>
        <family val="1"/>
      </rPr>
      <t xml:space="preserve"> Substation under ADD-CAP 2019-24</t>
    </r>
  </si>
  <si>
    <t>BOQ FOR CONSTRUCTION OF 3 NOS BAY KIOSK (SPRs) AT 400KV HYDERABAD SUBSTATION</t>
  </si>
  <si>
    <t>BOQ for ELECTRICAL WORKS-Illumination system at HYDERABAD SS</t>
  </si>
  <si>
    <t>BOQ FOR CONSTRUCTION OF 6 NOS BAY KIOSK (SPRs) AT 400KV HYDERABAD SUBSTATION</t>
  </si>
  <si>
    <t>4.1.7</t>
  </si>
  <si>
    <t xml:space="preserve">6.4.2
</t>
  </si>
  <si>
    <t>9.7.7.2</t>
  </si>
  <si>
    <t>11.41.2</t>
  </si>
  <si>
    <t>13.43.1</t>
  </si>
  <si>
    <t>Carriage of material by mechanical transport in cluding loading and unloading  as per the directions of Engineer in charge</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</si>
  <si>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</si>
  <si>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Filling available excavated earth (excluding rock) in trenches, plinth,
sides of foundations etc. in layers not exceeding 20cm in depth, consolidating each deposited layer by ramming and watering, lead upto50 m and lift upto 1.5 m.</t>
  </si>
  <si>
    <t>Supplying and filling in plinth with sand under floors, including watering, ramming, consolidating and dressing complete.</t>
  </si>
  <si>
    <t>Providing and laying damp-proof course 50mm thick with cement concrete 1:2:4 (1 cement : 2 coarse sand (zone-III) derived from natural sources : 4 graded stone aggregate 20mm nominal size derived from natural sources).</t>
  </si>
  <si>
    <t>Providing &amp; applying a coat of residual petroleum bitumen of grade of VG-10 of approved quality using 1.7kg per square metre on damp proof course after cleaning the surface with brushes and finally with apiece of cloth lightly soaked in kerosene oil.</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</si>
  <si>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</si>
  <si>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 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</si>
  <si>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derived from natural sources : 3 graded stone aggregate 20 mm nominal size derived from natural sources).</t>
  </si>
  <si>
    <t>Walls (any thickness) including attached pilasters, butteresses,
plinth and string courses etc.</t>
  </si>
  <si>
    <t>Suspended floors, roofs, landings, balconies and access
platform</t>
  </si>
  <si>
    <t xml:space="preserve"> Columns, Pillars, Piers, Abutments, Posts and Struts</t>
  </si>
  <si>
    <t>Brick work with common burnt clay F.P.S. (non modular) bricks of class designation 7.5 in foundation and plinth in: Cement mortar 1:6 (1 cement : 6 coarse sand)</t>
  </si>
  <si>
    <t>Brick work with common burnt clay F.P.S. (non modular) bricks of class designation 7.5 in superstructure above plinth level up to floor V level in all shapes and sizes in : Cement mortar 1:6 (1 cement : 6 coarse sand)
Note: Fly ash brick of same class confirming to relavent IS code can also be used if clay bricks of designated class are not available.</t>
  </si>
  <si>
    <t>Providing and fixing panelling or panelling and glazing in panelled or
panelled and glazed shutters for doors, windows and clerestory windows
(Area of opening for panel inserts excluding portion inside grooves or
rebates to be measured).
Float glass panes  5.0 mm thick glass panes (weight not less than 12.50 kg/sqm).</t>
  </si>
  <si>
    <t>Providing and fixing factory made uPVC white colour casement/ Casement cum fixed glazed door comprising of uPVC multi-chambered frame, sash and mullion (where ever required) extruded profiles duly reinforced with 1.60 ± 0.2 mm thick galvanized mild steel section made from roll forming process of required length (shape &amp; size according to uPVC profile), uPVC extruded glazing beads of appropriate dimension, EPDM gasket, zinc alloy (white powder coated) 3D hinges and one handle on each side of panels along with zinc plated mild steel multi point locking having transmission gear, cylinder with keeps and one side key, G.I fasteners 100 x 8 mm size for fixing frame to finished wall and necessary stainless steel screws, etc. Profile of frame &amp; sash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and silicon sealent shall be paid separately). Variation in profile dimension in higher side shall be accepted but no extra payment on this account shall be made.
Note: For uPVC frame, sash and mullion extruded profiles minus 5% tolerance in dimension i.e. in depth &amp; width of profile shall be acceptable.                                                                                                                   Casement door with top hung ventilator with 3D and S.S.
friction hinges (400 x 19 x 1.9 mm) made of (big series) frame 67 x 64 mm, sash 67 x 110 mm &amp; mullion 67 x 80 mm all having wall thickness of 2.3 ±. 0.2 mm and single glazing bead / double glazing bead of appropriate dimension.(Area of door upto 2.50 sqm)</t>
  </si>
  <si>
    <t>Providing and fixing factory made uPVC white colour sliding glazed window upto 1.50 m in height dimension comprising of uPVC multi-chambered frame with in-built roller track and sash extruded profiles duly reinforced with 1.60 ± 0.2 mm thick galvanized mild steel section made from roll forming process of required length (shape &amp; size according to uPVC profile), appropriate dimension of uPVC extruded glazing beads and uPVC extruded interlocks, EPDM gasket, wool pile, zinc alloy (white powder coated) touch locks with hook, zinc alloy body with single nylon rollers (weight bearing capacity to be 40 kg), G.I fasteners 100 x 8 mm size for fixing frame to finished wall and necessary stainless steel screws etc. Profile of frame &amp; sash shall be mitred cut and fusion welded at all corners,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wire mesh and silicon sealent shall be paid separately). Variation in profile dimension in higher side shall be accepted but no extra payment on this account shall be made.
Note: For uPVC frame and sash extruded profiles minus 5% tolerance in dimension i.e. in depth &amp; width of profile shall be acceptable.        Two track two panels sliding window made of (big series)
frame 67 x 50 mm &amp; sash 46 x 62 mm both having wall thickness of 2.3 ± 0.2 mm and single glazing bead / double
glazing bead of appropriate dimension . (Area of window
above 1.75 sqm upto 2.50 sqm).</t>
  </si>
  <si>
    <t>Structural steel work in single section, fixed with or without connecting plate, including cutting, hoisting, fixing in position and applying a priming coat of approved steel primer all complete.</t>
  </si>
  <si>
    <t xml:space="preserve">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 : Size of Tile 600x600 mm </t>
  </si>
  <si>
    <t>18 mm cement plaster in two coats under layer 12 mm thick cement plaster 1:5 (1 cement : 5 coarse sand) and a top layer 6 mm thick cement plaster 1:3 (1 cement : 3 coarse sand) finished rough with sponge.</t>
  </si>
  <si>
    <t>6 mm cement plaster of mix : 1:3 (1 cement: 3 fine sand) 
Note: For Ceiling plaster and RCC exposed surfaces.</t>
  </si>
  <si>
    <t>Providing and applying plaster of paris putty of 2 mm thickness over
plastered surface to prepare the surface even and smooth complete.</t>
  </si>
  <si>
    <t>Applying one coat of water thinnable cement primer of approved brand and manufacture on wall surface :  Water thinnable cement primer</t>
  </si>
  <si>
    <t>Finishing walls with Premium Acrylic Smooth exterior paint with Silicone additives of required shade: New work (Two or more coats applied @ 1.43 ltr/10 sqm over and including priming coat of exterior primer applied @ 2.20 kg/10 sqm)</t>
  </si>
  <si>
    <t>Wall painting with acrylic emulsion paint of approved brand and manufacture to give an even shade : Two or more coats on new work</t>
  </si>
  <si>
    <t>Ltr</t>
  </si>
  <si>
    <t>Kgs</t>
  </si>
  <si>
    <t>Mtrs</t>
  </si>
  <si>
    <t>Providing and fixing chicken wire mesh 24 gauge and 20 mesh at junctions of RCC and masonry wall including fixing in position, scaffolding etc complete as per the directions of Engineer in charge</t>
  </si>
  <si>
    <t>Removing and relaying of existing 40/20mm size aggregate of 75mm to 100mm thick as per direction of Engineer incharge.</t>
  </si>
  <si>
    <t>BOQ FOR CONSTRUCTION OF CABLE TRECHES for CABLE TRENCH SECTION 3-3  for 1398 Metres - Hyderabad SS</t>
  </si>
  <si>
    <t xml:space="preserve">Carriage of materials by mechanical transport including loading, unloading and dumping: Earth-upto 1 km  including spreading the earth at the disposal area within the substation boundary to one level by dozing. The level shall be as directed by the Engineer-in-charge </t>
  </si>
  <si>
    <t>Filling available excavated earth (excluding rock) in trenches, plinth, sides of foundations etc. in layers not exceeding 20cm in depth, consolidating each deposited layer by ramming and watering, lead up to 50 m and lift up to 1.5 m.</t>
  </si>
  <si>
    <t>BOQ FOR CONSTRUCTION OF CABLE TRENCH SECTION 2-2 -1078M- HYDERABAD SS</t>
  </si>
  <si>
    <t>BOQ FOR CULVERTS - CABLE TRENCH SECTION 2-2 ROAD CROSSINGS (6 NOS.) WITH 450MM DIA  3 NO PIPES  FOR LENGTH 8.00M</t>
  </si>
  <si>
    <t xml:space="preserve"> 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 2.5.1 4 way (4 + 12), Double door </t>
  </si>
  <si>
    <t>each</t>
  </si>
  <si>
    <t>M</t>
  </si>
  <si>
    <t>Providing &amp; placing of 150mm dia PVC pipe of 6Kg/sqcm pressure in Culverts as per drawing and as per instruction of Engineer in-cahrge.</t>
  </si>
  <si>
    <t>BOQ FOR CULVERTS - CABLE TRENCH SECTION 2-2 ROAD CROSSINGS (6 NOS.) WITH 450MM DIA  3 NO PIPES  FOR LENGTH 8.00M AT HYDERABAD SS</t>
  </si>
  <si>
    <t xml:space="preserve">Supply installation and commissioning of Air conditioner system for Switch yard panel room of 6 mtr length as per TS of Substations
This includes the following
a) supply and installation of Air conditioner of 4TR(2 X 2.0TR), QTY-1set, size-665LX850(W)X2190(H) - 6nos(1nos for each SPR)
b) copper refrigerant tube of suitable size with insulation(provided along with air conditioner) - 6sets(1set for each SPR)
c) supply and installation of Free cooling unit(FCU) of size 2000CFM-6SETS (1 set for each SPR)
d) PVC drain pipe of 25mm size with insulation- 6 sets (1 set for each SPR)
</t>
  </si>
  <si>
    <t>Supply and erection of 4.5kg CO2 type portable fire extingushers for wall mounting with suitable brackets</t>
  </si>
  <si>
    <t>Supply installation and commissioning of Fire detection and Alarm system for Switch yard panel room of 6 mtr length as per TS of Substations</t>
  </si>
  <si>
    <t>Light Fittings- 2' x 2' LED, High efficiency, Low power, square lighting fixture suitable for mounting in false ceiling ( LED60, white colour) as per engineer dierection</t>
  </si>
  <si>
    <t>Light Fittings - 4ft length, LED light fitting BN 550 WLED20 T4 tube fitting), cool white colour light</t>
  </si>
  <si>
    <t>Wall Mounted Fan -400mm sweep, 1300RPM or more</t>
  </si>
  <si>
    <t>SET</t>
  </si>
  <si>
    <t>Nos</t>
  </si>
  <si>
    <t>SR1/NT/W-CIVIL/DOM/B00/23/03208/WC-3126/RFx-5002002761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</si>
</sst>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quot;₹&quot;\ #,##0.00"/>
  </numFmts>
  <fonts count="62">
    <font>
      <sz val="10"/>
      <name val="Book Antiqua"/>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2"/>
      <color theme="1"/>
      <name val="Arial"/>
      <family val="2"/>
    </font>
    <font>
      <sz val="10"/>
      <name val="Book Antiqua"/>
      <family val="1"/>
    </font>
    <font>
      <sz val="12"/>
      <color theme="1"/>
      <name val="Book Antiqua"/>
      <family val="1"/>
    </font>
    <font>
      <sz val="10"/>
      <color theme="1"/>
      <name val="Book Antiqua"/>
      <family val="1"/>
    </font>
    <font>
      <b/>
      <sz val="11"/>
      <color theme="1"/>
      <name val="Book Antiqua"/>
      <family val="1"/>
    </font>
    <font>
      <sz val="22"/>
      <color rgb="FFFF0000"/>
      <name val="Book Antiqua"/>
      <family val="1"/>
    </font>
    <font>
      <b/>
      <sz val="18"/>
      <color theme="1"/>
      <name val="Book Antiqua"/>
      <family val="1"/>
    </font>
    <font>
      <b/>
      <i/>
      <sz val="9"/>
      <name val="Arial"/>
      <family val="2"/>
    </font>
    <font>
      <b/>
      <sz val="14"/>
      <color rgb="FFFF0000"/>
      <name val="Book Antiqua"/>
      <family val="1"/>
    </font>
    <font>
      <b/>
      <sz val="14"/>
      <color theme="1"/>
      <name val="Arial"/>
      <family val="2"/>
    </font>
    <font>
      <b/>
      <sz val="16"/>
      <color theme="1"/>
      <name val="Book Antiqua"/>
      <family val="1"/>
    </font>
    <font>
      <b/>
      <sz val="14"/>
      <color theme="5" tint="-0.249977111117893"/>
      <name val="Book Antiqua"/>
      <family val="1"/>
    </font>
    <font>
      <b/>
      <sz val="16"/>
      <name val="Book Antiqua"/>
      <family val="1"/>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6">
    <xf numFmtId="0" fontId="0" fillId="0" borderId="0"/>
    <xf numFmtId="9" fontId="9" fillId="0" borderId="0"/>
    <xf numFmtId="165"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11" fillId="0" borderId="0"/>
    <xf numFmtId="164" fontId="2" fillId="0" borderId="0" applyFont="0" applyFill="0" applyBorder="0" applyAlignment="0" applyProtection="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4" fontId="28" fillId="0" borderId="0" applyFont="0" applyFill="0" applyBorder="0" applyAlignment="0" applyProtection="0"/>
    <xf numFmtId="164" fontId="10" fillId="0" borderId="0" applyFont="0" applyFill="0" applyBorder="0" applyAlignment="0" applyProtection="0"/>
    <xf numFmtId="164" fontId="38" fillId="0" borderId="0" applyFont="0" applyFill="0" applyBorder="0" applyAlignment="0" applyProtection="0"/>
    <xf numFmtId="170" fontId="12"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3" fillId="0" borderId="0" applyNumberFormat="0" applyFill="0" applyBorder="0" applyAlignment="0" applyProtection="0">
      <alignment vertical="top"/>
      <protection locked="0"/>
    </xf>
    <xf numFmtId="37" fontId="14" fillId="0" borderId="0"/>
    <xf numFmtId="171" fontId="10" fillId="0" borderId="0"/>
    <xf numFmtId="0" fontId="10" fillId="0" borderId="0"/>
    <xf numFmtId="0" fontId="40" fillId="0" borderId="0"/>
    <xf numFmtId="0" fontId="18" fillId="0" borderId="0"/>
    <xf numFmtId="0" fontId="10" fillId="0" borderId="0"/>
    <xf numFmtId="0" fontId="10" fillId="0" borderId="0"/>
    <xf numFmtId="0" fontId="10" fillId="0" borderId="0"/>
    <xf numFmtId="0" fontId="28" fillId="0" borderId="0"/>
    <xf numFmtId="0" fontId="7" fillId="0" borderId="0"/>
    <xf numFmtId="0" fontId="10" fillId="0" borderId="0"/>
    <xf numFmtId="0" fontId="10" fillId="0" borderId="0"/>
    <xf numFmtId="0" fontId="27" fillId="0" borderId="0"/>
    <xf numFmtId="0" fontId="7" fillId="0" borderId="0"/>
    <xf numFmtId="0" fontId="10" fillId="0" borderId="0"/>
    <xf numFmtId="0" fontId="40" fillId="0" borderId="0"/>
    <xf numFmtId="0" fontId="40" fillId="0" borderId="0"/>
    <xf numFmtId="0" fontId="18" fillId="0" borderId="0"/>
    <xf numFmtId="0" fontId="7" fillId="0" borderId="0"/>
    <xf numFmtId="0" fontId="18" fillId="0" borderId="0"/>
    <xf numFmtId="0" fontId="28" fillId="0" borderId="0"/>
    <xf numFmtId="0" fontId="10" fillId="0" borderId="0"/>
    <xf numFmtId="0" fontId="7" fillId="0" borderId="0"/>
    <xf numFmtId="0" fontId="7" fillId="0" borderId="0"/>
    <xf numFmtId="0" fontId="28" fillId="0" borderId="0"/>
    <xf numFmtId="0" fontId="28" fillId="0" borderId="0"/>
    <xf numFmtId="9" fontId="10" fillId="0" borderId="0" applyFont="0" applyFill="0" applyBorder="0" applyAlignment="0" applyProtection="0"/>
    <xf numFmtId="0" fontId="15" fillId="0" borderId="0" applyFont="0"/>
    <xf numFmtId="0" fontId="16" fillId="0" borderId="0" applyNumberFormat="0" applyFill="0" applyBorder="0" applyAlignment="0" applyProtection="0">
      <alignment vertical="top"/>
      <protection locked="0"/>
    </xf>
    <xf numFmtId="0" fontId="17" fillId="0" borderId="0"/>
    <xf numFmtId="9" fontId="50" fillId="0" borderId="0" applyFont="0" applyFill="0" applyBorder="0" applyAlignment="0" applyProtection="0"/>
    <xf numFmtId="0" fontId="1" fillId="0" borderId="0"/>
    <xf numFmtId="43" fontId="1" fillId="0" borderId="0" applyFont="0" applyFill="0" applyBorder="0" applyAlignment="0" applyProtection="0"/>
  </cellStyleXfs>
  <cellXfs count="398">
    <xf numFmtId="0" fontId="0" fillId="0" borderId="0" xfId="0"/>
    <xf numFmtId="0" fontId="18" fillId="0" borderId="0" xfId="27" applyAlignment="1" applyProtection="1">
      <alignment vertical="top"/>
      <protection hidden="1"/>
    </xf>
    <xf numFmtId="0" fontId="18" fillId="0" borderId="0" xfId="27" applyProtection="1">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vertical="top"/>
      <protection hidden="1"/>
    </xf>
    <xf numFmtId="0" fontId="4" fillId="0" borderId="0" xfId="27" applyFont="1" applyAlignment="1" applyProtection="1">
      <alignment horizontal="right" vertical="top"/>
      <protection hidden="1"/>
    </xf>
    <xf numFmtId="0" fontId="20" fillId="0" borderId="0" xfId="27" applyFont="1" applyProtection="1">
      <protection hidden="1"/>
    </xf>
    <xf numFmtId="0" fontId="4" fillId="0" borderId="0" xfId="27" applyFont="1" applyProtection="1">
      <protection hidden="1"/>
    </xf>
    <xf numFmtId="0" fontId="4" fillId="0" borderId="0" xfId="27" applyFont="1" applyAlignment="1" applyProtection="1">
      <alignment horizontal="justify"/>
      <protection hidden="1"/>
    </xf>
    <xf numFmtId="0" fontId="6" fillId="0" borderId="0" xfId="27" applyFont="1" applyAlignment="1" applyProtection="1">
      <alignment horizontal="justify"/>
      <protection hidden="1"/>
    </xf>
    <xf numFmtId="0" fontId="4" fillId="0" borderId="0" xfId="27" quotePrefix="1" applyFont="1" applyAlignment="1" applyProtection="1">
      <alignment vertical="top"/>
      <protection hidden="1"/>
    </xf>
    <xf numFmtId="0" fontId="4" fillId="0" borderId="0" xfId="27" applyFont="1" applyAlignment="1" applyProtection="1">
      <alignment horizontal="center" vertical="center"/>
      <protection hidden="1"/>
    </xf>
    <xf numFmtId="0" fontId="4" fillId="0" borderId="0" xfId="27" applyFont="1" applyAlignment="1" applyProtection="1">
      <alignment horizontal="left"/>
      <protection hidden="1"/>
    </xf>
    <xf numFmtId="0" fontId="4" fillId="0" borderId="0" xfId="27" applyFont="1" applyAlignment="1" applyProtection="1">
      <alignment vertical="top" wrapText="1"/>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vertical="top" wrapText="1"/>
      <protection hidden="1"/>
    </xf>
    <xf numFmtId="15" fontId="4" fillId="0" borderId="0" xfId="27" applyNumberFormat="1" applyFont="1" applyAlignment="1" applyProtection="1">
      <alignment vertical="top"/>
      <protection hidden="1"/>
    </xf>
    <xf numFmtId="0" fontId="4" fillId="0" borderId="4" xfId="27" quotePrefix="1" applyFont="1" applyBorder="1" applyAlignment="1" applyProtection="1">
      <alignment horizontal="center" vertical="top"/>
      <protection hidden="1"/>
    </xf>
    <xf numFmtId="0" fontId="4" fillId="0" borderId="5" xfId="27" quotePrefix="1" applyFont="1" applyBorder="1" applyAlignment="1" applyProtection="1">
      <alignment horizontal="center" vertical="top"/>
      <protection hidden="1"/>
    </xf>
    <xf numFmtId="0" fontId="25" fillId="0" borderId="0" xfId="0" applyFont="1" applyProtection="1">
      <protection hidden="1"/>
    </xf>
    <xf numFmtId="0" fontId="25" fillId="0" borderId="0" xfId="0" applyFont="1" applyAlignment="1" applyProtection="1">
      <alignment vertical="center"/>
      <protection hidden="1"/>
    </xf>
    <xf numFmtId="0" fontId="25" fillId="0" borderId="0" xfId="41" applyFont="1" applyAlignment="1" applyProtection="1">
      <alignment vertical="center"/>
      <protection hidden="1"/>
    </xf>
    <xf numFmtId="0" fontId="25" fillId="0" borderId="0" xfId="45" applyFont="1" applyAlignment="1" applyProtection="1">
      <alignment vertical="center"/>
      <protection hidden="1"/>
    </xf>
    <xf numFmtId="0" fontId="26" fillId="0" borderId="0" xfId="0" applyFont="1" applyAlignment="1" applyProtection="1">
      <alignment vertical="center"/>
      <protection hidden="1"/>
    </xf>
    <xf numFmtId="0" fontId="28" fillId="0" borderId="0" xfId="31" applyProtection="1">
      <protection hidden="1"/>
    </xf>
    <xf numFmtId="0" fontId="28" fillId="0" borderId="6" xfId="31" applyBorder="1" applyProtection="1">
      <protection hidden="1"/>
    </xf>
    <xf numFmtId="0" fontId="28" fillId="0" borderId="7" xfId="31" applyBorder="1" applyProtection="1">
      <protection hidden="1"/>
    </xf>
    <xf numFmtId="0" fontId="28" fillId="0" borderId="8" xfId="31" applyBorder="1" applyProtection="1">
      <protection hidden="1"/>
    </xf>
    <xf numFmtId="0" fontId="28" fillId="0" borderId="9" xfId="31" applyBorder="1" applyProtection="1">
      <protection hidden="1"/>
    </xf>
    <xf numFmtId="0" fontId="28" fillId="0" borderId="10" xfId="31" applyBorder="1" applyProtection="1">
      <protection hidden="1"/>
    </xf>
    <xf numFmtId="0" fontId="29" fillId="0" borderId="0" xfId="31" applyFont="1" applyAlignment="1" applyProtection="1">
      <alignment horizontal="center"/>
      <protection hidden="1"/>
    </xf>
    <xf numFmtId="0" fontId="28" fillId="0" borderId="0" xfId="43" applyAlignment="1" applyProtection="1">
      <alignment vertical="center"/>
      <protection hidden="1"/>
    </xf>
    <xf numFmtId="0" fontId="28" fillId="0" borderId="10" xfId="43" applyBorder="1" applyAlignment="1" applyProtection="1">
      <alignment vertical="center"/>
      <protection hidden="1"/>
    </xf>
    <xf numFmtId="0" fontId="10" fillId="0" borderId="9" xfId="43" applyFont="1" applyBorder="1" applyAlignment="1" applyProtection="1">
      <alignment vertical="center"/>
      <protection hidden="1"/>
    </xf>
    <xf numFmtId="0" fontId="28" fillId="0" borderId="0" xfId="43" applyProtection="1">
      <protection hidden="1"/>
    </xf>
    <xf numFmtId="0" fontId="28" fillId="0" borderId="10" xfId="43" applyBorder="1" applyProtection="1">
      <protection hidden="1"/>
    </xf>
    <xf numFmtId="0" fontId="10" fillId="0" borderId="0" xfId="43" applyFont="1" applyAlignment="1" applyProtection="1">
      <alignment vertical="center"/>
      <protection hidden="1"/>
    </xf>
    <xf numFmtId="0" fontId="10" fillId="0" borderId="9" xfId="43" applyFont="1" applyBorder="1" applyAlignment="1" applyProtection="1">
      <alignment horizontal="center" vertical="center"/>
      <protection hidden="1"/>
    </xf>
    <xf numFmtId="0" fontId="10" fillId="0" borderId="10" xfId="43" applyFont="1" applyBorder="1" applyAlignment="1" applyProtection="1">
      <alignment horizontal="left" vertical="center"/>
      <protection hidden="1"/>
    </xf>
    <xf numFmtId="0" fontId="28" fillId="0" borderId="11" xfId="31" applyBorder="1" applyProtection="1">
      <protection hidden="1"/>
    </xf>
    <xf numFmtId="0" fontId="28" fillId="0" borderId="12" xfId="31" applyBorder="1" applyProtection="1">
      <protection hidden="1"/>
    </xf>
    <xf numFmtId="0" fontId="28" fillId="0" borderId="13" xfId="31" applyBorder="1" applyProtection="1">
      <protection hidden="1"/>
    </xf>
    <xf numFmtId="0" fontId="28" fillId="0" borderId="0" xfId="43" applyAlignment="1" applyProtection="1">
      <alignment horizontal="left"/>
      <protection hidden="1"/>
    </xf>
    <xf numFmtId="0" fontId="28" fillId="0" borderId="9" xfId="43" applyBorder="1" applyAlignment="1" applyProtection="1">
      <alignment horizontal="center"/>
      <protection hidden="1"/>
    </xf>
    <xf numFmtId="0" fontId="28" fillId="0" borderId="9" xfId="43" applyBorder="1" applyProtection="1">
      <protection hidden="1"/>
    </xf>
    <xf numFmtId="0" fontId="28" fillId="0" borderId="9" xfId="48" applyBorder="1" applyAlignment="1" applyProtection="1">
      <alignment horizontal="center"/>
      <protection hidden="1"/>
    </xf>
    <xf numFmtId="0" fontId="28" fillId="0" borderId="0" xfId="48" applyProtection="1">
      <protection hidden="1"/>
    </xf>
    <xf numFmtId="0" fontId="28" fillId="0" borderId="14" xfId="31" applyBorder="1" applyProtection="1">
      <protection hidden="1"/>
    </xf>
    <xf numFmtId="0" fontId="28" fillId="0" borderId="15" xfId="48" applyBorder="1" applyAlignment="1" applyProtection="1">
      <alignment horizontal="center"/>
      <protection hidden="1"/>
    </xf>
    <xf numFmtId="0" fontId="28" fillId="0" borderId="16" xfId="48" applyBorder="1" applyProtection="1">
      <protection hidden="1"/>
    </xf>
    <xf numFmtId="0" fontId="28" fillId="0" borderId="16" xfId="43" applyBorder="1" applyProtection="1">
      <protection hidden="1"/>
    </xf>
    <xf numFmtId="0" fontId="28" fillId="0" borderId="17" xfId="43" applyBorder="1" applyProtection="1">
      <protection hidden="1"/>
    </xf>
    <xf numFmtId="0" fontId="30" fillId="0" borderId="0" xfId="31" applyFont="1" applyProtection="1">
      <protection hidden="1"/>
    </xf>
    <xf numFmtId="0" fontId="31" fillId="0" borderId="0" xfId="0" applyFont="1" applyAlignment="1" applyProtection="1">
      <alignment vertical="center"/>
      <protection hidden="1"/>
    </xf>
    <xf numFmtId="0" fontId="18" fillId="0" borderId="18" xfId="27" applyBorder="1" applyProtection="1">
      <protection hidden="1"/>
    </xf>
    <xf numFmtId="0" fontId="21" fillId="0" borderId="0" xfId="27" applyFont="1" applyAlignment="1" applyProtection="1">
      <alignment vertical="top"/>
      <protection hidden="1"/>
    </xf>
    <xf numFmtId="0" fontId="21" fillId="0" borderId="0" xfId="27" applyFont="1" applyAlignment="1" applyProtection="1">
      <alignment horizontal="right" vertical="top"/>
      <protection hidden="1"/>
    </xf>
    <xf numFmtId="0" fontId="32" fillId="0" borderId="18" xfId="27" applyFont="1" applyBorder="1" applyProtection="1">
      <protection hidden="1"/>
    </xf>
    <xf numFmtId="0" fontId="6" fillId="0" borderId="18" xfId="27" applyFont="1" applyBorder="1" applyAlignment="1" applyProtection="1">
      <alignment horizontal="center"/>
      <protection hidden="1"/>
    </xf>
    <xf numFmtId="0" fontId="6" fillId="0" borderId="19" xfId="0" applyFont="1" applyBorder="1" applyAlignment="1" applyProtection="1">
      <alignment horizontal="right"/>
      <protection hidden="1"/>
    </xf>
    <xf numFmtId="0" fontId="6" fillId="0" borderId="19" xfId="0" applyFont="1" applyBorder="1" applyAlignment="1" applyProtection="1">
      <alignment vertical="center"/>
      <protection hidden="1"/>
    </xf>
    <xf numFmtId="0" fontId="7" fillId="0" borderId="0" xfId="0" applyFont="1" applyProtection="1">
      <protection hidden="1"/>
    </xf>
    <xf numFmtId="0" fontId="8"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8" fillId="0" borderId="0" xfId="41" applyFont="1" applyAlignment="1" applyProtection="1">
      <alignment horizontal="left" vertical="center" indent="1"/>
      <protection hidden="1"/>
    </xf>
    <xf numFmtId="0" fontId="7" fillId="0" borderId="0" xfId="41" applyAlignment="1" applyProtection="1">
      <alignment horizontal="left" vertical="center" indent="1"/>
      <protection hidden="1"/>
    </xf>
    <xf numFmtId="0" fontId="7"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4" fillId="0" borderId="19" xfId="27" applyFont="1" applyBorder="1" applyProtection="1">
      <protection hidden="1"/>
    </xf>
    <xf numFmtId="0" fontId="4" fillId="0" borderId="19" xfId="27" applyFont="1" applyBorder="1" applyAlignment="1" applyProtection="1">
      <alignment vertical="top"/>
      <protection hidden="1"/>
    </xf>
    <xf numFmtId="0" fontId="8" fillId="0" borderId="0" xfId="0" applyFont="1" applyAlignment="1" applyProtection="1">
      <alignment horizontal="center" vertical="center"/>
      <protection hidden="1"/>
    </xf>
    <xf numFmtId="0" fontId="7" fillId="0" borderId="0" xfId="27" applyFont="1" applyAlignment="1" applyProtection="1">
      <alignment horizontal="justify" vertical="top" wrapText="1"/>
      <protection hidden="1"/>
    </xf>
    <xf numFmtId="0" fontId="4" fillId="0" borderId="19" xfId="0" applyFont="1" applyBorder="1" applyAlignment="1" applyProtection="1">
      <alignment vertical="center"/>
      <protection hidden="1"/>
    </xf>
    <xf numFmtId="0" fontId="4"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45" applyFont="1" applyAlignment="1" applyProtection="1">
      <alignment vertical="center"/>
      <protection hidden="1"/>
    </xf>
    <xf numFmtId="0" fontId="7" fillId="0" borderId="0" xfId="45" applyAlignment="1" applyProtection="1">
      <alignment horizontal="left" vertical="center" indent="1"/>
      <protection hidden="1"/>
    </xf>
    <xf numFmtId="0" fontId="8" fillId="0" borderId="0" xfId="45" applyFont="1" applyAlignment="1" applyProtection="1">
      <alignment vertical="top"/>
      <protection hidden="1"/>
    </xf>
    <xf numFmtId="0" fontId="8" fillId="0" borderId="0" xfId="0" applyFont="1" applyAlignment="1" applyProtection="1">
      <alignment horizontal="justify" vertical="center"/>
      <protection hidden="1"/>
    </xf>
    <xf numFmtId="173" fontId="8"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25" fillId="0" borderId="0" xfId="47" applyFont="1"/>
    <xf numFmtId="0" fontId="7" fillId="0" borderId="0" xfId="42" applyFont="1" applyAlignment="1">
      <alignment horizontal="justify" vertical="center"/>
    </xf>
    <xf numFmtId="0" fontId="7" fillId="0" borderId="0" xfId="42" applyFont="1" applyAlignment="1">
      <alignment vertical="center"/>
    </xf>
    <xf numFmtId="0" fontId="7" fillId="0" borderId="20" xfId="42" applyFont="1" applyBorder="1" applyAlignment="1">
      <alignment vertical="center" wrapText="1"/>
    </xf>
    <xf numFmtId="0" fontId="7" fillId="0" borderId="21" xfId="42" applyFont="1" applyBorder="1" applyAlignment="1">
      <alignment vertical="center" wrapText="1"/>
    </xf>
    <xf numFmtId="0" fontId="7" fillId="0" borderId="22" xfId="42" applyFont="1" applyBorder="1" applyAlignment="1">
      <alignment vertical="center" wrapText="1"/>
    </xf>
    <xf numFmtId="0" fontId="7" fillId="0" borderId="3" xfId="42" applyFont="1" applyBorder="1" applyAlignment="1">
      <alignment vertical="center" wrapText="1"/>
    </xf>
    <xf numFmtId="0" fontId="18" fillId="0" borderId="22" xfId="42" applyBorder="1" applyAlignment="1">
      <alignment horizontal="left" vertical="center" wrapText="1"/>
    </xf>
    <xf numFmtId="0" fontId="7" fillId="0" borderId="3" xfId="42" applyFont="1" applyBorder="1" applyAlignment="1">
      <alignment horizontal="center" vertical="center" wrapText="1"/>
    </xf>
    <xf numFmtId="0" fontId="7" fillId="0" borderId="9" xfId="42" applyFont="1" applyBorder="1" applyAlignment="1">
      <alignment vertical="center" wrapText="1"/>
    </xf>
    <xf numFmtId="0" fontId="7" fillId="0" borderId="0" xfId="42" applyFont="1" applyAlignment="1">
      <alignment vertical="center" wrapText="1"/>
    </xf>
    <xf numFmtId="0" fontId="7" fillId="0" borderId="23" xfId="42" applyFont="1" applyBorder="1" applyAlignment="1">
      <alignment vertical="center"/>
    </xf>
    <xf numFmtId="0" fontId="7" fillId="0" borderId="24" xfId="42" applyFont="1" applyBorder="1" applyAlignment="1">
      <alignment vertical="center"/>
    </xf>
    <xf numFmtId="0" fontId="7" fillId="0" borderId="25" xfId="42" applyFont="1" applyBorder="1" applyAlignment="1">
      <alignment vertical="center"/>
    </xf>
    <xf numFmtId="0" fontId="7" fillId="0" borderId="26" xfId="42" applyFont="1" applyBorder="1" applyAlignment="1">
      <alignment vertical="center"/>
    </xf>
    <xf numFmtId="0" fontId="7" fillId="0" borderId="27" xfId="42" applyFont="1" applyBorder="1" applyAlignment="1">
      <alignment vertical="center"/>
    </xf>
    <xf numFmtId="0" fontId="7" fillId="0" borderId="28" xfId="42" applyFont="1" applyBorder="1" applyAlignment="1">
      <alignment vertical="center"/>
    </xf>
    <xf numFmtId="0" fontId="7" fillId="0" borderId="29" xfId="42" applyFont="1" applyBorder="1" applyAlignment="1">
      <alignment vertical="center"/>
    </xf>
    <xf numFmtId="0" fontId="7" fillId="0" borderId="30" xfId="42" applyFont="1" applyBorder="1" applyAlignment="1">
      <alignment vertical="center"/>
    </xf>
    <xf numFmtId="0" fontId="7" fillId="0" borderId="9" xfId="42" applyFont="1" applyBorder="1" applyAlignment="1">
      <alignment vertical="center"/>
    </xf>
    <xf numFmtId="0" fontId="7" fillId="0" borderId="10" xfId="42" applyFont="1" applyBorder="1" applyAlignment="1">
      <alignment vertical="center" wrapText="1"/>
    </xf>
    <xf numFmtId="0" fontId="7" fillId="0" borderId="22" xfId="42" applyFont="1" applyBorder="1" applyAlignment="1">
      <alignment horizontal="left" vertical="center"/>
    </xf>
    <xf numFmtId="0" fontId="7" fillId="0" borderId="11" xfId="42" applyFont="1" applyBorder="1" applyAlignment="1">
      <alignment horizontal="left" vertical="center"/>
    </xf>
    <xf numFmtId="0" fontId="7" fillId="0" borderId="9" xfId="42" applyFont="1" applyBorder="1" applyAlignment="1">
      <alignment horizontal="left" vertical="center"/>
    </xf>
    <xf numFmtId="0" fontId="7" fillId="0" borderId="0" xfId="42" applyFont="1" applyAlignment="1">
      <alignment horizontal="left" vertical="center"/>
    </xf>
    <xf numFmtId="0" fontId="7" fillId="0" borderId="10" xfId="42" applyFont="1" applyBorder="1" applyAlignment="1">
      <alignment horizontal="left" vertical="center"/>
    </xf>
    <xf numFmtId="0" fontId="7" fillId="0" borderId="31" xfId="42" applyFont="1" applyBorder="1" applyAlignment="1">
      <alignment horizontal="left" vertical="center"/>
    </xf>
    <xf numFmtId="0" fontId="7" fillId="0" borderId="32" xfId="42" applyFont="1" applyBorder="1" applyAlignment="1">
      <alignment horizontal="left" vertical="center"/>
    </xf>
    <xf numFmtId="0" fontId="7" fillId="0" borderId="0" xfId="47" applyFont="1"/>
    <xf numFmtId="0" fontId="8" fillId="2" borderId="33" xfId="42" applyFont="1" applyFill="1" applyBorder="1" applyAlignment="1" applyProtection="1">
      <alignment horizontal="left" vertical="center" wrapText="1"/>
      <protection locked="0"/>
    </xf>
    <xf numFmtId="0" fontId="7" fillId="2" borderId="33" xfId="42" applyFont="1" applyFill="1" applyBorder="1" applyAlignment="1" applyProtection="1">
      <alignment horizontal="left" vertical="center" wrapText="1"/>
      <protection locked="0"/>
    </xf>
    <xf numFmtId="0" fontId="7" fillId="2" borderId="34" xfId="42" applyFont="1" applyFill="1" applyBorder="1" applyAlignment="1" applyProtection="1">
      <alignment horizontal="left" vertical="center" wrapText="1"/>
      <protection locked="0"/>
    </xf>
    <xf numFmtId="0" fontId="7" fillId="2" borderId="33" xfId="42" applyFont="1" applyFill="1" applyBorder="1" applyAlignment="1" applyProtection="1">
      <alignment vertical="center" wrapText="1"/>
      <protection locked="0"/>
    </xf>
    <xf numFmtId="0" fontId="7" fillId="2" borderId="34" xfId="42" applyFont="1" applyFill="1" applyBorder="1" applyAlignment="1" applyProtection="1">
      <alignment vertical="center" wrapText="1"/>
      <protection locked="0"/>
    </xf>
    <xf numFmtId="0" fontId="7" fillId="2" borderId="35" xfId="42" applyFont="1" applyFill="1" applyBorder="1" applyAlignment="1" applyProtection="1">
      <alignment vertical="center" wrapText="1"/>
      <protection locked="0"/>
    </xf>
    <xf numFmtId="0" fontId="35" fillId="0" borderId="36" xfId="42" applyFont="1" applyBorder="1" applyAlignment="1" applyProtection="1">
      <alignment horizontal="left" vertical="center" wrapText="1"/>
      <protection locked="0"/>
    </xf>
    <xf numFmtId="0" fontId="33" fillId="0" borderId="36" xfId="47" applyFont="1" applyBorder="1" applyAlignment="1" applyProtection="1">
      <alignment horizontal="center" vertical="center"/>
      <protection locked="0"/>
    </xf>
    <xf numFmtId="0" fontId="7" fillId="0" borderId="10" xfId="42" applyFont="1" applyBorder="1" applyAlignment="1" applyProtection="1">
      <alignment horizontal="center" vertical="center"/>
      <protection locked="0"/>
    </xf>
    <xf numFmtId="175" fontId="7" fillId="2" borderId="33" xfId="42" applyNumberFormat="1" applyFont="1" applyFill="1" applyBorder="1" applyAlignment="1" applyProtection="1">
      <alignment horizontal="left" vertical="center" wrapText="1"/>
      <protection locked="0"/>
    </xf>
    <xf numFmtId="0" fontId="41" fillId="0" borderId="0" xfId="44" applyFont="1" applyAlignment="1">
      <alignment horizontal="center" vertical="center" wrapText="1"/>
    </xf>
    <xf numFmtId="0" fontId="41" fillId="0" borderId="0" xfId="44" applyFont="1" applyAlignment="1">
      <alignment vertical="center" wrapText="1"/>
    </xf>
    <xf numFmtId="0" fontId="42" fillId="0" borderId="0" xfId="0" applyFont="1"/>
    <xf numFmtId="0" fontId="42" fillId="0" borderId="0" xfId="0" applyFont="1" applyAlignment="1">
      <alignment horizontal="center" vertical="top"/>
    </xf>
    <xf numFmtId="0" fontId="42" fillId="0" borderId="0" xfId="0" applyFont="1" applyAlignment="1">
      <alignment horizontal="center"/>
    </xf>
    <xf numFmtId="0" fontId="42" fillId="0" borderId="0" xfId="0" applyFont="1" applyAlignment="1">
      <alignment vertical="top"/>
    </xf>
    <xf numFmtId="0" fontId="43" fillId="0" borderId="18" xfId="0" applyFont="1" applyBorder="1" applyAlignment="1" applyProtection="1">
      <alignment vertical="top"/>
      <protection hidden="1"/>
    </xf>
    <xf numFmtId="0" fontId="43" fillId="0" borderId="18" xfId="0" applyFont="1" applyBorder="1" applyProtection="1">
      <protection hidden="1"/>
    </xf>
    <xf numFmtId="164" fontId="0" fillId="0" borderId="0" xfId="7" applyFont="1"/>
    <xf numFmtId="0" fontId="8" fillId="0" borderId="19" xfId="40" applyFont="1" applyBorder="1" applyAlignment="1">
      <alignment vertical="center"/>
    </xf>
    <xf numFmtId="0" fontId="7" fillId="0" borderId="19" xfId="40" applyFont="1" applyBorder="1" applyAlignment="1">
      <alignment vertical="center"/>
    </xf>
    <xf numFmtId="0" fontId="8" fillId="0" borderId="19" xfId="40" applyFont="1" applyBorder="1" applyAlignment="1">
      <alignment horizontal="right" vertical="center"/>
    </xf>
    <xf numFmtId="0" fontId="10" fillId="0" borderId="0" xfId="25"/>
    <xf numFmtId="0" fontId="7" fillId="0" borderId="0" xfId="40" applyFont="1" applyAlignment="1">
      <alignment vertical="center"/>
    </xf>
    <xf numFmtId="0" fontId="8" fillId="0" borderId="0" xfId="40" applyFont="1" applyAlignment="1">
      <alignment horizontal="center" vertical="center"/>
    </xf>
    <xf numFmtId="0" fontId="7" fillId="0" borderId="0" xfId="40" applyFont="1" applyAlignment="1">
      <alignment horizontal="left" vertical="center"/>
    </xf>
    <xf numFmtId="173" fontId="7" fillId="0" borderId="0" xfId="40" applyNumberFormat="1" applyFont="1" applyAlignment="1">
      <alignment horizontal="left" vertical="center"/>
    </xf>
    <xf numFmtId="0" fontId="7" fillId="0" borderId="0" xfId="41" applyAlignment="1">
      <alignment horizontal="left" vertical="center"/>
    </xf>
    <xf numFmtId="0" fontId="8" fillId="0" borderId="0" xfId="41" applyFont="1" applyAlignment="1">
      <alignment horizontal="left" vertical="center"/>
    </xf>
    <xf numFmtId="0" fontId="7" fillId="0" borderId="0" xfId="40" applyFont="1" applyAlignment="1">
      <alignment horizontal="justify" vertical="center"/>
    </xf>
    <xf numFmtId="0" fontId="7" fillId="0" borderId="0" xfId="46" applyAlignment="1">
      <alignment horizontal="left" vertical="center"/>
    </xf>
    <xf numFmtId="0" fontId="7" fillId="0" borderId="0" xfId="40" applyFont="1" applyAlignment="1">
      <alignment vertical="top"/>
    </xf>
    <xf numFmtId="172" fontId="7" fillId="0" borderId="0" xfId="40" applyNumberFormat="1" applyFont="1" applyAlignment="1">
      <alignment horizontal="center" vertical="top"/>
    </xf>
    <xf numFmtId="0" fontId="7" fillId="0" borderId="0" xfId="40" applyFont="1" applyAlignment="1">
      <alignment horizontal="justify" vertical="top"/>
    </xf>
    <xf numFmtId="0" fontId="7" fillId="0" borderId="0" xfId="40" applyFont="1" applyAlignment="1">
      <alignment horizontal="justify"/>
    </xf>
    <xf numFmtId="0" fontId="7" fillId="0" borderId="0" xfId="40" quotePrefix="1" applyFont="1" applyAlignment="1">
      <alignment horizontal="justify"/>
    </xf>
    <xf numFmtId="172" fontId="7" fillId="0" borderId="0" xfId="40" applyNumberFormat="1" applyFont="1" applyAlignment="1">
      <alignment horizontal="center" vertical="center"/>
    </xf>
    <xf numFmtId="0" fontId="7" fillId="0" borderId="0" xfId="40" applyFont="1" applyAlignment="1">
      <alignment horizontal="center" vertical="top"/>
    </xf>
    <xf numFmtId="0" fontId="7" fillId="0" borderId="0" xfId="36" applyAlignment="1">
      <alignment vertical="center"/>
    </xf>
    <xf numFmtId="0" fontId="7" fillId="0" borderId="0" xfId="36" applyAlignment="1">
      <alignment horizontal="center" vertical="center" wrapText="1"/>
    </xf>
    <xf numFmtId="0" fontId="7" fillId="0" borderId="0" xfId="36"/>
    <xf numFmtId="0" fontId="7" fillId="0" borderId="0" xfId="36" applyAlignment="1">
      <alignment horizontal="justify" vertical="center"/>
    </xf>
    <xf numFmtId="172" fontId="7" fillId="0" borderId="0" xfId="36" applyNumberFormat="1" applyAlignment="1">
      <alignment horizontal="center" vertical="center"/>
    </xf>
    <xf numFmtId="0" fontId="7" fillId="0" borderId="0" xfId="36" applyAlignment="1">
      <alignment horizontal="right" vertical="center"/>
    </xf>
    <xf numFmtId="0" fontId="7" fillId="0" borderId="0" xfId="40" applyFont="1"/>
    <xf numFmtId="173" fontId="8" fillId="0" borderId="0" xfId="40" applyNumberFormat="1" applyFont="1" applyAlignment="1">
      <alignment vertical="center"/>
    </xf>
    <xf numFmtId="0" fontId="8" fillId="0" borderId="0" xfId="40" applyFont="1" applyAlignment="1">
      <alignment horizontal="right" vertical="center"/>
    </xf>
    <xf numFmtId="0" fontId="8" fillId="0" borderId="0" xfId="40" applyFont="1" applyAlignment="1">
      <alignment horizontal="left" vertical="center" indent="2"/>
    </xf>
    <xf numFmtId="0" fontId="8" fillId="0" borderId="0" xfId="40" applyFont="1" applyAlignment="1">
      <alignment horizontal="left" vertical="center" indent="1"/>
    </xf>
    <xf numFmtId="0" fontId="7" fillId="0" borderId="0" xfId="40" applyFont="1" applyAlignment="1">
      <alignment horizontal="left" vertical="center" indent="1"/>
    </xf>
    <xf numFmtId="0" fontId="7" fillId="0" borderId="0" xfId="36" applyAlignment="1">
      <alignment horizontal="left" vertical="center" indent="2"/>
    </xf>
    <xf numFmtId="0" fontId="8" fillId="0" borderId="0" xfId="36" applyFont="1" applyAlignment="1">
      <alignment horizontal="left" vertical="center"/>
    </xf>
    <xf numFmtId="173" fontId="8" fillId="0" borderId="0" xfId="36" applyNumberFormat="1" applyFont="1" applyAlignment="1">
      <alignment horizontal="left" vertical="center" indent="1"/>
    </xf>
    <xf numFmtId="0" fontId="7" fillId="2" borderId="44" xfId="36" applyFill="1" applyBorder="1" applyAlignment="1" applyProtection="1">
      <alignment horizontal="left" vertical="center"/>
      <protection locked="0"/>
    </xf>
    <xf numFmtId="164" fontId="0" fillId="0" borderId="0" xfId="0" applyNumberFormat="1"/>
    <xf numFmtId="0" fontId="7" fillId="0" borderId="18" xfId="26" applyFont="1" applyBorder="1" applyAlignment="1">
      <alignment horizontal="center" vertical="center" wrapText="1"/>
    </xf>
    <xf numFmtId="0" fontId="46" fillId="0" borderId="0" xfId="0" applyFont="1" applyAlignment="1">
      <alignment horizontal="left" vertical="center"/>
    </xf>
    <xf numFmtId="0" fontId="47" fillId="6" borderId="0" xfId="0" applyFont="1" applyFill="1" applyAlignment="1">
      <alignment horizontal="center" vertical="center"/>
    </xf>
    <xf numFmtId="0" fontId="4" fillId="0" borderId="14" xfId="0" applyFont="1" applyBorder="1" applyAlignment="1" applyProtection="1">
      <alignment horizontal="center" vertical="center" wrapText="1"/>
      <protection hidden="1"/>
    </xf>
    <xf numFmtId="0" fontId="4" fillId="5"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protection hidden="1"/>
    </xf>
    <xf numFmtId="2" fontId="4"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4" fillId="0" borderId="18" xfId="0" applyFont="1" applyBorder="1" applyAlignment="1" applyProtection="1">
      <alignment vertical="center"/>
      <protection hidden="1"/>
    </xf>
    <xf numFmtId="0" fontId="46" fillId="0" borderId="0" xfId="0" applyFont="1" applyAlignment="1" applyProtection="1">
      <alignment horizontal="left" vertical="center"/>
      <protection hidden="1"/>
    </xf>
    <xf numFmtId="0" fontId="42" fillId="0" borderId="0" xfId="0" applyFont="1" applyAlignment="1" applyProtection="1">
      <alignment vertical="center"/>
      <protection hidden="1"/>
    </xf>
    <xf numFmtId="0" fontId="6" fillId="0" borderId="18" xfId="0" applyFont="1" applyBorder="1" applyAlignment="1" applyProtection="1">
      <alignment horizontal="center" vertical="center" wrapText="1"/>
      <protection hidden="1"/>
    </xf>
    <xf numFmtId="0" fontId="48"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8" fillId="0" borderId="14" xfId="0" applyFont="1" applyBorder="1" applyAlignment="1" applyProtection="1">
      <alignment horizontal="center" vertical="center" wrapText="1"/>
      <protection hidden="1"/>
    </xf>
    <xf numFmtId="0" fontId="48" fillId="0" borderId="41"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164" fontId="6" fillId="0" borderId="18" xfId="18" applyFont="1" applyBorder="1" applyAlignment="1" applyProtection="1">
      <alignment vertical="center"/>
      <protection hidden="1"/>
    </xf>
    <xf numFmtId="9" fontId="48" fillId="5" borderId="41" xfId="0" applyNumberFormat="1" applyFont="1" applyFill="1" applyBorder="1" applyAlignment="1" applyProtection="1">
      <alignment horizontal="center" vertical="center" wrapText="1"/>
      <protection locked="0"/>
    </xf>
    <xf numFmtId="9" fontId="48"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0" fontId="48" fillId="0" borderId="0" xfId="0" applyFont="1" applyAlignment="1" applyProtection="1">
      <alignment horizontal="center" vertical="center" wrapText="1"/>
      <protection hidden="1"/>
    </xf>
    <xf numFmtId="164" fontId="42" fillId="0" borderId="0" xfId="0" applyNumberFormat="1" applyFont="1"/>
    <xf numFmtId="2" fontId="29" fillId="0" borderId="18" xfId="0" applyNumberFormat="1" applyFont="1" applyBorder="1" applyAlignment="1">
      <alignment horizontal="center" vertical="center"/>
    </xf>
    <xf numFmtId="2" fontId="4"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4" fillId="0" borderId="14" xfId="0" applyNumberFormat="1" applyFont="1" applyBorder="1" applyAlignment="1" applyProtection="1">
      <alignment horizontal="center" vertical="center"/>
      <protection hidden="1"/>
    </xf>
    <xf numFmtId="0" fontId="39" fillId="0" borderId="18" xfId="37" applyFont="1" applyBorder="1" applyAlignment="1">
      <alignment horizontal="center" vertical="center" readingOrder="1"/>
    </xf>
    <xf numFmtId="2" fontId="39" fillId="0" borderId="18" xfId="37" applyNumberFormat="1" applyFont="1" applyBorder="1" applyAlignment="1">
      <alignment horizontal="center" vertical="center" readingOrder="1"/>
    </xf>
    <xf numFmtId="0" fontId="43" fillId="0" borderId="18" xfId="0" applyFont="1" applyBorder="1" applyAlignment="1" applyProtection="1">
      <alignment vertical="center"/>
      <protection hidden="1"/>
    </xf>
    <xf numFmtId="0" fontId="43" fillId="0" borderId="37" xfId="0" applyFont="1" applyBorder="1" applyAlignment="1" applyProtection="1">
      <alignment vertical="center"/>
      <protection hidden="1"/>
    </xf>
    <xf numFmtId="0" fontId="42" fillId="0" borderId="0" xfId="0" applyFont="1" applyAlignment="1">
      <alignment horizontal="left"/>
    </xf>
    <xf numFmtId="0" fontId="42" fillId="0" borderId="0" xfId="0" applyFont="1" applyAlignment="1">
      <alignment wrapText="1"/>
    </xf>
    <xf numFmtId="0" fontId="2" fillId="0" borderId="0" xfId="0" applyFont="1" applyAlignment="1" applyProtection="1">
      <alignment vertical="center"/>
      <protection hidden="1"/>
    </xf>
    <xf numFmtId="0" fontId="4" fillId="0" borderId="18" xfId="0" applyFont="1" applyBorder="1" applyAlignment="1">
      <alignment horizontal="justify" vertical="center" wrapText="1"/>
    </xf>
    <xf numFmtId="0" fontId="2" fillId="0" borderId="0" xfId="0" applyFont="1"/>
    <xf numFmtId="0" fontId="2" fillId="0" borderId="18" xfId="0" applyFont="1" applyBorder="1" applyAlignment="1">
      <alignment vertical="center"/>
    </xf>
    <xf numFmtId="0" fontId="2" fillId="0" borderId="18" xfId="0" applyFont="1" applyBorder="1" applyAlignment="1">
      <alignment horizontal="left"/>
    </xf>
    <xf numFmtId="164" fontId="2" fillId="0" borderId="18" xfId="7" applyFont="1" applyBorder="1" applyAlignment="1">
      <alignment horizontal="center" vertical="center"/>
    </xf>
    <xf numFmtId="0" fontId="2" fillId="0" borderId="18" xfId="0" applyFont="1" applyBorder="1" applyAlignment="1">
      <alignment vertical="top"/>
    </xf>
    <xf numFmtId="0" fontId="7" fillId="0" borderId="18" xfId="0" applyFont="1" applyBorder="1" applyProtection="1">
      <protection hidden="1"/>
    </xf>
    <xf numFmtId="164" fontId="7" fillId="0" borderId="18" xfId="7" applyFont="1" applyBorder="1" applyProtection="1">
      <protection hidden="1"/>
    </xf>
    <xf numFmtId="0" fontId="32" fillId="0" borderId="18" xfId="0" applyFont="1" applyBorder="1" applyAlignment="1">
      <alignment horizontal="center" vertical="center" wrapText="1"/>
    </xf>
    <xf numFmtId="164" fontId="32" fillId="0" borderId="18" xfId="7" applyFont="1" applyBorder="1" applyAlignment="1">
      <alignment horizontal="center" vertical="center" wrapText="1"/>
    </xf>
    <xf numFmtId="0" fontId="2" fillId="0" borderId="18" xfId="0" applyFont="1" applyBorder="1" applyAlignment="1">
      <alignment horizontal="justify" vertical="center"/>
    </xf>
    <xf numFmtId="164" fontId="2" fillId="0" borderId="18" xfId="7" applyFont="1" applyBorder="1" applyAlignment="1">
      <alignment horizontal="center" vertical="top"/>
    </xf>
    <xf numFmtId="164" fontId="32" fillId="6" borderId="18" xfId="7" applyFont="1" applyFill="1" applyBorder="1" applyAlignment="1">
      <alignment horizontal="center" vertical="center"/>
    </xf>
    <xf numFmtId="164" fontId="32" fillId="7" borderId="18" xfId="7" applyFont="1" applyFill="1" applyBorder="1" applyAlignment="1">
      <alignment horizontal="center" vertical="center"/>
    </xf>
    <xf numFmtId="164" fontId="32" fillId="6" borderId="18" xfId="7" applyFont="1" applyFill="1" applyBorder="1" applyAlignment="1">
      <alignment horizontal="center"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164" fontId="2" fillId="0" borderId="42" xfId="7" applyFont="1" applyBorder="1" applyAlignment="1">
      <alignment horizontal="center" vertical="center" wrapText="1"/>
    </xf>
    <xf numFmtId="0" fontId="2" fillId="0" borderId="40" xfId="0" applyFont="1" applyBorder="1" applyAlignment="1">
      <alignment horizontal="justify" vertical="center"/>
    </xf>
    <xf numFmtId="164" fontId="2" fillId="0" borderId="43" xfId="7" applyFont="1" applyBorder="1" applyAlignment="1">
      <alignment horizontal="center"/>
    </xf>
    <xf numFmtId="0" fontId="2" fillId="0" borderId="40" xfId="0" applyFont="1" applyBorder="1" applyAlignment="1">
      <alignment vertical="center"/>
    </xf>
    <xf numFmtId="174" fontId="2" fillId="0" borderId="0" xfId="0" applyNumberFormat="1" applyFont="1" applyAlignment="1">
      <alignment horizontal="left"/>
    </xf>
    <xf numFmtId="0" fontId="2" fillId="0" borderId="0" xfId="0" applyFont="1" applyAlignment="1">
      <alignment vertical="center"/>
    </xf>
    <xf numFmtId="0" fontId="2" fillId="0" borderId="41" xfId="0" applyFont="1" applyBorder="1" applyAlignment="1">
      <alignment vertical="center"/>
    </xf>
    <xf numFmtId="0" fontId="2" fillId="0" borderId="19" xfId="0" applyFont="1" applyBorder="1" applyAlignment="1">
      <alignment horizontal="left"/>
    </xf>
    <xf numFmtId="0" fontId="2" fillId="0" borderId="19" xfId="0" applyFont="1" applyBorder="1" applyAlignment="1">
      <alignment vertical="center"/>
    </xf>
    <xf numFmtId="164" fontId="2" fillId="0" borderId="30" xfId="7" applyFont="1" applyBorder="1" applyAlignment="1">
      <alignment horizontal="center"/>
    </xf>
    <xf numFmtId="0" fontId="7" fillId="0" borderId="18" xfId="0" applyFont="1" applyBorder="1" applyAlignment="1" applyProtection="1">
      <alignment vertical="center"/>
      <protection hidden="1"/>
    </xf>
    <xf numFmtId="9" fontId="48" fillId="5" borderId="18" xfId="53" applyFont="1" applyFill="1" applyBorder="1" applyAlignment="1" applyProtection="1">
      <alignment horizontal="center" vertical="center" wrapText="1"/>
      <protection locked="0"/>
    </xf>
    <xf numFmtId="0" fontId="51" fillId="0" borderId="18" xfId="0" applyFont="1" applyBorder="1" applyAlignment="1">
      <alignment vertical="center" wrapText="1"/>
    </xf>
    <xf numFmtId="2" fontId="52" fillId="7" borderId="18" xfId="0" applyNumberFormat="1" applyFont="1" applyFill="1" applyBorder="1" applyAlignment="1">
      <alignment horizontal="center" vertical="center" wrapText="1"/>
    </xf>
    <xf numFmtId="0" fontId="2" fillId="0" borderId="18" xfId="0" applyFont="1" applyBorder="1" applyAlignment="1">
      <alignment horizontal="center" vertical="center"/>
    </xf>
    <xf numFmtId="0" fontId="52" fillId="5" borderId="18" xfId="0" applyFont="1" applyFill="1" applyBorder="1" applyAlignment="1" applyProtection="1">
      <alignment horizontal="center" vertical="center"/>
      <protection locked="0"/>
    </xf>
    <xf numFmtId="9" fontId="52" fillId="0" borderId="18" xfId="0" applyNumberFormat="1" applyFont="1" applyBorder="1" applyAlignment="1">
      <alignment horizontal="center" vertical="center"/>
    </xf>
    <xf numFmtId="0" fontId="52" fillId="7" borderId="18" xfId="0" applyFont="1" applyFill="1" applyBorder="1" applyAlignment="1">
      <alignment horizontal="center" vertical="center"/>
    </xf>
    <xf numFmtId="0" fontId="52" fillId="7" borderId="18" xfId="0" applyFont="1" applyFill="1" applyBorder="1" applyAlignment="1">
      <alignment horizontal="center" vertical="center" wrapText="1"/>
    </xf>
    <xf numFmtId="2" fontId="52" fillId="7" borderId="18" xfId="0" applyNumberFormat="1" applyFont="1" applyFill="1" applyBorder="1" applyAlignment="1">
      <alignment horizontal="center" vertical="center"/>
    </xf>
    <xf numFmtId="0" fontId="52" fillId="0" borderId="0" xfId="0" applyFont="1"/>
    <xf numFmtId="0" fontId="8"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3" fillId="0" borderId="12" xfId="0" applyFont="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hidden="1"/>
    </xf>
    <xf numFmtId="0" fontId="53" fillId="0" borderId="37" xfId="0" applyFont="1" applyBorder="1" applyAlignment="1" applyProtection="1">
      <alignment horizontal="center" vertical="center" wrapText="1"/>
      <protection hidden="1"/>
    </xf>
    <xf numFmtId="0" fontId="53" fillId="0" borderId="11"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protection hidden="1"/>
    </xf>
    <xf numFmtId="0" fontId="8" fillId="0" borderId="18" xfId="0" applyFont="1" applyBorder="1" applyAlignment="1" applyProtection="1">
      <alignment horizontal="center"/>
      <protection hidden="1"/>
    </xf>
    <xf numFmtId="0" fontId="52" fillId="0" borderId="0" xfId="0" applyFont="1" applyAlignment="1">
      <alignment vertical="center"/>
    </xf>
    <xf numFmtId="2" fontId="52" fillId="0" borderId="18" xfId="0" applyNumberFormat="1" applyFont="1" applyBorder="1" applyAlignment="1">
      <alignment horizontal="left" vertical="top" wrapText="1"/>
    </xf>
    <xf numFmtId="2" fontId="2" fillId="0" borderId="18" xfId="0" applyNumberFormat="1" applyFont="1" applyBorder="1" applyAlignment="1">
      <alignment horizontal="center" vertical="center"/>
    </xf>
    <xf numFmtId="2" fontId="52" fillId="0" borderId="18" xfId="0" applyNumberFormat="1" applyFont="1" applyBorder="1" applyAlignment="1">
      <alignment vertical="center"/>
    </xf>
    <xf numFmtId="2" fontId="52" fillId="0" borderId="18" xfId="0" applyNumberFormat="1" applyFont="1" applyBorder="1" applyAlignment="1">
      <alignment horizontal="right" vertical="center"/>
    </xf>
    <xf numFmtId="0" fontId="52" fillId="0" borderId="18" xfId="0" applyFont="1" applyBorder="1" applyAlignment="1">
      <alignment vertical="top" wrapText="1"/>
    </xf>
    <xf numFmtId="0" fontId="52" fillId="5" borderId="18" xfId="0" applyFont="1" applyFill="1" applyBorder="1" applyAlignment="1" applyProtection="1">
      <alignment vertical="center"/>
      <protection locked="0"/>
    </xf>
    <xf numFmtId="0" fontId="2" fillId="0" borderId="18" xfId="0" applyFont="1" applyBorder="1" applyAlignment="1">
      <alignment horizontal="left" vertical="top" wrapText="1"/>
    </xf>
    <xf numFmtId="0" fontId="51" fillId="0" borderId="18" xfId="0" applyFont="1" applyBorder="1" applyAlignment="1">
      <alignment horizontal="left" vertical="top" wrapText="1"/>
    </xf>
    <xf numFmtId="0" fontId="2" fillId="0" borderId="18" xfId="0" applyFont="1" applyBorder="1" applyAlignment="1">
      <alignment horizontal="center" vertical="center" wrapText="1"/>
    </xf>
    <xf numFmtId="0" fontId="52" fillId="0" borderId="18" xfId="0" applyFont="1" applyBorder="1" applyAlignment="1">
      <alignment horizontal="center" vertical="top"/>
    </xf>
    <xf numFmtId="0" fontId="52" fillId="0" borderId="18" xfId="0" applyFont="1" applyBorder="1" applyAlignment="1">
      <alignment vertical="top"/>
    </xf>
    <xf numFmtId="2" fontId="8" fillId="0" borderId="18" xfId="0" applyNumberFormat="1" applyFont="1" applyBorder="1" applyAlignment="1" applyProtection="1">
      <alignment vertical="center" wrapText="1"/>
      <protection hidden="1"/>
    </xf>
    <xf numFmtId="2" fontId="8" fillId="0" borderId="14" xfId="0" applyNumberFormat="1" applyFont="1" applyBorder="1" applyAlignment="1" applyProtection="1">
      <alignment vertical="center" wrapText="1"/>
      <protection hidden="1"/>
    </xf>
    <xf numFmtId="0" fontId="52" fillId="0" borderId="0" xfId="0" applyFont="1" applyAlignment="1">
      <alignment horizontal="center" vertical="top"/>
    </xf>
    <xf numFmtId="0" fontId="52" fillId="0" borderId="0" xfId="0" applyFont="1" applyAlignment="1">
      <alignment vertical="top"/>
    </xf>
    <xf numFmtId="2" fontId="52" fillId="0" borderId="0" xfId="0" applyNumberFormat="1" applyFont="1" applyAlignment="1">
      <alignment vertical="top"/>
    </xf>
    <xf numFmtId="10" fontId="7" fillId="0" borderId="14" xfId="0" applyNumberFormat="1" applyFont="1" applyBorder="1" applyAlignment="1" applyProtection="1">
      <alignment horizontal="right" vertical="center"/>
      <protection hidden="1"/>
    </xf>
    <xf numFmtId="0" fontId="52" fillId="0" borderId="18" xfId="0" applyFont="1" applyBorder="1" applyAlignment="1">
      <alignment horizontal="right" vertical="top"/>
    </xf>
    <xf numFmtId="164" fontId="8" fillId="0" borderId="18" xfId="7" applyFont="1" applyBorder="1" applyAlignment="1" applyProtection="1">
      <alignment vertical="center" wrapText="1"/>
      <protection hidden="1"/>
    </xf>
    <xf numFmtId="0" fontId="2" fillId="0" borderId="18" xfId="0" applyFont="1" applyBorder="1" applyProtection="1">
      <protection hidden="1"/>
    </xf>
    <xf numFmtId="0" fontId="7" fillId="0" borderId="18" xfId="0" applyFont="1" applyBorder="1" applyAlignment="1" applyProtection="1">
      <alignment vertical="center" wrapText="1"/>
      <protection hidden="1"/>
    </xf>
    <xf numFmtId="176" fontId="55" fillId="0" borderId="18" xfId="0" applyNumberFormat="1" applyFont="1" applyBorder="1" applyAlignment="1" applyProtection="1">
      <alignment horizontal="right" vertical="center" wrapText="1"/>
      <protection hidden="1"/>
    </xf>
    <xf numFmtId="0" fontId="52" fillId="0" borderId="18" xfId="0" applyFont="1" applyBorder="1" applyAlignment="1">
      <alignment horizontal="left" vertical="top" wrapText="1"/>
    </xf>
    <xf numFmtId="3" fontId="6" fillId="0" borderId="0" xfId="40" quotePrefix="1" applyNumberFormat="1" applyFont="1" applyAlignment="1">
      <alignment vertical="center"/>
    </xf>
    <xf numFmtId="0" fontId="8" fillId="8" borderId="3" xfId="0" applyFont="1" applyFill="1" applyBorder="1" applyAlignment="1" applyProtection="1">
      <alignment vertical="center" wrapText="1"/>
      <protection hidden="1"/>
    </xf>
    <xf numFmtId="0" fontId="56" fillId="0" borderId="18" xfId="28" applyFont="1" applyBorder="1" applyAlignment="1">
      <alignment horizontal="center" vertical="top" wrapText="1"/>
    </xf>
    <xf numFmtId="0" fontId="7" fillId="0" borderId="3" xfId="0" applyFont="1" applyBorder="1" applyAlignment="1" applyProtection="1">
      <alignment vertical="center"/>
      <protection hidden="1"/>
    </xf>
    <xf numFmtId="0" fontId="7" fillId="0" borderId="37" xfId="0" applyFont="1" applyBorder="1" applyAlignment="1" applyProtection="1">
      <alignment vertical="center"/>
      <protection hidden="1"/>
    </xf>
    <xf numFmtId="0" fontId="7" fillId="0" borderId="37" xfId="0" applyFont="1" applyBorder="1" applyProtection="1">
      <protection hidden="1"/>
    </xf>
    <xf numFmtId="1" fontId="2" fillId="0" borderId="18" xfId="37" applyNumberFormat="1" applyFont="1" applyBorder="1" applyAlignment="1">
      <alignment horizontal="center" vertical="center" readingOrder="1"/>
    </xf>
    <xf numFmtId="0" fontId="32" fillId="0" borderId="18" xfId="0" applyFont="1" applyBorder="1" applyAlignment="1" applyProtection="1">
      <alignment horizontal="center" vertical="center"/>
      <protection hidden="1"/>
    </xf>
    <xf numFmtId="0" fontId="32" fillId="0" borderId="18" xfId="0" applyFont="1" applyBorder="1" applyAlignment="1" applyProtection="1">
      <alignment horizontal="center"/>
      <protection hidden="1"/>
    </xf>
    <xf numFmtId="2" fontId="2" fillId="0" borderId="18" xfId="37" applyNumberFormat="1" applyFont="1" applyBorder="1" applyAlignment="1">
      <alignment horizontal="center" vertical="center" wrapText="1" readingOrder="1"/>
    </xf>
    <xf numFmtId="43" fontId="0" fillId="0" borderId="0" xfId="0" applyNumberFormat="1"/>
    <xf numFmtId="10" fontId="61" fillId="5" borderId="14" xfId="0" applyNumberFormat="1" applyFont="1" applyFill="1" applyBorder="1" applyAlignment="1" applyProtection="1">
      <alignment vertical="center" wrapText="1"/>
      <protection locked="0" hidden="1"/>
    </xf>
    <xf numFmtId="0" fontId="57" fillId="0" borderId="0" xfId="44" applyFont="1" applyAlignment="1">
      <alignment horizontal="center" vertical="center" wrapText="1"/>
    </xf>
    <xf numFmtId="0" fontId="41" fillId="0" borderId="0" xfId="44" applyFont="1" applyAlignment="1">
      <alignment horizontal="center" vertical="center" wrapText="1"/>
    </xf>
    <xf numFmtId="0" fontId="34" fillId="3" borderId="0" xfId="42" applyFont="1" applyFill="1" applyAlignment="1">
      <alignment horizontal="center" vertical="center"/>
    </xf>
    <xf numFmtId="0" fontId="7" fillId="0" borderId="0" xfId="45" applyAlignment="1" applyProtection="1">
      <alignment horizontal="left" vertical="center" wrapTex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8" fillId="0" borderId="0" xfId="45" applyFont="1" applyAlignment="1" applyProtection="1">
      <alignment horizontal="left" vertical="center" wrapText="1"/>
      <protection hidden="1"/>
    </xf>
    <xf numFmtId="0" fontId="4" fillId="0" borderId="44" xfId="27" applyFont="1" applyBorder="1" applyAlignment="1" applyProtection="1">
      <alignment horizontal="justify" vertical="top" wrapText="1"/>
      <protection hidden="1"/>
    </xf>
    <xf numFmtId="0" fontId="4" fillId="0" borderId="26" xfId="27" applyFont="1" applyBorder="1" applyAlignment="1" applyProtection="1">
      <alignment horizontal="justify" vertical="top" wrapText="1"/>
      <protection hidden="1"/>
    </xf>
    <xf numFmtId="0" fontId="4" fillId="0" borderId="45" xfId="27" applyFont="1" applyBorder="1" applyAlignment="1" applyProtection="1">
      <alignment horizontal="justify" vertical="top" wrapText="1"/>
      <protection hidden="1"/>
    </xf>
    <xf numFmtId="0" fontId="4" fillId="0" borderId="46" xfId="27" applyFont="1" applyBorder="1" applyAlignment="1" applyProtection="1">
      <alignment horizontal="justify" vertical="top" wrapText="1"/>
      <protection hidden="1"/>
    </xf>
    <xf numFmtId="0" fontId="23" fillId="0" borderId="47" xfId="27" applyFont="1" applyBorder="1" applyAlignment="1" applyProtection="1">
      <alignment horizontal="center" vertical="center"/>
      <protection hidden="1"/>
    </xf>
    <xf numFmtId="0" fontId="23" fillId="0" borderId="48" xfId="27" applyFont="1" applyBorder="1" applyAlignment="1" applyProtection="1">
      <alignment horizontal="center" vertical="center"/>
      <protection hidden="1"/>
    </xf>
    <xf numFmtId="0" fontId="23" fillId="0" borderId="24" xfId="27" applyFont="1" applyBorder="1" applyAlignment="1" applyProtection="1">
      <alignment horizontal="center" vertical="center"/>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horizontal="justify" vertical="top"/>
      <protection hidden="1"/>
    </xf>
    <xf numFmtId="0" fontId="6" fillId="0" borderId="0" xfId="27" applyFont="1" applyAlignment="1" applyProtection="1">
      <alignment horizontal="justify" vertical="top" wrapText="1"/>
      <protection hidden="1"/>
    </xf>
    <xf numFmtId="0" fontId="6" fillId="0" borderId="0" xfId="27" quotePrefix="1" applyFont="1" applyAlignment="1" applyProtection="1">
      <alignment horizontal="left" vertical="top" wrapText="1"/>
      <protection hidden="1"/>
    </xf>
    <xf numFmtId="0" fontId="4" fillId="0" borderId="0" xfId="27" applyFont="1" applyAlignment="1" applyProtection="1">
      <alignment horizontal="left" vertical="top"/>
      <protection hidden="1"/>
    </xf>
    <xf numFmtId="0" fontId="4" fillId="0" borderId="19" xfId="27" applyFont="1" applyBorder="1" applyAlignment="1" applyProtection="1">
      <alignment horizontal="justify" vertical="top" wrapText="1"/>
      <protection hidden="1"/>
    </xf>
    <xf numFmtId="0" fontId="4" fillId="0" borderId="19" xfId="27" applyFont="1" applyBorder="1" applyAlignment="1" applyProtection="1">
      <alignment horizontal="left" vertical="top" wrapText="1" indent="5"/>
      <protection hidden="1"/>
    </xf>
    <xf numFmtId="0" fontId="4" fillId="0" borderId="0" xfId="27" applyFont="1" applyAlignment="1" applyProtection="1">
      <alignment horizontal="left" vertical="top" wrapText="1" indent="5"/>
      <protection hidden="1"/>
    </xf>
    <xf numFmtId="0" fontId="6" fillId="0" borderId="0" xfId="27" applyFont="1" applyAlignment="1" applyProtection="1">
      <alignment horizontal="justify"/>
      <protection hidden="1"/>
    </xf>
    <xf numFmtId="0" fontId="4"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4" fillId="0" borderId="0" xfId="27" applyFont="1" applyAlignment="1" applyProtection="1">
      <alignment horizontal="center" vertical="top" wrapText="1"/>
      <protection hidden="1"/>
    </xf>
    <xf numFmtId="0" fontId="4" fillId="0" borderId="0" xfId="27" applyFont="1" applyAlignment="1" applyProtection="1">
      <alignment horizontal="justify"/>
      <protection hidden="1"/>
    </xf>
    <xf numFmtId="0" fontId="7" fillId="0" borderId="0" xfId="27" applyFont="1" applyAlignment="1" applyProtection="1">
      <alignment horizontal="justify" vertical="top" wrapText="1"/>
      <protection hidden="1"/>
    </xf>
    <xf numFmtId="0" fontId="7" fillId="0" borderId="0" xfId="27" applyFont="1" applyAlignment="1" applyProtection="1">
      <alignment horizontal="justify" vertical="top"/>
      <protection hidden="1"/>
    </xf>
    <xf numFmtId="0" fontId="6" fillId="0" borderId="0" xfId="27" applyFont="1" applyAlignment="1" applyProtection="1">
      <alignment horizontal="center" vertical="top"/>
      <protection hidden="1"/>
    </xf>
    <xf numFmtId="0" fontId="3" fillId="4" borderId="0" xfId="27" applyFont="1" applyFill="1" applyAlignment="1" applyProtection="1">
      <alignment horizontal="center" vertical="top"/>
      <protection hidden="1"/>
    </xf>
    <xf numFmtId="0" fontId="26" fillId="0" borderId="16" xfId="31" applyFont="1" applyBorder="1" applyAlignment="1" applyProtection="1">
      <alignment horizontal="left" vertical="top" wrapText="1"/>
      <protection hidden="1"/>
    </xf>
    <xf numFmtId="0" fontId="28" fillId="0" borderId="49" xfId="31" applyBorder="1" applyAlignment="1" applyProtection="1">
      <alignment horizontal="left" vertical="top" wrapText="1"/>
      <protection hidden="1"/>
    </xf>
    <xf numFmtId="0" fontId="28" fillId="0" borderId="2" xfId="31" applyBorder="1" applyAlignment="1" applyProtection="1">
      <alignment horizontal="left" vertical="top" wrapText="1"/>
      <protection hidden="1"/>
    </xf>
    <xf numFmtId="0" fontId="28" fillId="0" borderId="50" xfId="31" applyBorder="1" applyAlignment="1" applyProtection="1">
      <alignment horizontal="left" vertical="top" wrapText="1"/>
      <protection hidden="1"/>
    </xf>
    <xf numFmtId="164" fontId="10" fillId="2" borderId="49" xfId="16" applyFont="1" applyFill="1" applyBorder="1" applyAlignment="1" applyProtection="1">
      <alignment horizontal="right" vertical="center"/>
      <protection hidden="1"/>
    </xf>
    <xf numFmtId="164" fontId="10" fillId="2" borderId="50" xfId="16" applyFont="1" applyFill="1" applyBorder="1" applyAlignment="1" applyProtection="1">
      <alignment horizontal="right" vertical="center"/>
      <protection hidden="1"/>
    </xf>
    <xf numFmtId="0" fontId="10" fillId="0" borderId="9" xfId="43" applyFont="1" applyBorder="1" applyAlignment="1" applyProtection="1">
      <alignment horizontal="left" vertical="top" wrapText="1"/>
      <protection hidden="1"/>
    </xf>
    <xf numFmtId="0" fontId="10" fillId="0" borderId="0" xfId="43" applyFont="1" applyAlignment="1" applyProtection="1">
      <alignment horizontal="left" vertical="top" wrapText="1"/>
      <protection hidden="1"/>
    </xf>
    <xf numFmtId="0" fontId="10" fillId="0" borderId="10" xfId="43" applyFont="1" applyBorder="1" applyAlignment="1" applyProtection="1">
      <alignment horizontal="left" vertical="top" wrapText="1"/>
      <protection hidden="1"/>
    </xf>
    <xf numFmtId="2" fontId="19" fillId="2" borderId="49" xfId="43" applyNumberFormat="1" applyFont="1" applyFill="1" applyBorder="1" applyAlignment="1" applyProtection="1">
      <alignment horizontal="right" vertical="center"/>
      <protection hidden="1"/>
    </xf>
    <xf numFmtId="2" fontId="19" fillId="2" borderId="50" xfId="43" applyNumberFormat="1" applyFont="1" applyFill="1" applyBorder="1" applyAlignment="1" applyProtection="1">
      <alignment horizontal="right" vertical="center"/>
      <protection hidden="1"/>
    </xf>
    <xf numFmtId="0" fontId="10" fillId="0" borderId="51" xfId="43" applyFont="1" applyBorder="1" applyAlignment="1" applyProtection="1">
      <alignment horizontal="left" vertical="center"/>
      <protection hidden="1"/>
    </xf>
    <xf numFmtId="0" fontId="10" fillId="0" borderId="7" xfId="43" applyFont="1" applyBorder="1" applyAlignment="1" applyProtection="1">
      <alignment horizontal="left" vertical="center"/>
      <protection hidden="1"/>
    </xf>
    <xf numFmtId="0" fontId="8" fillId="8" borderId="37" xfId="0" applyFont="1" applyFill="1" applyBorder="1" applyAlignment="1" applyProtection="1">
      <alignment horizontal="left" vertical="center" wrapText="1"/>
      <protection hidden="1"/>
    </xf>
    <xf numFmtId="0" fontId="8" fillId="8" borderId="3" xfId="0" applyFont="1" applyFill="1" applyBorder="1" applyAlignment="1" applyProtection="1">
      <alignment horizontal="left" vertical="center" wrapText="1"/>
      <protection hidden="1"/>
    </xf>
    <xf numFmtId="0" fontId="8" fillId="8" borderId="11" xfId="0" applyFont="1" applyFill="1" applyBorder="1" applyAlignment="1" applyProtection="1">
      <alignment horizontal="left" vertical="center" wrapText="1"/>
      <protection hidden="1"/>
    </xf>
    <xf numFmtId="0" fontId="58" fillId="0" borderId="18" xfId="0" applyFont="1" applyBorder="1" applyAlignment="1">
      <alignment horizontal="center" vertical="center" wrapText="1"/>
    </xf>
    <xf numFmtId="0" fontId="49" fillId="0" borderId="18" xfId="0" applyFont="1" applyBorder="1" applyAlignment="1">
      <alignment horizontal="center" vertical="center" wrapText="1"/>
    </xf>
    <xf numFmtId="0" fontId="49" fillId="8" borderId="18" xfId="0" applyFont="1" applyFill="1" applyBorder="1" applyAlignment="1">
      <alignment horizontal="center" vertical="center" wrapText="1"/>
    </xf>
    <xf numFmtId="0" fontId="44" fillId="0" borderId="18" xfId="0" applyFont="1" applyBorder="1" applyAlignment="1" applyProtection="1">
      <alignment horizontal="left" vertical="center"/>
      <protection hidden="1"/>
    </xf>
    <xf numFmtId="0" fontId="43" fillId="0" borderId="37" xfId="0" applyFont="1" applyBorder="1" applyAlignment="1" applyProtection="1">
      <alignment horizontal="left" vertical="center" wrapText="1"/>
      <protection hidden="1"/>
    </xf>
    <xf numFmtId="0" fontId="43" fillId="0" borderId="3" xfId="0" applyFont="1" applyBorder="1" applyAlignment="1" applyProtection="1">
      <alignment horizontal="left" vertical="center" wrapText="1"/>
      <protection hidden="1"/>
    </xf>
    <xf numFmtId="0" fontId="43" fillId="0" borderId="11" xfId="0" applyFont="1" applyBorder="1" applyAlignment="1" applyProtection="1">
      <alignment horizontal="left" vertical="center" wrapText="1"/>
      <protection hidden="1"/>
    </xf>
    <xf numFmtId="0" fontId="49" fillId="0" borderId="18" xfId="0" applyFont="1" applyBorder="1" applyAlignment="1">
      <alignment horizontal="left" vertical="center" wrapText="1"/>
    </xf>
    <xf numFmtId="0" fontId="32" fillId="0" borderId="18" xfId="0" applyFont="1" applyBorder="1" applyAlignment="1" applyProtection="1">
      <alignment horizontal="right" vertical="center"/>
      <protection hidden="1"/>
    </xf>
    <xf numFmtId="0" fontId="43" fillId="0" borderId="18" xfId="0" applyFont="1" applyBorder="1" applyAlignment="1" applyProtection="1">
      <alignment horizontal="left" vertical="center"/>
      <protection hidden="1"/>
    </xf>
    <xf numFmtId="0" fontId="45" fillId="0" borderId="18" xfId="0" applyFont="1" applyBorder="1" applyAlignment="1">
      <alignment horizontal="left" vertical="center"/>
    </xf>
    <xf numFmtId="0" fontId="43" fillId="0" borderId="18" xfId="0" applyFont="1" applyBorder="1" applyAlignment="1" applyProtection="1">
      <alignment horizontal="left"/>
      <protection hidden="1"/>
    </xf>
    <xf numFmtId="0" fontId="53" fillId="0" borderId="18" xfId="0" applyFont="1" applyBorder="1" applyAlignment="1" applyProtection="1">
      <alignment horizontal="right" vertical="center"/>
      <protection hidden="1"/>
    </xf>
    <xf numFmtId="0" fontId="53" fillId="0" borderId="41" xfId="0" applyFont="1" applyBorder="1" applyAlignment="1" applyProtection="1">
      <alignment horizontal="right" vertical="center" wrapText="1"/>
      <protection hidden="1"/>
    </xf>
    <xf numFmtId="0" fontId="53" fillId="0" borderId="19" xfId="0" applyFont="1" applyBorder="1" applyAlignment="1" applyProtection="1">
      <alignment horizontal="right" vertical="center" wrapText="1"/>
      <protection hidden="1"/>
    </xf>
    <xf numFmtId="0" fontId="53" fillId="0" borderId="30" xfId="0" applyFont="1" applyBorder="1" applyAlignment="1" applyProtection="1">
      <alignment horizontal="right" vertical="center" wrapText="1"/>
      <protection hidden="1"/>
    </xf>
    <xf numFmtId="0" fontId="54" fillId="6" borderId="0" xfId="0" applyFont="1" applyFill="1" applyAlignment="1">
      <alignment horizontal="center" vertical="top"/>
    </xf>
    <xf numFmtId="0" fontId="8" fillId="0" borderId="18" xfId="0" applyFont="1" applyBorder="1" applyAlignment="1" applyProtection="1">
      <alignment horizontal="right" vertical="center" wrapText="1"/>
      <protection hidden="1"/>
    </xf>
    <xf numFmtId="0" fontId="59" fillId="0" borderId="0" xfId="0" applyFont="1" applyAlignment="1" applyProtection="1">
      <alignment horizontal="center" vertical="center" wrapText="1"/>
      <protection hidden="1"/>
    </xf>
    <xf numFmtId="0" fontId="59" fillId="8" borderId="0" xfId="0" applyFont="1" applyFill="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47" fillId="6" borderId="39" xfId="0" applyFont="1" applyFill="1" applyBorder="1" applyAlignment="1" applyProtection="1">
      <alignment horizontal="center" vertical="center"/>
      <protection hidden="1"/>
    </xf>
    <xf numFmtId="0" fontId="6" fillId="0" borderId="18" xfId="0" applyFont="1" applyBorder="1" applyAlignment="1" applyProtection="1">
      <alignment horizontal="right" vertical="center"/>
      <protection hidden="1"/>
    </xf>
    <xf numFmtId="0" fontId="44" fillId="8" borderId="37" xfId="0" applyFont="1" applyFill="1" applyBorder="1" applyAlignment="1" applyProtection="1">
      <alignment horizontal="left" vertical="center" wrapText="1"/>
      <protection hidden="1"/>
    </xf>
    <xf numFmtId="0" fontId="44" fillId="8" borderId="3" xfId="0" applyFont="1" applyFill="1" applyBorder="1" applyAlignment="1" applyProtection="1">
      <alignment horizontal="left" vertical="center" wrapText="1"/>
      <protection hidden="1"/>
    </xf>
    <xf numFmtId="0" fontId="44" fillId="8" borderId="11" xfId="0" applyFont="1" applyFill="1" applyBorder="1" applyAlignment="1" applyProtection="1">
      <alignment horizontal="left" vertical="center" wrapText="1"/>
      <protection hidden="1"/>
    </xf>
    <xf numFmtId="0" fontId="32" fillId="0" borderId="37" xfId="0" applyFont="1" applyBorder="1" applyAlignment="1">
      <alignment horizontal="left" vertical="center" wrapText="1"/>
    </xf>
    <xf numFmtId="0" fontId="32" fillId="0" borderId="11" xfId="0" applyFont="1" applyBorder="1" applyAlignment="1">
      <alignment horizontal="left" vertical="center" wrapText="1"/>
    </xf>
    <xf numFmtId="0" fontId="32" fillId="0" borderId="18" xfId="0" applyFont="1" applyBorder="1" applyAlignment="1">
      <alignment horizontal="left" vertical="center" wrapText="1"/>
    </xf>
    <xf numFmtId="0" fontId="6"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 fillId="0" borderId="18" xfId="0" applyFont="1" applyBorder="1" applyAlignment="1">
      <alignment horizontal="justify" vertical="center" wrapText="1"/>
    </xf>
    <xf numFmtId="0" fontId="2" fillId="0" borderId="37"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37" xfId="0" applyFont="1" applyBorder="1" applyAlignment="1">
      <alignment horizontal="left" vertical="center" wrapText="1"/>
    </xf>
    <xf numFmtId="0" fontId="6" fillId="0" borderId="11" xfId="0" applyFont="1" applyBorder="1" applyAlignment="1">
      <alignment horizontal="left" vertical="center" wrapText="1"/>
    </xf>
    <xf numFmtId="0" fontId="32" fillId="0" borderId="18" xfId="0" applyFont="1" applyBorder="1" applyAlignment="1">
      <alignment horizontal="justify" vertical="center" wrapText="1"/>
    </xf>
    <xf numFmtId="0" fontId="6" fillId="0" borderId="37"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8" xfId="0" applyFont="1" applyBorder="1" applyAlignment="1">
      <alignment horizontal="center" vertical="center" wrapText="1"/>
    </xf>
    <xf numFmtId="0" fontId="2" fillId="0" borderId="18" xfId="0" applyFont="1" applyBorder="1" applyAlignment="1">
      <alignment vertical="center"/>
    </xf>
    <xf numFmtId="0" fontId="32" fillId="0" borderId="18" xfId="0" applyFont="1" applyBorder="1" applyAlignment="1">
      <alignment horizontal="center" vertical="center" wrapText="1"/>
    </xf>
    <xf numFmtId="0" fontId="4" fillId="0" borderId="18" xfId="0" applyFont="1" applyBorder="1" applyAlignment="1" applyProtection="1">
      <alignment horizontal="left" vertical="center" wrapText="1"/>
      <protection hidden="1"/>
    </xf>
    <xf numFmtId="0" fontId="3" fillId="0" borderId="0" xfId="40" quotePrefix="1" applyFont="1" applyAlignment="1">
      <alignment horizontal="center" vertical="center"/>
    </xf>
    <xf numFmtId="0" fontId="7" fillId="0" borderId="53" xfId="36" applyBorder="1" applyAlignment="1">
      <alignment horizontal="left" vertical="center" indent="2"/>
    </xf>
    <xf numFmtId="0" fontId="7" fillId="0" borderId="44" xfId="36" applyBorder="1" applyAlignment="1">
      <alignment horizontal="left" vertical="center" indent="2"/>
    </xf>
    <xf numFmtId="0" fontId="7" fillId="2" borderId="44" xfId="36" applyFill="1" applyBorder="1" applyAlignment="1" applyProtection="1">
      <alignment horizontal="left" vertical="center"/>
      <protection locked="0"/>
    </xf>
    <xf numFmtId="0" fontId="7" fillId="0" borderId="52" xfId="36" applyBorder="1" applyAlignment="1">
      <alignment horizontal="left" vertical="center" indent="2"/>
    </xf>
    <xf numFmtId="0" fontId="7" fillId="0" borderId="0" xfId="36" applyAlignment="1">
      <alignment horizontal="left" vertical="center" indent="2"/>
    </xf>
    <xf numFmtId="0" fontId="7" fillId="0" borderId="52" xfId="36" applyBorder="1" applyAlignment="1">
      <alignment horizontal="justify" vertical="center" wrapText="1"/>
    </xf>
    <xf numFmtId="0" fontId="7" fillId="0" borderId="0" xfId="40" applyFont="1" applyAlignment="1">
      <alignment horizontal="justify" vertical="top"/>
    </xf>
    <xf numFmtId="173" fontId="8" fillId="0" borderId="0" xfId="40" applyNumberFormat="1" applyFont="1" applyAlignment="1">
      <alignment horizontal="left" vertical="center" indent="1"/>
    </xf>
    <xf numFmtId="0" fontId="7" fillId="0" borderId="0" xfId="40" applyFont="1" applyAlignment="1">
      <alignment horizontal="left" vertical="top" wrapText="1"/>
    </xf>
    <xf numFmtId="0" fontId="7" fillId="0" borderId="0" xfId="40" applyFont="1" applyAlignment="1">
      <alignment horizontal="center" vertical="top"/>
    </xf>
    <xf numFmtId="0" fontId="8" fillId="0" borderId="0" xfId="40" applyFont="1" applyAlignment="1">
      <alignment horizontal="justify" vertical="center"/>
    </xf>
    <xf numFmtId="0" fontId="7" fillId="0" borderId="0" xfId="40" applyFont="1" applyAlignment="1">
      <alignment horizontal="justify" vertical="center"/>
    </xf>
    <xf numFmtId="0" fontId="8" fillId="0" borderId="0" xfId="40" applyFont="1" applyAlignment="1">
      <alignment horizontal="center" vertical="center"/>
    </xf>
    <xf numFmtId="0" fontId="7" fillId="2" borderId="0" xfId="40" applyFont="1" applyFill="1" applyAlignment="1" applyProtection="1">
      <alignment horizontal="left" vertical="center"/>
      <protection locked="0"/>
    </xf>
    <xf numFmtId="173" fontId="7" fillId="0" borderId="0" xfId="40" applyNumberFormat="1" applyFont="1" applyAlignment="1">
      <alignment horizontal="left" vertical="center"/>
    </xf>
    <xf numFmtId="0" fontId="8" fillId="0" borderId="0" xfId="40" applyFont="1" applyAlignment="1">
      <alignment horizontal="justify" vertical="top"/>
    </xf>
  </cellXfs>
  <cellStyles count="56">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Comma 4" xfId="55" xr:uid="{00000000-0005-0000-0000-000012000000}"/>
    <cellStyle name="Formula" xfId="19" xr:uid="{00000000-0005-0000-0000-000013000000}"/>
    <cellStyle name="Header1" xfId="20" xr:uid="{00000000-0005-0000-0000-000014000000}"/>
    <cellStyle name="Header2" xfId="21" xr:uid="{00000000-0005-0000-0000-000015000000}"/>
    <cellStyle name="Hypertextový odkaz" xfId="22" xr:uid="{00000000-0005-0000-0000-000016000000}"/>
    <cellStyle name="no dec" xfId="23" xr:uid="{00000000-0005-0000-0000-000017000000}"/>
    <cellStyle name="Normal" xfId="0" builtinId="0"/>
    <cellStyle name="Normal - Style1" xfId="24" xr:uid="{00000000-0005-0000-0000-000019000000}"/>
    <cellStyle name="Normal 10" xfId="25" xr:uid="{00000000-0005-0000-0000-00001A000000}"/>
    <cellStyle name="Normal 13" xfId="26" xr:uid="{00000000-0005-0000-0000-00001B000000}"/>
    <cellStyle name="Normal 2" xfId="27" xr:uid="{00000000-0005-0000-0000-00001C000000}"/>
    <cellStyle name="Normal 2 2" xfId="28" xr:uid="{00000000-0005-0000-0000-00001D000000}"/>
    <cellStyle name="Normal 2 3" xfId="29" xr:uid="{00000000-0005-0000-0000-00001E000000}"/>
    <cellStyle name="Normal 2_20 Price Schedule VOL III Rev-2" xfId="30" xr:uid="{00000000-0005-0000-0000-00001F000000}"/>
    <cellStyle name="Normal 3" xfId="31" xr:uid="{00000000-0005-0000-0000-000020000000}"/>
    <cellStyle name="Normal 3 2" xfId="32" xr:uid="{00000000-0005-0000-0000-000021000000}"/>
    <cellStyle name="Normal 3 3" xfId="33" xr:uid="{00000000-0005-0000-0000-000022000000}"/>
    <cellStyle name="Normal 3_First Envelope - R2" xfId="34" xr:uid="{00000000-0005-0000-0000-000023000000}"/>
    <cellStyle name="Normal 4" xfId="35" xr:uid="{00000000-0005-0000-0000-000024000000}"/>
    <cellStyle name="Normal 4 2" xfId="36" xr:uid="{00000000-0005-0000-0000-000025000000}"/>
    <cellStyle name="Normal 5" xfId="37" xr:uid="{00000000-0005-0000-0000-000026000000}"/>
    <cellStyle name="Normal 6" xfId="54" xr:uid="{00000000-0005-0000-0000-000027000000}"/>
    <cellStyle name="Normal 7" xfId="38" xr:uid="{00000000-0005-0000-0000-000028000000}"/>
    <cellStyle name="Normal 8" xfId="39" xr:uid="{00000000-0005-0000-0000-000029000000}"/>
    <cellStyle name="Normal_Annexures TW 04 2" xfId="40" xr:uid="{00000000-0005-0000-0000-00002A000000}"/>
    <cellStyle name="Normal_Attach 3(JV)" xfId="41" xr:uid="{00000000-0005-0000-0000-00002B000000}"/>
    <cellStyle name="Normal_Attacments TW 04_SE-Vol-III" xfId="42" xr:uid="{00000000-0005-0000-0000-00002C000000}"/>
    <cellStyle name="Normal_Entertainment Form 2" xfId="43" xr:uid="{00000000-0005-0000-0000-00002D000000}"/>
    <cellStyle name="Normal_Price_Schedules for Insulator Package Rev-01" xfId="44" xr:uid="{00000000-0005-0000-0000-00002E000000}"/>
    <cellStyle name="Normal_PRICE-SCHE Bihar-Rev-2-corrections" xfId="45" xr:uid="{00000000-0005-0000-0000-00002F000000}"/>
    <cellStyle name="Normal_PRICE-SCHE Bihar-Rev-2-corrections_Annexures TW 04" xfId="46" xr:uid="{00000000-0005-0000-0000-000030000000}"/>
    <cellStyle name="Normal_SE-Vol-III" xfId="47" xr:uid="{00000000-0005-0000-0000-000031000000}"/>
    <cellStyle name="Normal_Sheet1 2" xfId="48" xr:uid="{00000000-0005-0000-0000-000032000000}"/>
    <cellStyle name="Percent" xfId="53" builtinId="5"/>
    <cellStyle name="Percent 2" xfId="49" xr:uid="{00000000-0005-0000-0000-000034000000}"/>
    <cellStyle name="Popis" xfId="50" xr:uid="{00000000-0005-0000-0000-000035000000}"/>
    <cellStyle name="Sledovaný hypertextový odkaz" xfId="51" xr:uid="{00000000-0005-0000-0000-000036000000}"/>
    <cellStyle name="Standard_BS14" xfId="52" xr:uid="{00000000-0005-0000-0000-000037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D14" sqref="D14"/>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77.25" customHeight="1">
      <c r="B1" s="286" t="s">
        <v>432</v>
      </c>
      <c r="C1" s="286"/>
      <c r="D1" s="286"/>
      <c r="E1" s="124"/>
    </row>
    <row r="2" spans="2:5" ht="25.5" customHeight="1">
      <c r="B2" s="287" t="s">
        <v>489</v>
      </c>
      <c r="C2" s="287"/>
      <c r="D2" s="287"/>
      <c r="E2" s="123"/>
    </row>
    <row r="3" spans="2:5" ht="20.25" customHeight="1">
      <c r="B3" s="288" t="s">
        <v>99</v>
      </c>
      <c r="C3" s="288"/>
      <c r="D3" s="288"/>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313</v>
      </c>
      <c r="C14" s="106"/>
      <c r="D14" s="116"/>
      <c r="E14" s="84" t="b">
        <f>ISBLANK(D14)</f>
        <v>1</v>
      </c>
    </row>
    <row r="15" spans="2:5" ht="23.25" customHeight="1">
      <c r="B15" s="105" t="s">
        <v>314</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69"/>
    </row>
    <row r="19" spans="2:6" ht="21.75" customHeight="1">
      <c r="B19" s="105" t="s">
        <v>16</v>
      </c>
      <c r="C19" s="106"/>
      <c r="D19" s="122"/>
      <c r="E19" s="84" t="b">
        <f>ISBLANK(D19)</f>
        <v>1</v>
      </c>
    </row>
    <row r="20" spans="2:6" ht="22.5" customHeight="1" thickBot="1">
      <c r="B20" s="110" t="s">
        <v>17</v>
      </c>
      <c r="C20" s="111"/>
      <c r="D20" s="118"/>
      <c r="E20" s="84" t="b">
        <f>ISBLANK(D20)</f>
        <v>1</v>
      </c>
      <c r="F20" s="169" t="str">
        <f>IF(COUNTIF(E11:E20,"TRUE"),"False","Sheet OK")</f>
        <v>False</v>
      </c>
    </row>
    <row r="21" spans="2:6" ht="28.5">
      <c r="D21" s="170" t="str">
        <f>IF(F20="False","ENTER DETAILS","Sheet OK")</f>
        <v>ENTER DETAILS</v>
      </c>
    </row>
  </sheetData>
  <sheetProtection algorithmName="SHA-512" hashValue="0kI3L7osCei5ldKlAbrTVNGcy40GY3Nj7lroS13EV+6vKS0DEUbjapKkjfFPguS8bh/WtGObrxM/Ny1F4w4nlg==" saltValue="LuGWMhWEEvUjkz1P1G82/w==" spinCount="100000" sheet="1" formatColumns="0" formatRows="0" selectLockedCells="1"/>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3">
    <mergeCell ref="B1:D1"/>
    <mergeCell ref="B2:D2"/>
    <mergeCell ref="B3:D3"/>
  </mergeCells>
  <phoneticPr fontId="28" type="noConversion"/>
  <conditionalFormatting sqref="D7">
    <cfRule type="expression" dxfId="13" priority="15" stopIfTrue="1">
      <formula>$B$7="Total Nos. of  Partners in the JV [excluding the Lead Partner]"</formula>
    </cfRule>
  </conditionalFormatting>
  <conditionalFormatting sqref="D8">
    <cfRule type="expression" dxfId="12" priority="16" stopIfTrue="1">
      <formula>$V$7=0</formula>
    </cfRule>
  </conditionalFormatting>
  <conditionalFormatting sqref="D21">
    <cfRule type="colorScale" priority="3">
      <colorScale>
        <cfvo type="min"/>
        <cfvo type="max"/>
        <color rgb="FF92D050"/>
        <color rgb="FF92D050"/>
      </colorScale>
    </cfRule>
  </conditionalFormatting>
  <conditionalFormatting sqref="D21">
    <cfRule type="containsText" dxfId="11" priority="1" stopIfTrue="1" operator="containsText" text="DETAILS">
      <formula>NOT(ISERROR(SEARCH("DETAILS",D21)))</formula>
    </cfRule>
    <cfRule type="containsText" dxfId="10" priority="2" stopIfTrue="1" operator="containsText" text="Invalid">
      <formula>NOT(ISERROR(SEARCH("Invalid",D21)))</formula>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91" t="e">
        <f>#REF!</f>
        <v>#REF!</v>
      </c>
      <c r="B3" s="291"/>
      <c r="C3" s="291"/>
      <c r="D3" s="291"/>
      <c r="E3" s="291"/>
      <c r="F3" s="54"/>
      <c r="G3" s="54"/>
      <c r="H3" s="54"/>
    </row>
    <row r="4" spans="1:9" ht="20.100000000000001" customHeight="1">
      <c r="A4" s="72"/>
      <c r="H4" s="22"/>
      <c r="I4" s="23"/>
    </row>
    <row r="5" spans="1:9" ht="20.100000000000001" customHeight="1">
      <c r="A5" s="292" t="s">
        <v>101</v>
      </c>
      <c r="B5" s="292"/>
      <c r="C5" s="292"/>
      <c r="D5" s="292"/>
      <c r="E5" s="292"/>
      <c r="F5" s="24"/>
      <c r="H5" s="22"/>
      <c r="I5" s="23"/>
    </row>
    <row r="6" spans="1:9" ht="20.100000000000001" customHeight="1">
      <c r="A6" s="76"/>
      <c r="H6" s="22"/>
      <c r="I6" s="23"/>
    </row>
    <row r="7" spans="1:9" ht="20.100000000000001" customHeight="1">
      <c r="A7" s="63" t="s">
        <v>57</v>
      </c>
      <c r="E7" s="65" t="s">
        <v>57</v>
      </c>
      <c r="H7" s="22"/>
      <c r="I7" s="23"/>
    </row>
    <row r="8" spans="1:9" ht="36" customHeight="1">
      <c r="A8" s="293" t="e">
        <f>#REF!</f>
        <v>#REF!</v>
      </c>
      <c r="B8" s="293"/>
      <c r="C8" s="293"/>
      <c r="D8" s="293"/>
      <c r="E8" s="66" t="e">
        <f>#REF!</f>
        <v>#REF!</v>
      </c>
      <c r="H8" s="22"/>
      <c r="I8" s="23"/>
    </row>
    <row r="9" spans="1:9">
      <c r="A9" s="77" t="s">
        <v>13</v>
      </c>
      <c r="B9" s="294" t="e">
        <f>#REF!</f>
        <v>#REF!</v>
      </c>
      <c r="C9" s="294"/>
      <c r="D9" s="294"/>
      <c r="E9" s="66" t="e">
        <f>#REF!</f>
        <v>#REF!</v>
      </c>
      <c r="H9" s="22"/>
      <c r="I9" s="23"/>
    </row>
    <row r="10" spans="1:9">
      <c r="A10" s="77" t="s">
        <v>14</v>
      </c>
      <c r="B10" s="289" t="e">
        <f>#REF!</f>
        <v>#REF!</v>
      </c>
      <c r="C10" s="289"/>
      <c r="D10" s="289"/>
      <c r="E10" s="66" t="e">
        <f>#REF!</f>
        <v>#REF!</v>
      </c>
      <c r="H10" s="22"/>
      <c r="I10" s="23"/>
    </row>
    <row r="11" spans="1:9">
      <c r="B11" s="289" t="e">
        <f>#REF!</f>
        <v>#REF!</v>
      </c>
      <c r="C11" s="289"/>
      <c r="D11" s="289"/>
      <c r="E11" s="66" t="e">
        <f>#REF!</f>
        <v>#REF!</v>
      </c>
    </row>
    <row r="12" spans="1:9">
      <c r="A12" s="76"/>
      <c r="B12" s="289" t="e">
        <f>#REF!</f>
        <v>#REF!</v>
      </c>
      <c r="C12" s="289"/>
      <c r="D12" s="289"/>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90" t="s">
        <v>58</v>
      </c>
      <c r="B16" s="290"/>
      <c r="C16" s="290"/>
      <c r="D16" s="290"/>
      <c r="E16" s="29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4"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9" t="s">
        <v>205</v>
      </c>
      <c r="B1" s="300"/>
      <c r="C1" s="300"/>
      <c r="D1" s="300"/>
      <c r="E1" s="300"/>
      <c r="F1" s="300"/>
      <c r="G1" s="300"/>
      <c r="H1" s="300"/>
      <c r="I1" s="301"/>
    </row>
    <row r="2" spans="1:9" ht="31.5" customHeight="1">
      <c r="A2" s="18" t="s">
        <v>206</v>
      </c>
      <c r="B2" s="295" t="s">
        <v>215</v>
      </c>
      <c r="C2" s="295"/>
      <c r="D2" s="295"/>
      <c r="E2" s="295"/>
      <c r="F2" s="295"/>
      <c r="G2" s="295"/>
      <c r="H2" s="295"/>
      <c r="I2" s="296"/>
    </row>
    <row r="3" spans="1:9" ht="36" customHeight="1">
      <c r="A3" s="18" t="s">
        <v>207</v>
      </c>
      <c r="B3" s="295" t="s">
        <v>209</v>
      </c>
      <c r="C3" s="295"/>
      <c r="D3" s="295"/>
      <c r="E3" s="295"/>
      <c r="F3" s="295"/>
      <c r="G3" s="295"/>
      <c r="H3" s="295"/>
      <c r="I3" s="296"/>
    </row>
    <row r="4" spans="1:9" ht="36" customHeight="1">
      <c r="A4" s="18" t="s">
        <v>208</v>
      </c>
      <c r="B4" s="295" t="s">
        <v>212</v>
      </c>
      <c r="C4" s="295"/>
      <c r="D4" s="295"/>
      <c r="E4" s="295"/>
      <c r="F4" s="295"/>
      <c r="G4" s="295"/>
      <c r="H4" s="295"/>
      <c r="I4" s="296"/>
    </row>
    <row r="5" spans="1:9" ht="36" customHeight="1">
      <c r="A5" s="18" t="s">
        <v>210</v>
      </c>
      <c r="B5" s="295" t="s">
        <v>211</v>
      </c>
      <c r="C5" s="295"/>
      <c r="D5" s="295"/>
      <c r="E5" s="295"/>
      <c r="F5" s="295"/>
      <c r="G5" s="295"/>
      <c r="H5" s="295"/>
      <c r="I5" s="296"/>
    </row>
    <row r="6" spans="1:9" ht="19.5" customHeight="1">
      <c r="A6" s="19" t="s">
        <v>213</v>
      </c>
      <c r="B6" s="297" t="s">
        <v>214</v>
      </c>
      <c r="C6" s="297"/>
      <c r="D6" s="297"/>
      <c r="E6" s="297"/>
      <c r="F6" s="297"/>
      <c r="G6" s="297"/>
      <c r="H6" s="297"/>
      <c r="I6" s="298"/>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18" t="s">
        <v>61</v>
      </c>
      <c r="B35" s="318"/>
      <c r="C35" s="318"/>
      <c r="D35" s="318"/>
      <c r="E35" s="318"/>
      <c r="F35" s="318"/>
      <c r="G35" s="318"/>
      <c r="H35" s="318"/>
      <c r="I35" s="318"/>
      <c r="J35" s="1"/>
    </row>
    <row r="36" spans="1:16" ht="15.75">
      <c r="A36" s="311" t="s">
        <v>62</v>
      </c>
      <c r="B36" s="311"/>
      <c r="C36" s="311"/>
      <c r="D36" s="311"/>
      <c r="E36" s="311"/>
      <c r="F36" s="311"/>
      <c r="G36" s="311"/>
      <c r="H36" s="311"/>
      <c r="I36" s="311"/>
      <c r="J36" s="1"/>
      <c r="K36" s="58" t="e">
        <f>'Name of Bidder'!#REF!</f>
        <v>#REF!</v>
      </c>
      <c r="O36" s="55" t="e">
        <f>'Name of Bidder'!#REF!</f>
        <v>#REF!</v>
      </c>
    </row>
    <row r="37" spans="1:16" ht="18.75">
      <c r="A37" s="312" t="s">
        <v>63</v>
      </c>
      <c r="B37" s="312"/>
      <c r="C37" s="312"/>
      <c r="D37" s="312"/>
      <c r="E37" s="312"/>
      <c r="F37" s="312"/>
      <c r="G37" s="312"/>
      <c r="H37" s="312"/>
      <c r="I37" s="312"/>
      <c r="J37" s="1"/>
      <c r="K37" s="58" t="e">
        <f>'Name of Bidder'!#REF!</f>
        <v>#REF!</v>
      </c>
      <c r="O37" s="55" t="e">
        <f>'Name of Bidder'!#REF!</f>
        <v>#REF!</v>
      </c>
    </row>
    <row r="38" spans="1:16" ht="36" customHeight="1">
      <c r="A38" s="313" t="s">
        <v>64</v>
      </c>
      <c r="B38" s="313"/>
      <c r="C38" s="313"/>
      <c r="D38" s="313"/>
      <c r="E38" s="313"/>
      <c r="F38" s="313"/>
      <c r="G38" s="313"/>
      <c r="H38" s="313"/>
      <c r="I38" s="313"/>
      <c r="J38" s="1"/>
      <c r="K38" s="58" t="e">
        <f>'Name of Bidder'!#REF!</f>
        <v>#REF!</v>
      </c>
      <c r="O38" s="55" t="e">
        <f>'Name of Bidder'!#REF!</f>
        <v>#REF!</v>
      </c>
    </row>
    <row r="39" spans="1:16" ht="18.75">
      <c r="A39" s="312" t="s">
        <v>65</v>
      </c>
      <c r="B39" s="312"/>
      <c r="C39" s="312"/>
      <c r="D39" s="312"/>
      <c r="E39" s="312"/>
      <c r="F39" s="312"/>
      <c r="G39" s="312"/>
      <c r="H39" s="312"/>
      <c r="I39" s="312"/>
      <c r="J39" s="1"/>
      <c r="K39" s="58" t="e">
        <f>'Name of Bidder'!#REF!</f>
        <v>#REF!</v>
      </c>
      <c r="O39" s="55" t="e">
        <f>'Name of Bidder'!#REF!</f>
        <v>#REF!</v>
      </c>
    </row>
    <row r="40" spans="1:16" ht="15.75">
      <c r="A40" s="311" t="s">
        <v>66</v>
      </c>
      <c r="B40" s="311"/>
      <c r="C40" s="311"/>
      <c r="D40" s="311"/>
      <c r="E40" s="311"/>
      <c r="F40" s="311"/>
      <c r="G40" s="311"/>
      <c r="H40" s="311"/>
      <c r="I40" s="311"/>
      <c r="J40" s="1"/>
    </row>
    <row r="41" spans="1:16" ht="18.75" customHeight="1">
      <c r="A41" s="317">
        <f>'Name of Bidder'!D9</f>
        <v>0</v>
      </c>
      <c r="B41" s="317"/>
      <c r="C41" s="317"/>
      <c r="D41" s="317"/>
      <c r="E41" s="317"/>
      <c r="F41" s="317"/>
      <c r="G41" s="317"/>
      <c r="H41" s="317"/>
      <c r="I41" s="317"/>
      <c r="J41" s="1"/>
      <c r="K41" s="59" t="e">
        <f>'Name of Bidder'!#REF!</f>
        <v>#REF!</v>
      </c>
      <c r="M41" s="55" t="s">
        <v>20</v>
      </c>
      <c r="P41" s="55" t="s">
        <v>19</v>
      </c>
    </row>
    <row r="42" spans="1:16" ht="15.75" hidden="1">
      <c r="A42" s="311" t="e">
        <f>IF(#REF! = "Individual Firm", " ", " and ")</f>
        <v>#REF!</v>
      </c>
      <c r="B42" s="311"/>
      <c r="C42" s="311"/>
      <c r="D42" s="311"/>
      <c r="E42" s="311"/>
      <c r="F42" s="311"/>
      <c r="G42" s="311"/>
      <c r="H42" s="311"/>
      <c r="I42" s="311"/>
      <c r="J42" s="1"/>
    </row>
    <row r="43" spans="1:16" ht="15.75" hidden="1">
      <c r="A43" s="311" t="e">
        <f xml:space="preserve"> IF(#REF!= "Individual Firm", "",#REF!)</f>
        <v>#REF!</v>
      </c>
      <c r="B43" s="311"/>
      <c r="C43" s="311"/>
      <c r="D43" s="311"/>
      <c r="E43" s="311"/>
      <c r="F43" s="311"/>
      <c r="G43" s="311"/>
      <c r="H43" s="311"/>
      <c r="I43" s="311"/>
      <c r="J43" s="1"/>
    </row>
    <row r="44" spans="1:16" ht="39.950000000000003" hidden="1" customHeight="1">
      <c r="A44" s="313" t="e">
        <f>IF(#REF!= "Sole Bidder", "", "having its Registered Office at "&amp;IF(#REF!=1,#REF!&amp;" "&amp;#REF!&amp;" "&amp;#REF!,IF(#REF!=2,#REF!&amp;" &amp; "&amp;#REF!&amp;" "&amp;#REF!&amp;" and " &amp;#REF!&amp;" &amp; "&amp;#REF!&amp;" "&amp;#REF! &amp;IF(#REF!=2," respectively",""))))</f>
        <v>#REF!</v>
      </c>
      <c r="B44" s="313"/>
      <c r="C44" s="313"/>
      <c r="D44" s="313"/>
      <c r="E44" s="313"/>
      <c r="F44" s="313"/>
      <c r="G44" s="313"/>
      <c r="H44" s="313"/>
      <c r="I44" s="313"/>
      <c r="J44" s="1"/>
    </row>
    <row r="45" spans="1:16" ht="15.75">
      <c r="A45" s="311" t="s">
        <v>67</v>
      </c>
      <c r="B45" s="311"/>
      <c r="C45" s="311"/>
      <c r="D45" s="311"/>
      <c r="E45" s="311"/>
      <c r="F45" s="311"/>
      <c r="G45" s="311"/>
      <c r="H45" s="311"/>
      <c r="I45" s="311"/>
      <c r="J45" s="1"/>
    </row>
    <row r="46" spans="1:16" ht="18.75">
      <c r="A46" s="312" t="s">
        <v>68</v>
      </c>
      <c r="B46" s="312"/>
      <c r="C46" s="312"/>
      <c r="D46" s="312"/>
      <c r="E46" s="312"/>
      <c r="F46" s="312"/>
      <c r="G46" s="312"/>
      <c r="H46" s="312"/>
      <c r="I46" s="312"/>
      <c r="J46" s="1"/>
    </row>
    <row r="47" spans="1:16" ht="18.75">
      <c r="A47" s="312" t="s">
        <v>69</v>
      </c>
      <c r="B47" s="312"/>
      <c r="C47" s="312"/>
      <c r="D47" s="312"/>
      <c r="E47" s="312"/>
      <c r="F47" s="312"/>
      <c r="G47" s="312"/>
      <c r="H47" s="312"/>
      <c r="I47" s="312"/>
      <c r="J47" s="1"/>
    </row>
    <row r="48" spans="1:16" ht="69" customHeight="1">
      <c r="A48" s="315" t="e">
        <f>"POWERGRID intends to award, under laid-down organisational procedures, contract(s) for " &amp;#REF!</f>
        <v>#REF!</v>
      </c>
      <c r="B48" s="315"/>
      <c r="C48" s="315"/>
      <c r="D48" s="315"/>
      <c r="E48" s="315"/>
      <c r="F48" s="315"/>
      <c r="G48" s="315"/>
      <c r="H48" s="315"/>
      <c r="I48" s="31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2" t="s">
        <v>70</v>
      </c>
      <c r="B51" s="302"/>
      <c r="C51" s="302"/>
      <c r="D51" s="302"/>
      <c r="E51" s="309" t="s">
        <v>70</v>
      </c>
      <c r="F51" s="309"/>
      <c r="G51" s="309"/>
      <c r="H51" s="309"/>
      <c r="I51" s="309"/>
      <c r="J51" s="1"/>
    </row>
    <row r="52" spans="1:10" ht="33" customHeight="1">
      <c r="A52" s="307" t="s">
        <v>71</v>
      </c>
      <c r="B52" s="307"/>
      <c r="C52" s="307"/>
      <c r="D52" s="307"/>
      <c r="E52" s="308" t="s">
        <v>242</v>
      </c>
      <c r="F52" s="308"/>
      <c r="G52" s="308"/>
      <c r="H52" s="308"/>
      <c r="I52" s="308"/>
      <c r="J52" s="1"/>
    </row>
    <row r="53" spans="1:10" ht="22.5" customHeight="1">
      <c r="A53" s="56" t="s">
        <v>101</v>
      </c>
      <c r="B53" s="5"/>
      <c r="C53" s="5"/>
      <c r="D53" s="5"/>
      <c r="E53" s="5"/>
      <c r="F53" s="5"/>
      <c r="G53" s="5"/>
      <c r="H53" s="5"/>
      <c r="I53" s="57" t="s">
        <v>77</v>
      </c>
      <c r="J53" s="1"/>
    </row>
    <row r="54" spans="1:10" ht="100.5" customHeight="1">
      <c r="A54" s="316"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6"/>
      <c r="C54" s="316"/>
      <c r="D54" s="316"/>
      <c r="E54" s="316"/>
      <c r="F54" s="316"/>
      <c r="G54" s="316"/>
      <c r="H54" s="316"/>
      <c r="I54" s="316"/>
    </row>
    <row r="55" spans="1:10" ht="8.1" customHeight="1">
      <c r="A55" s="7"/>
      <c r="B55" s="8"/>
      <c r="C55" s="8"/>
      <c r="D55" s="8"/>
      <c r="E55" s="8"/>
      <c r="F55" s="8"/>
      <c r="G55" s="8"/>
      <c r="H55" s="8"/>
      <c r="I55" s="8"/>
    </row>
    <row r="56" spans="1:10" ht="35.25" customHeight="1">
      <c r="A56" s="303" t="s">
        <v>83</v>
      </c>
      <c r="B56" s="303"/>
      <c r="C56" s="303"/>
      <c r="D56" s="303"/>
      <c r="E56" s="303"/>
      <c r="F56" s="303"/>
      <c r="G56" s="303"/>
      <c r="H56" s="303"/>
      <c r="I56" s="303"/>
    </row>
    <row r="57" spans="1:10" ht="8.1" customHeight="1">
      <c r="A57" s="9"/>
      <c r="B57" s="8"/>
      <c r="C57" s="8"/>
      <c r="D57" s="8"/>
      <c r="E57" s="8"/>
      <c r="F57" s="8"/>
      <c r="G57" s="8"/>
      <c r="H57" s="8"/>
      <c r="I57" s="8"/>
    </row>
    <row r="58" spans="1:10" ht="15.75">
      <c r="A58" s="314" t="s">
        <v>204</v>
      </c>
      <c r="B58" s="314"/>
      <c r="C58" s="314"/>
      <c r="D58" s="314"/>
      <c r="E58" s="314"/>
      <c r="F58" s="314"/>
      <c r="G58" s="314"/>
      <c r="H58" s="314"/>
      <c r="I58" s="314"/>
    </row>
    <row r="59" spans="1:10" ht="8.1" customHeight="1">
      <c r="A59" s="9"/>
      <c r="B59" s="8"/>
      <c r="C59" s="8"/>
      <c r="D59" s="8"/>
      <c r="E59" s="8"/>
      <c r="F59" s="8"/>
      <c r="G59" s="8"/>
      <c r="H59" s="8"/>
      <c r="I59" s="8"/>
    </row>
    <row r="60" spans="1:10" ht="16.5">
      <c r="A60" s="310" t="s">
        <v>84</v>
      </c>
      <c r="B60" s="310"/>
      <c r="C60" s="310"/>
      <c r="D60" s="310"/>
      <c r="E60" s="310"/>
      <c r="F60" s="310"/>
      <c r="G60" s="310"/>
      <c r="H60" s="310"/>
      <c r="I60" s="310"/>
    </row>
    <row r="61" spans="1:10" ht="8.1" customHeight="1">
      <c r="A61" s="10"/>
      <c r="B61" s="8"/>
      <c r="C61" s="8"/>
      <c r="D61" s="8"/>
      <c r="E61" s="8"/>
      <c r="F61" s="8"/>
      <c r="G61" s="8"/>
      <c r="H61" s="8"/>
      <c r="I61" s="8"/>
    </row>
    <row r="62" spans="1:10" ht="37.5" customHeight="1">
      <c r="A62" s="11" t="s">
        <v>85</v>
      </c>
      <c r="B62" s="302" t="s">
        <v>59</v>
      </c>
      <c r="C62" s="302"/>
      <c r="D62" s="302"/>
      <c r="E62" s="302"/>
      <c r="F62" s="302"/>
      <c r="G62" s="302"/>
      <c r="H62" s="302"/>
      <c r="I62" s="302"/>
    </row>
    <row r="63" spans="1:10" ht="8.1" customHeight="1">
      <c r="A63" s="9"/>
      <c r="B63" s="8"/>
      <c r="C63" s="8"/>
      <c r="D63" s="8"/>
      <c r="E63" s="8"/>
      <c r="F63" s="8"/>
      <c r="G63" s="8"/>
      <c r="H63" s="8"/>
      <c r="I63" s="8"/>
    </row>
    <row r="64" spans="1:10" ht="79.5" customHeight="1">
      <c r="A64" s="8"/>
      <c r="B64" s="11" t="s">
        <v>60</v>
      </c>
      <c r="C64" s="302" t="s">
        <v>102</v>
      </c>
      <c r="D64" s="302"/>
      <c r="E64" s="302"/>
      <c r="F64" s="302"/>
      <c r="G64" s="302"/>
      <c r="H64" s="302"/>
      <c r="I64" s="302"/>
    </row>
    <row r="65" spans="1:10" ht="8.1" customHeight="1">
      <c r="A65" s="8"/>
      <c r="B65" s="11"/>
      <c r="C65" s="4"/>
      <c r="D65" s="4"/>
      <c r="E65" s="4"/>
      <c r="F65" s="4"/>
      <c r="G65" s="4"/>
      <c r="H65" s="4"/>
      <c r="I65" s="4"/>
    </row>
    <row r="66" spans="1:10" ht="109.5" customHeight="1">
      <c r="A66" s="8"/>
      <c r="B66" s="11" t="s">
        <v>103</v>
      </c>
      <c r="C66" s="302" t="s">
        <v>104</v>
      </c>
      <c r="D66" s="302"/>
      <c r="E66" s="302"/>
      <c r="F66" s="302"/>
      <c r="G66" s="302"/>
      <c r="H66" s="302"/>
      <c r="I66" s="302"/>
    </row>
    <row r="67" spans="1:10" ht="8.1" customHeight="1">
      <c r="A67" s="8"/>
      <c r="B67" s="11"/>
      <c r="C67" s="73"/>
      <c r="D67" s="4"/>
      <c r="E67" s="4"/>
      <c r="F67" s="4"/>
      <c r="G67" s="4"/>
      <c r="H67" s="4"/>
      <c r="I67" s="4"/>
    </row>
    <row r="68" spans="1:10" ht="50.25" customHeight="1">
      <c r="A68" s="8"/>
      <c r="B68" s="11" t="s">
        <v>105</v>
      </c>
      <c r="C68" s="302" t="s">
        <v>190</v>
      </c>
      <c r="D68" s="302"/>
      <c r="E68" s="302"/>
      <c r="F68" s="302"/>
      <c r="G68" s="302"/>
      <c r="H68" s="302"/>
      <c r="I68" s="302"/>
    </row>
    <row r="69" spans="1:10" ht="15.75">
      <c r="A69" s="9"/>
      <c r="B69" s="8"/>
      <c r="C69" s="8"/>
      <c r="D69" s="8"/>
      <c r="E69" s="8"/>
      <c r="F69" s="8"/>
      <c r="G69" s="8"/>
      <c r="H69" s="8"/>
      <c r="I69" s="8"/>
    </row>
    <row r="70" spans="1:10" ht="87" customHeight="1">
      <c r="A70" s="11" t="s">
        <v>191</v>
      </c>
      <c r="B70" s="302" t="s">
        <v>192</v>
      </c>
      <c r="C70" s="302"/>
      <c r="D70" s="302"/>
      <c r="E70" s="302"/>
      <c r="F70" s="302"/>
      <c r="G70" s="302"/>
      <c r="H70" s="302"/>
      <c r="I70" s="302"/>
    </row>
    <row r="71" spans="1:10" ht="8.1" customHeight="1">
      <c r="A71" s="10"/>
      <c r="B71" s="8"/>
      <c r="C71" s="8"/>
      <c r="D71" s="8"/>
      <c r="E71" s="8"/>
      <c r="F71" s="8"/>
      <c r="G71" s="8"/>
      <c r="H71" s="8"/>
      <c r="I71" s="8"/>
    </row>
    <row r="72" spans="1:10" ht="16.5">
      <c r="A72" s="310" t="s">
        <v>193</v>
      </c>
      <c r="B72" s="310"/>
      <c r="C72" s="310"/>
      <c r="D72" s="310"/>
      <c r="E72" s="310"/>
      <c r="F72" s="310"/>
      <c r="G72" s="310"/>
      <c r="H72" s="310"/>
      <c r="I72" s="310"/>
    </row>
    <row r="73" spans="1:10" ht="16.5">
      <c r="A73" s="10"/>
      <c r="B73" s="8"/>
      <c r="C73" s="8"/>
      <c r="D73" s="8"/>
      <c r="E73" s="8"/>
      <c r="F73" s="8"/>
      <c r="G73" s="8"/>
      <c r="H73" s="8"/>
      <c r="I73" s="8"/>
    </row>
    <row r="74" spans="1:10" ht="49.5" customHeight="1">
      <c r="A74" s="11" t="s">
        <v>85</v>
      </c>
      <c r="B74" s="302" t="s">
        <v>73</v>
      </c>
      <c r="C74" s="302"/>
      <c r="D74" s="302"/>
      <c r="E74" s="302"/>
      <c r="F74" s="302"/>
      <c r="G74" s="302"/>
      <c r="H74" s="302"/>
      <c r="I74" s="302"/>
    </row>
    <row r="75" spans="1:10" ht="45" customHeight="1">
      <c r="A75" s="4"/>
      <c r="B75" s="5"/>
      <c r="C75" s="5"/>
      <c r="D75" s="5"/>
      <c r="E75" s="5"/>
      <c r="F75" s="4"/>
      <c r="G75" s="5"/>
      <c r="H75" s="5"/>
      <c r="I75" s="5"/>
      <c r="J75" s="1"/>
    </row>
    <row r="76" spans="1:10" ht="21" customHeight="1">
      <c r="A76" s="302" t="s">
        <v>70</v>
      </c>
      <c r="B76" s="302"/>
      <c r="C76" s="302"/>
      <c r="D76" s="302"/>
      <c r="E76" s="309" t="s">
        <v>70</v>
      </c>
      <c r="F76" s="309"/>
      <c r="G76" s="309"/>
      <c r="H76" s="309"/>
      <c r="I76" s="309"/>
      <c r="J76" s="1"/>
    </row>
    <row r="77" spans="1:10" ht="33" customHeight="1">
      <c r="A77" s="307" t="s">
        <v>71</v>
      </c>
      <c r="B77" s="307"/>
      <c r="C77" s="307"/>
      <c r="D77" s="307"/>
      <c r="E77" s="308" t="s">
        <v>242</v>
      </c>
      <c r="F77" s="308"/>
      <c r="G77" s="308"/>
      <c r="H77" s="308"/>
      <c r="I77" s="308"/>
      <c r="J77" s="1"/>
    </row>
    <row r="78" spans="1:10" ht="20.25" customHeight="1">
      <c r="A78" s="56" t="s">
        <v>101</v>
      </c>
      <c r="B78" s="5"/>
      <c r="C78" s="5"/>
      <c r="D78" s="5"/>
      <c r="E78" s="5"/>
      <c r="F78" s="5"/>
      <c r="G78" s="5"/>
      <c r="H78" s="5"/>
      <c r="I78" s="57" t="s">
        <v>76</v>
      </c>
      <c r="J78" s="1"/>
    </row>
    <row r="79" spans="1:10" ht="36" customHeight="1">
      <c r="A79" s="306" t="s">
        <v>74</v>
      </c>
      <c r="B79" s="306"/>
      <c r="C79" s="306"/>
      <c r="D79" s="306"/>
      <c r="E79" s="306"/>
      <c r="F79" s="306"/>
      <c r="G79" s="306"/>
      <c r="H79" s="306"/>
      <c r="I79" s="306"/>
      <c r="J79" s="1"/>
    </row>
    <row r="80" spans="1:10" ht="125.25" customHeight="1">
      <c r="A80" s="8"/>
      <c r="B80" s="11" t="s">
        <v>194</v>
      </c>
      <c r="C80" s="302" t="s">
        <v>195</v>
      </c>
      <c r="D80" s="302"/>
      <c r="E80" s="302"/>
      <c r="F80" s="302"/>
      <c r="G80" s="302"/>
      <c r="H80" s="302"/>
      <c r="I80" s="302"/>
    </row>
    <row r="81" spans="1:10" ht="9.9499999999999993" customHeight="1">
      <c r="A81" s="8"/>
      <c r="B81" s="12"/>
      <c r="C81" s="9"/>
      <c r="D81" s="9"/>
      <c r="E81" s="9"/>
      <c r="F81" s="9"/>
      <c r="G81" s="9"/>
      <c r="H81" s="9"/>
      <c r="I81" s="9"/>
    </row>
    <row r="82" spans="1:10" ht="112.5" customHeight="1">
      <c r="A82" s="8"/>
      <c r="B82" s="11" t="s">
        <v>103</v>
      </c>
      <c r="C82" s="302" t="s">
        <v>106</v>
      </c>
      <c r="D82" s="302"/>
      <c r="E82" s="302"/>
      <c r="F82" s="302"/>
      <c r="G82" s="302"/>
      <c r="H82" s="302"/>
      <c r="I82" s="302"/>
    </row>
    <row r="83" spans="1:10" ht="9.9499999999999993" customHeight="1">
      <c r="A83" s="8"/>
      <c r="B83" s="11"/>
      <c r="C83" s="13"/>
      <c r="D83" s="13"/>
      <c r="E83" s="13"/>
      <c r="F83" s="13"/>
      <c r="G83" s="13"/>
      <c r="H83" s="13"/>
      <c r="I83" s="13"/>
    </row>
    <row r="84" spans="1:10" ht="134.25" customHeight="1">
      <c r="A84" s="8"/>
      <c r="B84" s="11" t="s">
        <v>105</v>
      </c>
      <c r="C84" s="302" t="s">
        <v>107</v>
      </c>
      <c r="D84" s="302"/>
      <c r="E84" s="302"/>
      <c r="F84" s="302"/>
      <c r="G84" s="302"/>
      <c r="H84" s="302"/>
      <c r="I84" s="302"/>
    </row>
    <row r="85" spans="1:10" ht="9.9499999999999993" customHeight="1">
      <c r="A85" s="8"/>
      <c r="B85" s="11"/>
      <c r="C85" s="13"/>
      <c r="D85" s="13"/>
      <c r="E85" s="13"/>
      <c r="F85" s="13"/>
      <c r="G85" s="13"/>
      <c r="H85" s="13"/>
      <c r="I85" s="13"/>
    </row>
    <row r="86" spans="1:10" ht="94.5" customHeight="1">
      <c r="A86" s="8"/>
      <c r="B86" s="11" t="s">
        <v>108</v>
      </c>
      <c r="C86" s="302" t="s">
        <v>109</v>
      </c>
      <c r="D86" s="302"/>
      <c r="E86" s="302"/>
      <c r="F86" s="302"/>
      <c r="G86" s="302"/>
      <c r="H86" s="302"/>
      <c r="I86" s="302"/>
    </row>
    <row r="87" spans="1:10" ht="9.9499999999999993" customHeight="1">
      <c r="A87" s="8"/>
      <c r="B87" s="11"/>
      <c r="C87" s="13"/>
      <c r="D87" s="13"/>
      <c r="E87" s="13"/>
      <c r="F87" s="13"/>
      <c r="G87" s="13"/>
      <c r="H87" s="13"/>
      <c r="I87" s="13"/>
    </row>
    <row r="88" spans="1:10" ht="81.75" customHeight="1">
      <c r="A88" s="8"/>
      <c r="B88" s="11" t="s">
        <v>110</v>
      </c>
      <c r="C88" s="302" t="s">
        <v>111</v>
      </c>
      <c r="D88" s="302"/>
      <c r="E88" s="302"/>
      <c r="F88" s="302"/>
      <c r="G88" s="302"/>
      <c r="H88" s="302"/>
      <c r="I88" s="302"/>
    </row>
    <row r="89" spans="1:10" ht="9.9499999999999993" customHeight="1">
      <c r="A89" s="8"/>
      <c r="B89" s="11"/>
      <c r="C89" s="13"/>
      <c r="D89" s="13"/>
      <c r="E89" s="13"/>
      <c r="F89" s="13"/>
      <c r="G89" s="13"/>
      <c r="H89" s="13"/>
      <c r="I89" s="13"/>
    </row>
    <row r="90" spans="1:10" ht="72" customHeight="1">
      <c r="A90" s="8"/>
      <c r="B90" s="11" t="s">
        <v>112</v>
      </c>
      <c r="C90" s="302" t="s">
        <v>186</v>
      </c>
      <c r="D90" s="302"/>
      <c r="E90" s="302"/>
      <c r="F90" s="302"/>
      <c r="G90" s="302"/>
      <c r="H90" s="302"/>
      <c r="I90" s="302"/>
    </row>
    <row r="91" spans="1:10" ht="8.1" customHeight="1">
      <c r="A91" s="8"/>
      <c r="B91" s="13"/>
      <c r="C91" s="13"/>
      <c r="D91" s="13"/>
      <c r="E91" s="13"/>
      <c r="F91" s="13"/>
      <c r="G91" s="13"/>
      <c r="H91" s="13"/>
      <c r="I91" s="13"/>
    </row>
    <row r="92" spans="1:10" ht="53.25" customHeight="1">
      <c r="A92" s="11" t="s">
        <v>191</v>
      </c>
      <c r="B92" s="302" t="s">
        <v>187</v>
      </c>
      <c r="C92" s="302"/>
      <c r="D92" s="302"/>
      <c r="E92" s="302"/>
      <c r="F92" s="302"/>
      <c r="G92" s="302"/>
      <c r="H92" s="302"/>
      <c r="I92" s="302"/>
    </row>
    <row r="93" spans="1:10" ht="62.25" customHeight="1">
      <c r="A93" s="4"/>
      <c r="B93" s="5"/>
      <c r="C93" s="5"/>
      <c r="D93" s="5"/>
      <c r="E93" s="5"/>
      <c r="F93" s="4"/>
      <c r="G93" s="5"/>
      <c r="H93" s="5"/>
      <c r="I93" s="5"/>
      <c r="J93" s="1"/>
    </row>
    <row r="94" spans="1:10" ht="21" customHeight="1">
      <c r="A94" s="302" t="s">
        <v>70</v>
      </c>
      <c r="B94" s="302"/>
      <c r="C94" s="302"/>
      <c r="D94" s="302"/>
      <c r="E94" s="309" t="s">
        <v>70</v>
      </c>
      <c r="F94" s="309"/>
      <c r="G94" s="309"/>
      <c r="H94" s="309"/>
      <c r="I94" s="309"/>
      <c r="J94" s="1"/>
    </row>
    <row r="95" spans="1:10" ht="33" customHeight="1">
      <c r="A95" s="307" t="s">
        <v>71</v>
      </c>
      <c r="B95" s="307"/>
      <c r="C95" s="307"/>
      <c r="D95" s="307"/>
      <c r="E95" s="308" t="s">
        <v>242</v>
      </c>
      <c r="F95" s="308"/>
      <c r="G95" s="308"/>
      <c r="H95" s="308"/>
      <c r="I95" s="308"/>
      <c r="J95" s="1"/>
    </row>
    <row r="96" spans="1:10" ht="20.25" customHeight="1">
      <c r="A96" s="56" t="s">
        <v>101</v>
      </c>
      <c r="B96" s="5"/>
      <c r="C96" s="5"/>
      <c r="D96" s="5"/>
      <c r="E96" s="5"/>
      <c r="F96" s="5"/>
      <c r="G96" s="5"/>
      <c r="H96" s="5"/>
      <c r="I96" s="57" t="s">
        <v>75</v>
      </c>
      <c r="J96" s="1"/>
    </row>
    <row r="97" spans="1:10" ht="27.75" customHeight="1">
      <c r="A97" s="310" t="s">
        <v>188</v>
      </c>
      <c r="B97" s="310"/>
      <c r="C97" s="310"/>
      <c r="D97" s="310"/>
      <c r="E97" s="310"/>
      <c r="F97" s="310"/>
      <c r="G97" s="310"/>
      <c r="H97" s="310"/>
      <c r="I97" s="310"/>
    </row>
    <row r="98" spans="1:10" ht="21.75" customHeight="1">
      <c r="A98" s="9"/>
      <c r="B98" s="302"/>
      <c r="C98" s="302"/>
      <c r="D98" s="302"/>
      <c r="E98" s="302"/>
      <c r="F98" s="302"/>
      <c r="G98" s="302"/>
      <c r="H98" s="302"/>
      <c r="I98" s="302"/>
    </row>
    <row r="99" spans="1:10" ht="85.5" customHeight="1">
      <c r="A99" s="11" t="s">
        <v>85</v>
      </c>
      <c r="B99" s="302" t="s">
        <v>189</v>
      </c>
      <c r="C99" s="302"/>
      <c r="D99" s="302"/>
      <c r="E99" s="302"/>
      <c r="F99" s="302"/>
      <c r="G99" s="302"/>
      <c r="H99" s="302"/>
      <c r="I99" s="302"/>
    </row>
    <row r="100" spans="1:10" ht="15.75">
      <c r="A100" s="56"/>
      <c r="B100" s="5"/>
      <c r="C100" s="5"/>
      <c r="D100" s="5"/>
      <c r="E100" s="5"/>
      <c r="F100" s="5"/>
      <c r="G100" s="5"/>
      <c r="H100" s="5"/>
      <c r="I100" s="57"/>
      <c r="J100" s="1"/>
    </row>
    <row r="101" spans="1:10" ht="165.75" customHeight="1">
      <c r="A101" s="11" t="s">
        <v>191</v>
      </c>
      <c r="B101" s="302" t="s">
        <v>226</v>
      </c>
      <c r="C101" s="302"/>
      <c r="D101" s="302"/>
      <c r="E101" s="302"/>
      <c r="F101" s="302"/>
      <c r="G101" s="302"/>
      <c r="H101" s="302"/>
      <c r="I101" s="302"/>
    </row>
    <row r="102" spans="1:10" ht="18" customHeight="1">
      <c r="A102" s="11"/>
      <c r="B102" s="9"/>
      <c r="C102" s="9"/>
      <c r="D102" s="9"/>
      <c r="E102" s="9"/>
      <c r="F102" s="9"/>
      <c r="G102" s="9"/>
      <c r="H102" s="9"/>
      <c r="I102" s="9"/>
    </row>
    <row r="103" spans="1:10" ht="62.25" customHeight="1">
      <c r="A103" s="11" t="s">
        <v>227</v>
      </c>
      <c r="B103" s="302" t="s">
        <v>228</v>
      </c>
      <c r="C103" s="302"/>
      <c r="D103" s="302"/>
      <c r="E103" s="302"/>
      <c r="F103" s="302"/>
      <c r="G103" s="302"/>
      <c r="H103" s="302"/>
      <c r="I103" s="302"/>
    </row>
    <row r="104" spans="1:10" ht="15" customHeight="1">
      <c r="A104" s="9"/>
      <c r="B104" s="8"/>
      <c r="C104" s="8"/>
      <c r="D104" s="8"/>
      <c r="E104" s="8"/>
      <c r="F104" s="8"/>
      <c r="G104" s="8"/>
      <c r="H104" s="8"/>
      <c r="I104" s="8"/>
    </row>
    <row r="105" spans="1:10" ht="29.25" customHeight="1">
      <c r="A105" s="310" t="s">
        <v>229</v>
      </c>
      <c r="B105" s="310"/>
      <c r="C105" s="310"/>
      <c r="D105" s="310"/>
      <c r="E105" s="310"/>
      <c r="F105" s="310"/>
      <c r="G105" s="310"/>
      <c r="H105" s="310"/>
      <c r="I105" s="310"/>
    </row>
    <row r="106" spans="1:10" ht="29.25" customHeight="1">
      <c r="A106" s="10"/>
      <c r="B106" s="8"/>
      <c r="C106" s="8"/>
      <c r="D106" s="8"/>
      <c r="E106" s="8"/>
      <c r="F106" s="8"/>
      <c r="G106" s="8"/>
      <c r="H106" s="8"/>
      <c r="I106" s="8"/>
    </row>
    <row r="107" spans="1:10" ht="54.75" customHeight="1">
      <c r="A107" s="11" t="s">
        <v>85</v>
      </c>
      <c r="B107" s="303" t="s">
        <v>230</v>
      </c>
      <c r="C107" s="303"/>
      <c r="D107" s="303"/>
      <c r="E107" s="303"/>
      <c r="F107" s="303"/>
      <c r="G107" s="303"/>
      <c r="H107" s="303"/>
      <c r="I107" s="303"/>
    </row>
    <row r="108" spans="1:10" ht="15" customHeight="1">
      <c r="A108" s="11"/>
      <c r="B108" s="8"/>
      <c r="C108" s="8"/>
      <c r="D108" s="8"/>
      <c r="E108" s="8"/>
      <c r="F108" s="8"/>
      <c r="G108" s="8"/>
      <c r="H108" s="8"/>
      <c r="I108" s="8"/>
    </row>
    <row r="109" spans="1:10" ht="66.75" customHeight="1">
      <c r="A109" s="11" t="s">
        <v>191</v>
      </c>
      <c r="B109" s="303" t="s">
        <v>231</v>
      </c>
      <c r="C109" s="303"/>
      <c r="D109" s="303"/>
      <c r="E109" s="303"/>
      <c r="F109" s="303"/>
      <c r="G109" s="303"/>
      <c r="H109" s="303"/>
      <c r="I109" s="303"/>
    </row>
    <row r="110" spans="1:10" ht="15" customHeight="1">
      <c r="A110" s="9"/>
      <c r="B110" s="8"/>
      <c r="C110" s="8"/>
      <c r="D110" s="8"/>
      <c r="E110" s="8"/>
      <c r="F110" s="8"/>
      <c r="G110" s="8"/>
      <c r="H110" s="8"/>
      <c r="I110" s="8"/>
    </row>
    <row r="111" spans="1:10" ht="25.5" customHeight="1">
      <c r="A111" s="310" t="s">
        <v>232</v>
      </c>
      <c r="B111" s="310"/>
      <c r="C111" s="310"/>
      <c r="D111" s="310"/>
      <c r="E111" s="310"/>
      <c r="F111" s="310"/>
      <c r="G111" s="310"/>
      <c r="H111" s="310"/>
      <c r="I111" s="310"/>
    </row>
    <row r="112" spans="1:10" ht="22.5" customHeight="1">
      <c r="A112" s="10"/>
      <c r="B112" s="8"/>
      <c r="C112" s="8"/>
      <c r="D112" s="8"/>
      <c r="E112" s="8"/>
      <c r="F112" s="8"/>
      <c r="G112" s="8"/>
      <c r="H112" s="8"/>
      <c r="I112" s="8"/>
    </row>
    <row r="113" spans="1:10" ht="58.5" customHeight="1">
      <c r="A113" s="11" t="s">
        <v>85</v>
      </c>
      <c r="B113" s="303" t="s">
        <v>233</v>
      </c>
      <c r="C113" s="303"/>
      <c r="D113" s="303"/>
      <c r="E113" s="303"/>
      <c r="F113" s="303"/>
      <c r="G113" s="303"/>
      <c r="H113" s="303"/>
      <c r="I113" s="30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2" t="s">
        <v>70</v>
      </c>
      <c r="B116" s="302"/>
      <c r="C116" s="302"/>
      <c r="D116" s="302"/>
      <c r="E116" s="309" t="s">
        <v>70</v>
      </c>
      <c r="F116" s="309"/>
      <c r="G116" s="309"/>
      <c r="H116" s="309"/>
      <c r="I116" s="309"/>
      <c r="J116" s="1"/>
    </row>
    <row r="117" spans="1:10" ht="33" customHeight="1">
      <c r="A117" s="307" t="s">
        <v>71</v>
      </c>
      <c r="B117" s="307"/>
      <c r="C117" s="307"/>
      <c r="D117" s="307"/>
      <c r="E117" s="308" t="s">
        <v>242</v>
      </c>
      <c r="F117" s="308"/>
      <c r="G117" s="308"/>
      <c r="H117" s="308"/>
      <c r="I117" s="308"/>
      <c r="J117" s="1"/>
    </row>
    <row r="118" spans="1:10" ht="19.5" customHeight="1">
      <c r="A118" s="56" t="s">
        <v>101</v>
      </c>
      <c r="B118" s="5"/>
      <c r="C118" s="5"/>
      <c r="D118" s="5"/>
      <c r="E118" s="5"/>
      <c r="F118" s="5"/>
      <c r="G118" s="5"/>
      <c r="H118" s="5"/>
      <c r="I118" s="57" t="s">
        <v>78</v>
      </c>
    </row>
    <row r="119" spans="1:10" ht="60.75" customHeight="1">
      <c r="A119" s="11" t="s">
        <v>191</v>
      </c>
      <c r="B119" s="303" t="s">
        <v>234</v>
      </c>
      <c r="C119" s="303"/>
      <c r="D119" s="303"/>
      <c r="E119" s="303"/>
      <c r="F119" s="303"/>
      <c r="G119" s="303"/>
      <c r="H119" s="303"/>
      <c r="I119" s="303"/>
    </row>
    <row r="120" spans="1:10" ht="15.95" customHeight="1">
      <c r="A120" s="9"/>
      <c r="B120" s="8"/>
      <c r="C120" s="8"/>
      <c r="D120" s="8"/>
      <c r="E120" s="8"/>
      <c r="F120" s="8"/>
      <c r="G120" s="8"/>
      <c r="H120" s="8"/>
      <c r="I120" s="8"/>
    </row>
    <row r="121" spans="1:10" ht="26.25" customHeight="1">
      <c r="A121" s="310" t="s">
        <v>235</v>
      </c>
      <c r="B121" s="310"/>
      <c r="C121" s="310"/>
      <c r="D121" s="310"/>
      <c r="E121" s="310"/>
      <c r="F121" s="310"/>
      <c r="G121" s="310"/>
      <c r="H121" s="310"/>
      <c r="I121" s="310"/>
    </row>
    <row r="122" spans="1:10" ht="24.75" customHeight="1">
      <c r="A122" s="9"/>
      <c r="B122" s="8"/>
      <c r="C122" s="8"/>
      <c r="D122" s="8"/>
      <c r="E122" s="8"/>
      <c r="F122" s="8"/>
      <c r="G122" s="8"/>
      <c r="H122" s="8"/>
      <c r="I122" s="8"/>
    </row>
    <row r="123" spans="1:10" ht="39.75" customHeight="1">
      <c r="A123" s="11" t="s">
        <v>85</v>
      </c>
      <c r="B123" s="303" t="s">
        <v>236</v>
      </c>
      <c r="C123" s="303"/>
      <c r="D123" s="303"/>
      <c r="E123" s="303"/>
      <c r="F123" s="303"/>
      <c r="G123" s="303"/>
      <c r="H123" s="303"/>
      <c r="I123" s="303"/>
    </row>
    <row r="124" spans="1:10" ht="25.5" customHeight="1">
      <c r="A124" s="8"/>
      <c r="B124" s="8"/>
      <c r="C124" s="8"/>
      <c r="D124" s="8"/>
      <c r="E124" s="8"/>
      <c r="F124" s="8"/>
      <c r="G124" s="8"/>
      <c r="H124" s="8"/>
      <c r="I124" s="8"/>
      <c r="J124" s="1"/>
    </row>
    <row r="125" spans="1:10" ht="43.5" customHeight="1">
      <c r="A125" s="11" t="s">
        <v>191</v>
      </c>
      <c r="B125" s="303" t="s">
        <v>237</v>
      </c>
      <c r="C125" s="303"/>
      <c r="D125" s="303"/>
      <c r="E125" s="303"/>
      <c r="F125" s="303"/>
      <c r="G125" s="303"/>
      <c r="H125" s="303"/>
      <c r="I125" s="303"/>
    </row>
    <row r="126" spans="1:10" ht="21.75" customHeight="1">
      <c r="A126" s="10"/>
      <c r="B126" s="8"/>
      <c r="C126" s="8"/>
      <c r="D126" s="8"/>
      <c r="E126" s="8"/>
      <c r="F126" s="8"/>
      <c r="G126" s="8"/>
      <c r="H126" s="8"/>
      <c r="I126" s="8"/>
    </row>
    <row r="127" spans="1:10" ht="25.5" customHeight="1">
      <c r="A127" s="310" t="s">
        <v>238</v>
      </c>
      <c r="B127" s="310"/>
      <c r="C127" s="310"/>
      <c r="D127" s="310"/>
      <c r="E127" s="310"/>
      <c r="F127" s="310"/>
      <c r="G127" s="310"/>
      <c r="H127" s="310"/>
      <c r="I127" s="310"/>
    </row>
    <row r="128" spans="1:10" ht="23.25" customHeight="1">
      <c r="A128" s="9"/>
      <c r="B128" s="8"/>
      <c r="C128" s="8"/>
      <c r="D128" s="8"/>
      <c r="E128" s="8"/>
      <c r="F128" s="8"/>
      <c r="G128" s="8"/>
      <c r="H128" s="8"/>
      <c r="I128" s="8"/>
    </row>
    <row r="129" spans="1:10" ht="88.5" customHeight="1">
      <c r="A129" s="303" t="s">
        <v>239</v>
      </c>
      <c r="B129" s="303"/>
      <c r="C129" s="303"/>
      <c r="D129" s="303"/>
      <c r="E129" s="303"/>
      <c r="F129" s="303"/>
      <c r="G129" s="303"/>
      <c r="H129" s="303"/>
      <c r="I129" s="303"/>
    </row>
    <row r="130" spans="1:10" ht="26.25" customHeight="1">
      <c r="A130" s="8"/>
      <c r="B130" s="8"/>
      <c r="C130" s="8"/>
      <c r="D130" s="8"/>
      <c r="E130" s="8"/>
      <c r="F130" s="8"/>
      <c r="G130" s="8"/>
      <c r="H130" s="8"/>
      <c r="I130" s="8"/>
    </row>
    <row r="131" spans="1:10" ht="21.75" customHeight="1">
      <c r="A131" s="310" t="s">
        <v>240</v>
      </c>
      <c r="B131" s="310"/>
      <c r="C131" s="310"/>
      <c r="D131" s="310"/>
      <c r="E131" s="310"/>
      <c r="F131" s="310"/>
      <c r="G131" s="310"/>
      <c r="H131" s="310"/>
      <c r="I131" s="310"/>
    </row>
    <row r="132" spans="1:10" ht="25.5" customHeight="1">
      <c r="A132" s="10"/>
      <c r="B132" s="8"/>
      <c r="C132" s="8"/>
      <c r="D132" s="8"/>
      <c r="E132" s="8"/>
      <c r="F132" s="8"/>
      <c r="G132" s="8"/>
      <c r="H132" s="8"/>
      <c r="I132" s="8"/>
    </row>
    <row r="133" spans="1:10" ht="69" customHeight="1">
      <c r="A133" s="11" t="s">
        <v>85</v>
      </c>
      <c r="B133" s="303" t="s">
        <v>241</v>
      </c>
      <c r="C133" s="303"/>
      <c r="D133" s="303"/>
      <c r="E133" s="303"/>
      <c r="F133" s="303"/>
      <c r="G133" s="303"/>
      <c r="H133" s="303"/>
      <c r="I133" s="303"/>
    </row>
    <row r="134" spans="1:10" ht="21" customHeight="1">
      <c r="A134" s="11"/>
      <c r="B134" s="303"/>
      <c r="C134" s="303"/>
      <c r="D134" s="303"/>
      <c r="E134" s="303"/>
      <c r="F134" s="303"/>
      <c r="G134" s="303"/>
      <c r="H134" s="303"/>
      <c r="I134" s="303"/>
    </row>
    <row r="135" spans="1:10" ht="191.25" customHeight="1">
      <c r="A135" s="11" t="s">
        <v>191</v>
      </c>
      <c r="B135" s="303" t="s">
        <v>243</v>
      </c>
      <c r="C135" s="303"/>
      <c r="D135" s="303"/>
      <c r="E135" s="303"/>
      <c r="F135" s="303"/>
      <c r="G135" s="303"/>
      <c r="H135" s="303"/>
      <c r="I135" s="30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2" t="s">
        <v>70</v>
      </c>
      <c r="B138" s="302"/>
      <c r="C138" s="302"/>
      <c r="D138" s="302"/>
      <c r="E138" s="309" t="s">
        <v>70</v>
      </c>
      <c r="F138" s="309"/>
      <c r="G138" s="309"/>
      <c r="H138" s="309"/>
      <c r="I138" s="309"/>
      <c r="J138" s="1"/>
    </row>
    <row r="139" spans="1:10" ht="37.5" customHeight="1">
      <c r="A139" s="307" t="s">
        <v>71</v>
      </c>
      <c r="B139" s="307"/>
      <c r="C139" s="307"/>
      <c r="D139" s="307"/>
      <c r="E139" s="308" t="s">
        <v>242</v>
      </c>
      <c r="F139" s="308"/>
      <c r="G139" s="308"/>
      <c r="H139" s="308"/>
      <c r="I139" s="308"/>
      <c r="J139" s="1"/>
    </row>
    <row r="140" spans="1:10" ht="20.25" customHeight="1">
      <c r="A140" s="56" t="s">
        <v>101</v>
      </c>
      <c r="B140" s="5"/>
      <c r="C140" s="5"/>
      <c r="D140" s="5"/>
      <c r="E140" s="5"/>
      <c r="F140" s="5"/>
      <c r="G140" s="5"/>
      <c r="H140" s="5"/>
      <c r="I140" s="57" t="s">
        <v>79</v>
      </c>
      <c r="J140" s="1"/>
    </row>
    <row r="141" spans="1:10" ht="70.5" customHeight="1">
      <c r="A141" s="11" t="s">
        <v>227</v>
      </c>
      <c r="B141" s="303" t="s">
        <v>244</v>
      </c>
      <c r="C141" s="303"/>
      <c r="D141" s="303"/>
      <c r="E141" s="303"/>
      <c r="F141" s="303"/>
      <c r="G141" s="303"/>
      <c r="H141" s="303"/>
      <c r="I141" s="303"/>
    </row>
    <row r="142" spans="1:10" ht="31.5" customHeight="1">
      <c r="A142" s="11"/>
      <c r="B142" s="303"/>
      <c r="C142" s="303"/>
      <c r="D142" s="303"/>
      <c r="E142" s="303"/>
      <c r="F142" s="303"/>
      <c r="G142" s="303"/>
      <c r="H142" s="303"/>
      <c r="I142" s="303"/>
    </row>
    <row r="143" spans="1:10" ht="141.75" customHeight="1">
      <c r="A143" s="11" t="s">
        <v>245</v>
      </c>
      <c r="B143" s="303" t="s">
        <v>180</v>
      </c>
      <c r="C143" s="303"/>
      <c r="D143" s="303"/>
      <c r="E143" s="303"/>
      <c r="F143" s="303"/>
      <c r="G143" s="303"/>
      <c r="H143" s="303"/>
      <c r="I143" s="303"/>
    </row>
    <row r="144" spans="1:10" ht="22.5" customHeight="1">
      <c r="A144" s="9"/>
      <c r="B144" s="303"/>
      <c r="C144" s="303"/>
      <c r="D144" s="303"/>
      <c r="E144" s="303"/>
      <c r="F144" s="303"/>
      <c r="G144" s="303"/>
      <c r="H144" s="303"/>
      <c r="I144" s="303"/>
    </row>
    <row r="145" spans="1:10" ht="74.25" customHeight="1">
      <c r="A145" s="11" t="s">
        <v>181</v>
      </c>
      <c r="B145" s="303" t="s">
        <v>182</v>
      </c>
      <c r="C145" s="303"/>
      <c r="D145" s="303"/>
      <c r="E145" s="303"/>
      <c r="F145" s="303"/>
      <c r="G145" s="303"/>
      <c r="H145" s="303"/>
      <c r="I145" s="30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303" t="s">
        <v>184</v>
      </c>
      <c r="C148" s="303"/>
      <c r="D148" s="303"/>
      <c r="E148" s="303"/>
      <c r="F148" s="303"/>
      <c r="G148" s="303"/>
      <c r="H148" s="303"/>
      <c r="I148" s="303"/>
    </row>
    <row r="149" spans="1:10" ht="15.95" customHeight="1">
      <c r="A149" s="11"/>
      <c r="B149" s="303"/>
      <c r="C149" s="303"/>
      <c r="D149" s="303"/>
      <c r="E149" s="303"/>
      <c r="F149" s="303"/>
      <c r="G149" s="303"/>
      <c r="H149" s="303"/>
      <c r="I149" s="303"/>
    </row>
    <row r="150" spans="1:10" ht="90" customHeight="1">
      <c r="A150" s="11" t="s">
        <v>185</v>
      </c>
      <c r="B150" s="303" t="s">
        <v>246</v>
      </c>
      <c r="C150" s="303"/>
      <c r="D150" s="303"/>
      <c r="E150" s="303"/>
      <c r="F150" s="303"/>
      <c r="G150" s="303"/>
      <c r="H150" s="303"/>
      <c r="I150" s="303"/>
    </row>
    <row r="151" spans="1:10" ht="15.95" customHeight="1">
      <c r="A151" s="11"/>
      <c r="B151" s="8"/>
      <c r="C151" s="8"/>
      <c r="D151" s="8"/>
      <c r="E151" s="8"/>
      <c r="F151" s="8"/>
      <c r="G151" s="8"/>
      <c r="H151" s="8"/>
      <c r="I151" s="8"/>
    </row>
    <row r="152" spans="1:10" ht="111.75" customHeight="1">
      <c r="A152" s="11" t="s">
        <v>247</v>
      </c>
      <c r="B152" s="303" t="s">
        <v>0</v>
      </c>
      <c r="C152" s="303"/>
      <c r="D152" s="303"/>
      <c r="E152" s="303"/>
      <c r="F152" s="303"/>
      <c r="G152" s="303"/>
      <c r="H152" s="303"/>
      <c r="I152" s="30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2" t="s">
        <v>70</v>
      </c>
      <c r="B155" s="302"/>
      <c r="C155" s="302"/>
      <c r="D155" s="302"/>
      <c r="E155" s="309" t="s">
        <v>70</v>
      </c>
      <c r="F155" s="309"/>
      <c r="G155" s="309"/>
      <c r="H155" s="309"/>
      <c r="I155" s="309"/>
      <c r="J155" s="1"/>
    </row>
    <row r="156" spans="1:10" ht="33" customHeight="1">
      <c r="A156" s="307" t="s">
        <v>71</v>
      </c>
      <c r="B156" s="307"/>
      <c r="C156" s="307"/>
      <c r="D156" s="307"/>
      <c r="E156" s="308" t="s">
        <v>242</v>
      </c>
      <c r="F156" s="308"/>
      <c r="G156" s="308"/>
      <c r="H156" s="308"/>
      <c r="I156" s="308"/>
      <c r="J156" s="1"/>
    </row>
    <row r="157" spans="1:10" ht="27" customHeight="1">
      <c r="A157" s="56" t="s">
        <v>101</v>
      </c>
      <c r="B157" s="5"/>
      <c r="C157" s="5"/>
      <c r="D157" s="5"/>
      <c r="E157" s="5"/>
      <c r="F157" s="5"/>
      <c r="G157" s="5"/>
      <c r="H157" s="5"/>
      <c r="I157" s="57" t="s">
        <v>80</v>
      </c>
      <c r="J157" s="1"/>
    </row>
    <row r="158" spans="1:10" ht="21" customHeight="1">
      <c r="A158" s="11" t="s">
        <v>1</v>
      </c>
      <c r="B158" s="303" t="s">
        <v>2</v>
      </c>
      <c r="C158" s="303"/>
      <c r="D158" s="303"/>
      <c r="E158" s="303"/>
      <c r="F158" s="303"/>
      <c r="G158" s="303"/>
      <c r="H158" s="303"/>
      <c r="I158" s="303"/>
    </row>
    <row r="159" spans="1:10" ht="30" customHeight="1">
      <c r="A159" s="11"/>
      <c r="B159" s="8"/>
      <c r="C159" s="8"/>
      <c r="D159" s="8"/>
      <c r="E159" s="8"/>
      <c r="F159" s="8"/>
      <c r="G159" s="8"/>
      <c r="H159" s="8"/>
      <c r="I159" s="8"/>
    </row>
    <row r="160" spans="1:10" ht="74.25" customHeight="1">
      <c r="A160" s="11" t="s">
        <v>3</v>
      </c>
      <c r="B160" s="303" t="s">
        <v>4</v>
      </c>
      <c r="C160" s="303"/>
      <c r="D160" s="303"/>
      <c r="E160" s="303"/>
      <c r="F160" s="303"/>
      <c r="G160" s="303"/>
      <c r="H160" s="303"/>
      <c r="I160" s="303"/>
    </row>
    <row r="161" spans="1:10" ht="13.5" customHeight="1">
      <c r="A161" s="9"/>
      <c r="B161" s="8"/>
      <c r="C161" s="8"/>
      <c r="D161" s="8"/>
      <c r="E161" s="8"/>
      <c r="F161" s="8"/>
      <c r="G161" s="8"/>
      <c r="H161" s="8"/>
      <c r="I161" s="8"/>
    </row>
    <row r="162" spans="1:10" ht="16.5">
      <c r="A162" s="310" t="s">
        <v>5</v>
      </c>
      <c r="B162" s="310"/>
      <c r="C162" s="310"/>
      <c r="D162" s="310"/>
      <c r="E162" s="310"/>
      <c r="F162" s="310"/>
      <c r="G162" s="310"/>
      <c r="H162" s="310"/>
      <c r="I162" s="310"/>
    </row>
    <row r="163" spans="1:10" ht="30" customHeight="1">
      <c r="A163" s="9"/>
      <c r="B163" s="8"/>
      <c r="C163" s="8"/>
      <c r="D163" s="8"/>
      <c r="E163" s="8"/>
      <c r="F163" s="8"/>
      <c r="G163" s="8"/>
      <c r="H163" s="8"/>
      <c r="I163" s="8"/>
    </row>
    <row r="164" spans="1:10" ht="60" customHeight="1">
      <c r="A164" s="303" t="s">
        <v>6</v>
      </c>
      <c r="B164" s="303"/>
      <c r="C164" s="303"/>
      <c r="D164" s="303"/>
      <c r="E164" s="303"/>
      <c r="F164" s="303"/>
      <c r="G164" s="303"/>
      <c r="H164" s="303"/>
      <c r="I164" s="303"/>
    </row>
    <row r="165" spans="1:10" ht="11.25" customHeight="1">
      <c r="A165" s="10"/>
      <c r="B165" s="8"/>
      <c r="C165" s="8"/>
      <c r="D165" s="8"/>
      <c r="E165" s="8"/>
      <c r="F165" s="8"/>
      <c r="G165" s="8"/>
      <c r="H165" s="8"/>
      <c r="I165" s="8"/>
    </row>
    <row r="166" spans="1:10" ht="27.75" customHeight="1">
      <c r="A166" s="310" t="s">
        <v>7</v>
      </c>
      <c r="B166" s="310"/>
      <c r="C166" s="310"/>
      <c r="D166" s="310"/>
      <c r="E166" s="310"/>
      <c r="F166" s="310"/>
      <c r="G166" s="310"/>
      <c r="H166" s="310"/>
      <c r="I166" s="310"/>
    </row>
    <row r="167" spans="1:10" ht="12.75" customHeight="1">
      <c r="A167" s="9"/>
      <c r="B167" s="8"/>
      <c r="C167" s="8"/>
      <c r="D167" s="8"/>
      <c r="E167" s="8"/>
      <c r="F167" s="8"/>
      <c r="G167" s="8"/>
      <c r="H167" s="8"/>
      <c r="I167" s="8"/>
    </row>
    <row r="168" spans="1:10" ht="74.25" customHeight="1">
      <c r="A168" s="11" t="s">
        <v>85</v>
      </c>
      <c r="B168" s="303" t="s">
        <v>8</v>
      </c>
      <c r="C168" s="303"/>
      <c r="D168" s="303"/>
      <c r="E168" s="303"/>
      <c r="F168" s="303"/>
      <c r="G168" s="303"/>
      <c r="H168" s="303"/>
      <c r="I168" s="303"/>
    </row>
    <row r="169" spans="1:10" ht="23.25" customHeight="1">
      <c r="A169" s="12"/>
      <c r="B169" s="8"/>
      <c r="C169" s="8"/>
      <c r="D169" s="8"/>
      <c r="E169" s="8"/>
      <c r="F169" s="8"/>
      <c r="G169" s="8"/>
      <c r="H169" s="8"/>
      <c r="I169" s="8"/>
    </row>
    <row r="170" spans="1:10" ht="36" customHeight="1">
      <c r="A170" s="11" t="s">
        <v>191</v>
      </c>
      <c r="B170" s="303" t="s">
        <v>9</v>
      </c>
      <c r="C170" s="303"/>
      <c r="D170" s="303"/>
      <c r="E170" s="303"/>
      <c r="F170" s="303"/>
      <c r="G170" s="303"/>
      <c r="H170" s="303"/>
      <c r="I170" s="303"/>
    </row>
    <row r="171" spans="1:10" ht="21" customHeight="1">
      <c r="J171" s="1"/>
    </row>
    <row r="172" spans="1:10">
      <c r="J172" s="1"/>
    </row>
    <row r="173" spans="1:10" ht="52.5" customHeight="1">
      <c r="A173" s="11" t="s">
        <v>227</v>
      </c>
      <c r="B173" s="303" t="s">
        <v>10</v>
      </c>
      <c r="C173" s="303"/>
      <c r="D173" s="303"/>
      <c r="E173" s="303"/>
      <c r="F173" s="303"/>
      <c r="G173" s="303"/>
      <c r="H173" s="303"/>
      <c r="I173" s="303"/>
    </row>
    <row r="174" spans="1:10" ht="20.25" customHeight="1">
      <c r="A174" s="11"/>
      <c r="B174" s="8"/>
      <c r="C174" s="8"/>
      <c r="D174" s="8"/>
      <c r="E174" s="8"/>
      <c r="F174" s="8"/>
      <c r="G174" s="8"/>
      <c r="H174" s="8"/>
      <c r="I174" s="8"/>
    </row>
    <row r="175" spans="1:10" ht="40.5" customHeight="1">
      <c r="A175" s="11" t="s">
        <v>245</v>
      </c>
      <c r="B175" s="303" t="s">
        <v>18</v>
      </c>
      <c r="C175" s="303"/>
      <c r="D175" s="303"/>
      <c r="E175" s="303"/>
      <c r="F175" s="303"/>
      <c r="G175" s="303"/>
      <c r="H175" s="303"/>
      <c r="I175" s="303"/>
    </row>
    <row r="176" spans="1:10" ht="21.75" customHeight="1">
      <c r="A176" s="11"/>
      <c r="B176" s="8"/>
      <c r="C176" s="8"/>
      <c r="D176" s="8"/>
      <c r="E176" s="8"/>
      <c r="F176" s="8"/>
      <c r="G176" s="8"/>
      <c r="H176" s="8"/>
      <c r="I176" s="8"/>
    </row>
    <row r="177" spans="1:10" ht="88.5" customHeight="1">
      <c r="A177" s="11" t="s">
        <v>181</v>
      </c>
      <c r="B177" s="303" t="s">
        <v>196</v>
      </c>
      <c r="C177" s="303"/>
      <c r="D177" s="303"/>
      <c r="E177" s="303"/>
      <c r="F177" s="303"/>
      <c r="G177" s="303"/>
      <c r="H177" s="303"/>
      <c r="I177" s="303"/>
    </row>
    <row r="178" spans="1:10" ht="18" customHeight="1">
      <c r="A178" s="11"/>
      <c r="B178" s="8"/>
      <c r="C178" s="8"/>
      <c r="D178" s="8"/>
      <c r="E178" s="8"/>
      <c r="F178" s="8"/>
      <c r="G178" s="8"/>
      <c r="H178" s="8"/>
      <c r="I178" s="8"/>
    </row>
    <row r="179" spans="1:10" ht="63" customHeight="1">
      <c r="A179" s="11" t="s">
        <v>197</v>
      </c>
      <c r="B179" s="303" t="s">
        <v>198</v>
      </c>
      <c r="C179" s="303"/>
      <c r="D179" s="303"/>
      <c r="E179" s="303"/>
      <c r="F179" s="303"/>
      <c r="G179" s="303"/>
      <c r="H179" s="303"/>
      <c r="I179" s="30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2" t="s">
        <v>70</v>
      </c>
      <c r="B182" s="302"/>
      <c r="C182" s="302"/>
      <c r="D182" s="302"/>
      <c r="E182" s="309" t="s">
        <v>70</v>
      </c>
      <c r="F182" s="309"/>
      <c r="G182" s="309"/>
      <c r="H182" s="309"/>
      <c r="I182" s="309"/>
      <c r="J182" s="1"/>
    </row>
    <row r="183" spans="1:10" ht="33" customHeight="1">
      <c r="A183" s="307" t="s">
        <v>71</v>
      </c>
      <c r="B183" s="307"/>
      <c r="C183" s="307"/>
      <c r="D183" s="307"/>
      <c r="E183" s="308" t="s">
        <v>242</v>
      </c>
      <c r="F183" s="308"/>
      <c r="G183" s="308"/>
      <c r="H183" s="308"/>
      <c r="I183" s="308"/>
      <c r="J183" s="1"/>
    </row>
    <row r="184" spans="1:10" ht="22.5" customHeight="1">
      <c r="A184" s="56" t="s">
        <v>101</v>
      </c>
      <c r="B184" s="5"/>
      <c r="C184" s="5"/>
      <c r="D184" s="5"/>
      <c r="E184" s="5"/>
      <c r="F184" s="5"/>
      <c r="G184" s="5"/>
      <c r="H184" s="5"/>
      <c r="I184" s="57" t="s">
        <v>81</v>
      </c>
      <c r="J184" s="1"/>
    </row>
    <row r="185" spans="1:10" ht="53.25" customHeight="1">
      <c r="A185" s="11" t="s">
        <v>183</v>
      </c>
      <c r="B185" s="303" t="s">
        <v>199</v>
      </c>
      <c r="C185" s="303"/>
      <c r="D185" s="303"/>
      <c r="E185" s="303"/>
      <c r="F185" s="303"/>
      <c r="G185" s="303"/>
      <c r="H185" s="303"/>
      <c r="I185" s="30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04" t="s">
        <v>71</v>
      </c>
      <c r="C189" s="304"/>
      <c r="D189" s="304"/>
      <c r="E189" s="304"/>
      <c r="F189" s="305" t="s">
        <v>242</v>
      </c>
      <c r="G189" s="304"/>
      <c r="H189" s="304"/>
      <c r="I189" s="304"/>
    </row>
    <row r="190" spans="1:10" ht="21.95" customHeight="1">
      <c r="A190" s="8"/>
      <c r="B190" s="15"/>
      <c r="C190" s="9"/>
      <c r="D190" s="9"/>
      <c r="E190" s="9"/>
      <c r="F190" s="16"/>
      <c r="G190" s="16"/>
      <c r="H190" s="16"/>
      <c r="I190" s="16"/>
    </row>
    <row r="191" spans="1:10" ht="21.95" customHeight="1">
      <c r="A191" s="8"/>
      <c r="B191" s="302" t="s">
        <v>201</v>
      </c>
      <c r="C191" s="302"/>
      <c r="D191" s="302"/>
      <c r="E191" s="302"/>
      <c r="F191" s="302" t="s">
        <v>201</v>
      </c>
      <c r="G191" s="302"/>
      <c r="H191" s="302"/>
      <c r="I191" s="302"/>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6" t="str">
        <f>"Name : "&amp;'Name of Bidder'!D16</f>
        <v xml:space="preserve">Name : </v>
      </c>
      <c r="G194" s="306"/>
      <c r="H194" s="306"/>
      <c r="I194" s="306"/>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2" t="s">
        <v>203</v>
      </c>
      <c r="C197" s="302"/>
      <c r="D197" s="302"/>
      <c r="E197" s="302"/>
      <c r="F197" s="302" t="s">
        <v>203</v>
      </c>
      <c r="G197" s="302"/>
      <c r="H197" s="302"/>
      <c r="I197" s="302"/>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02" t="s">
        <v>11</v>
      </c>
      <c r="C201" s="302"/>
      <c r="D201" s="302"/>
      <c r="E201" s="302"/>
      <c r="F201" s="302" t="s">
        <v>11</v>
      </c>
      <c r="G201" s="302"/>
      <c r="H201" s="302"/>
      <c r="I201" s="302"/>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4"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3">
        <v>155885</v>
      </c>
      <c r="B3" s="324"/>
      <c r="C3" s="32"/>
      <c r="D3" s="33"/>
      <c r="E3" s="32"/>
      <c r="F3" s="323">
        <v>4960</v>
      </c>
      <c r="G3" s="324"/>
      <c r="H3" s="32"/>
      <c r="I3" s="33"/>
      <c r="K3" s="323">
        <v>10352</v>
      </c>
      <c r="L3" s="324"/>
      <c r="M3" s="32"/>
      <c r="N3" s="33"/>
      <c r="P3" s="323">
        <v>691647</v>
      </c>
      <c r="Q3" s="324"/>
      <c r="R3" s="32"/>
      <c r="S3" s="33"/>
      <c r="U3" s="31" t="s">
        <v>89</v>
      </c>
    </row>
    <row r="4" spans="1:27" hidden="1">
      <c r="A4" s="330"/>
      <c r="B4" s="331"/>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25" t="str">
        <f>IF(OR((A3&gt;9999999999),(A3&lt;0)),"Invalid Entry - More than 1000 crore OR -ve value",IF(A3=0, "",+CONCATENATE(U2,B13,D13,B12,D12,B11,D11,B10,D10,B9,D9,B8," Only")))</f>
        <v>USD One Lac Fifty Five Thousand Eight Hundred Eighty Five Only</v>
      </c>
      <c r="B6" s="326"/>
      <c r="C6" s="326"/>
      <c r="D6" s="327"/>
      <c r="E6" s="37"/>
      <c r="F6" s="325" t="str">
        <f>IF(OR((F3&gt;9999999999),(F3&lt;0)),"Invalid Entry - More than 1000 crore OR -ve value",IF(F3=0, "",+CONCATENATE(U3, G13,I13,G12,I12,G11,I11,G10,I10,G9,I9,G8," Only")))</f>
        <v>EURO Four Thousand Nine Hundred Sixty Only</v>
      </c>
      <c r="G6" s="326"/>
      <c r="H6" s="326"/>
      <c r="I6" s="327"/>
      <c r="J6" s="37"/>
      <c r="K6" s="325" t="str">
        <f>IF(OR((K3&gt;9999999999),(K3&lt;0)),"Invalid Entry - More than 1000 crore OR -ve value",IF(K3=0, "",+CONCATENATE(U4, L13,N13,L12,N12,L11,N11,L10,N10,L9,N9,L8," Only")))</f>
        <v>RMB Ten Thousand Three Hundred Fifty Two Only</v>
      </c>
      <c r="L6" s="326"/>
      <c r="M6" s="326"/>
      <c r="N6" s="327"/>
      <c r="P6" s="325" t="str">
        <f>IF(OR((P3&gt;9999999999),(P3&lt;0)),"Invalid Entry - More than 1000 crore OR -ve value",IF(P3=0, "",+CONCATENATE(U5, Q13,S13,Q12,S12,Q11,S11,Q10,S10,Q9,S9,Q8," Only")))</f>
        <v>INR Six Lac Ninety One Thousand Six Hundred Forty Seven Only</v>
      </c>
      <c r="Q6" s="326"/>
      <c r="R6" s="326"/>
      <c r="S6" s="327"/>
      <c r="U6" s="319" t="str">
        <f>VLOOKUP(1,T30:Y45,6,FALSE)</f>
        <v>USD 155885/- + EURO 4960/- + RMB 10352/- + INR 691647/-</v>
      </c>
      <c r="V6" s="319"/>
      <c r="W6" s="319"/>
      <c r="X6" s="319"/>
      <c r="Y6" s="319"/>
      <c r="Z6" s="319"/>
      <c r="AA6" s="319"/>
    </row>
    <row r="7" spans="1:27" ht="70.5" hidden="1" customHeight="1" thickBot="1">
      <c r="A7" s="34"/>
      <c r="B7" s="35"/>
      <c r="C7" s="35"/>
      <c r="D7" s="36"/>
      <c r="E7" s="35"/>
      <c r="F7" s="34"/>
      <c r="G7" s="35"/>
      <c r="H7" s="35"/>
      <c r="I7" s="36"/>
      <c r="K7" s="34"/>
      <c r="L7" s="35"/>
      <c r="M7" s="35"/>
      <c r="N7" s="36"/>
      <c r="P7" s="34"/>
      <c r="Q7" s="35"/>
      <c r="R7" s="35"/>
      <c r="S7" s="36"/>
      <c r="U7" s="320" t="str">
        <f>VLOOKUP(1,T10:Y25,6,FALSE)</f>
        <v>USD One Lac Fifty Five Thousand Eight Hundred Eighty Five Only plus EURO Four Thousand Nine Hundred Sixty Only plus RMB Ten Thousand Three Hundred Fifty Two Only plus INR Six Lac Ninety One Thousand Six Hundred Forty Seven Only</v>
      </c>
      <c r="V7" s="321"/>
      <c r="W7" s="321"/>
      <c r="X7" s="321"/>
      <c r="Y7" s="321"/>
      <c r="Z7" s="321"/>
      <c r="AA7" s="32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28" t="e">
        <f>#REF!</f>
        <v>#REF!</v>
      </c>
      <c r="B124" s="329"/>
      <c r="C124" s="32"/>
      <c r="D124" s="33"/>
    </row>
    <row r="125" spans="1:19">
      <c r="A125" s="330"/>
      <c r="B125" s="331"/>
      <c r="C125" s="32"/>
      <c r="D125" s="33"/>
    </row>
    <row r="126" spans="1:19">
      <c r="A126" s="34"/>
      <c r="B126" s="35"/>
      <c r="C126" s="35"/>
      <c r="D126" s="36"/>
    </row>
    <row r="127" spans="1:19" ht="69" customHeight="1">
      <c r="A127" s="325" t="e">
        <f>IF(OR((A124&gt;9999999999),(A124&lt;0)),"Invalid Entry - More than 1000 crore OR -ve value",IF(A124=0, "",+CONCATENATE(A122," ", U123,B134,D134,B133,D133,B132,D132,B131,D131,B130,D130,B129," Only")))</f>
        <v>#REF!</v>
      </c>
      <c r="B127" s="326"/>
      <c r="C127" s="326"/>
      <c r="D127" s="327"/>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4"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43"/>
  <sheetViews>
    <sheetView zoomScale="90" zoomScaleNormal="90" zoomScaleSheetLayoutView="70" workbookViewId="0">
      <pane ySplit="11" topLeftCell="A102" activePane="bottomLeft" state="frozen"/>
      <selection pane="bottomLeft" activeCell="S105" sqref="S105"/>
    </sheetView>
  </sheetViews>
  <sheetFormatPr defaultRowHeight="13.5"/>
  <cols>
    <col min="1" max="1" width="2.42578125" style="125" customWidth="1"/>
    <col min="2" max="2" width="5" style="126" customWidth="1"/>
    <col min="3" max="3" width="11.7109375" style="126" customWidth="1"/>
    <col min="4" max="4" width="12" style="127" hidden="1" customWidth="1"/>
    <col min="5" max="5" width="16.140625" style="125" hidden="1" customWidth="1"/>
    <col min="6" max="6" width="17" style="127" hidden="1" customWidth="1"/>
    <col min="7" max="7" width="12" style="127" customWidth="1"/>
    <col min="8" max="8" width="17.85546875" style="125" customWidth="1"/>
    <col min="9" max="9" width="82.140625" style="125" customWidth="1"/>
    <col min="10" max="10" width="10.5703125" style="125" customWidth="1"/>
    <col min="11" max="11" width="11.28515625" style="125" customWidth="1"/>
    <col min="12" max="12" width="12.28515625" style="125" customWidth="1"/>
    <col min="13" max="13" width="13" style="241" customWidth="1"/>
    <col min="14" max="14" width="15" style="125" customWidth="1"/>
    <col min="15" max="15" width="18.5703125" style="125" customWidth="1"/>
    <col min="16" max="16" width="17.140625" style="125" customWidth="1"/>
    <col min="17" max="17" width="12.5703125" style="125" customWidth="1"/>
    <col min="18" max="16384" width="9.140625" style="125"/>
  </cols>
  <sheetData>
    <row r="1" spans="1:17" ht="63" customHeight="1">
      <c r="A1" s="202"/>
      <c r="B1" s="335" t="str">
        <f>'Name of Bidder'!B1:D1</f>
        <v>Civil works package for conversion of Conventional C&amp;R Panels to Bay Kiosk (SPR) based protection system at 400kV HYDERABAD Substation under ADD-CAP 2019-24</v>
      </c>
      <c r="C1" s="335"/>
      <c r="D1" s="335"/>
      <c r="E1" s="335"/>
      <c r="F1" s="335"/>
      <c r="G1" s="335"/>
      <c r="H1" s="335"/>
      <c r="I1" s="335"/>
      <c r="J1" s="335"/>
      <c r="K1" s="335"/>
      <c r="L1" s="335"/>
      <c r="M1" s="335"/>
      <c r="N1" s="335"/>
      <c r="O1" s="335"/>
      <c r="P1" s="335"/>
    </row>
    <row r="2" spans="1:17" ht="22.5" customHeight="1">
      <c r="B2" s="336" t="str">
        <f>'Name of Bidder'!B2:D2</f>
        <v>SR1/NT/W-CIVIL/DOM/B00/23/03208/WC-3126/RFx-5002002761</v>
      </c>
      <c r="C2" s="336"/>
      <c r="D2" s="336"/>
      <c r="E2" s="336"/>
      <c r="F2" s="336"/>
      <c r="G2" s="336"/>
      <c r="H2" s="336"/>
      <c r="I2" s="336"/>
      <c r="J2" s="336"/>
      <c r="K2" s="336"/>
      <c r="L2" s="336"/>
      <c r="M2" s="336"/>
      <c r="N2" s="336"/>
      <c r="O2" s="336"/>
      <c r="P2" s="336"/>
    </row>
    <row r="3" spans="1:17" ht="15.75" customHeight="1">
      <c r="B3" s="337" t="s">
        <v>338</v>
      </c>
      <c r="C3" s="337"/>
      <c r="D3" s="337"/>
      <c r="E3" s="337"/>
      <c r="F3" s="337"/>
      <c r="G3" s="337"/>
      <c r="H3" s="337"/>
      <c r="I3" s="337"/>
      <c r="J3" s="337"/>
      <c r="K3" s="337"/>
      <c r="L3" s="337"/>
      <c r="M3" s="337"/>
      <c r="N3" s="337"/>
      <c r="O3" s="337"/>
      <c r="P3" s="337"/>
    </row>
    <row r="4" spans="1:17" customFormat="1" ht="44.25" customHeight="1">
      <c r="A4" s="339" t="s">
        <v>268</v>
      </c>
      <c r="B4" s="340"/>
      <c r="C4" s="341"/>
      <c r="D4" s="342">
        <f>'Name of Bidder'!D9</f>
        <v>0</v>
      </c>
      <c r="E4" s="342"/>
      <c r="F4" s="342"/>
      <c r="G4" s="342"/>
      <c r="H4" s="342"/>
      <c r="I4" s="342"/>
      <c r="J4" s="342"/>
      <c r="K4" s="342"/>
      <c r="L4" s="200"/>
      <c r="M4" s="277"/>
      <c r="N4" s="338" t="s">
        <v>269</v>
      </c>
      <c r="O4" s="338"/>
      <c r="P4" s="338"/>
      <c r="Q4" s="125"/>
    </row>
    <row r="5" spans="1:17" customFormat="1" ht="16.5">
      <c r="A5" s="344" t="s">
        <v>13</v>
      </c>
      <c r="B5" s="344"/>
      <c r="C5" s="344"/>
      <c r="D5" s="342">
        <f>'Name of Bidder'!D9</f>
        <v>0</v>
      </c>
      <c r="E5" s="342"/>
      <c r="F5" s="342"/>
      <c r="G5" s="342"/>
      <c r="H5" s="342"/>
      <c r="I5" s="342"/>
      <c r="J5" s="342"/>
      <c r="K5" s="342"/>
      <c r="L5" s="200"/>
      <c r="M5" s="277"/>
      <c r="N5" s="344" t="s">
        <v>270</v>
      </c>
      <c r="O5" s="344"/>
      <c r="P5" s="344"/>
      <c r="Q5" s="125"/>
    </row>
    <row r="6" spans="1:17" customFormat="1" ht="15.75" customHeight="1">
      <c r="A6" s="344" t="s">
        <v>14</v>
      </c>
      <c r="B6" s="345"/>
      <c r="C6" s="345"/>
      <c r="D6" s="342">
        <f>'Name of Bidder'!D10</f>
        <v>0</v>
      </c>
      <c r="E6" s="342"/>
      <c r="F6" s="342"/>
      <c r="G6" s="342"/>
      <c r="H6" s="342"/>
      <c r="I6" s="342"/>
      <c r="J6" s="342"/>
      <c r="K6" s="342"/>
      <c r="L6" s="199"/>
      <c r="M6" s="278"/>
      <c r="N6" s="344" t="s">
        <v>15</v>
      </c>
      <c r="O6" s="344"/>
      <c r="P6" s="344"/>
      <c r="Q6" s="125"/>
    </row>
    <row r="7" spans="1:17" customFormat="1" ht="16.5">
      <c r="A7" s="129"/>
      <c r="B7" s="129"/>
      <c r="C7" s="129"/>
      <c r="D7" s="342">
        <f>'Name of Bidder'!D11</f>
        <v>0</v>
      </c>
      <c r="E7" s="342"/>
      <c r="F7" s="342"/>
      <c r="G7" s="342"/>
      <c r="H7" s="342"/>
      <c r="I7" s="342"/>
      <c r="J7" s="342"/>
      <c r="K7" s="342"/>
      <c r="L7" s="130"/>
      <c r="M7" s="279"/>
      <c r="N7" s="346" t="s">
        <v>272</v>
      </c>
      <c r="O7" s="346"/>
      <c r="P7" s="346"/>
      <c r="Q7" s="125"/>
    </row>
    <row r="8" spans="1:17" customFormat="1" ht="16.5">
      <c r="A8" s="129"/>
      <c r="B8" s="129"/>
      <c r="C8" s="129"/>
      <c r="D8" s="342">
        <f>'Name of Bidder'!D12</f>
        <v>0</v>
      </c>
      <c r="E8" s="342"/>
      <c r="F8" s="342"/>
      <c r="G8" s="342"/>
      <c r="H8" s="342"/>
      <c r="I8" s="342"/>
      <c r="J8" s="342"/>
      <c r="K8" s="342"/>
      <c r="L8" s="130"/>
      <c r="M8" s="279"/>
      <c r="N8" s="346" t="s">
        <v>273</v>
      </c>
      <c r="O8" s="346"/>
      <c r="P8" s="346"/>
      <c r="Q8" s="125"/>
    </row>
    <row r="9" spans="1:17">
      <c r="N9" s="201"/>
      <c r="O9" s="201"/>
      <c r="P9" s="201"/>
    </row>
    <row r="10" spans="1:17" ht="90">
      <c r="A10" s="241"/>
      <c r="B10" s="242" t="s">
        <v>12</v>
      </c>
      <c r="C10" s="242" t="s">
        <v>329</v>
      </c>
      <c r="D10" s="242" t="s">
        <v>256</v>
      </c>
      <c r="E10" s="243" t="s">
        <v>260</v>
      </c>
      <c r="F10" s="244" t="s">
        <v>261</v>
      </c>
      <c r="G10" s="243" t="s">
        <v>257</v>
      </c>
      <c r="H10" s="244" t="s">
        <v>262</v>
      </c>
      <c r="I10" s="242" t="s">
        <v>330</v>
      </c>
      <c r="J10" s="242" t="s">
        <v>255</v>
      </c>
      <c r="K10" s="242" t="s">
        <v>258</v>
      </c>
      <c r="L10" s="242" t="s">
        <v>331</v>
      </c>
      <c r="M10" s="242" t="s">
        <v>332</v>
      </c>
      <c r="N10" s="242" t="s">
        <v>263</v>
      </c>
      <c r="O10" s="242" t="s">
        <v>264</v>
      </c>
      <c r="P10" s="242" t="s">
        <v>259</v>
      </c>
    </row>
    <row r="11" spans="1:17" ht="16.5">
      <c r="A11" s="241"/>
      <c r="B11" s="245">
        <v>1</v>
      </c>
      <c r="C11" s="245">
        <v>2</v>
      </c>
      <c r="D11" s="245">
        <v>3</v>
      </c>
      <c r="E11" s="245">
        <v>4</v>
      </c>
      <c r="F11" s="243">
        <v>5</v>
      </c>
      <c r="G11" s="246">
        <v>6</v>
      </c>
      <c r="H11" s="246">
        <v>7</v>
      </c>
      <c r="I11" s="247">
        <v>8</v>
      </c>
      <c r="J11" s="248">
        <v>9</v>
      </c>
      <c r="K11" s="248">
        <v>10</v>
      </c>
      <c r="L11" s="248">
        <v>11</v>
      </c>
      <c r="M11" s="248">
        <v>12</v>
      </c>
      <c r="N11" s="248" t="s">
        <v>327</v>
      </c>
      <c r="O11" s="248" t="s">
        <v>265</v>
      </c>
      <c r="P11" s="249" t="s">
        <v>266</v>
      </c>
    </row>
    <row r="12" spans="1:17" ht="22.5" customHeight="1">
      <c r="A12" s="241"/>
      <c r="B12" s="245"/>
      <c r="C12" s="234"/>
      <c r="D12" s="275"/>
      <c r="E12" s="275"/>
      <c r="F12" s="275"/>
      <c r="G12" s="332" t="s">
        <v>435</v>
      </c>
      <c r="H12" s="333"/>
      <c r="I12" s="334"/>
      <c r="J12" s="248"/>
      <c r="K12" s="248"/>
      <c r="L12" s="248"/>
      <c r="M12" s="248"/>
      <c r="N12" s="248"/>
      <c r="O12" s="248"/>
      <c r="P12" s="249"/>
    </row>
    <row r="13" spans="1:17" ht="27">
      <c r="A13" s="250"/>
      <c r="B13" s="235">
        <v>1</v>
      </c>
      <c r="C13" s="234" t="s">
        <v>340</v>
      </c>
      <c r="D13" s="168">
        <v>120000349</v>
      </c>
      <c r="E13" s="235">
        <v>995419</v>
      </c>
      <c r="F13" s="236"/>
      <c r="G13" s="237">
        <v>0.18</v>
      </c>
      <c r="H13" s="232"/>
      <c r="I13" s="251" t="s">
        <v>441</v>
      </c>
      <c r="J13" s="235" t="s">
        <v>372</v>
      </c>
      <c r="K13" s="252">
        <v>195</v>
      </c>
      <c r="L13" s="252">
        <v>180.4</v>
      </c>
      <c r="M13" s="280">
        <v>12</v>
      </c>
      <c r="N13" s="253">
        <f>L13/1.12</f>
        <v>161.07142857142856</v>
      </c>
      <c r="O13" s="253">
        <f>ROUND(N13*K13,2)</f>
        <v>31408.93</v>
      </c>
      <c r="P13" s="254">
        <f>IF(H13="",G13*(IF(O13="Included",0,O13)),H13*(IF(O13="Included",0,O13)))</f>
        <v>5653.6073999999999</v>
      </c>
    </row>
    <row r="14" spans="1:17" ht="54">
      <c r="A14" s="250"/>
      <c r="B14" s="235" t="s">
        <v>57</v>
      </c>
      <c r="C14" s="238" t="s">
        <v>341</v>
      </c>
      <c r="D14" s="168"/>
      <c r="E14" s="235"/>
      <c r="F14" s="236"/>
      <c r="G14" s="237">
        <v>0.18</v>
      </c>
      <c r="H14" s="232"/>
      <c r="I14" s="255" t="s">
        <v>442</v>
      </c>
      <c r="J14" s="235" t="s">
        <v>372</v>
      </c>
      <c r="K14" s="252">
        <v>374</v>
      </c>
      <c r="L14" s="252">
        <v>286.85000000000002</v>
      </c>
      <c r="M14" s="280">
        <v>12</v>
      </c>
      <c r="N14" s="253">
        <f t="shared" ref="N14:N50" si="0">L14/1.12</f>
        <v>256.11607142857144</v>
      </c>
      <c r="O14" s="253">
        <f t="shared" ref="O14:O49" si="1">ROUND(N14*K14,2)</f>
        <v>95787.41</v>
      </c>
      <c r="P14" s="254">
        <f t="shared" ref="P14:P15" si="2">IF(H14="",G14*(IF(O14="Included",0,O14)),H14*(IF(O14="Included",0,O14)))</f>
        <v>17241.733800000002</v>
      </c>
    </row>
    <row r="15" spans="1:17" ht="40.5">
      <c r="A15" s="250"/>
      <c r="B15" s="235">
        <v>3</v>
      </c>
      <c r="C15" s="238">
        <v>2.25</v>
      </c>
      <c r="D15" s="168"/>
      <c r="E15" s="235"/>
      <c r="F15" s="236"/>
      <c r="G15" s="237">
        <v>0.18</v>
      </c>
      <c r="H15" s="232"/>
      <c r="I15" s="255" t="s">
        <v>443</v>
      </c>
      <c r="J15" s="235" t="s">
        <v>372</v>
      </c>
      <c r="K15" s="252">
        <v>194</v>
      </c>
      <c r="L15" s="252">
        <v>253.95</v>
      </c>
      <c r="M15" s="280">
        <v>12</v>
      </c>
      <c r="N15" s="253">
        <f t="shared" si="0"/>
        <v>226.74107142857139</v>
      </c>
      <c r="O15" s="253">
        <f t="shared" si="1"/>
        <v>43987.77</v>
      </c>
      <c r="P15" s="254">
        <f t="shared" si="2"/>
        <v>7917.7985999999992</v>
      </c>
    </row>
    <row r="16" spans="1:17" ht="27">
      <c r="A16" s="250"/>
      <c r="B16" s="235">
        <v>4</v>
      </c>
      <c r="C16" s="239">
        <v>2.27</v>
      </c>
      <c r="D16" s="168"/>
      <c r="E16" s="235"/>
      <c r="F16" s="236"/>
      <c r="G16" s="237">
        <v>0.18</v>
      </c>
      <c r="H16" s="232"/>
      <c r="I16" s="255" t="s">
        <v>444</v>
      </c>
      <c r="J16" s="235" t="s">
        <v>372</v>
      </c>
      <c r="K16" s="252">
        <v>4</v>
      </c>
      <c r="L16" s="252">
        <v>2161.1999999999998</v>
      </c>
      <c r="M16" s="280">
        <v>12</v>
      </c>
      <c r="N16" s="253">
        <f t="shared" si="0"/>
        <v>1929.6428571428569</v>
      </c>
      <c r="O16" s="253">
        <f t="shared" si="1"/>
        <v>7718.57</v>
      </c>
      <c r="P16" s="254">
        <f t="shared" ref="P16:P31" si="3">IF(H16="",G16*(IF(O16="Included",0,O16)),H16*(IF(O16="Included",0,O16)))</f>
        <v>1389.3425999999999</v>
      </c>
    </row>
    <row r="17" spans="1:16" ht="27">
      <c r="A17" s="250"/>
      <c r="B17" s="235">
        <v>5</v>
      </c>
      <c r="C17" s="239" t="s">
        <v>342</v>
      </c>
      <c r="D17" s="168"/>
      <c r="E17" s="235"/>
      <c r="F17" s="236"/>
      <c r="G17" s="237">
        <v>0.18</v>
      </c>
      <c r="H17" s="232"/>
      <c r="I17" s="255" t="s">
        <v>361</v>
      </c>
      <c r="J17" s="235" t="s">
        <v>466</v>
      </c>
      <c r="K17" s="252">
        <v>84</v>
      </c>
      <c r="L17" s="252">
        <v>200.9</v>
      </c>
      <c r="M17" s="280">
        <v>12</v>
      </c>
      <c r="N17" s="253">
        <f t="shared" si="0"/>
        <v>179.375</v>
      </c>
      <c r="O17" s="253">
        <f t="shared" si="1"/>
        <v>15067.5</v>
      </c>
      <c r="P17" s="254">
        <f t="shared" si="3"/>
        <v>2712.15</v>
      </c>
    </row>
    <row r="18" spans="1:16" ht="40.5">
      <c r="A18" s="250"/>
      <c r="B18" s="235">
        <v>6</v>
      </c>
      <c r="C18" s="239" t="s">
        <v>344</v>
      </c>
      <c r="D18" s="168"/>
      <c r="E18" s="235"/>
      <c r="F18" s="236"/>
      <c r="G18" s="237">
        <v>0.18</v>
      </c>
      <c r="H18" s="232"/>
      <c r="I18" s="255" t="s">
        <v>363</v>
      </c>
      <c r="J18" s="235" t="s">
        <v>372</v>
      </c>
      <c r="K18" s="252">
        <v>24</v>
      </c>
      <c r="L18" s="252">
        <v>6326.05</v>
      </c>
      <c r="M18" s="280">
        <v>12</v>
      </c>
      <c r="N18" s="253">
        <f t="shared" si="0"/>
        <v>5648.2589285714284</v>
      </c>
      <c r="O18" s="253">
        <f t="shared" si="1"/>
        <v>135558.21</v>
      </c>
      <c r="P18" s="254">
        <f t="shared" si="3"/>
        <v>24400.477799999997</v>
      </c>
    </row>
    <row r="19" spans="1:16" ht="27">
      <c r="A19" s="250"/>
      <c r="B19" s="235">
        <v>7</v>
      </c>
      <c r="C19" s="238" t="s">
        <v>343</v>
      </c>
      <c r="D19" s="168"/>
      <c r="E19" s="235"/>
      <c r="F19" s="236"/>
      <c r="G19" s="237">
        <v>0.18</v>
      </c>
      <c r="H19" s="232"/>
      <c r="I19" s="255" t="s">
        <v>362</v>
      </c>
      <c r="J19" s="235" t="s">
        <v>372</v>
      </c>
      <c r="K19" s="252">
        <v>3</v>
      </c>
      <c r="L19" s="252">
        <v>7365.15</v>
      </c>
      <c r="M19" s="280">
        <v>12</v>
      </c>
      <c r="N19" s="253">
        <f t="shared" si="0"/>
        <v>6576.0267857142844</v>
      </c>
      <c r="O19" s="253">
        <f t="shared" si="1"/>
        <v>19728.080000000002</v>
      </c>
      <c r="P19" s="254">
        <f t="shared" si="3"/>
        <v>3551.0544</v>
      </c>
    </row>
    <row r="20" spans="1:16" ht="40.5">
      <c r="A20" s="250"/>
      <c r="B20" s="235">
        <v>8</v>
      </c>
      <c r="C20" s="238">
        <v>4.1100000000000003</v>
      </c>
      <c r="D20" s="168"/>
      <c r="E20" s="235"/>
      <c r="F20" s="236"/>
      <c r="G20" s="237">
        <v>0.18</v>
      </c>
      <c r="H20" s="232"/>
      <c r="I20" s="255" t="s">
        <v>445</v>
      </c>
      <c r="J20" s="235" t="s">
        <v>337</v>
      </c>
      <c r="K20" s="252">
        <v>29</v>
      </c>
      <c r="L20" s="252">
        <v>452.25</v>
      </c>
      <c r="M20" s="280">
        <v>12</v>
      </c>
      <c r="N20" s="253">
        <f t="shared" si="0"/>
        <v>403.79464285714283</v>
      </c>
      <c r="O20" s="253">
        <f t="shared" si="1"/>
        <v>11710.04</v>
      </c>
      <c r="P20" s="254">
        <f t="shared" si="3"/>
        <v>2107.8072000000002</v>
      </c>
    </row>
    <row r="21" spans="1:16" ht="40.5">
      <c r="A21" s="250"/>
      <c r="B21" s="235">
        <v>9</v>
      </c>
      <c r="C21" s="238" t="s">
        <v>345</v>
      </c>
      <c r="D21" s="168"/>
      <c r="E21" s="235"/>
      <c r="F21" s="236"/>
      <c r="G21" s="237">
        <v>0.18</v>
      </c>
      <c r="H21" s="232"/>
      <c r="I21" s="255" t="s">
        <v>364</v>
      </c>
      <c r="J21" s="259" t="s">
        <v>373</v>
      </c>
      <c r="K21" s="252">
        <v>9</v>
      </c>
      <c r="L21" s="252">
        <v>57.15</v>
      </c>
      <c r="M21" s="280">
        <v>12</v>
      </c>
      <c r="N21" s="253">
        <f t="shared" si="0"/>
        <v>51.026785714285708</v>
      </c>
      <c r="O21" s="253">
        <f t="shared" si="1"/>
        <v>459.24</v>
      </c>
      <c r="P21" s="254">
        <f t="shared" si="3"/>
        <v>82.663200000000003</v>
      </c>
    </row>
    <row r="22" spans="1:16" ht="40.5">
      <c r="A22" s="250"/>
      <c r="B22" s="235">
        <v>10</v>
      </c>
      <c r="C22" s="239">
        <v>4.13</v>
      </c>
      <c r="D22" s="168"/>
      <c r="E22" s="235"/>
      <c r="F22" s="236"/>
      <c r="G22" s="237">
        <v>0.18</v>
      </c>
      <c r="H22" s="232"/>
      <c r="I22" s="255" t="s">
        <v>446</v>
      </c>
      <c r="J22" s="235" t="s">
        <v>337</v>
      </c>
      <c r="K22" s="252">
        <v>29</v>
      </c>
      <c r="L22" s="252">
        <v>113.85</v>
      </c>
      <c r="M22" s="280">
        <v>12</v>
      </c>
      <c r="N22" s="253">
        <f t="shared" si="0"/>
        <v>101.65178571428569</v>
      </c>
      <c r="O22" s="253">
        <f t="shared" si="1"/>
        <v>2947.9</v>
      </c>
      <c r="P22" s="254">
        <f t="shared" si="3"/>
        <v>530.62199999999996</v>
      </c>
    </row>
    <row r="23" spans="1:16" ht="67.5">
      <c r="A23" s="250"/>
      <c r="B23" s="235">
        <v>11</v>
      </c>
      <c r="C23" s="239" t="s">
        <v>436</v>
      </c>
      <c r="D23" s="168"/>
      <c r="E23" s="235"/>
      <c r="F23" s="236"/>
      <c r="G23" s="237">
        <v>0.18</v>
      </c>
      <c r="H23" s="232"/>
      <c r="I23" s="255" t="s">
        <v>447</v>
      </c>
      <c r="J23" s="235" t="s">
        <v>337</v>
      </c>
      <c r="K23" s="252">
        <v>95</v>
      </c>
      <c r="L23" s="252">
        <v>681.65</v>
      </c>
      <c r="M23" s="280">
        <v>12</v>
      </c>
      <c r="N23" s="253">
        <f t="shared" si="0"/>
        <v>608.61607142857133</v>
      </c>
      <c r="O23" s="253">
        <f t="shared" si="1"/>
        <v>57818.53</v>
      </c>
      <c r="P23" s="254">
        <f t="shared" si="3"/>
        <v>10407.3354</v>
      </c>
    </row>
    <row r="24" spans="1:16" ht="54">
      <c r="A24" s="250"/>
      <c r="B24" s="235">
        <v>12</v>
      </c>
      <c r="C24" s="239" t="s">
        <v>346</v>
      </c>
      <c r="D24" s="168"/>
      <c r="E24" s="235"/>
      <c r="F24" s="236"/>
      <c r="G24" s="237">
        <v>0.18</v>
      </c>
      <c r="H24" s="232"/>
      <c r="I24" s="255" t="s">
        <v>448</v>
      </c>
      <c r="J24" s="235" t="s">
        <v>372</v>
      </c>
      <c r="K24" s="252">
        <v>77</v>
      </c>
      <c r="L24" s="252">
        <v>8364.2000000000007</v>
      </c>
      <c r="M24" s="280">
        <v>12</v>
      </c>
      <c r="N24" s="253">
        <f t="shared" si="0"/>
        <v>7468.0357142857147</v>
      </c>
      <c r="O24" s="253">
        <f t="shared" si="1"/>
        <v>575038.75</v>
      </c>
      <c r="P24" s="254">
        <f t="shared" si="3"/>
        <v>103506.97499999999</v>
      </c>
    </row>
    <row r="25" spans="1:16" ht="67.5">
      <c r="A25" s="250"/>
      <c r="B25" s="235">
        <v>13</v>
      </c>
      <c r="C25" s="238">
        <v>5.3</v>
      </c>
      <c r="D25" s="168"/>
      <c r="E25" s="235"/>
      <c r="F25" s="236"/>
      <c r="G25" s="237">
        <v>0.18</v>
      </c>
      <c r="H25" s="232"/>
      <c r="I25" s="255" t="s">
        <v>449</v>
      </c>
      <c r="J25" s="235" t="s">
        <v>372</v>
      </c>
      <c r="K25" s="252">
        <v>61</v>
      </c>
      <c r="L25" s="252">
        <v>10719.3</v>
      </c>
      <c r="M25" s="280">
        <v>12</v>
      </c>
      <c r="N25" s="253">
        <f t="shared" si="0"/>
        <v>9570.8035714285706</v>
      </c>
      <c r="O25" s="253">
        <f t="shared" si="1"/>
        <v>583819.02</v>
      </c>
      <c r="P25" s="254">
        <f t="shared" si="3"/>
        <v>105087.42359999999</v>
      </c>
    </row>
    <row r="26" spans="1:16" ht="27">
      <c r="A26" s="250"/>
      <c r="B26" s="235">
        <v>14</v>
      </c>
      <c r="C26" s="238" t="s">
        <v>351</v>
      </c>
      <c r="D26" s="168"/>
      <c r="E26" s="235"/>
      <c r="F26" s="236"/>
      <c r="G26" s="237">
        <v>0.18</v>
      </c>
      <c r="H26" s="232"/>
      <c r="I26" s="255" t="s">
        <v>369</v>
      </c>
      <c r="J26" s="235" t="s">
        <v>467</v>
      </c>
      <c r="K26" s="252">
        <v>12575</v>
      </c>
      <c r="L26" s="252">
        <v>89.65</v>
      </c>
      <c r="M26" s="280">
        <v>12</v>
      </c>
      <c r="N26" s="253">
        <f t="shared" si="0"/>
        <v>80.044642857142861</v>
      </c>
      <c r="O26" s="253">
        <f t="shared" si="1"/>
        <v>1006561.38</v>
      </c>
      <c r="P26" s="254">
        <f t="shared" si="3"/>
        <v>181181.0484</v>
      </c>
    </row>
    <row r="27" spans="1:16" ht="16.5">
      <c r="A27" s="250"/>
      <c r="B27" s="235">
        <v>15</v>
      </c>
      <c r="C27" s="239">
        <v>5.9</v>
      </c>
      <c r="D27" s="168"/>
      <c r="E27" s="235"/>
      <c r="F27" s="236"/>
      <c r="G27" s="237">
        <v>0.18</v>
      </c>
      <c r="H27" s="232"/>
      <c r="I27" s="255" t="s">
        <v>366</v>
      </c>
      <c r="J27" s="235"/>
      <c r="K27" s="252"/>
      <c r="L27" s="252"/>
      <c r="M27" s="280">
        <v>12</v>
      </c>
      <c r="N27" s="253">
        <f t="shared" si="0"/>
        <v>0</v>
      </c>
      <c r="O27" s="253">
        <f t="shared" si="1"/>
        <v>0</v>
      </c>
      <c r="P27" s="254">
        <f t="shared" si="3"/>
        <v>0</v>
      </c>
    </row>
    <row r="28" spans="1:16" ht="16.5">
      <c r="A28" s="250"/>
      <c r="B28" s="235"/>
      <c r="C28" s="238" t="s">
        <v>347</v>
      </c>
      <c r="D28" s="168"/>
      <c r="E28" s="235"/>
      <c r="F28" s="236"/>
      <c r="G28" s="237">
        <v>0.18</v>
      </c>
      <c r="H28" s="232"/>
      <c r="I28" s="255" t="s">
        <v>367</v>
      </c>
      <c r="J28" s="235" t="s">
        <v>337</v>
      </c>
      <c r="K28" s="252">
        <v>124</v>
      </c>
      <c r="L28" s="252">
        <v>307.95</v>
      </c>
      <c r="M28" s="280"/>
      <c r="N28" s="253">
        <f t="shared" si="0"/>
        <v>274.95535714285711</v>
      </c>
      <c r="O28" s="253">
        <f t="shared" si="1"/>
        <v>34094.46</v>
      </c>
      <c r="P28" s="254">
        <f t="shared" si="3"/>
        <v>6137.0027999999993</v>
      </c>
    </row>
    <row r="29" spans="1:16" ht="27">
      <c r="A29" s="250"/>
      <c r="B29" s="235">
        <v>16</v>
      </c>
      <c r="C29" s="238" t="s">
        <v>382</v>
      </c>
      <c r="D29" s="168"/>
      <c r="E29" s="235"/>
      <c r="F29" s="236"/>
      <c r="G29" s="237">
        <v>0.18</v>
      </c>
      <c r="H29" s="232"/>
      <c r="I29" s="255" t="s">
        <v>450</v>
      </c>
      <c r="J29" s="235" t="s">
        <v>337</v>
      </c>
      <c r="K29" s="252">
        <v>253</v>
      </c>
      <c r="L29" s="252">
        <v>669.55</v>
      </c>
      <c r="M29" s="280">
        <v>12</v>
      </c>
      <c r="N29" s="253">
        <f t="shared" si="0"/>
        <v>597.81249999999989</v>
      </c>
      <c r="O29" s="253">
        <f t="shared" si="1"/>
        <v>151246.56</v>
      </c>
      <c r="P29" s="254">
        <f t="shared" si="3"/>
        <v>27224.380799999999</v>
      </c>
    </row>
    <row r="30" spans="1:16" ht="27">
      <c r="A30" s="250"/>
      <c r="B30" s="235">
        <v>17</v>
      </c>
      <c r="C30" s="238" t="s">
        <v>348</v>
      </c>
      <c r="D30" s="168"/>
      <c r="E30" s="235"/>
      <c r="F30" s="236"/>
      <c r="G30" s="237">
        <v>0.18</v>
      </c>
      <c r="H30" s="232"/>
      <c r="I30" s="255" t="s">
        <v>451</v>
      </c>
      <c r="J30" s="235" t="s">
        <v>337</v>
      </c>
      <c r="K30" s="252">
        <v>297</v>
      </c>
      <c r="L30" s="252">
        <v>766.55</v>
      </c>
      <c r="M30" s="280">
        <v>12</v>
      </c>
      <c r="N30" s="253">
        <f t="shared" si="0"/>
        <v>684.41964285714278</v>
      </c>
      <c r="O30" s="253">
        <f t="shared" si="1"/>
        <v>203272.63</v>
      </c>
      <c r="P30" s="254">
        <f t="shared" si="3"/>
        <v>36589.073400000001</v>
      </c>
    </row>
    <row r="31" spans="1:16" ht="16.5">
      <c r="A31" s="250"/>
      <c r="B31" s="235">
        <v>18</v>
      </c>
      <c r="C31" s="238" t="s">
        <v>349</v>
      </c>
      <c r="D31" s="168"/>
      <c r="E31" s="235"/>
      <c r="F31" s="236"/>
      <c r="G31" s="237">
        <v>0.18</v>
      </c>
      <c r="H31" s="232"/>
      <c r="I31" s="255" t="s">
        <v>368</v>
      </c>
      <c r="J31" s="235" t="s">
        <v>337</v>
      </c>
      <c r="K31" s="252">
        <v>190</v>
      </c>
      <c r="L31" s="252">
        <v>608.35</v>
      </c>
      <c r="M31" s="280">
        <v>12</v>
      </c>
      <c r="N31" s="253">
        <f t="shared" si="0"/>
        <v>543.16964285714278</v>
      </c>
      <c r="O31" s="253">
        <f t="shared" si="1"/>
        <v>103202.23</v>
      </c>
      <c r="P31" s="254">
        <f t="shared" si="3"/>
        <v>18576.401399999999</v>
      </c>
    </row>
    <row r="32" spans="1:16" ht="16.5">
      <c r="A32" s="250"/>
      <c r="B32" s="235">
        <v>19</v>
      </c>
      <c r="C32" s="238" t="s">
        <v>350</v>
      </c>
      <c r="D32" s="168"/>
      <c r="E32" s="235"/>
      <c r="F32" s="236"/>
      <c r="G32" s="237">
        <v>0.18</v>
      </c>
      <c r="H32" s="232"/>
      <c r="I32" s="255" t="s">
        <v>452</v>
      </c>
      <c r="J32" s="235" t="s">
        <v>337</v>
      </c>
      <c r="K32" s="252">
        <v>220</v>
      </c>
      <c r="L32" s="252">
        <v>804.25</v>
      </c>
      <c r="M32" s="280">
        <v>12</v>
      </c>
      <c r="N32" s="253">
        <f t="shared" si="0"/>
        <v>718.08035714285711</v>
      </c>
      <c r="O32" s="253">
        <f t="shared" si="1"/>
        <v>157977.68</v>
      </c>
      <c r="P32" s="254">
        <f t="shared" ref="P32:P35" si="4">IF(H32="",G32*(IF(O32="Included",0,O32)),H32*(IF(O32="Included",0,O32)))</f>
        <v>28435.982399999997</v>
      </c>
    </row>
    <row r="33" spans="1:16" ht="16.5">
      <c r="A33" s="250"/>
      <c r="B33" s="235">
        <v>20</v>
      </c>
      <c r="C33" s="239">
        <v>5.3</v>
      </c>
      <c r="D33" s="168"/>
      <c r="E33" s="235"/>
      <c r="F33" s="236"/>
      <c r="G33" s="237">
        <v>0.18</v>
      </c>
      <c r="H33" s="232"/>
      <c r="I33" s="255" t="s">
        <v>379</v>
      </c>
      <c r="J33" s="235" t="s">
        <v>468</v>
      </c>
      <c r="K33" s="252">
        <v>281</v>
      </c>
      <c r="L33" s="252">
        <v>64.7</v>
      </c>
      <c r="M33" s="280">
        <v>12</v>
      </c>
      <c r="N33" s="253">
        <f t="shared" si="0"/>
        <v>57.767857142857139</v>
      </c>
      <c r="O33" s="253">
        <f t="shared" si="1"/>
        <v>16232.77</v>
      </c>
      <c r="P33" s="254">
        <f t="shared" si="4"/>
        <v>2921.8986</v>
      </c>
    </row>
    <row r="34" spans="1:16" ht="27">
      <c r="A34" s="250"/>
      <c r="B34" s="235">
        <v>21</v>
      </c>
      <c r="C34" s="234" t="s">
        <v>359</v>
      </c>
      <c r="D34" s="168"/>
      <c r="E34" s="235"/>
      <c r="F34" s="236"/>
      <c r="G34" s="237">
        <v>0.18</v>
      </c>
      <c r="H34" s="232"/>
      <c r="I34" s="255" t="s">
        <v>453</v>
      </c>
      <c r="J34" s="235" t="s">
        <v>372</v>
      </c>
      <c r="K34" s="252">
        <v>13</v>
      </c>
      <c r="L34" s="252">
        <v>6658.25</v>
      </c>
      <c r="M34" s="280">
        <v>12</v>
      </c>
      <c r="N34" s="253">
        <f t="shared" si="0"/>
        <v>5944.8660714285706</v>
      </c>
      <c r="O34" s="253">
        <f t="shared" si="1"/>
        <v>77283.259999999995</v>
      </c>
      <c r="P34" s="254">
        <f t="shared" si="4"/>
        <v>13910.986799999999</v>
      </c>
    </row>
    <row r="35" spans="1:16" ht="67.5">
      <c r="A35" s="250"/>
      <c r="B35" s="235">
        <v>22</v>
      </c>
      <c r="C35" s="239" t="s">
        <v>437</v>
      </c>
      <c r="D35" s="168"/>
      <c r="E35" s="235"/>
      <c r="F35" s="236"/>
      <c r="G35" s="237">
        <v>0.18</v>
      </c>
      <c r="H35" s="232"/>
      <c r="I35" s="255" t="s">
        <v>454</v>
      </c>
      <c r="J35" s="235" t="s">
        <v>372</v>
      </c>
      <c r="K35" s="252">
        <v>83</v>
      </c>
      <c r="L35" s="252">
        <v>8288.35</v>
      </c>
      <c r="M35" s="280">
        <v>12</v>
      </c>
      <c r="N35" s="253">
        <f t="shared" si="0"/>
        <v>7400.3125</v>
      </c>
      <c r="O35" s="253">
        <f t="shared" si="1"/>
        <v>614225.93999999994</v>
      </c>
      <c r="P35" s="254">
        <f t="shared" si="4"/>
        <v>110560.66919999999</v>
      </c>
    </row>
    <row r="36" spans="1:16" ht="67.5">
      <c r="A36" s="250"/>
      <c r="B36" s="235">
        <v>23</v>
      </c>
      <c r="C36" s="239" t="s">
        <v>438</v>
      </c>
      <c r="D36" s="168"/>
      <c r="E36" s="235"/>
      <c r="F36" s="236"/>
      <c r="G36" s="237">
        <v>0.18</v>
      </c>
      <c r="H36" s="232"/>
      <c r="I36" s="255" t="s">
        <v>455</v>
      </c>
      <c r="J36" s="235" t="s">
        <v>337</v>
      </c>
      <c r="K36" s="252">
        <v>58</v>
      </c>
      <c r="L36" s="252">
        <v>2231.1999999999998</v>
      </c>
      <c r="M36" s="280">
        <v>12</v>
      </c>
      <c r="N36" s="253">
        <f t="shared" si="0"/>
        <v>1992.1428571428569</v>
      </c>
      <c r="O36" s="253">
        <f t="shared" si="1"/>
        <v>115544.29</v>
      </c>
      <c r="P36" s="254">
        <f t="shared" ref="P36:P39" si="5">IF(H36="",G36*(IF(O36="Included",0,O36)),H36*(IF(O36="Included",0,O36)))</f>
        <v>20797.972199999997</v>
      </c>
    </row>
    <row r="37" spans="1:16" ht="297">
      <c r="A37" s="250"/>
      <c r="B37" s="235">
        <v>24</v>
      </c>
      <c r="C37" s="239" t="s">
        <v>352</v>
      </c>
      <c r="D37" s="168"/>
      <c r="E37" s="235"/>
      <c r="F37" s="236"/>
      <c r="G37" s="237">
        <v>0.18</v>
      </c>
      <c r="H37" s="232"/>
      <c r="I37" s="255" t="s">
        <v>456</v>
      </c>
      <c r="J37" s="235" t="s">
        <v>337</v>
      </c>
      <c r="K37" s="252">
        <v>32</v>
      </c>
      <c r="L37" s="252">
        <v>10451.950000000001</v>
      </c>
      <c r="M37" s="280">
        <v>12</v>
      </c>
      <c r="N37" s="253">
        <f t="shared" si="0"/>
        <v>9332.0982142857138</v>
      </c>
      <c r="O37" s="253">
        <f t="shared" si="1"/>
        <v>298627.14</v>
      </c>
      <c r="P37" s="254">
        <f t="shared" si="5"/>
        <v>53752.885199999997</v>
      </c>
    </row>
    <row r="38" spans="1:16" ht="297">
      <c r="A38" s="250"/>
      <c r="B38" s="235">
        <v>25</v>
      </c>
      <c r="C38" s="239" t="s">
        <v>353</v>
      </c>
      <c r="D38" s="168"/>
      <c r="E38" s="235"/>
      <c r="F38" s="236"/>
      <c r="G38" s="237">
        <v>0.18</v>
      </c>
      <c r="H38" s="232"/>
      <c r="I38" s="255" t="s">
        <v>457</v>
      </c>
      <c r="J38" s="235" t="s">
        <v>375</v>
      </c>
      <c r="K38" s="252">
        <v>26</v>
      </c>
      <c r="L38" s="252">
        <v>7821.15</v>
      </c>
      <c r="M38" s="280">
        <v>12</v>
      </c>
      <c r="N38" s="253">
        <f t="shared" si="0"/>
        <v>6983.1696428571422</v>
      </c>
      <c r="O38" s="253">
        <f t="shared" si="1"/>
        <v>181562.41</v>
      </c>
      <c r="P38" s="254">
        <f t="shared" si="5"/>
        <v>32681.233799999998</v>
      </c>
    </row>
    <row r="39" spans="1:16" ht="40.5">
      <c r="A39" s="250"/>
      <c r="B39" s="235">
        <v>26</v>
      </c>
      <c r="C39" s="239">
        <v>10.1</v>
      </c>
      <c r="D39" s="168"/>
      <c r="E39" s="235"/>
      <c r="F39" s="236"/>
      <c r="G39" s="237">
        <v>0.18</v>
      </c>
      <c r="H39" s="232"/>
      <c r="I39" s="255" t="s">
        <v>458</v>
      </c>
      <c r="J39" s="235" t="s">
        <v>376</v>
      </c>
      <c r="K39" s="252">
        <v>8700</v>
      </c>
      <c r="L39" s="252">
        <v>93.05</v>
      </c>
      <c r="M39" s="280">
        <v>12</v>
      </c>
      <c r="N39" s="253">
        <f t="shared" si="0"/>
        <v>83.080357142857139</v>
      </c>
      <c r="O39" s="253">
        <f t="shared" si="1"/>
        <v>722799.11</v>
      </c>
      <c r="P39" s="254">
        <f t="shared" si="5"/>
        <v>130103.83979999999</v>
      </c>
    </row>
    <row r="40" spans="1:16" ht="67.5">
      <c r="A40" s="250"/>
      <c r="B40" s="235">
        <v>27</v>
      </c>
      <c r="C40" s="239" t="s">
        <v>439</v>
      </c>
      <c r="D40" s="168"/>
      <c r="E40" s="235"/>
      <c r="F40" s="236"/>
      <c r="G40" s="237">
        <v>0.18</v>
      </c>
      <c r="H40" s="232"/>
      <c r="I40" s="255" t="s">
        <v>459</v>
      </c>
      <c r="J40" s="235" t="s">
        <v>337</v>
      </c>
      <c r="K40" s="252">
        <v>68</v>
      </c>
      <c r="L40" s="252">
        <v>1416.65</v>
      </c>
      <c r="M40" s="280">
        <v>12</v>
      </c>
      <c r="N40" s="253">
        <f t="shared" si="0"/>
        <v>1264.8660714285713</v>
      </c>
      <c r="O40" s="253">
        <f t="shared" si="1"/>
        <v>86010.89</v>
      </c>
      <c r="P40" s="254">
        <f t="shared" ref="P40:P43" si="6">IF(H40="",G40*(IF(O40="Included",0,O40)),H40*(IF(O40="Included",0,O40)))</f>
        <v>15481.9602</v>
      </c>
    </row>
    <row r="41" spans="1:16" ht="16.5">
      <c r="A41" s="250"/>
      <c r="B41" s="235">
        <v>28</v>
      </c>
      <c r="C41" s="238" t="s">
        <v>354</v>
      </c>
      <c r="D41" s="168"/>
      <c r="E41" s="235"/>
      <c r="F41" s="236"/>
      <c r="G41" s="237">
        <v>0.18</v>
      </c>
      <c r="H41" s="232"/>
      <c r="I41" s="255" t="s">
        <v>370</v>
      </c>
      <c r="J41" s="235" t="s">
        <v>337</v>
      </c>
      <c r="K41" s="252">
        <v>359</v>
      </c>
      <c r="L41" s="252">
        <v>294.35000000000002</v>
      </c>
      <c r="M41" s="280">
        <v>12</v>
      </c>
      <c r="N41" s="253">
        <f t="shared" si="0"/>
        <v>262.8125</v>
      </c>
      <c r="O41" s="253">
        <f t="shared" si="1"/>
        <v>94349.69</v>
      </c>
      <c r="P41" s="254">
        <f t="shared" si="6"/>
        <v>16982.944199999998</v>
      </c>
    </row>
    <row r="42" spans="1:16" ht="40.5">
      <c r="A42" s="250"/>
      <c r="B42" s="235">
        <v>29</v>
      </c>
      <c r="C42" s="238">
        <v>13.12</v>
      </c>
      <c r="D42" s="168"/>
      <c r="E42" s="235"/>
      <c r="F42" s="236"/>
      <c r="G42" s="237">
        <v>0.18</v>
      </c>
      <c r="H42" s="232"/>
      <c r="I42" s="255" t="s">
        <v>460</v>
      </c>
      <c r="J42" s="235" t="s">
        <v>337</v>
      </c>
      <c r="K42" s="252">
        <v>1034</v>
      </c>
      <c r="L42" s="252">
        <v>461.85</v>
      </c>
      <c r="M42" s="280">
        <v>12</v>
      </c>
      <c r="N42" s="253">
        <f t="shared" si="0"/>
        <v>412.36607142857139</v>
      </c>
      <c r="O42" s="253">
        <f t="shared" si="1"/>
        <v>426386.52</v>
      </c>
      <c r="P42" s="254">
        <f t="shared" si="6"/>
        <v>76749.573600000003</v>
      </c>
    </row>
    <row r="43" spans="1:16" ht="27">
      <c r="A43" s="250"/>
      <c r="B43" s="235">
        <v>30</v>
      </c>
      <c r="C43" s="238" t="s">
        <v>355</v>
      </c>
      <c r="D43" s="168"/>
      <c r="E43" s="235"/>
      <c r="F43" s="236"/>
      <c r="G43" s="237">
        <v>0.18</v>
      </c>
      <c r="H43" s="232"/>
      <c r="I43" s="255" t="s">
        <v>461</v>
      </c>
      <c r="J43" s="235" t="s">
        <v>337</v>
      </c>
      <c r="K43" s="252">
        <v>214</v>
      </c>
      <c r="L43" s="252">
        <v>253.05</v>
      </c>
      <c r="M43" s="280">
        <v>12</v>
      </c>
      <c r="N43" s="253">
        <f t="shared" si="0"/>
        <v>225.9375</v>
      </c>
      <c r="O43" s="253">
        <f t="shared" si="1"/>
        <v>48350.63</v>
      </c>
      <c r="P43" s="254">
        <f t="shared" si="6"/>
        <v>8703.1133999999984</v>
      </c>
    </row>
    <row r="44" spans="1:16" ht="27">
      <c r="A44" s="250"/>
      <c r="B44" s="235">
        <v>31</v>
      </c>
      <c r="C44" s="238">
        <v>13.26</v>
      </c>
      <c r="D44" s="168"/>
      <c r="E44" s="235"/>
      <c r="F44" s="236"/>
      <c r="G44" s="237">
        <v>0.18</v>
      </c>
      <c r="H44" s="232"/>
      <c r="I44" s="255" t="s">
        <v>462</v>
      </c>
      <c r="J44" s="235" t="s">
        <v>337</v>
      </c>
      <c r="K44" s="252">
        <v>1607</v>
      </c>
      <c r="L44" s="252">
        <v>214.3</v>
      </c>
      <c r="M44" s="280">
        <v>12</v>
      </c>
      <c r="N44" s="253">
        <f t="shared" si="0"/>
        <v>191.33928571428569</v>
      </c>
      <c r="O44" s="253">
        <f t="shared" si="1"/>
        <v>307482.23</v>
      </c>
      <c r="P44" s="254">
        <f t="shared" ref="P44:P50" si="7">IF(H44="",G44*(IF(O44="Included",0,O44)),H44*(IF(O44="Included",0,O44)))</f>
        <v>55346.801399999997</v>
      </c>
    </row>
    <row r="45" spans="1:16" ht="27">
      <c r="A45" s="250"/>
      <c r="B45" s="235">
        <v>32</v>
      </c>
      <c r="C45" s="238" t="s">
        <v>440</v>
      </c>
      <c r="D45" s="168"/>
      <c r="E45" s="235"/>
      <c r="F45" s="236"/>
      <c r="G45" s="237">
        <v>0.18</v>
      </c>
      <c r="H45" s="232"/>
      <c r="I45" s="255" t="s">
        <v>463</v>
      </c>
      <c r="J45" s="235" t="s">
        <v>337</v>
      </c>
      <c r="K45" s="252">
        <v>1608</v>
      </c>
      <c r="L45" s="252">
        <v>64.45</v>
      </c>
      <c r="M45" s="280">
        <v>12</v>
      </c>
      <c r="N45" s="253">
        <f t="shared" si="0"/>
        <v>57.544642857142854</v>
      </c>
      <c r="O45" s="253">
        <f t="shared" si="1"/>
        <v>92531.79</v>
      </c>
      <c r="P45" s="254">
        <f t="shared" ref="P45:P46" si="8">IF(H45="",G45*(IF(O45="Included",0,O45)),H45*(IF(O45="Included",0,O45)))</f>
        <v>16655.722199999997</v>
      </c>
    </row>
    <row r="46" spans="1:16" ht="40.5">
      <c r="A46" s="250"/>
      <c r="B46" s="235">
        <v>33</v>
      </c>
      <c r="C46" s="238" t="s">
        <v>356</v>
      </c>
      <c r="D46" s="168"/>
      <c r="E46" s="235"/>
      <c r="F46" s="236"/>
      <c r="G46" s="237">
        <v>0.18</v>
      </c>
      <c r="H46" s="232"/>
      <c r="I46" s="255" t="s">
        <v>464</v>
      </c>
      <c r="J46" s="235" t="s">
        <v>337</v>
      </c>
      <c r="K46" s="252">
        <v>1248</v>
      </c>
      <c r="L46" s="252">
        <v>162.35</v>
      </c>
      <c r="M46" s="280">
        <v>12</v>
      </c>
      <c r="N46" s="253">
        <f t="shared" si="0"/>
        <v>144.95535714285711</v>
      </c>
      <c r="O46" s="253">
        <f t="shared" si="1"/>
        <v>180904.29</v>
      </c>
      <c r="P46" s="254">
        <f t="shared" si="8"/>
        <v>32562.772199999999</v>
      </c>
    </row>
    <row r="47" spans="1:16" ht="27">
      <c r="A47" s="250"/>
      <c r="B47" s="235">
        <v>34</v>
      </c>
      <c r="C47" s="238" t="s">
        <v>357</v>
      </c>
      <c r="D47" s="168"/>
      <c r="E47" s="235"/>
      <c r="F47" s="236"/>
      <c r="G47" s="237">
        <v>0.18</v>
      </c>
      <c r="H47" s="232"/>
      <c r="I47" s="255" t="s">
        <v>465</v>
      </c>
      <c r="J47" s="235" t="s">
        <v>337</v>
      </c>
      <c r="K47" s="252">
        <v>359</v>
      </c>
      <c r="L47" s="252">
        <v>137.85</v>
      </c>
      <c r="M47" s="280">
        <v>12</v>
      </c>
      <c r="N47" s="253">
        <f t="shared" si="0"/>
        <v>123.08035714285712</v>
      </c>
      <c r="O47" s="253">
        <f t="shared" si="1"/>
        <v>44185.85</v>
      </c>
      <c r="P47" s="254">
        <f t="shared" ref="P47:P48" si="9">IF(H47="",G47*(IF(O47="Included",0,O47)),H47*(IF(O47="Included",0,O47)))</f>
        <v>7953.4529999999995</v>
      </c>
    </row>
    <row r="48" spans="1:16" ht="27">
      <c r="A48" s="250"/>
      <c r="B48" s="235">
        <v>35</v>
      </c>
      <c r="C48" s="240" t="s">
        <v>358</v>
      </c>
      <c r="D48" s="168"/>
      <c r="E48" s="235"/>
      <c r="F48" s="236"/>
      <c r="G48" s="237">
        <v>0.18</v>
      </c>
      <c r="H48" s="232"/>
      <c r="I48" s="255" t="s">
        <v>371</v>
      </c>
      <c r="J48" s="235" t="s">
        <v>337</v>
      </c>
      <c r="K48" s="252">
        <v>450</v>
      </c>
      <c r="L48" s="252">
        <v>131.44999999999999</v>
      </c>
      <c r="M48" s="280">
        <v>12</v>
      </c>
      <c r="N48" s="253">
        <f t="shared" si="0"/>
        <v>117.3660714285714</v>
      </c>
      <c r="O48" s="253">
        <f t="shared" si="1"/>
        <v>52814.73</v>
      </c>
      <c r="P48" s="254">
        <f t="shared" si="9"/>
        <v>9506.6514000000006</v>
      </c>
    </row>
    <row r="49" spans="1:16" ht="40.5">
      <c r="A49" s="250"/>
      <c r="B49" s="235">
        <v>36</v>
      </c>
      <c r="C49" s="238" t="s">
        <v>391</v>
      </c>
      <c r="D49" s="168"/>
      <c r="E49" s="235"/>
      <c r="F49" s="236"/>
      <c r="G49" s="237">
        <v>0.18</v>
      </c>
      <c r="H49" s="232"/>
      <c r="I49" s="255" t="s">
        <v>398</v>
      </c>
      <c r="J49" s="235" t="s">
        <v>377</v>
      </c>
      <c r="K49" s="252">
        <v>15</v>
      </c>
      <c r="L49" s="252">
        <v>2385.5</v>
      </c>
      <c r="M49" s="280">
        <v>12</v>
      </c>
      <c r="N49" s="253">
        <f t="shared" si="0"/>
        <v>2129.9107142857142</v>
      </c>
      <c r="O49" s="253">
        <f t="shared" si="1"/>
        <v>31948.66</v>
      </c>
      <c r="P49" s="254">
        <f t="shared" si="7"/>
        <v>5750.7587999999996</v>
      </c>
    </row>
    <row r="50" spans="1:16" ht="16.5">
      <c r="A50" s="250"/>
      <c r="B50" s="235">
        <v>37</v>
      </c>
      <c r="C50" s="238"/>
      <c r="D50" s="168"/>
      <c r="E50" s="235"/>
      <c r="F50" s="236"/>
      <c r="G50" s="237">
        <v>0.18</v>
      </c>
      <c r="H50" s="256"/>
      <c r="I50" s="255"/>
      <c r="J50" s="235"/>
      <c r="K50" s="252"/>
      <c r="L50" s="252"/>
      <c r="M50" s="280">
        <v>12</v>
      </c>
      <c r="N50" s="253">
        <f t="shared" si="0"/>
        <v>0</v>
      </c>
      <c r="O50" s="253">
        <f t="shared" ref="O50" si="10">ROUND(N50*K50,2)</f>
        <v>0</v>
      </c>
      <c r="P50" s="254">
        <f t="shared" si="7"/>
        <v>0</v>
      </c>
    </row>
    <row r="51" spans="1:16" ht="22.5" customHeight="1">
      <c r="A51" s="241"/>
      <c r="B51" s="245"/>
      <c r="C51" s="238"/>
      <c r="D51" s="275"/>
      <c r="E51" s="275"/>
      <c r="F51" s="275"/>
      <c r="G51" s="332" t="s">
        <v>474</v>
      </c>
      <c r="H51" s="333"/>
      <c r="I51" s="334"/>
      <c r="J51" s="281"/>
      <c r="K51" s="281"/>
      <c r="L51" s="281"/>
      <c r="M51" s="281"/>
      <c r="N51" s="281"/>
      <c r="O51" s="281"/>
      <c r="P51" s="282"/>
    </row>
    <row r="52" spans="1:16" ht="40.5">
      <c r="A52" s="250"/>
      <c r="B52" s="235">
        <v>38</v>
      </c>
      <c r="C52" s="235" t="s">
        <v>340</v>
      </c>
      <c r="D52" s="168"/>
      <c r="E52" s="235"/>
      <c r="F52" s="236"/>
      <c r="G52" s="237">
        <v>0.18</v>
      </c>
      <c r="H52" s="256"/>
      <c r="I52" s="255" t="s">
        <v>383</v>
      </c>
      <c r="J52" s="235" t="s">
        <v>372</v>
      </c>
      <c r="K52" s="252">
        <v>1415</v>
      </c>
      <c r="L52" s="252">
        <v>180.4</v>
      </c>
      <c r="M52" s="280">
        <v>12</v>
      </c>
      <c r="N52" s="253">
        <f t="shared" ref="N52:N83" si="11">L52/1.12</f>
        <v>161.07142857142856</v>
      </c>
      <c r="O52" s="253">
        <f t="shared" ref="O52:O61" si="12">ROUND(N52*K52,2)</f>
        <v>227916.07</v>
      </c>
      <c r="P52" s="254">
        <f t="shared" ref="P52:P61" si="13">IF(H52="",G52*(IF(O52="Included",0,O52)),H52*(IF(O52="Included",0,O52)))</f>
        <v>41024.892599999999</v>
      </c>
    </row>
    <row r="53" spans="1:16" ht="54">
      <c r="A53" s="250"/>
      <c r="B53" s="235">
        <v>39</v>
      </c>
      <c r="C53" s="235" t="s">
        <v>341</v>
      </c>
      <c r="D53" s="168"/>
      <c r="E53" s="235"/>
      <c r="F53" s="236"/>
      <c r="G53" s="237">
        <v>0.18</v>
      </c>
      <c r="H53" s="256"/>
      <c r="I53" s="255" t="s">
        <v>384</v>
      </c>
      <c r="J53" s="235" t="s">
        <v>372</v>
      </c>
      <c r="K53" s="252">
        <v>1090</v>
      </c>
      <c r="L53" s="252">
        <v>286.85000000000002</v>
      </c>
      <c r="M53" s="280">
        <v>12</v>
      </c>
      <c r="N53" s="253">
        <f t="shared" si="11"/>
        <v>256.11607142857144</v>
      </c>
      <c r="O53" s="253">
        <f t="shared" si="12"/>
        <v>279166.52</v>
      </c>
      <c r="P53" s="254">
        <f t="shared" si="13"/>
        <v>50249.973600000005</v>
      </c>
    </row>
    <row r="54" spans="1:16" ht="40.5">
      <c r="A54" s="250"/>
      <c r="B54" s="235">
        <v>40</v>
      </c>
      <c r="C54" s="235">
        <v>2.25</v>
      </c>
      <c r="D54" s="168"/>
      <c r="E54" s="235"/>
      <c r="F54" s="236"/>
      <c r="G54" s="237">
        <v>0.18</v>
      </c>
      <c r="H54" s="256"/>
      <c r="I54" s="255" t="s">
        <v>360</v>
      </c>
      <c r="J54" s="235" t="s">
        <v>372</v>
      </c>
      <c r="K54" s="252">
        <v>326</v>
      </c>
      <c r="L54" s="283">
        <v>253.95</v>
      </c>
      <c r="M54" s="280">
        <v>12</v>
      </c>
      <c r="N54" s="253">
        <f t="shared" si="11"/>
        <v>226.74107142857139</v>
      </c>
      <c r="O54" s="253">
        <f t="shared" si="12"/>
        <v>73917.59</v>
      </c>
      <c r="P54" s="254">
        <f t="shared" si="13"/>
        <v>13305.1662</v>
      </c>
    </row>
    <row r="55" spans="1:16" ht="40.5">
      <c r="A55" s="250"/>
      <c r="B55" s="235">
        <v>41</v>
      </c>
      <c r="C55" s="235" t="s">
        <v>344</v>
      </c>
      <c r="D55" s="168"/>
      <c r="E55" s="235"/>
      <c r="F55" s="236"/>
      <c r="G55" s="237">
        <v>0.18</v>
      </c>
      <c r="H55" s="256"/>
      <c r="I55" s="255" t="s">
        <v>363</v>
      </c>
      <c r="J55" s="235" t="s">
        <v>372</v>
      </c>
      <c r="K55" s="252">
        <v>117</v>
      </c>
      <c r="L55" s="252">
        <v>6326.05</v>
      </c>
      <c r="M55" s="280">
        <v>12</v>
      </c>
      <c r="N55" s="253">
        <f t="shared" si="11"/>
        <v>5648.2589285714284</v>
      </c>
      <c r="O55" s="253">
        <f t="shared" si="12"/>
        <v>660846.29</v>
      </c>
      <c r="P55" s="254">
        <f t="shared" si="13"/>
        <v>118952.3322</v>
      </c>
    </row>
    <row r="56" spans="1:16" ht="40.5">
      <c r="A56" s="250"/>
      <c r="B56" s="235">
        <v>42</v>
      </c>
      <c r="C56" s="235" t="s">
        <v>346</v>
      </c>
      <c r="D56" s="168"/>
      <c r="E56" s="235"/>
      <c r="F56" s="236"/>
      <c r="G56" s="237">
        <v>0.18</v>
      </c>
      <c r="H56" s="256"/>
      <c r="I56" s="255" t="s">
        <v>365</v>
      </c>
      <c r="J56" s="235" t="s">
        <v>372</v>
      </c>
      <c r="K56" s="252">
        <v>440</v>
      </c>
      <c r="L56" s="252">
        <v>8364.2000000000007</v>
      </c>
      <c r="M56" s="280">
        <v>12</v>
      </c>
      <c r="N56" s="253">
        <f t="shared" si="11"/>
        <v>7468.0357142857147</v>
      </c>
      <c r="O56" s="253">
        <f t="shared" si="12"/>
        <v>3285935.71</v>
      </c>
      <c r="P56" s="254">
        <f t="shared" si="13"/>
        <v>591468.42779999995</v>
      </c>
    </row>
    <row r="57" spans="1:16" ht="16.5">
      <c r="A57" s="250"/>
      <c r="B57" s="235">
        <v>43</v>
      </c>
      <c r="C57" s="235">
        <v>5.9</v>
      </c>
      <c r="D57" s="168"/>
      <c r="E57" s="235"/>
      <c r="F57" s="236"/>
      <c r="G57" s="237">
        <v>0.18</v>
      </c>
      <c r="H57" s="256"/>
      <c r="I57" s="255" t="s">
        <v>366</v>
      </c>
      <c r="J57" s="235"/>
      <c r="K57" s="252"/>
      <c r="L57" s="283"/>
      <c r="M57" s="280"/>
      <c r="N57" s="253"/>
      <c r="O57" s="253"/>
      <c r="P57" s="254"/>
    </row>
    <row r="58" spans="1:16" ht="16.5">
      <c r="A58" s="250"/>
      <c r="B58" s="235">
        <v>44</v>
      </c>
      <c r="C58" s="235" t="s">
        <v>382</v>
      </c>
      <c r="D58" s="168"/>
      <c r="E58" s="235"/>
      <c r="F58" s="236"/>
      <c r="G58" s="237">
        <v>0.18</v>
      </c>
      <c r="H58" s="256"/>
      <c r="I58" s="255" t="s">
        <v>385</v>
      </c>
      <c r="J58" s="235" t="s">
        <v>337</v>
      </c>
      <c r="K58" s="252">
        <v>2867</v>
      </c>
      <c r="L58" s="252">
        <v>669.55</v>
      </c>
      <c r="M58" s="280">
        <v>12</v>
      </c>
      <c r="N58" s="253">
        <f t="shared" ref="N58" si="14">L58/1.12</f>
        <v>597.81249999999989</v>
      </c>
      <c r="O58" s="253">
        <f t="shared" ref="O58" si="15">ROUND(N58*K58,2)</f>
        <v>1713928.44</v>
      </c>
      <c r="P58" s="254">
        <f t="shared" ref="P58" si="16">IF(H58="",G58*(IF(O58="Included",0,O58)),H58*(IF(O58="Included",0,O58)))</f>
        <v>308507.11919999996</v>
      </c>
    </row>
    <row r="59" spans="1:16" ht="27">
      <c r="A59" s="250"/>
      <c r="B59" s="235">
        <v>45</v>
      </c>
      <c r="C59" s="235" t="s">
        <v>351</v>
      </c>
      <c r="D59" s="168"/>
      <c r="E59" s="235"/>
      <c r="F59" s="236"/>
      <c r="G59" s="237">
        <v>0.18</v>
      </c>
      <c r="H59" s="256"/>
      <c r="I59" s="255" t="s">
        <v>369</v>
      </c>
      <c r="J59" s="235" t="s">
        <v>374</v>
      </c>
      <c r="K59" s="252">
        <v>20178</v>
      </c>
      <c r="L59" s="252">
        <v>89.65</v>
      </c>
      <c r="M59" s="280">
        <v>12</v>
      </c>
      <c r="N59" s="253">
        <f t="shared" si="11"/>
        <v>80.044642857142861</v>
      </c>
      <c r="O59" s="253">
        <f t="shared" si="12"/>
        <v>1615140.8</v>
      </c>
      <c r="P59" s="254">
        <f t="shared" si="13"/>
        <v>290725.34399999998</v>
      </c>
    </row>
    <row r="60" spans="1:16" ht="40.5">
      <c r="A60" s="250"/>
      <c r="B60" s="235">
        <v>46</v>
      </c>
      <c r="C60" s="259">
        <v>10.199999999999999</v>
      </c>
      <c r="D60" s="168"/>
      <c r="E60" s="235"/>
      <c r="F60" s="236"/>
      <c r="G60" s="237">
        <v>0.18</v>
      </c>
      <c r="H60" s="256"/>
      <c r="I60" s="255" t="s">
        <v>386</v>
      </c>
      <c r="J60" s="235" t="s">
        <v>374</v>
      </c>
      <c r="K60" s="252">
        <v>68032</v>
      </c>
      <c r="L60" s="283">
        <v>111.95</v>
      </c>
      <c r="M60" s="280">
        <v>12</v>
      </c>
      <c r="N60" s="253">
        <f t="shared" si="11"/>
        <v>99.955357142857139</v>
      </c>
      <c r="O60" s="253">
        <f t="shared" si="12"/>
        <v>6800162.8600000003</v>
      </c>
      <c r="P60" s="254">
        <f t="shared" si="13"/>
        <v>1224029.3148000001</v>
      </c>
    </row>
    <row r="61" spans="1:16" ht="27">
      <c r="A61" s="250"/>
      <c r="B61" s="235">
        <v>47</v>
      </c>
      <c r="C61" s="235" t="s">
        <v>358</v>
      </c>
      <c r="D61" s="168"/>
      <c r="E61" s="235"/>
      <c r="F61" s="236"/>
      <c r="G61" s="237">
        <v>0.18</v>
      </c>
      <c r="H61" s="256"/>
      <c r="I61" s="255" t="s">
        <v>371</v>
      </c>
      <c r="J61" s="235" t="s">
        <v>337</v>
      </c>
      <c r="K61" s="252">
        <v>2941</v>
      </c>
      <c r="L61" s="252">
        <v>131.44999999999999</v>
      </c>
      <c r="M61" s="280">
        <v>12</v>
      </c>
      <c r="N61" s="253">
        <f t="shared" si="11"/>
        <v>117.3660714285714</v>
      </c>
      <c r="O61" s="253">
        <f t="shared" si="12"/>
        <v>345173.62</v>
      </c>
      <c r="P61" s="254">
        <f t="shared" si="13"/>
        <v>62131.251599999996</v>
      </c>
    </row>
    <row r="62" spans="1:16" ht="29.25" customHeight="1">
      <c r="A62" s="241"/>
      <c r="B62" s="245"/>
      <c r="C62" s="238"/>
      <c r="D62" s="275"/>
      <c r="E62" s="275"/>
      <c r="F62" s="275"/>
      <c r="G62" s="332" t="s">
        <v>471</v>
      </c>
      <c r="H62" s="333"/>
      <c r="I62" s="334"/>
      <c r="J62" s="281"/>
      <c r="K62" s="281"/>
      <c r="L62" s="281"/>
      <c r="M62" s="281"/>
      <c r="N62" s="281"/>
      <c r="O62" s="281"/>
      <c r="P62" s="282"/>
    </row>
    <row r="63" spans="1:16" ht="40.5">
      <c r="A63" s="250"/>
      <c r="B63" s="235">
        <v>38</v>
      </c>
      <c r="C63" s="235" t="s">
        <v>340</v>
      </c>
      <c r="D63" s="168"/>
      <c r="E63" s="235"/>
      <c r="F63" s="236"/>
      <c r="G63" s="237">
        <v>0.18</v>
      </c>
      <c r="H63" s="256"/>
      <c r="I63" s="255" t="s">
        <v>472</v>
      </c>
      <c r="J63" s="235" t="s">
        <v>372</v>
      </c>
      <c r="K63" s="252">
        <v>744</v>
      </c>
      <c r="L63" s="252">
        <v>180.4</v>
      </c>
      <c r="M63" s="280">
        <v>12</v>
      </c>
      <c r="N63" s="253">
        <f t="shared" si="11"/>
        <v>161.07142857142856</v>
      </c>
      <c r="O63" s="253">
        <f t="shared" ref="O63:O67" si="17">ROUND(N63*K63,2)</f>
        <v>119837.14</v>
      </c>
      <c r="P63" s="254">
        <f t="shared" ref="P63:P67" si="18">IF(H63="",G63*(IF(O63="Included",0,O63)),H63*(IF(O63="Included",0,O63)))</f>
        <v>21570.6852</v>
      </c>
    </row>
    <row r="64" spans="1:16" ht="54">
      <c r="A64" s="250"/>
      <c r="B64" s="235">
        <v>39</v>
      </c>
      <c r="C64" s="235" t="s">
        <v>341</v>
      </c>
      <c r="D64" s="168"/>
      <c r="E64" s="235"/>
      <c r="F64" s="236"/>
      <c r="G64" s="237">
        <v>0.18</v>
      </c>
      <c r="H64" s="256"/>
      <c r="I64" s="255" t="s">
        <v>384</v>
      </c>
      <c r="J64" s="235" t="s">
        <v>372</v>
      </c>
      <c r="K64" s="252">
        <v>1028</v>
      </c>
      <c r="L64" s="252">
        <v>286.85000000000002</v>
      </c>
      <c r="M64" s="280">
        <v>12</v>
      </c>
      <c r="N64" s="253">
        <f t="shared" si="11"/>
        <v>256.11607142857144</v>
      </c>
      <c r="O64" s="253">
        <f t="shared" si="17"/>
        <v>263287.32</v>
      </c>
      <c r="P64" s="254">
        <f t="shared" si="18"/>
        <v>47391.717599999996</v>
      </c>
    </row>
    <row r="65" spans="1:16" ht="40.5">
      <c r="A65" s="250"/>
      <c r="B65" s="235">
        <v>40</v>
      </c>
      <c r="C65" s="235">
        <v>2.25</v>
      </c>
      <c r="D65" s="168"/>
      <c r="E65" s="235"/>
      <c r="F65" s="236"/>
      <c r="G65" s="237">
        <v>0.18</v>
      </c>
      <c r="H65" s="256"/>
      <c r="I65" s="255" t="s">
        <v>473</v>
      </c>
      <c r="J65" s="235" t="s">
        <v>372</v>
      </c>
      <c r="K65" s="252">
        <v>284</v>
      </c>
      <c r="L65" s="283">
        <v>253.95</v>
      </c>
      <c r="M65" s="280">
        <v>12</v>
      </c>
      <c r="N65" s="253">
        <f t="shared" si="11"/>
        <v>226.74107142857139</v>
      </c>
      <c r="O65" s="253">
        <f t="shared" si="17"/>
        <v>64394.46</v>
      </c>
      <c r="P65" s="254">
        <f t="shared" si="18"/>
        <v>11591.0028</v>
      </c>
    </row>
    <row r="66" spans="1:16" ht="40.5">
      <c r="A66" s="250"/>
      <c r="B66" s="235">
        <v>41</v>
      </c>
      <c r="C66" s="235" t="s">
        <v>344</v>
      </c>
      <c r="D66" s="168"/>
      <c r="E66" s="235"/>
      <c r="F66" s="236"/>
      <c r="G66" s="237">
        <v>0.18</v>
      </c>
      <c r="H66" s="256"/>
      <c r="I66" s="255" t="s">
        <v>363</v>
      </c>
      <c r="J66" s="235" t="s">
        <v>372</v>
      </c>
      <c r="K66" s="252">
        <v>131</v>
      </c>
      <c r="L66" s="252">
        <v>6326.05</v>
      </c>
      <c r="M66" s="280">
        <v>12</v>
      </c>
      <c r="N66" s="253">
        <f t="shared" si="11"/>
        <v>5648.2589285714284</v>
      </c>
      <c r="O66" s="253">
        <f t="shared" si="17"/>
        <v>739921.92000000004</v>
      </c>
      <c r="P66" s="254">
        <f t="shared" si="18"/>
        <v>133185.94560000001</v>
      </c>
    </row>
    <row r="67" spans="1:16" ht="40.5">
      <c r="A67" s="250"/>
      <c r="B67" s="235">
        <v>42</v>
      </c>
      <c r="C67" s="235" t="s">
        <v>346</v>
      </c>
      <c r="D67" s="168"/>
      <c r="E67" s="235"/>
      <c r="F67" s="236"/>
      <c r="G67" s="237">
        <v>0.18</v>
      </c>
      <c r="H67" s="256"/>
      <c r="I67" s="255" t="s">
        <v>365</v>
      </c>
      <c r="J67" s="235" t="s">
        <v>372</v>
      </c>
      <c r="K67" s="252">
        <v>345</v>
      </c>
      <c r="L67" s="252">
        <v>8364.2000000000007</v>
      </c>
      <c r="M67" s="280">
        <v>12</v>
      </c>
      <c r="N67" s="253">
        <f t="shared" si="11"/>
        <v>7468.0357142857147</v>
      </c>
      <c r="O67" s="253">
        <f t="shared" si="17"/>
        <v>2576472.3199999998</v>
      </c>
      <c r="P67" s="254">
        <f t="shared" si="18"/>
        <v>463765.01759999996</v>
      </c>
    </row>
    <row r="68" spans="1:16" ht="16.5">
      <c r="A68" s="250"/>
      <c r="B68" s="235">
        <v>43</v>
      </c>
      <c r="C68" s="235">
        <v>5.9</v>
      </c>
      <c r="D68" s="168"/>
      <c r="E68" s="235"/>
      <c r="F68" s="236"/>
      <c r="G68" s="237">
        <v>0.18</v>
      </c>
      <c r="H68" s="256"/>
      <c r="I68" s="255" t="s">
        <v>366</v>
      </c>
      <c r="J68" s="235"/>
      <c r="K68" s="252"/>
      <c r="L68" s="283"/>
      <c r="M68" s="280">
        <v>12</v>
      </c>
      <c r="N68" s="253">
        <f t="shared" si="11"/>
        <v>0</v>
      </c>
      <c r="O68" s="253"/>
      <c r="P68" s="254"/>
    </row>
    <row r="69" spans="1:16" ht="16.5">
      <c r="A69" s="250"/>
      <c r="B69" s="235">
        <v>44</v>
      </c>
      <c r="C69" s="235" t="s">
        <v>382</v>
      </c>
      <c r="D69" s="168"/>
      <c r="E69" s="235"/>
      <c r="F69" s="236"/>
      <c r="G69" s="237">
        <v>0.18</v>
      </c>
      <c r="H69" s="256"/>
      <c r="I69" s="255" t="s">
        <v>385</v>
      </c>
      <c r="J69" s="235" t="s">
        <v>337</v>
      </c>
      <c r="K69" s="252">
        <v>3187</v>
      </c>
      <c r="L69" s="252">
        <v>669.55</v>
      </c>
      <c r="M69" s="280">
        <v>12</v>
      </c>
      <c r="N69" s="253">
        <f t="shared" si="11"/>
        <v>597.81249999999989</v>
      </c>
      <c r="O69" s="253">
        <f t="shared" ref="O69:O72" si="19">ROUND(N69*K69,2)</f>
        <v>1905228.44</v>
      </c>
      <c r="P69" s="254">
        <f t="shared" ref="P69:P72" si="20">IF(H69="",G69*(IF(O69="Included",0,O69)),H69*(IF(O69="Included",0,O69)))</f>
        <v>342941.11919999996</v>
      </c>
    </row>
    <row r="70" spans="1:16" ht="27">
      <c r="A70" s="250"/>
      <c r="B70" s="235">
        <v>45</v>
      </c>
      <c r="C70" s="235" t="s">
        <v>351</v>
      </c>
      <c r="D70" s="168"/>
      <c r="E70" s="235"/>
      <c r="F70" s="236"/>
      <c r="G70" s="237">
        <v>0.18</v>
      </c>
      <c r="H70" s="256"/>
      <c r="I70" s="255" t="s">
        <v>369</v>
      </c>
      <c r="J70" s="235" t="s">
        <v>374</v>
      </c>
      <c r="K70" s="252">
        <v>16443</v>
      </c>
      <c r="L70" s="252">
        <v>89.65</v>
      </c>
      <c r="M70" s="280">
        <v>12</v>
      </c>
      <c r="N70" s="253">
        <f t="shared" si="11"/>
        <v>80.044642857142861</v>
      </c>
      <c r="O70" s="253">
        <f t="shared" si="19"/>
        <v>1316174.06</v>
      </c>
      <c r="P70" s="254">
        <f t="shared" si="20"/>
        <v>236911.3308</v>
      </c>
    </row>
    <row r="71" spans="1:16" ht="40.5">
      <c r="A71" s="250"/>
      <c r="B71" s="235">
        <v>46</v>
      </c>
      <c r="C71" s="259">
        <v>10.199999999999999</v>
      </c>
      <c r="D71" s="168"/>
      <c r="E71" s="235"/>
      <c r="F71" s="236"/>
      <c r="G71" s="237">
        <v>0.18</v>
      </c>
      <c r="H71" s="256"/>
      <c r="I71" s="255" t="s">
        <v>386</v>
      </c>
      <c r="J71" s="235" t="s">
        <v>374</v>
      </c>
      <c r="K71" s="252">
        <v>55262</v>
      </c>
      <c r="L71" s="283">
        <v>111.95</v>
      </c>
      <c r="M71" s="280">
        <v>12</v>
      </c>
      <c r="N71" s="253">
        <f t="shared" si="11"/>
        <v>99.955357142857139</v>
      </c>
      <c r="O71" s="253">
        <f t="shared" si="19"/>
        <v>5523732.9500000002</v>
      </c>
      <c r="P71" s="254">
        <f t="shared" si="20"/>
        <v>994271.93099999998</v>
      </c>
    </row>
    <row r="72" spans="1:16" ht="27">
      <c r="A72" s="250"/>
      <c r="B72" s="235">
        <v>47</v>
      </c>
      <c r="C72" s="235" t="s">
        <v>358</v>
      </c>
      <c r="D72" s="168"/>
      <c r="E72" s="235"/>
      <c r="F72" s="236"/>
      <c r="G72" s="237">
        <v>0.18</v>
      </c>
      <c r="H72" s="256"/>
      <c r="I72" s="255" t="s">
        <v>371</v>
      </c>
      <c r="J72" s="235" t="s">
        <v>337</v>
      </c>
      <c r="K72" s="252">
        <v>2336</v>
      </c>
      <c r="L72" s="252">
        <v>131.44999999999999</v>
      </c>
      <c r="M72" s="280">
        <v>12</v>
      </c>
      <c r="N72" s="253">
        <f t="shared" si="11"/>
        <v>117.3660714285714</v>
      </c>
      <c r="O72" s="253">
        <f t="shared" si="19"/>
        <v>274167.14</v>
      </c>
      <c r="P72" s="254">
        <f t="shared" si="20"/>
        <v>49350.085200000001</v>
      </c>
    </row>
    <row r="73" spans="1:16" ht="33" customHeight="1">
      <c r="A73" s="241"/>
      <c r="B73" s="245"/>
      <c r="C73" s="235"/>
      <c r="D73" s="275"/>
      <c r="E73" s="275"/>
      <c r="F73" s="275"/>
      <c r="G73" s="332" t="s">
        <v>475</v>
      </c>
      <c r="H73" s="333"/>
      <c r="I73" s="334"/>
      <c r="J73" s="281"/>
      <c r="K73" s="281"/>
      <c r="L73" s="281"/>
      <c r="M73" s="281"/>
      <c r="N73" s="253"/>
      <c r="O73" s="281"/>
      <c r="P73" s="282"/>
    </row>
    <row r="74" spans="1:16" ht="63">
      <c r="A74" s="250"/>
      <c r="B74" s="235">
        <v>49</v>
      </c>
      <c r="C74" s="235" t="s">
        <v>340</v>
      </c>
      <c r="D74" s="168"/>
      <c r="E74" s="235"/>
      <c r="F74" s="236"/>
      <c r="G74" s="237">
        <v>0.18</v>
      </c>
      <c r="H74" s="256"/>
      <c r="I74" s="258" t="s">
        <v>383</v>
      </c>
      <c r="J74" s="235" t="s">
        <v>372</v>
      </c>
      <c r="K74" s="252">
        <v>87</v>
      </c>
      <c r="L74" s="252">
        <v>180.4</v>
      </c>
      <c r="M74" s="280">
        <v>12</v>
      </c>
      <c r="N74" s="253">
        <f t="shared" si="11"/>
        <v>161.07142857142856</v>
      </c>
      <c r="O74" s="253">
        <f t="shared" ref="O74:O83" si="21">ROUND(N74*K74,2)</f>
        <v>14013.21</v>
      </c>
      <c r="P74" s="254">
        <f>ROUND(O74*18%,2)</f>
        <v>2522.38</v>
      </c>
    </row>
    <row r="75" spans="1:16" ht="54">
      <c r="A75" s="250"/>
      <c r="B75" s="235">
        <v>50</v>
      </c>
      <c r="C75" s="235" t="s">
        <v>341</v>
      </c>
      <c r="D75" s="168"/>
      <c r="E75" s="235"/>
      <c r="F75" s="236"/>
      <c r="G75" s="237">
        <v>0.18</v>
      </c>
      <c r="H75" s="256"/>
      <c r="I75" s="257" t="s">
        <v>392</v>
      </c>
      <c r="J75" s="235" t="s">
        <v>372</v>
      </c>
      <c r="K75" s="252">
        <v>162</v>
      </c>
      <c r="L75" s="252">
        <v>286.85000000000002</v>
      </c>
      <c r="M75" s="280">
        <v>12</v>
      </c>
      <c r="N75" s="253">
        <f t="shared" si="11"/>
        <v>256.11607142857144</v>
      </c>
      <c r="O75" s="253">
        <f t="shared" si="21"/>
        <v>41490.800000000003</v>
      </c>
      <c r="P75" s="254">
        <f t="shared" ref="P75:P80" si="22">ROUND(O75*18%,2)</f>
        <v>7468.34</v>
      </c>
    </row>
    <row r="76" spans="1:16" ht="63">
      <c r="A76" s="250"/>
      <c r="B76" s="235">
        <v>51</v>
      </c>
      <c r="C76" s="235">
        <v>2.25</v>
      </c>
      <c r="D76" s="168"/>
      <c r="E76" s="235"/>
      <c r="F76" s="236"/>
      <c r="G76" s="237">
        <v>0.18</v>
      </c>
      <c r="H76" s="256"/>
      <c r="I76" s="258" t="s">
        <v>360</v>
      </c>
      <c r="J76" s="235" t="s">
        <v>372</v>
      </c>
      <c r="K76" s="252">
        <v>75</v>
      </c>
      <c r="L76" s="252">
        <v>253.95</v>
      </c>
      <c r="M76" s="280">
        <v>12</v>
      </c>
      <c r="N76" s="253">
        <f t="shared" si="11"/>
        <v>226.74107142857139</v>
      </c>
      <c r="O76" s="253">
        <f t="shared" si="21"/>
        <v>17005.580000000002</v>
      </c>
      <c r="P76" s="254">
        <f t="shared" si="22"/>
        <v>3061</v>
      </c>
    </row>
    <row r="77" spans="1:16" ht="47.25">
      <c r="A77" s="250"/>
      <c r="B77" s="235">
        <v>52</v>
      </c>
      <c r="C77" s="235" t="s">
        <v>387</v>
      </c>
      <c r="D77" s="168"/>
      <c r="E77" s="235"/>
      <c r="F77" s="236"/>
      <c r="G77" s="237">
        <v>0.18</v>
      </c>
      <c r="H77" s="256"/>
      <c r="I77" s="258" t="s">
        <v>393</v>
      </c>
      <c r="J77" s="235" t="s">
        <v>372</v>
      </c>
      <c r="K77" s="252">
        <v>78</v>
      </c>
      <c r="L77" s="252">
        <v>7226.95</v>
      </c>
      <c r="M77" s="280">
        <v>12</v>
      </c>
      <c r="N77" s="253">
        <f t="shared" si="11"/>
        <v>6452.6339285714275</v>
      </c>
      <c r="O77" s="253">
        <f t="shared" si="21"/>
        <v>503305.45</v>
      </c>
      <c r="P77" s="254">
        <f t="shared" si="22"/>
        <v>90594.98</v>
      </c>
    </row>
    <row r="78" spans="1:16" ht="63">
      <c r="A78" s="250"/>
      <c r="B78" s="235">
        <v>53</v>
      </c>
      <c r="C78" s="235" t="s">
        <v>344</v>
      </c>
      <c r="D78" s="168"/>
      <c r="E78" s="235"/>
      <c r="F78" s="236"/>
      <c r="G78" s="237">
        <v>0.18</v>
      </c>
      <c r="H78" s="256"/>
      <c r="I78" s="258" t="s">
        <v>363</v>
      </c>
      <c r="J78" s="235" t="s">
        <v>372</v>
      </c>
      <c r="K78" s="252">
        <v>10</v>
      </c>
      <c r="L78" s="252">
        <v>6326.05</v>
      </c>
      <c r="M78" s="280">
        <v>12</v>
      </c>
      <c r="N78" s="253">
        <f t="shared" si="11"/>
        <v>5648.2589285714284</v>
      </c>
      <c r="O78" s="253">
        <f t="shared" si="21"/>
        <v>56482.59</v>
      </c>
      <c r="P78" s="254">
        <f t="shared" si="22"/>
        <v>10166.870000000001</v>
      </c>
    </row>
    <row r="79" spans="1:16" ht="27">
      <c r="A79" s="250"/>
      <c r="B79" s="235">
        <v>54</v>
      </c>
      <c r="C79" s="235" t="s">
        <v>388</v>
      </c>
      <c r="D79" s="168"/>
      <c r="E79" s="235"/>
      <c r="F79" s="236"/>
      <c r="G79" s="237">
        <v>0.18</v>
      </c>
      <c r="H79" s="256"/>
      <c r="I79" s="257" t="s">
        <v>394</v>
      </c>
      <c r="J79" s="235" t="s">
        <v>337</v>
      </c>
      <c r="K79" s="252">
        <v>110</v>
      </c>
      <c r="L79" s="252">
        <v>307.95</v>
      </c>
      <c r="M79" s="280">
        <v>12</v>
      </c>
      <c r="N79" s="253">
        <f t="shared" si="11"/>
        <v>274.95535714285711</v>
      </c>
      <c r="O79" s="253">
        <f t="shared" si="21"/>
        <v>30245.09</v>
      </c>
      <c r="P79" s="254">
        <f t="shared" si="22"/>
        <v>5444.12</v>
      </c>
    </row>
    <row r="80" spans="1:16" ht="47.25">
      <c r="A80" s="250"/>
      <c r="B80" s="235">
        <v>55</v>
      </c>
      <c r="C80" s="235" t="s">
        <v>359</v>
      </c>
      <c r="D80" s="168"/>
      <c r="E80" s="235"/>
      <c r="F80" s="236"/>
      <c r="G80" s="237">
        <v>0.18</v>
      </c>
      <c r="H80" s="256"/>
      <c r="I80" s="258" t="s">
        <v>395</v>
      </c>
      <c r="J80" s="235" t="s">
        <v>372</v>
      </c>
      <c r="K80" s="252">
        <v>5</v>
      </c>
      <c r="L80" s="252">
        <v>6658.25</v>
      </c>
      <c r="M80" s="280">
        <v>12</v>
      </c>
      <c r="N80" s="253">
        <f t="shared" si="11"/>
        <v>5944.8660714285706</v>
      </c>
      <c r="O80" s="253">
        <f t="shared" si="21"/>
        <v>29724.33</v>
      </c>
      <c r="P80" s="254">
        <f t="shared" si="22"/>
        <v>5350.38</v>
      </c>
    </row>
    <row r="81" spans="1:16" ht="16.5">
      <c r="A81" s="250"/>
      <c r="B81" s="235">
        <v>56</v>
      </c>
      <c r="C81" s="235" t="s">
        <v>389</v>
      </c>
      <c r="D81" s="168"/>
      <c r="E81" s="235"/>
      <c r="F81" s="236"/>
      <c r="G81" s="237">
        <v>0.18</v>
      </c>
      <c r="H81" s="256"/>
      <c r="I81" s="257" t="s">
        <v>396</v>
      </c>
      <c r="J81" s="235" t="s">
        <v>337</v>
      </c>
      <c r="K81" s="252">
        <v>151</v>
      </c>
      <c r="L81" s="252">
        <v>307.25</v>
      </c>
      <c r="M81" s="280">
        <v>12</v>
      </c>
      <c r="N81" s="253">
        <f t="shared" si="11"/>
        <v>274.33035714285711</v>
      </c>
      <c r="O81" s="253">
        <f t="shared" si="21"/>
        <v>41423.879999999997</v>
      </c>
      <c r="P81" s="254">
        <f t="shared" ref="P81:P83" si="23">ROUND(O81*18%,2)</f>
        <v>7456.3</v>
      </c>
    </row>
    <row r="82" spans="1:16" ht="63">
      <c r="A82" s="250"/>
      <c r="B82" s="235">
        <v>57</v>
      </c>
      <c r="C82" s="235" t="s">
        <v>390</v>
      </c>
      <c r="D82" s="168"/>
      <c r="E82" s="235"/>
      <c r="F82" s="236"/>
      <c r="G82" s="237">
        <v>0.18</v>
      </c>
      <c r="H82" s="256"/>
      <c r="I82" s="258" t="s">
        <v>397</v>
      </c>
      <c r="J82" s="235" t="s">
        <v>372</v>
      </c>
      <c r="K82" s="252">
        <v>22</v>
      </c>
      <c r="L82" s="252">
        <v>2007.1</v>
      </c>
      <c r="M82" s="280">
        <v>12</v>
      </c>
      <c r="N82" s="253">
        <f t="shared" si="11"/>
        <v>1792.0535714285711</v>
      </c>
      <c r="O82" s="253">
        <f t="shared" si="21"/>
        <v>39425.18</v>
      </c>
      <c r="P82" s="254">
        <f t="shared" si="23"/>
        <v>7096.53</v>
      </c>
    </row>
    <row r="83" spans="1:16" ht="63">
      <c r="A83" s="250"/>
      <c r="B83" s="235">
        <v>58</v>
      </c>
      <c r="C83" s="235" t="s">
        <v>391</v>
      </c>
      <c r="D83" s="168"/>
      <c r="E83" s="235"/>
      <c r="F83" s="236"/>
      <c r="G83" s="237">
        <v>0.18</v>
      </c>
      <c r="H83" s="256"/>
      <c r="I83" s="258" t="s">
        <v>398</v>
      </c>
      <c r="J83" s="235" t="s">
        <v>377</v>
      </c>
      <c r="K83" s="252">
        <v>144</v>
      </c>
      <c r="L83" s="252">
        <v>2385.5</v>
      </c>
      <c r="M83" s="280">
        <v>12</v>
      </c>
      <c r="N83" s="253">
        <f t="shared" si="11"/>
        <v>2129.9107142857142</v>
      </c>
      <c r="O83" s="253">
        <f t="shared" si="21"/>
        <v>306707.14</v>
      </c>
      <c r="P83" s="254">
        <f t="shared" si="23"/>
        <v>55207.29</v>
      </c>
    </row>
    <row r="84" spans="1:16" ht="33" customHeight="1">
      <c r="A84" s="241"/>
      <c r="B84" s="245"/>
      <c r="C84" s="276" t="s">
        <v>431</v>
      </c>
      <c r="D84" s="275"/>
      <c r="E84" s="275"/>
      <c r="F84" s="275"/>
      <c r="G84" s="332" t="s">
        <v>434</v>
      </c>
      <c r="H84" s="333"/>
      <c r="I84" s="334"/>
      <c r="J84" s="281"/>
      <c r="K84" s="281"/>
      <c r="L84" s="281"/>
      <c r="M84" s="281"/>
      <c r="N84" s="281"/>
      <c r="O84" s="281"/>
      <c r="P84" s="282"/>
    </row>
    <row r="85" spans="1:16" ht="40.5">
      <c r="A85" s="250"/>
      <c r="B85" s="235"/>
      <c r="C85" s="235" t="s">
        <v>399</v>
      </c>
      <c r="D85" s="168"/>
      <c r="E85" s="235"/>
      <c r="F85" s="236"/>
      <c r="G85" s="237">
        <v>0.18</v>
      </c>
      <c r="H85" s="256"/>
      <c r="I85" s="257" t="s">
        <v>414</v>
      </c>
      <c r="J85" s="235" t="s">
        <v>478</v>
      </c>
      <c r="K85" s="252">
        <v>200</v>
      </c>
      <c r="L85" s="252">
        <v>145</v>
      </c>
      <c r="M85" s="280">
        <v>12</v>
      </c>
      <c r="N85" s="253">
        <f t="shared" ref="N85:N102" si="24">L85/1.12</f>
        <v>129.46428571428569</v>
      </c>
      <c r="O85" s="253">
        <f>ROUND(N85*K85,2)</f>
        <v>25892.86</v>
      </c>
      <c r="P85" s="254">
        <f t="shared" ref="P85:P102" si="25">ROUND(O85*18%,2)</f>
        <v>4660.71</v>
      </c>
    </row>
    <row r="86" spans="1:16" ht="27">
      <c r="A86" s="250"/>
      <c r="B86" s="235"/>
      <c r="C86" s="235" t="s">
        <v>400</v>
      </c>
      <c r="D86" s="168"/>
      <c r="E86" s="235"/>
      <c r="F86" s="236"/>
      <c r="G86" s="237">
        <v>0.18</v>
      </c>
      <c r="H86" s="256"/>
      <c r="I86" s="273" t="s">
        <v>415</v>
      </c>
      <c r="J86" s="235" t="s">
        <v>478</v>
      </c>
      <c r="K86" s="252">
        <v>600</v>
      </c>
      <c r="L86" s="252">
        <v>95</v>
      </c>
      <c r="M86" s="280">
        <v>12</v>
      </c>
      <c r="N86" s="253">
        <f t="shared" si="24"/>
        <v>84.821428571428569</v>
      </c>
      <c r="O86" s="253">
        <f t="shared" ref="O86:O102" si="26">ROUND(N86*K86,2)</f>
        <v>50892.86</v>
      </c>
      <c r="P86" s="254">
        <f t="shared" si="25"/>
        <v>9160.7099999999991</v>
      </c>
    </row>
    <row r="87" spans="1:16" ht="27">
      <c r="A87" s="250"/>
      <c r="B87" s="235"/>
      <c r="C87" s="235" t="s">
        <v>401</v>
      </c>
      <c r="D87" s="168"/>
      <c r="E87" s="235"/>
      <c r="F87" s="236"/>
      <c r="G87" s="237">
        <v>0.18</v>
      </c>
      <c r="H87" s="256"/>
      <c r="I87" s="257" t="s">
        <v>416</v>
      </c>
      <c r="J87" s="235" t="s">
        <v>478</v>
      </c>
      <c r="K87" s="252">
        <v>300</v>
      </c>
      <c r="L87" s="252">
        <v>137</v>
      </c>
      <c r="M87" s="280">
        <v>12</v>
      </c>
      <c r="N87" s="253">
        <f t="shared" si="24"/>
        <v>122.32142857142856</v>
      </c>
      <c r="O87" s="253">
        <f t="shared" si="26"/>
        <v>36696.43</v>
      </c>
      <c r="P87" s="254">
        <f t="shared" si="25"/>
        <v>6605.36</v>
      </c>
    </row>
    <row r="88" spans="1:16" ht="27">
      <c r="A88" s="250"/>
      <c r="B88" s="235"/>
      <c r="C88" s="235" t="s">
        <v>402</v>
      </c>
      <c r="D88" s="168"/>
      <c r="E88" s="235"/>
      <c r="F88" s="236"/>
      <c r="G88" s="237">
        <v>0.18</v>
      </c>
      <c r="H88" s="256"/>
      <c r="I88" s="273" t="s">
        <v>417</v>
      </c>
      <c r="J88" s="235" t="s">
        <v>478</v>
      </c>
      <c r="K88" s="252">
        <v>200</v>
      </c>
      <c r="L88" s="252">
        <v>206</v>
      </c>
      <c r="M88" s="280">
        <v>12</v>
      </c>
      <c r="N88" s="253">
        <f t="shared" si="24"/>
        <v>183.92857142857142</v>
      </c>
      <c r="O88" s="253">
        <f t="shared" si="26"/>
        <v>36785.71</v>
      </c>
      <c r="P88" s="254">
        <f t="shared" si="25"/>
        <v>6621.43</v>
      </c>
    </row>
    <row r="89" spans="1:16" ht="27">
      <c r="A89" s="250"/>
      <c r="B89" s="235"/>
      <c r="C89" s="235">
        <v>1.27</v>
      </c>
      <c r="D89" s="168"/>
      <c r="E89" s="235"/>
      <c r="F89" s="236"/>
      <c r="G89" s="237">
        <v>0.18</v>
      </c>
      <c r="H89" s="256"/>
      <c r="I89" s="273" t="s">
        <v>418</v>
      </c>
      <c r="J89" s="235"/>
      <c r="K89" s="252"/>
      <c r="L89" s="283"/>
      <c r="M89" s="280">
        <v>12</v>
      </c>
      <c r="N89" s="253">
        <f t="shared" si="24"/>
        <v>0</v>
      </c>
      <c r="O89" s="253">
        <f t="shared" si="26"/>
        <v>0</v>
      </c>
      <c r="P89" s="254">
        <f t="shared" si="25"/>
        <v>0</v>
      </c>
    </row>
    <row r="90" spans="1:16" ht="16.5">
      <c r="A90" s="250"/>
      <c r="B90" s="235"/>
      <c r="C90" s="235" t="s">
        <v>403</v>
      </c>
      <c r="D90" s="168"/>
      <c r="E90" s="235"/>
      <c r="F90" s="236"/>
      <c r="G90" s="237">
        <v>0.18</v>
      </c>
      <c r="H90" s="256"/>
      <c r="I90" s="273" t="s">
        <v>419</v>
      </c>
      <c r="J90" s="235" t="s">
        <v>477</v>
      </c>
      <c r="K90" s="252">
        <v>24</v>
      </c>
      <c r="L90" s="283">
        <v>343</v>
      </c>
      <c r="M90" s="280">
        <v>12</v>
      </c>
      <c r="N90" s="253">
        <f t="shared" si="24"/>
        <v>306.24999999999994</v>
      </c>
      <c r="O90" s="253">
        <f t="shared" si="26"/>
        <v>7350</v>
      </c>
      <c r="P90" s="254">
        <f t="shared" si="25"/>
        <v>1323</v>
      </c>
    </row>
    <row r="91" spans="1:16" ht="16.5">
      <c r="A91" s="250"/>
      <c r="B91" s="235"/>
      <c r="C91" s="235" t="s">
        <v>404</v>
      </c>
      <c r="D91" s="168"/>
      <c r="E91" s="235"/>
      <c r="F91" s="236"/>
      <c r="G91" s="237">
        <v>0.18</v>
      </c>
      <c r="H91" s="256"/>
      <c r="I91" s="257" t="s">
        <v>420</v>
      </c>
      <c r="J91" s="235" t="s">
        <v>477</v>
      </c>
      <c r="K91" s="252">
        <v>6</v>
      </c>
      <c r="L91" s="252">
        <v>402</v>
      </c>
      <c r="M91" s="280">
        <v>12</v>
      </c>
      <c r="N91" s="253">
        <f t="shared" si="24"/>
        <v>358.92857142857139</v>
      </c>
      <c r="O91" s="253">
        <f t="shared" si="26"/>
        <v>2153.5700000000002</v>
      </c>
      <c r="P91" s="254">
        <f t="shared" si="25"/>
        <v>387.64</v>
      </c>
    </row>
    <row r="92" spans="1:16" ht="16.5">
      <c r="A92" s="250"/>
      <c r="B92" s="235"/>
      <c r="C92" s="235">
        <v>1.28</v>
      </c>
      <c r="D92" s="168"/>
      <c r="E92" s="235"/>
      <c r="F92" s="236"/>
      <c r="G92" s="237">
        <v>0.18</v>
      </c>
      <c r="H92" s="256"/>
      <c r="I92" s="273" t="s">
        <v>421</v>
      </c>
      <c r="J92" s="235"/>
      <c r="K92" s="252"/>
      <c r="L92" s="252"/>
      <c r="M92" s="280">
        <v>12</v>
      </c>
      <c r="N92" s="253">
        <f t="shared" si="24"/>
        <v>0</v>
      </c>
      <c r="O92" s="253">
        <f t="shared" si="26"/>
        <v>0</v>
      </c>
      <c r="P92" s="254">
        <f t="shared" si="25"/>
        <v>0</v>
      </c>
    </row>
    <row r="93" spans="1:16" ht="16.5">
      <c r="A93" s="250"/>
      <c r="B93" s="235"/>
      <c r="C93" s="235" t="s">
        <v>405</v>
      </c>
      <c r="D93" s="168"/>
      <c r="E93" s="235"/>
      <c r="F93" s="236"/>
      <c r="G93" s="237">
        <v>0.18</v>
      </c>
      <c r="H93" s="256"/>
      <c r="I93" s="273" t="s">
        <v>422</v>
      </c>
      <c r="J93" s="235" t="s">
        <v>477</v>
      </c>
      <c r="K93" s="252">
        <v>24</v>
      </c>
      <c r="L93" s="283">
        <v>158</v>
      </c>
      <c r="M93" s="280">
        <v>12</v>
      </c>
      <c r="N93" s="253">
        <f t="shared" si="24"/>
        <v>141.07142857142856</v>
      </c>
      <c r="O93" s="253">
        <f t="shared" si="26"/>
        <v>3385.71</v>
      </c>
      <c r="P93" s="254">
        <f t="shared" si="25"/>
        <v>609.42999999999995</v>
      </c>
    </row>
    <row r="94" spans="1:16" ht="16.5">
      <c r="A94" s="250"/>
      <c r="B94" s="235"/>
      <c r="C94" s="235" t="s">
        <v>406</v>
      </c>
      <c r="D94" s="168"/>
      <c r="E94" s="235"/>
      <c r="F94" s="236"/>
      <c r="G94" s="237">
        <v>0.18</v>
      </c>
      <c r="H94" s="256"/>
      <c r="I94" s="257" t="s">
        <v>423</v>
      </c>
      <c r="J94" s="235" t="s">
        <v>477</v>
      </c>
      <c r="K94" s="252">
        <v>6</v>
      </c>
      <c r="L94" s="252">
        <v>182</v>
      </c>
      <c r="M94" s="280">
        <v>12</v>
      </c>
      <c r="N94" s="253">
        <f t="shared" si="24"/>
        <v>162.49999999999997</v>
      </c>
      <c r="O94" s="253">
        <f t="shared" si="26"/>
        <v>975</v>
      </c>
      <c r="P94" s="254">
        <f t="shared" si="25"/>
        <v>175.5</v>
      </c>
    </row>
    <row r="95" spans="1:16" ht="27">
      <c r="A95" s="250"/>
      <c r="B95" s="235"/>
      <c r="C95" s="235">
        <v>1.24</v>
      </c>
      <c r="D95" s="168"/>
      <c r="E95" s="235"/>
      <c r="F95" s="236"/>
      <c r="G95" s="237">
        <v>0.18</v>
      </c>
      <c r="H95" s="256"/>
      <c r="I95" s="273" t="s">
        <v>424</v>
      </c>
      <c r="J95" s="235"/>
      <c r="K95" s="252"/>
      <c r="L95" s="252"/>
      <c r="M95" s="280">
        <v>12</v>
      </c>
      <c r="N95" s="253">
        <f t="shared" si="24"/>
        <v>0</v>
      </c>
      <c r="O95" s="253">
        <f t="shared" si="26"/>
        <v>0</v>
      </c>
      <c r="P95" s="254">
        <f t="shared" si="25"/>
        <v>0</v>
      </c>
    </row>
    <row r="96" spans="1:16" ht="16.5">
      <c r="A96" s="250"/>
      <c r="B96" s="235"/>
      <c r="C96" s="235" t="s">
        <v>407</v>
      </c>
      <c r="D96" s="168"/>
      <c r="E96" s="235"/>
      <c r="F96" s="236"/>
      <c r="G96" s="237">
        <v>0.18</v>
      </c>
      <c r="H96" s="256"/>
      <c r="I96" s="257" t="s">
        <v>425</v>
      </c>
      <c r="J96" s="235" t="s">
        <v>477</v>
      </c>
      <c r="K96" s="252">
        <v>48</v>
      </c>
      <c r="L96" s="252">
        <v>103</v>
      </c>
      <c r="M96" s="280">
        <v>12</v>
      </c>
      <c r="N96" s="253">
        <f t="shared" si="24"/>
        <v>91.964285714285708</v>
      </c>
      <c r="O96" s="253">
        <f t="shared" si="26"/>
        <v>4414.29</v>
      </c>
      <c r="P96" s="254">
        <f t="shared" si="25"/>
        <v>794.57</v>
      </c>
    </row>
    <row r="97" spans="1:16" ht="16.5">
      <c r="A97" s="250"/>
      <c r="B97" s="235"/>
      <c r="C97" s="235" t="s">
        <v>408</v>
      </c>
      <c r="D97" s="168"/>
      <c r="E97" s="235"/>
      <c r="F97" s="236"/>
      <c r="G97" s="237">
        <v>0.18</v>
      </c>
      <c r="H97" s="256"/>
      <c r="I97" s="273" t="s">
        <v>426</v>
      </c>
      <c r="J97" s="235" t="s">
        <v>477</v>
      </c>
      <c r="K97" s="252">
        <v>24</v>
      </c>
      <c r="L97" s="252">
        <v>156</v>
      </c>
      <c r="M97" s="280">
        <v>12</v>
      </c>
      <c r="N97" s="253">
        <f t="shared" si="24"/>
        <v>139.28571428571428</v>
      </c>
      <c r="O97" s="253">
        <f t="shared" si="26"/>
        <v>3342.86</v>
      </c>
      <c r="P97" s="254">
        <f t="shared" si="25"/>
        <v>601.71</v>
      </c>
    </row>
    <row r="98" spans="1:16" ht="16.5">
      <c r="A98" s="250"/>
      <c r="B98" s="235"/>
      <c r="C98" s="235" t="s">
        <v>409</v>
      </c>
      <c r="D98" s="168"/>
      <c r="E98" s="235"/>
      <c r="F98" s="236"/>
      <c r="G98" s="237">
        <v>0.18</v>
      </c>
      <c r="H98" s="256"/>
      <c r="I98" s="273" t="s">
        <v>427</v>
      </c>
      <c r="J98" s="235" t="s">
        <v>477</v>
      </c>
      <c r="K98" s="252">
        <v>24</v>
      </c>
      <c r="L98" s="283">
        <v>122</v>
      </c>
      <c r="M98" s="280">
        <v>12</v>
      </c>
      <c r="N98" s="253">
        <f t="shared" si="24"/>
        <v>108.92857142857142</v>
      </c>
      <c r="O98" s="253">
        <f t="shared" si="26"/>
        <v>2614.29</v>
      </c>
      <c r="P98" s="254">
        <f t="shared" si="25"/>
        <v>470.57</v>
      </c>
    </row>
    <row r="99" spans="1:16" ht="16.5">
      <c r="A99" s="250"/>
      <c r="B99" s="235"/>
      <c r="C99" s="235" t="s">
        <v>410</v>
      </c>
      <c r="D99" s="168"/>
      <c r="E99" s="235"/>
      <c r="F99" s="236"/>
      <c r="G99" s="237">
        <v>0.18</v>
      </c>
      <c r="H99" s="256"/>
      <c r="I99" s="273" t="s">
        <v>428</v>
      </c>
      <c r="J99" s="235" t="s">
        <v>477</v>
      </c>
      <c r="K99" s="252">
        <v>24</v>
      </c>
      <c r="L99" s="283">
        <v>197</v>
      </c>
      <c r="M99" s="280">
        <v>12</v>
      </c>
      <c r="N99" s="253">
        <f t="shared" si="24"/>
        <v>175.89285714285714</v>
      </c>
      <c r="O99" s="253">
        <f t="shared" si="26"/>
        <v>4221.43</v>
      </c>
      <c r="P99" s="254">
        <f t="shared" si="25"/>
        <v>759.86</v>
      </c>
    </row>
    <row r="100" spans="1:16" ht="81">
      <c r="A100" s="250"/>
      <c r="B100" s="235"/>
      <c r="C100" s="235" t="s">
        <v>411</v>
      </c>
      <c r="D100" s="168"/>
      <c r="E100" s="235"/>
      <c r="F100" s="236"/>
      <c r="G100" s="237">
        <v>0.18</v>
      </c>
      <c r="H100" s="256"/>
      <c r="I100" s="257" t="s">
        <v>476</v>
      </c>
      <c r="J100" s="235" t="s">
        <v>477</v>
      </c>
      <c r="K100" s="252">
        <v>6</v>
      </c>
      <c r="L100" s="252">
        <v>7512</v>
      </c>
      <c r="M100" s="280">
        <v>12</v>
      </c>
      <c r="N100" s="253">
        <f t="shared" si="24"/>
        <v>6707.1428571428569</v>
      </c>
      <c r="O100" s="253">
        <f t="shared" si="26"/>
        <v>40242.86</v>
      </c>
      <c r="P100" s="254">
        <f t="shared" si="25"/>
        <v>7243.71</v>
      </c>
    </row>
    <row r="101" spans="1:16" ht="40.5">
      <c r="A101" s="250"/>
      <c r="B101" s="235"/>
      <c r="C101" s="235" t="s">
        <v>412</v>
      </c>
      <c r="D101" s="168"/>
      <c r="E101" s="235"/>
      <c r="F101" s="236"/>
      <c r="G101" s="237">
        <v>0.18</v>
      </c>
      <c r="H101" s="256"/>
      <c r="I101" s="273" t="s">
        <v>429</v>
      </c>
      <c r="J101" s="235" t="s">
        <v>477</v>
      </c>
      <c r="K101" s="252">
        <v>30</v>
      </c>
      <c r="L101" s="252">
        <v>599</v>
      </c>
      <c r="M101" s="280">
        <v>12</v>
      </c>
      <c r="N101" s="253">
        <f t="shared" si="24"/>
        <v>534.82142857142856</v>
      </c>
      <c r="O101" s="253">
        <f t="shared" si="26"/>
        <v>16044.64</v>
      </c>
      <c r="P101" s="254">
        <f t="shared" si="25"/>
        <v>2888.04</v>
      </c>
    </row>
    <row r="102" spans="1:16" ht="40.5">
      <c r="A102" s="250"/>
      <c r="B102" s="235"/>
      <c r="C102" s="235" t="s">
        <v>413</v>
      </c>
      <c r="D102" s="168"/>
      <c r="E102" s="235"/>
      <c r="F102" s="236"/>
      <c r="G102" s="237">
        <v>0.18</v>
      </c>
      <c r="H102" s="256"/>
      <c r="I102" s="273" t="s">
        <v>430</v>
      </c>
      <c r="J102" s="235" t="s">
        <v>477</v>
      </c>
      <c r="K102" s="252">
        <v>6</v>
      </c>
      <c r="L102" s="283">
        <v>2722</v>
      </c>
      <c r="M102" s="280">
        <v>12</v>
      </c>
      <c r="N102" s="253">
        <f t="shared" si="24"/>
        <v>2430.3571428571427</v>
      </c>
      <c r="O102" s="253">
        <f t="shared" si="26"/>
        <v>14582.14</v>
      </c>
      <c r="P102" s="254">
        <f t="shared" si="25"/>
        <v>2624.79</v>
      </c>
    </row>
    <row r="103" spans="1:16" ht="15">
      <c r="A103" s="241"/>
      <c r="B103" s="260"/>
      <c r="C103" s="260"/>
      <c r="D103" s="260"/>
      <c r="E103" s="261"/>
      <c r="F103" s="260"/>
      <c r="G103" s="260"/>
      <c r="H103" s="261"/>
      <c r="I103" s="343" t="s">
        <v>336</v>
      </c>
      <c r="J103" s="343"/>
      <c r="K103" s="343"/>
      <c r="L103" s="343"/>
      <c r="M103" s="343"/>
      <c r="N103" s="343"/>
      <c r="O103" s="262">
        <f>SUM(O13:O102)</f>
        <v>35743466.640000015</v>
      </c>
      <c r="P103" s="262">
        <f>SUM(P13:P102)</f>
        <v>6433823.9931999994</v>
      </c>
    </row>
    <row r="104" spans="1:16" ht="15">
      <c r="A104" s="241"/>
      <c r="B104" s="260"/>
      <c r="C104" s="343"/>
      <c r="D104" s="343"/>
      <c r="E104" s="343"/>
      <c r="F104" s="343"/>
      <c r="G104" s="343"/>
      <c r="H104" s="343"/>
      <c r="I104" s="343" t="s">
        <v>378</v>
      </c>
      <c r="J104" s="343"/>
      <c r="K104" s="343"/>
      <c r="L104" s="343"/>
      <c r="M104" s="343"/>
      <c r="N104" s="343"/>
      <c r="O104" s="262">
        <f>(O103-SUM(O85:O102))*0.07</f>
        <v>2484571.0393000012</v>
      </c>
      <c r="P104" s="254">
        <f t="shared" ref="P104" si="27">ROUND(O104*18%,2)</f>
        <v>447222.79</v>
      </c>
    </row>
    <row r="105" spans="1:16" ht="15">
      <c r="A105" s="241"/>
      <c r="B105" s="260"/>
      <c r="C105" s="260"/>
      <c r="D105" s="260"/>
      <c r="E105" s="261"/>
      <c r="F105" s="260"/>
      <c r="G105" s="260"/>
      <c r="H105" s="261"/>
      <c r="I105" s="343" t="s">
        <v>339</v>
      </c>
      <c r="J105" s="343"/>
      <c r="K105" s="343"/>
      <c r="L105" s="343"/>
      <c r="M105" s="343"/>
      <c r="N105" s="343"/>
      <c r="O105" s="262">
        <f>O103+O104</f>
        <v>38228037.679300018</v>
      </c>
      <c r="P105" s="263">
        <f>P103+P104</f>
        <v>6881046.7831999995</v>
      </c>
    </row>
    <row r="106" spans="1:16" ht="45" customHeight="1">
      <c r="A106" s="241"/>
      <c r="B106" s="264"/>
      <c r="C106" s="264"/>
      <c r="D106" s="264"/>
      <c r="E106" s="265"/>
      <c r="F106" s="264"/>
      <c r="G106" s="264"/>
      <c r="H106" s="266"/>
      <c r="I106" s="348" t="s">
        <v>333</v>
      </c>
      <c r="J106" s="349"/>
      <c r="K106" s="349"/>
      <c r="L106" s="349"/>
      <c r="M106" s="349"/>
      <c r="N106" s="350"/>
      <c r="O106" s="285"/>
      <c r="P106" s="267"/>
    </row>
    <row r="107" spans="1:16" ht="15">
      <c r="A107" s="241"/>
      <c r="B107" s="264"/>
      <c r="C107" s="264"/>
      <c r="D107" s="264"/>
      <c r="E107" s="265"/>
      <c r="F107" s="264"/>
      <c r="G107" s="264"/>
      <c r="H107" s="265"/>
      <c r="I107" s="347" t="s">
        <v>328</v>
      </c>
      <c r="J107" s="347"/>
      <c r="K107" s="347"/>
      <c r="L107" s="347"/>
      <c r="M107" s="347"/>
      <c r="N107" s="347"/>
      <c r="O107" s="262">
        <f>O103*O106</f>
        <v>0</v>
      </c>
      <c r="P107" s="268">
        <f>ROUND(O107*18%,2)</f>
        <v>0</v>
      </c>
    </row>
    <row r="108" spans="1:16" ht="15">
      <c r="A108" s="241"/>
      <c r="B108" s="264"/>
      <c r="C108" s="264"/>
      <c r="D108" s="264"/>
      <c r="E108" s="265"/>
      <c r="F108" s="264"/>
      <c r="G108" s="264"/>
      <c r="H108" s="265"/>
      <c r="I108" s="347" t="s">
        <v>267</v>
      </c>
      <c r="J108" s="347"/>
      <c r="K108" s="347"/>
      <c r="L108" s="347"/>
      <c r="M108" s="347"/>
      <c r="N108" s="347"/>
      <c r="O108" s="269">
        <f>O107+O105</f>
        <v>38228037.679300018</v>
      </c>
      <c r="P108" s="270"/>
    </row>
    <row r="109" spans="1:16" ht="16.5">
      <c r="A109" s="241"/>
      <c r="B109" s="264"/>
      <c r="C109" s="264"/>
      <c r="D109" s="264"/>
      <c r="E109" s="265"/>
      <c r="F109" s="264"/>
      <c r="G109" s="264"/>
      <c r="H109" s="265"/>
      <c r="I109" s="352" t="s">
        <v>335</v>
      </c>
      <c r="J109" s="352"/>
      <c r="K109" s="352"/>
      <c r="L109" s="352"/>
      <c r="M109" s="352"/>
      <c r="N109" s="352"/>
      <c r="O109" s="271"/>
      <c r="P109" s="269">
        <f>P107+P105</f>
        <v>6881046.7831999995</v>
      </c>
    </row>
    <row r="110" spans="1:16" ht="35.25" customHeight="1">
      <c r="A110" s="351" t="str">
        <f>IF(O106="","As the %variation w.r.t total DSR Amount cell left Blank the bid is considered as Non-responsive","Sheet OK")</f>
        <v>As the %variation w.r.t total DSR Amount cell left Blank the bid is considered as Non-responsive</v>
      </c>
      <c r="B110" s="351"/>
      <c r="C110" s="351"/>
      <c r="D110" s="351"/>
      <c r="E110" s="351"/>
      <c r="F110" s="351"/>
      <c r="G110" s="351"/>
      <c r="H110" s="351"/>
      <c r="I110" s="351"/>
      <c r="J110" s="351"/>
      <c r="K110" s="351"/>
      <c r="L110" s="351"/>
      <c r="M110" s="351"/>
      <c r="N110" s="351"/>
      <c r="O110" s="351"/>
      <c r="P110" s="351"/>
    </row>
    <row r="111" spans="1:16">
      <c r="B111" s="125"/>
      <c r="C111" s="125"/>
      <c r="D111" s="126"/>
      <c r="E111" s="128"/>
      <c r="F111" s="126"/>
      <c r="G111" s="126"/>
      <c r="H111" s="128"/>
      <c r="I111" s="128"/>
      <c r="J111" s="128"/>
      <c r="K111" s="128"/>
      <c r="L111" s="128"/>
      <c r="N111" s="128"/>
    </row>
    <row r="112" spans="1:16">
      <c r="B112" s="125"/>
      <c r="C112" s="125"/>
      <c r="D112" s="126"/>
      <c r="E112" s="128"/>
      <c r="F112" s="126"/>
      <c r="G112" s="126"/>
      <c r="H112" s="128"/>
      <c r="I112" s="128"/>
      <c r="J112" s="128"/>
      <c r="K112" s="128"/>
      <c r="L112" s="128"/>
      <c r="M112" s="241">
        <v>0</v>
      </c>
      <c r="N112" s="128"/>
    </row>
    <row r="113" spans="2:16" ht="27.75" customHeight="1">
      <c r="B113" s="125"/>
      <c r="C113" s="125"/>
      <c r="D113" s="126"/>
      <c r="E113" s="128"/>
      <c r="F113" s="126"/>
      <c r="G113" s="126"/>
      <c r="H113" s="128"/>
      <c r="I113" s="128"/>
      <c r="J113" s="128"/>
      <c r="K113" s="128"/>
      <c r="L113" s="128"/>
      <c r="N113" s="128"/>
      <c r="P113" s="191"/>
    </row>
    <row r="114" spans="2:16">
      <c r="B114" s="125"/>
      <c r="C114" s="125"/>
      <c r="D114" s="126"/>
      <c r="E114" s="128"/>
      <c r="F114" s="126"/>
      <c r="G114" s="126"/>
      <c r="H114" s="128"/>
      <c r="I114" s="128"/>
      <c r="J114" s="128"/>
      <c r="K114" s="128"/>
      <c r="L114" s="128"/>
      <c r="N114" s="128"/>
      <c r="P114" s="192"/>
    </row>
    <row r="115" spans="2:16">
      <c r="B115" s="125"/>
      <c r="C115" s="125"/>
      <c r="D115" s="126"/>
      <c r="E115" s="128"/>
      <c r="F115" s="126"/>
      <c r="G115" s="126"/>
      <c r="H115" s="128"/>
      <c r="I115" s="128"/>
      <c r="J115" s="128"/>
      <c r="K115" s="128"/>
      <c r="L115" s="128"/>
      <c r="N115" s="128"/>
    </row>
    <row r="116" spans="2:16">
      <c r="B116" s="125"/>
      <c r="C116" s="125"/>
      <c r="D116" s="126"/>
      <c r="E116" s="128"/>
      <c r="F116" s="126"/>
      <c r="G116" s="126"/>
      <c r="H116" s="128"/>
      <c r="I116" s="128"/>
      <c r="J116" s="128"/>
      <c r="K116" s="128"/>
      <c r="L116" s="128"/>
      <c r="N116" s="128"/>
    </row>
    <row r="117" spans="2:16">
      <c r="B117" s="125"/>
      <c r="C117" s="125"/>
      <c r="D117" s="126"/>
      <c r="E117" s="128"/>
      <c r="F117" s="126"/>
      <c r="G117" s="126"/>
      <c r="H117" s="128"/>
      <c r="I117" s="128"/>
      <c r="J117" s="128"/>
      <c r="K117" s="128"/>
      <c r="L117" s="128"/>
      <c r="N117" s="128"/>
    </row>
    <row r="118" spans="2:16">
      <c r="B118" s="125"/>
      <c r="C118" s="125"/>
      <c r="D118" s="126"/>
      <c r="E118" s="128"/>
      <c r="F118" s="126"/>
      <c r="G118" s="126"/>
      <c r="H118" s="128"/>
      <c r="I118" s="128"/>
      <c r="J118" s="128"/>
      <c r="K118" s="128"/>
      <c r="L118" s="128"/>
      <c r="N118" s="128"/>
      <c r="O118" s="191"/>
    </row>
    <row r="119" spans="2:16">
      <c r="B119" s="125"/>
      <c r="C119" s="125"/>
      <c r="D119" s="126"/>
      <c r="E119" s="128"/>
      <c r="F119" s="126"/>
      <c r="G119" s="126"/>
      <c r="H119" s="128"/>
      <c r="I119" s="128"/>
      <c r="J119" s="128"/>
      <c r="K119" s="128"/>
      <c r="L119" s="128"/>
      <c r="N119" s="128"/>
    </row>
    <row r="120" spans="2:16">
      <c r="B120" s="125"/>
      <c r="C120" s="125"/>
      <c r="D120" s="126"/>
      <c r="E120" s="128"/>
      <c r="F120" s="126"/>
      <c r="G120" s="126"/>
      <c r="H120" s="128"/>
      <c r="I120" s="128"/>
      <c r="J120" s="128"/>
      <c r="K120" s="128"/>
      <c r="L120" s="128"/>
      <c r="N120" s="128"/>
    </row>
    <row r="121" spans="2:16">
      <c r="B121" s="125"/>
      <c r="C121" s="125"/>
      <c r="D121" s="126"/>
      <c r="E121" s="128"/>
      <c r="F121" s="126"/>
      <c r="G121" s="126"/>
      <c r="H121" s="128"/>
      <c r="I121" s="128"/>
      <c r="J121" s="128"/>
      <c r="K121" s="128"/>
      <c r="L121" s="128"/>
      <c r="N121" s="128"/>
    </row>
    <row r="122" spans="2:16">
      <c r="B122" s="125"/>
      <c r="C122" s="125"/>
      <c r="D122" s="126"/>
      <c r="E122" s="128"/>
      <c r="F122" s="126"/>
      <c r="G122" s="126"/>
      <c r="H122" s="128"/>
      <c r="I122" s="128"/>
      <c r="J122" s="128"/>
      <c r="K122" s="128"/>
      <c r="L122" s="128"/>
      <c r="N122" s="128"/>
    </row>
    <row r="123" spans="2:16">
      <c r="B123" s="125"/>
      <c r="C123" s="125"/>
      <c r="D123" s="126"/>
      <c r="E123" s="128"/>
      <c r="F123" s="126"/>
      <c r="G123" s="126"/>
      <c r="H123" s="128"/>
      <c r="I123" s="128"/>
      <c r="J123" s="128"/>
      <c r="K123" s="128"/>
      <c r="L123" s="128"/>
      <c r="N123" s="128"/>
    </row>
    <row r="124" spans="2:16">
      <c r="B124" s="125"/>
      <c r="C124" s="125"/>
      <c r="D124" s="126"/>
      <c r="E124" s="128"/>
      <c r="F124" s="126"/>
      <c r="G124" s="126"/>
      <c r="H124" s="128"/>
      <c r="I124" s="128"/>
      <c r="J124" s="128"/>
      <c r="K124" s="128"/>
      <c r="L124" s="128"/>
      <c r="N124" s="128"/>
    </row>
    <row r="125" spans="2:16">
      <c r="B125" s="125"/>
      <c r="C125" s="125"/>
      <c r="D125" s="126"/>
      <c r="E125" s="128"/>
      <c r="F125" s="126"/>
      <c r="G125" s="126"/>
      <c r="H125" s="128"/>
      <c r="I125" s="128"/>
      <c r="J125" s="128"/>
      <c r="K125" s="128"/>
      <c r="L125" s="128"/>
      <c r="N125" s="128"/>
    </row>
    <row r="126" spans="2:16">
      <c r="B126" s="125"/>
      <c r="C126" s="125"/>
      <c r="D126" s="126"/>
      <c r="E126" s="128"/>
      <c r="F126" s="126"/>
      <c r="G126" s="126"/>
      <c r="H126" s="128"/>
      <c r="I126" s="128"/>
      <c r="J126" s="128"/>
      <c r="K126" s="128"/>
      <c r="L126" s="128"/>
      <c r="N126" s="128"/>
    </row>
    <row r="127" spans="2:16">
      <c r="B127" s="125"/>
      <c r="C127" s="125"/>
      <c r="D127" s="126"/>
      <c r="E127" s="128"/>
      <c r="F127" s="126"/>
      <c r="G127" s="126"/>
      <c r="H127" s="128"/>
      <c r="I127" s="128"/>
      <c r="J127" s="128"/>
      <c r="K127" s="128"/>
      <c r="L127" s="128"/>
      <c r="N127" s="128"/>
    </row>
    <row r="128" spans="2:16">
      <c r="B128" s="125"/>
      <c r="C128" s="125"/>
      <c r="D128" s="126"/>
      <c r="E128" s="128"/>
      <c r="F128" s="126"/>
      <c r="G128" s="126"/>
      <c r="H128" s="128"/>
      <c r="I128" s="128"/>
      <c r="J128" s="128"/>
      <c r="K128" s="128"/>
      <c r="L128" s="128"/>
      <c r="N128" s="128"/>
    </row>
    <row r="129" spans="2:14">
      <c r="B129" s="125"/>
      <c r="C129" s="125"/>
      <c r="D129" s="126"/>
      <c r="E129" s="128"/>
      <c r="F129" s="126"/>
      <c r="G129" s="126"/>
      <c r="H129" s="128"/>
      <c r="I129" s="128"/>
      <c r="J129" s="128"/>
      <c r="K129" s="128"/>
      <c r="L129" s="128"/>
      <c r="N129" s="128"/>
    </row>
    <row r="130" spans="2:14">
      <c r="B130" s="125"/>
      <c r="C130" s="125"/>
      <c r="D130" s="126"/>
      <c r="E130" s="128"/>
      <c r="F130" s="126"/>
      <c r="G130" s="126"/>
      <c r="H130" s="128"/>
      <c r="I130" s="128"/>
      <c r="J130" s="128"/>
      <c r="K130" s="128"/>
      <c r="L130" s="128"/>
      <c r="N130" s="128"/>
    </row>
    <row r="131" spans="2:14">
      <c r="B131" s="125"/>
      <c r="C131" s="125"/>
      <c r="D131" s="126"/>
      <c r="E131" s="128"/>
      <c r="F131" s="126"/>
      <c r="G131" s="126"/>
      <c r="H131" s="128"/>
      <c r="I131" s="128"/>
      <c r="J131" s="128"/>
      <c r="K131" s="128"/>
      <c r="L131" s="128"/>
      <c r="N131" s="128"/>
    </row>
    <row r="132" spans="2:14">
      <c r="B132" s="125"/>
      <c r="C132" s="125"/>
      <c r="D132" s="126"/>
      <c r="E132" s="128"/>
      <c r="F132" s="126"/>
      <c r="G132" s="126"/>
      <c r="H132" s="128"/>
      <c r="I132" s="128"/>
      <c r="J132" s="128"/>
      <c r="K132" s="128"/>
      <c r="L132" s="128"/>
      <c r="N132" s="128"/>
    </row>
    <row r="133" spans="2:14">
      <c r="B133" s="125"/>
      <c r="C133" s="125"/>
      <c r="D133" s="126"/>
      <c r="E133" s="128"/>
      <c r="F133" s="126"/>
      <c r="G133" s="126"/>
      <c r="H133" s="128"/>
      <c r="I133" s="128"/>
      <c r="J133" s="128"/>
      <c r="K133" s="128"/>
      <c r="L133" s="128"/>
      <c r="N133" s="128"/>
    </row>
    <row r="134" spans="2:14">
      <c r="B134" s="125"/>
      <c r="C134" s="125"/>
      <c r="D134" s="126"/>
      <c r="E134" s="128"/>
      <c r="F134" s="126"/>
      <c r="G134" s="126"/>
      <c r="H134" s="128"/>
      <c r="I134" s="128"/>
      <c r="J134" s="128"/>
      <c r="K134" s="128"/>
      <c r="L134" s="128"/>
      <c r="N134" s="128"/>
    </row>
    <row r="135" spans="2:14">
      <c r="B135" s="125"/>
      <c r="C135" s="125"/>
      <c r="D135" s="126"/>
      <c r="E135" s="128"/>
      <c r="F135" s="126"/>
      <c r="G135" s="126"/>
      <c r="H135" s="128"/>
      <c r="I135" s="128"/>
      <c r="J135" s="128"/>
      <c r="K135" s="128"/>
      <c r="L135" s="128"/>
      <c r="N135" s="128"/>
    </row>
    <row r="136" spans="2:14">
      <c r="B136" s="125"/>
      <c r="C136" s="125"/>
      <c r="D136" s="126"/>
      <c r="E136" s="128"/>
      <c r="F136" s="126"/>
      <c r="G136" s="126"/>
      <c r="H136" s="128"/>
      <c r="I136" s="128"/>
      <c r="J136" s="128"/>
      <c r="K136" s="128"/>
      <c r="L136" s="128"/>
      <c r="N136" s="128"/>
    </row>
    <row r="137" spans="2:14">
      <c r="B137" s="125"/>
      <c r="C137" s="125"/>
      <c r="D137" s="126"/>
      <c r="E137" s="128"/>
      <c r="F137" s="126"/>
      <c r="G137" s="126"/>
      <c r="H137" s="128"/>
      <c r="I137" s="128"/>
      <c r="J137" s="128"/>
      <c r="K137" s="128"/>
      <c r="L137" s="128"/>
      <c r="N137" s="128"/>
    </row>
    <row r="138" spans="2:14">
      <c r="B138" s="125"/>
      <c r="C138" s="125"/>
      <c r="D138" s="126"/>
      <c r="E138" s="128"/>
      <c r="F138" s="126"/>
      <c r="G138" s="126"/>
      <c r="H138" s="128"/>
      <c r="I138" s="128"/>
      <c r="J138" s="128"/>
      <c r="K138" s="128"/>
      <c r="L138" s="128"/>
      <c r="N138" s="128"/>
    </row>
    <row r="139" spans="2:14">
      <c r="B139" s="125"/>
      <c r="C139" s="125"/>
      <c r="D139" s="126"/>
      <c r="E139" s="128"/>
      <c r="F139" s="126"/>
      <c r="G139" s="126"/>
      <c r="H139" s="128"/>
      <c r="I139" s="128"/>
      <c r="J139" s="128"/>
      <c r="K139" s="128"/>
      <c r="L139" s="128"/>
      <c r="N139" s="128"/>
    </row>
    <row r="140" spans="2:14">
      <c r="B140" s="125"/>
      <c r="C140" s="125"/>
      <c r="D140" s="126"/>
      <c r="E140" s="128"/>
      <c r="F140" s="126"/>
      <c r="G140" s="126"/>
      <c r="H140" s="128"/>
      <c r="I140" s="128"/>
      <c r="J140" s="128"/>
      <c r="K140" s="128"/>
      <c r="L140" s="128"/>
      <c r="N140" s="128"/>
    </row>
    <row r="141" spans="2:14">
      <c r="B141" s="125"/>
      <c r="C141" s="125"/>
      <c r="D141" s="126"/>
      <c r="E141" s="128"/>
      <c r="F141" s="126"/>
      <c r="G141" s="126"/>
      <c r="H141" s="128"/>
      <c r="I141" s="128"/>
      <c r="J141" s="128"/>
      <c r="K141" s="128"/>
      <c r="L141" s="128"/>
      <c r="N141" s="128"/>
    </row>
    <row r="142" spans="2:14">
      <c r="B142" s="125"/>
      <c r="C142" s="125"/>
      <c r="D142" s="126"/>
      <c r="E142" s="128"/>
      <c r="F142" s="126"/>
      <c r="G142" s="126"/>
      <c r="H142" s="128"/>
      <c r="I142" s="128"/>
      <c r="J142" s="128"/>
      <c r="K142" s="128"/>
      <c r="L142" s="128"/>
      <c r="N142" s="128"/>
    </row>
    <row r="143" spans="2:14">
      <c r="B143" s="125"/>
      <c r="C143" s="125"/>
      <c r="D143" s="126"/>
      <c r="E143" s="128"/>
      <c r="F143" s="126"/>
      <c r="G143" s="126"/>
      <c r="H143" s="128"/>
      <c r="I143" s="128"/>
      <c r="J143" s="128"/>
      <c r="K143" s="128"/>
      <c r="L143" s="128"/>
      <c r="N143" s="128"/>
    </row>
  </sheetData>
  <sheetProtection algorithmName="SHA-512" hashValue="kNaye8VwlahfSjyV0kEEE7CJr2F2FkqW++Mi6OLyK1aHdc5pRS2NeOHhPantrlbOghM2+mSazlHob4hLqG6tMQ==" saltValue="nbjwCcJzeMECFY3P0/JJFg=="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30">
    <mergeCell ref="I107:N107"/>
    <mergeCell ref="I108:N108"/>
    <mergeCell ref="I106:N106"/>
    <mergeCell ref="I105:N105"/>
    <mergeCell ref="A110:P110"/>
    <mergeCell ref="I109:N109"/>
    <mergeCell ref="I103:N103"/>
    <mergeCell ref="C104:H104"/>
    <mergeCell ref="D8:K8"/>
    <mergeCell ref="A5:C5"/>
    <mergeCell ref="D5:K5"/>
    <mergeCell ref="D7:K7"/>
    <mergeCell ref="A6:C6"/>
    <mergeCell ref="D6:K6"/>
    <mergeCell ref="N5:P5"/>
    <mergeCell ref="N6:P6"/>
    <mergeCell ref="N7:P7"/>
    <mergeCell ref="N8:P8"/>
    <mergeCell ref="I104:N104"/>
    <mergeCell ref="G62:I62"/>
    <mergeCell ref="G84:I84"/>
    <mergeCell ref="G73:I73"/>
    <mergeCell ref="G51:I51"/>
    <mergeCell ref="G12:I12"/>
    <mergeCell ref="B1:P1"/>
    <mergeCell ref="B2:P2"/>
    <mergeCell ref="B3:P3"/>
    <mergeCell ref="N4:P4"/>
    <mergeCell ref="A4:C4"/>
    <mergeCell ref="D4:K4"/>
  </mergeCells>
  <dataValidations count="1">
    <dataValidation type="decimal" operator="lessThan" allowBlank="1" showInputMessage="1" showErrorMessage="1" prompt="Please Enter Percentage. If left Balnk, the bid shall be considered as Non-responsive." sqref="O106" xr:uid="{00000000-0002-0000-0400-000000000000}">
      <formula1>1</formula1>
    </dataValidation>
  </dataValidations>
  <pageMargins left="0.2" right="0.2" top="0.5" bottom="0.5" header="0.3" footer="0.3"/>
  <pageSetup paperSize="9" scale="65"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Q31"/>
  <sheetViews>
    <sheetView view="pageBreakPreview" topLeftCell="E1" zoomScale="70" zoomScaleNormal="70" zoomScaleSheetLayoutView="70" workbookViewId="0">
      <pane ySplit="9" topLeftCell="A21" activePane="bottomLeft" state="frozen"/>
      <selection pane="bottomLeft" activeCell="J26" sqref="J26"/>
    </sheetView>
  </sheetViews>
  <sheetFormatPr defaultRowHeight="13.5"/>
  <cols>
    <col min="1" max="1" width="16.85546875" style="175" customWidth="1"/>
    <col min="2" max="2" width="13.85546875" style="175" hidden="1" customWidth="1"/>
    <col min="3" max="3" width="10.85546875" style="175" hidden="1" customWidth="1"/>
    <col min="4" max="4" width="18.140625" style="175" hidden="1" customWidth="1"/>
    <col min="5" max="5" width="17.85546875" style="175" customWidth="1"/>
    <col min="6" max="6" width="15" style="175" customWidth="1"/>
    <col min="7" max="7" width="116.28515625" style="203" customWidth="1"/>
    <col min="8" max="8" width="7.7109375" style="175" customWidth="1"/>
    <col min="9" max="9" width="10.85546875" style="175" customWidth="1"/>
    <col min="10" max="10" width="21.42578125" style="175" customWidth="1"/>
    <col min="11" max="11" width="24.42578125" style="175" customWidth="1"/>
    <col min="12" max="12" width="24.85546875" style="175" customWidth="1"/>
    <col min="13" max="13" width="25.28515625" style="175" customWidth="1"/>
    <col min="14" max="14" width="9.28515625" style="175" hidden="1" customWidth="1"/>
    <col min="15" max="15" width="7.28515625" style="175" hidden="1" customWidth="1"/>
    <col min="16" max="17" width="9.140625" style="175" hidden="1" customWidth="1"/>
    <col min="18" max="33" width="9.140625" style="175" customWidth="1"/>
    <col min="34" max="16384" width="9.140625" style="175"/>
  </cols>
  <sheetData>
    <row r="1" spans="1:16" s="178" customFormat="1" ht="69" customHeight="1">
      <c r="A1" s="353" t="str">
        <f>'Name of Bidder'!B1</f>
        <v>Civil works package for conversion of Conventional C&amp;R Panels to Bay Kiosk (SPR) based protection system at 400kV HYDERABAD Substation under ADD-CAP 2019-24</v>
      </c>
      <c r="B1" s="353"/>
      <c r="C1" s="353"/>
      <c r="D1" s="353"/>
      <c r="E1" s="353"/>
      <c r="F1" s="353"/>
      <c r="G1" s="353"/>
      <c r="H1" s="353"/>
      <c r="I1" s="353"/>
      <c r="J1" s="353"/>
      <c r="K1" s="353"/>
      <c r="L1" s="353"/>
      <c r="M1" s="190"/>
    </row>
    <row r="2" spans="1:16" s="178" customFormat="1" ht="29.25" customHeight="1">
      <c r="A2" s="354" t="s">
        <v>274</v>
      </c>
      <c r="B2" s="354"/>
      <c r="C2" s="354"/>
      <c r="D2" s="354"/>
      <c r="E2" s="354"/>
      <c r="F2" s="354"/>
      <c r="G2" s="354"/>
      <c r="H2" s="354"/>
      <c r="I2" s="354"/>
      <c r="J2" s="354"/>
      <c r="K2" s="354"/>
      <c r="L2" s="354"/>
      <c r="M2" s="190"/>
    </row>
    <row r="3" spans="1:16" ht="15.75">
      <c r="A3" s="75" t="s">
        <v>316</v>
      </c>
      <c r="B3" s="75"/>
      <c r="C3" s="75"/>
      <c r="D3" s="355">
        <f>'Name of Bidder'!D9</f>
        <v>0</v>
      </c>
      <c r="E3" s="355"/>
      <c r="F3" s="355"/>
      <c r="G3" s="355"/>
      <c r="H3" s="355"/>
      <c r="I3" s="355"/>
      <c r="J3" s="356" t="s">
        <v>269</v>
      </c>
      <c r="K3" s="356"/>
      <c r="L3" s="356"/>
      <c r="M3" s="75"/>
    </row>
    <row r="4" spans="1:16" ht="15.75">
      <c r="A4" s="355" t="s">
        <v>14</v>
      </c>
      <c r="B4" s="355"/>
      <c r="C4" s="355"/>
      <c r="D4" s="355">
        <f>'Name of Bidder'!D10</f>
        <v>0</v>
      </c>
      <c r="E4" s="355"/>
      <c r="F4" s="355"/>
      <c r="G4" s="355"/>
      <c r="H4" s="355"/>
      <c r="I4" s="355"/>
      <c r="J4" s="356" t="s">
        <v>270</v>
      </c>
      <c r="K4" s="356"/>
      <c r="L4" s="356"/>
      <c r="M4" s="75"/>
    </row>
    <row r="5" spans="1:16" ht="15.75">
      <c r="A5" s="75"/>
      <c r="B5" s="75"/>
      <c r="C5" s="75"/>
      <c r="D5" s="355">
        <f>'Name of Bidder'!D11</f>
        <v>0</v>
      </c>
      <c r="E5" s="355"/>
      <c r="F5" s="355"/>
      <c r="G5" s="355"/>
      <c r="H5" s="355"/>
      <c r="I5" s="355"/>
      <c r="J5" s="356" t="s">
        <v>15</v>
      </c>
      <c r="K5" s="356"/>
      <c r="L5" s="356"/>
      <c r="M5" s="75"/>
    </row>
    <row r="6" spans="1:16" ht="15.75">
      <c r="A6" s="75"/>
      <c r="B6" s="75"/>
      <c r="C6" s="75"/>
      <c r="D6" s="355">
        <f>'Name of Bidder'!D12</f>
        <v>0</v>
      </c>
      <c r="E6" s="355"/>
      <c r="F6" s="355"/>
      <c r="G6" s="355"/>
      <c r="H6" s="355"/>
      <c r="I6" s="355"/>
      <c r="J6" s="75" t="s">
        <v>272</v>
      </c>
      <c r="K6" s="75"/>
      <c r="L6" s="75"/>
      <c r="M6" s="75"/>
    </row>
    <row r="7" spans="1:16" ht="15.75">
      <c r="A7" s="75"/>
      <c r="B7" s="75"/>
      <c r="C7" s="75"/>
      <c r="D7" s="75"/>
      <c r="E7" s="355"/>
      <c r="F7" s="355"/>
      <c r="G7" s="355"/>
      <c r="H7" s="355"/>
      <c r="I7" s="355"/>
      <c r="J7" s="75" t="s">
        <v>273</v>
      </c>
      <c r="K7" s="75"/>
      <c r="L7" s="75"/>
      <c r="M7" s="75"/>
    </row>
    <row r="8" spans="1:16" s="181" customFormat="1" ht="148.5">
      <c r="A8" s="179" t="s">
        <v>12</v>
      </c>
      <c r="B8" s="179" t="s">
        <v>317</v>
      </c>
      <c r="C8" s="179" t="s">
        <v>318</v>
      </c>
      <c r="D8" s="180" t="s">
        <v>275</v>
      </c>
      <c r="E8" s="180" t="s">
        <v>257</v>
      </c>
      <c r="F8" s="180" t="s">
        <v>326</v>
      </c>
      <c r="G8" s="179" t="s">
        <v>271</v>
      </c>
      <c r="H8" s="179" t="s">
        <v>255</v>
      </c>
      <c r="I8" s="179" t="s">
        <v>258</v>
      </c>
      <c r="J8" s="179" t="s">
        <v>319</v>
      </c>
      <c r="K8" s="179" t="s">
        <v>320</v>
      </c>
      <c r="L8" s="179" t="s">
        <v>321</v>
      </c>
      <c r="M8" s="179" t="s">
        <v>315</v>
      </c>
      <c r="P8" s="182">
        <f>COUNTIF(J11:J26,"")</f>
        <v>12</v>
      </c>
    </row>
    <row r="9" spans="1:16" ht="16.5">
      <c r="A9" s="171">
        <v>1</v>
      </c>
      <c r="B9" s="171"/>
      <c r="C9" s="171">
        <v>2</v>
      </c>
      <c r="D9" s="171">
        <v>3</v>
      </c>
      <c r="E9" s="183">
        <v>4</v>
      </c>
      <c r="F9" s="184">
        <v>5</v>
      </c>
      <c r="G9" s="173">
        <v>6</v>
      </c>
      <c r="H9" s="173">
        <v>7</v>
      </c>
      <c r="I9" s="173">
        <v>8</v>
      </c>
      <c r="J9" s="173">
        <v>9</v>
      </c>
      <c r="K9" s="185" t="s">
        <v>322</v>
      </c>
      <c r="L9" s="185" t="s">
        <v>323</v>
      </c>
      <c r="M9" s="185"/>
      <c r="P9" s="182">
        <f>COUNTIF(I11:I26,"&gt;0")</f>
        <v>12</v>
      </c>
    </row>
    <row r="10" spans="1:16" ht="27" customHeight="1">
      <c r="A10" s="359" t="s">
        <v>433</v>
      </c>
      <c r="B10" s="360"/>
      <c r="C10" s="360"/>
      <c r="D10" s="360"/>
      <c r="E10" s="360"/>
      <c r="F10" s="360"/>
      <c r="G10" s="361"/>
      <c r="H10" s="173"/>
      <c r="I10" s="173">
        <v>0</v>
      </c>
      <c r="J10" s="173">
        <v>0</v>
      </c>
      <c r="K10" s="185"/>
      <c r="L10" s="185"/>
      <c r="M10" s="185"/>
      <c r="P10" s="182">
        <f>COUNTIF(I12:I27,"&gt;0")</f>
        <v>11</v>
      </c>
    </row>
    <row r="11" spans="1:16" ht="39.75" customHeight="1">
      <c r="A11" s="189">
        <v>1</v>
      </c>
      <c r="B11" s="168"/>
      <c r="C11" s="189"/>
      <c r="D11" s="172"/>
      <c r="E11" s="188">
        <v>0.18</v>
      </c>
      <c r="F11" s="187"/>
      <c r="G11" s="233" t="s">
        <v>380</v>
      </c>
      <c r="H11" s="197" t="s">
        <v>372</v>
      </c>
      <c r="I11" s="198">
        <v>7</v>
      </c>
      <c r="J11" s="193"/>
      <c r="K11" s="196">
        <f>ROUND(J11*I11,2)</f>
        <v>0</v>
      </c>
      <c r="L11" s="174">
        <f>ROUND(K11*E11,2)</f>
        <v>0</v>
      </c>
      <c r="M11" s="195" t="str">
        <f t="shared" ref="M11:M19" si="0">IF($P$9&lt;&gt;$P$8,IF(OR(J11="",J11=0),"Included in other item",""),"")</f>
        <v/>
      </c>
    </row>
    <row r="12" spans="1:16" ht="30.75" customHeight="1">
      <c r="A12" s="189">
        <v>2</v>
      </c>
      <c r="B12" s="168"/>
      <c r="C12" s="189"/>
      <c r="D12" s="172"/>
      <c r="E12" s="188">
        <v>0.18</v>
      </c>
      <c r="F12" s="187"/>
      <c r="G12" s="233" t="s">
        <v>469</v>
      </c>
      <c r="H12" s="197" t="s">
        <v>337</v>
      </c>
      <c r="I12" s="198">
        <v>300</v>
      </c>
      <c r="J12" s="193"/>
      <c r="K12" s="196">
        <f t="shared" ref="K12:K13" si="1">ROUND(J12*I12,2)</f>
        <v>0</v>
      </c>
      <c r="L12" s="174">
        <f t="shared" ref="L12:L13" si="2">ROUND(K12*E12,2)</f>
        <v>0</v>
      </c>
      <c r="M12" s="195" t="str">
        <f>IF($P$9&lt;&gt;$P$8,IF(OR(J12="",J12=0),"Included in other item",""),"")</f>
        <v/>
      </c>
    </row>
    <row r="13" spans="1:16" ht="126">
      <c r="A13" s="189">
        <v>3</v>
      </c>
      <c r="B13" s="168"/>
      <c r="C13" s="189"/>
      <c r="D13" s="172"/>
      <c r="E13" s="188">
        <v>0.18</v>
      </c>
      <c r="F13" s="187"/>
      <c r="G13" s="233" t="s">
        <v>381</v>
      </c>
      <c r="H13" s="197" t="s">
        <v>337</v>
      </c>
      <c r="I13" s="198">
        <v>270</v>
      </c>
      <c r="J13" s="193"/>
      <c r="K13" s="196">
        <f t="shared" si="1"/>
        <v>0</v>
      </c>
      <c r="L13" s="174">
        <f t="shared" si="2"/>
        <v>0</v>
      </c>
      <c r="M13" s="195" t="str">
        <f>IF($P$9&lt;&gt;$P$8,IF(OR(J13="",J13=0),"Included in other item",""),"")</f>
        <v/>
      </c>
    </row>
    <row r="14" spans="1:16" ht="27" customHeight="1">
      <c r="A14" s="359" t="s">
        <v>474</v>
      </c>
      <c r="B14" s="360"/>
      <c r="C14" s="360"/>
      <c r="D14" s="360"/>
      <c r="E14" s="360"/>
      <c r="F14" s="360"/>
      <c r="G14" s="361"/>
      <c r="H14" s="173"/>
      <c r="I14" s="173">
        <v>0</v>
      </c>
      <c r="J14" s="173">
        <v>0</v>
      </c>
      <c r="K14" s="196"/>
      <c r="L14" s="174"/>
      <c r="M14" s="185"/>
      <c r="P14" s="182">
        <f>COUNTIF(I19:I31,"&gt;0")</f>
        <v>7</v>
      </c>
    </row>
    <row r="15" spans="1:16" ht="53.25" customHeight="1">
      <c r="A15" s="189">
        <v>4</v>
      </c>
      <c r="B15" s="168"/>
      <c r="C15" s="189"/>
      <c r="D15" s="172"/>
      <c r="E15" s="188">
        <v>0.18</v>
      </c>
      <c r="F15" s="187"/>
      <c r="G15" s="233" t="s">
        <v>470</v>
      </c>
      <c r="H15" s="197" t="s">
        <v>337</v>
      </c>
      <c r="I15" s="198">
        <v>2695</v>
      </c>
      <c r="J15" s="193"/>
      <c r="K15" s="196">
        <f t="shared" ref="K15:K21" si="3">ROUND(J15*I15,2)</f>
        <v>0</v>
      </c>
      <c r="L15" s="174">
        <f t="shared" ref="L15:L21" si="4">ROUND(K15*E15,2)</f>
        <v>0</v>
      </c>
      <c r="M15" s="195" t="str">
        <f t="shared" si="0"/>
        <v/>
      </c>
    </row>
    <row r="16" spans="1:16" ht="27" customHeight="1">
      <c r="A16" s="359" t="s">
        <v>471</v>
      </c>
      <c r="B16" s="360"/>
      <c r="C16" s="360"/>
      <c r="D16" s="360"/>
      <c r="E16" s="360"/>
      <c r="F16" s="360"/>
      <c r="G16" s="361"/>
      <c r="H16" s="173"/>
      <c r="I16" s="173">
        <v>0</v>
      </c>
      <c r="J16" s="173">
        <v>0</v>
      </c>
      <c r="K16" s="196">
        <f t="shared" si="3"/>
        <v>0</v>
      </c>
      <c r="L16" s="174"/>
      <c r="M16" s="185"/>
      <c r="P16" s="182">
        <f>COUNTIF(I21:I33,"&gt;0")</f>
        <v>6</v>
      </c>
    </row>
    <row r="17" spans="1:16" ht="53.25" customHeight="1">
      <c r="A17" s="189">
        <v>4</v>
      </c>
      <c r="B17" s="168"/>
      <c r="C17" s="189"/>
      <c r="D17" s="172"/>
      <c r="E17" s="188">
        <v>0.18</v>
      </c>
      <c r="F17" s="187"/>
      <c r="G17" s="233" t="s">
        <v>470</v>
      </c>
      <c r="H17" s="197" t="s">
        <v>337</v>
      </c>
      <c r="I17" s="198">
        <v>3355</v>
      </c>
      <c r="J17" s="193"/>
      <c r="K17" s="196">
        <f t="shared" si="3"/>
        <v>0</v>
      </c>
      <c r="L17" s="174">
        <f t="shared" si="4"/>
        <v>0</v>
      </c>
      <c r="M17" s="195" t="str">
        <f t="shared" ref="M17" si="5">IF($P$9&lt;&gt;$P$8,IF(OR(J17="",J17=0),"Included in other item",""),"")</f>
        <v/>
      </c>
    </row>
    <row r="18" spans="1:16" ht="37.5" customHeight="1">
      <c r="A18" s="359" t="s">
        <v>480</v>
      </c>
      <c r="B18" s="360"/>
      <c r="C18" s="360"/>
      <c r="D18" s="360"/>
      <c r="E18" s="360"/>
      <c r="F18" s="360"/>
      <c r="G18" s="361"/>
      <c r="H18" s="173"/>
      <c r="I18" s="173">
        <v>0</v>
      </c>
      <c r="J18" s="173">
        <v>0</v>
      </c>
      <c r="K18" s="196"/>
      <c r="L18" s="174"/>
      <c r="M18" s="185"/>
      <c r="P18" s="182">
        <f>COUNTIF(I27:I33,"&gt;0")</f>
        <v>0</v>
      </c>
    </row>
    <row r="19" spans="1:16" ht="33.75" customHeight="1">
      <c r="A19" s="189">
        <v>5</v>
      </c>
      <c r="B19" s="168"/>
      <c r="C19" s="189"/>
      <c r="D19" s="172"/>
      <c r="E19" s="188">
        <v>0.18</v>
      </c>
      <c r="F19" s="187"/>
      <c r="G19" s="233" t="s">
        <v>479</v>
      </c>
      <c r="H19" s="197" t="s">
        <v>377</v>
      </c>
      <c r="I19" s="198">
        <v>48</v>
      </c>
      <c r="J19" s="193"/>
      <c r="K19" s="196">
        <f t="shared" si="3"/>
        <v>0</v>
      </c>
      <c r="L19" s="174">
        <f t="shared" si="4"/>
        <v>0</v>
      </c>
      <c r="M19" s="195" t="str">
        <f t="shared" si="0"/>
        <v/>
      </c>
    </row>
    <row r="20" spans="1:16" ht="27" customHeight="1">
      <c r="A20" s="359" t="s">
        <v>434</v>
      </c>
      <c r="B20" s="360"/>
      <c r="C20" s="360"/>
      <c r="D20" s="360"/>
      <c r="E20" s="360"/>
      <c r="F20" s="360"/>
      <c r="G20" s="361"/>
      <c r="H20" s="173"/>
      <c r="I20" s="173">
        <v>0</v>
      </c>
      <c r="J20" s="173">
        <v>0</v>
      </c>
      <c r="K20" s="196"/>
      <c r="L20" s="174"/>
      <c r="M20" s="185"/>
      <c r="P20" s="182">
        <f>COUNTIF(I28:I35,"&gt;0")</f>
        <v>0</v>
      </c>
    </row>
    <row r="21" spans="1:16" ht="157.5">
      <c r="A21" s="189">
        <v>6</v>
      </c>
      <c r="B21" s="168"/>
      <c r="C21" s="189"/>
      <c r="D21" s="172"/>
      <c r="E21" s="188">
        <v>0.18</v>
      </c>
      <c r="F21" s="187"/>
      <c r="G21" s="233" t="s">
        <v>481</v>
      </c>
      <c r="H21" s="197" t="s">
        <v>487</v>
      </c>
      <c r="I21" s="198">
        <v>6</v>
      </c>
      <c r="J21" s="193"/>
      <c r="K21" s="196">
        <f t="shared" si="3"/>
        <v>0</v>
      </c>
      <c r="L21" s="174">
        <f t="shared" si="4"/>
        <v>0</v>
      </c>
      <c r="M21" s="195" t="str">
        <f t="shared" ref="M21:M25" si="6">IF($P$9&lt;&gt;$P$8,IF(OR(J21="",J21=0),"Included in other item",""),"")</f>
        <v/>
      </c>
    </row>
    <row r="22" spans="1:16" ht="33.75" customHeight="1">
      <c r="A22" s="189">
        <v>7</v>
      </c>
      <c r="B22" s="168"/>
      <c r="C22" s="189"/>
      <c r="D22" s="172"/>
      <c r="E22" s="188">
        <v>0.18</v>
      </c>
      <c r="F22" s="187"/>
      <c r="G22" s="204" t="s">
        <v>482</v>
      </c>
      <c r="H22" s="197" t="s">
        <v>488</v>
      </c>
      <c r="I22" s="198">
        <v>12</v>
      </c>
      <c r="J22" s="193"/>
      <c r="K22" s="196">
        <f t="shared" ref="K22:K26" si="7">ROUND(J22*I22,2)</f>
        <v>0</v>
      </c>
      <c r="L22" s="174">
        <f t="shared" ref="L22:L26" si="8">ROUND(K22*E22,2)</f>
        <v>0</v>
      </c>
      <c r="M22" s="195" t="str">
        <f t="shared" ref="M22:M24" si="9">IF($P$9&lt;&gt;$P$8,IF(OR(J22="",J22=0),"Included in other item",""),"")</f>
        <v/>
      </c>
    </row>
    <row r="23" spans="1:16" ht="33.75" customHeight="1">
      <c r="A23" s="189">
        <v>8</v>
      </c>
      <c r="B23" s="168"/>
      <c r="C23" s="189"/>
      <c r="D23" s="172"/>
      <c r="E23" s="188">
        <v>0.18</v>
      </c>
      <c r="F23" s="187"/>
      <c r="G23" s="204" t="s">
        <v>483</v>
      </c>
      <c r="H23" s="197" t="s">
        <v>487</v>
      </c>
      <c r="I23" s="198">
        <v>6</v>
      </c>
      <c r="J23" s="193"/>
      <c r="K23" s="196">
        <f t="shared" si="7"/>
        <v>0</v>
      </c>
      <c r="L23" s="174">
        <f t="shared" si="8"/>
        <v>0</v>
      </c>
      <c r="M23" s="195" t="str">
        <f t="shared" si="9"/>
        <v/>
      </c>
    </row>
    <row r="24" spans="1:16" ht="33.75" customHeight="1">
      <c r="A24" s="189">
        <v>9</v>
      </c>
      <c r="B24" s="168"/>
      <c r="C24" s="189"/>
      <c r="D24" s="172"/>
      <c r="E24" s="188">
        <v>0.18</v>
      </c>
      <c r="F24" s="187"/>
      <c r="G24" s="204" t="s">
        <v>484</v>
      </c>
      <c r="H24" s="197" t="s">
        <v>477</v>
      </c>
      <c r="I24" s="198">
        <v>24</v>
      </c>
      <c r="J24" s="193"/>
      <c r="K24" s="196">
        <f t="shared" si="7"/>
        <v>0</v>
      </c>
      <c r="L24" s="174">
        <f t="shared" si="8"/>
        <v>0</v>
      </c>
      <c r="M24" s="195" t="str">
        <f t="shared" si="9"/>
        <v/>
      </c>
    </row>
    <row r="25" spans="1:16" ht="33.75" customHeight="1">
      <c r="A25" s="189">
        <v>10</v>
      </c>
      <c r="B25" s="168"/>
      <c r="C25" s="189"/>
      <c r="D25" s="172"/>
      <c r="E25" s="188">
        <v>0.18</v>
      </c>
      <c r="F25" s="187"/>
      <c r="G25" s="204" t="s">
        <v>485</v>
      </c>
      <c r="H25" s="197" t="s">
        <v>477</v>
      </c>
      <c r="I25" s="198">
        <v>24</v>
      </c>
      <c r="J25" s="193"/>
      <c r="K25" s="196">
        <f t="shared" si="7"/>
        <v>0</v>
      </c>
      <c r="L25" s="174">
        <f t="shared" si="8"/>
        <v>0</v>
      </c>
      <c r="M25" s="195" t="str">
        <f t="shared" si="6"/>
        <v/>
      </c>
    </row>
    <row r="26" spans="1:16" ht="33.75" customHeight="1">
      <c r="A26" s="189">
        <v>11</v>
      </c>
      <c r="B26" s="168"/>
      <c r="C26" s="189"/>
      <c r="D26" s="172"/>
      <c r="E26" s="188">
        <v>0.18</v>
      </c>
      <c r="F26" s="187"/>
      <c r="G26" s="204" t="s">
        <v>486</v>
      </c>
      <c r="H26" s="197" t="s">
        <v>477</v>
      </c>
      <c r="I26" s="198">
        <v>12</v>
      </c>
      <c r="J26" s="193"/>
      <c r="K26" s="196">
        <f t="shared" si="7"/>
        <v>0</v>
      </c>
      <c r="L26" s="174">
        <f t="shared" si="8"/>
        <v>0</v>
      </c>
      <c r="M26" s="195" t="str">
        <f t="shared" ref="M26" si="10">IF($P$9&lt;&gt;$P$8,IF(OR(J26="",J26=0),"Included in other item",""),"")</f>
        <v/>
      </c>
    </row>
    <row r="27" spans="1:16" ht="70.5" customHeight="1">
      <c r="A27" s="176"/>
      <c r="B27" s="176"/>
      <c r="C27" s="176"/>
      <c r="D27" s="176"/>
      <c r="E27" s="176"/>
      <c r="F27" s="176"/>
      <c r="G27" s="358" t="s">
        <v>312</v>
      </c>
      <c r="H27" s="358"/>
      <c r="I27" s="358"/>
      <c r="J27" s="358"/>
      <c r="K27" s="272" t="str">
        <f>IF(P9=P8,"", SUM(K11:K26))</f>
        <v/>
      </c>
      <c r="L27" s="272" t="str">
        <f>IF(P9=P8,"", SUM(L11:L26))</f>
        <v/>
      </c>
      <c r="M27" s="186"/>
      <c r="N27" s="177" t="str">
        <f>IF(COUNTIF(N6:N9,"TRUE"),"False","Sheet OK")</f>
        <v>Sheet OK</v>
      </c>
    </row>
    <row r="28" spans="1:16" ht="39" customHeight="1">
      <c r="A28" s="357" t="str">
        <f>IF(K27="","As all the line items are Left Blank the bid is considered as Non-responsive","Sheet OK")</f>
        <v>As all the line items are Left Blank the bid is considered as Non-responsive</v>
      </c>
      <c r="B28" s="357"/>
      <c r="C28" s="357"/>
      <c r="D28" s="357"/>
      <c r="E28" s="357"/>
      <c r="F28" s="357"/>
      <c r="G28" s="357"/>
      <c r="H28" s="357"/>
      <c r="I28" s="357"/>
      <c r="J28" s="357"/>
      <c r="K28" s="357"/>
      <c r="L28" s="357"/>
      <c r="M28" s="357"/>
    </row>
    <row r="30" spans="1:16">
      <c r="N30" s="177" t="str">
        <f>IF(COUNTIF(N11:N29,"TRUE"),"False","Sheet OK")</f>
        <v>Sheet OK</v>
      </c>
      <c r="O30" s="177"/>
    </row>
    <row r="31" spans="1:16">
      <c r="K31" s="194"/>
    </row>
  </sheetData>
  <sheetProtection algorithmName="SHA-512" hashValue="eLGNHQo/aIL4ADjg1vciHxGZtALekuodDVoWcFLToBkTg/z1Xqz6hS1ulS+IKdVN9XOSO2vQpSc8GarYFe5J7g==" saltValue="Ey3GutOCTKbn9j74HfiXlQ=="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8">
    <mergeCell ref="A28:M28"/>
    <mergeCell ref="D5:I5"/>
    <mergeCell ref="J5:L5"/>
    <mergeCell ref="D6:I6"/>
    <mergeCell ref="E7:I7"/>
    <mergeCell ref="G27:J27"/>
    <mergeCell ref="A10:G10"/>
    <mergeCell ref="A14:G14"/>
    <mergeCell ref="A18:G18"/>
    <mergeCell ref="A20:G20"/>
    <mergeCell ref="A16:G16"/>
    <mergeCell ref="A1:L1"/>
    <mergeCell ref="A2:L2"/>
    <mergeCell ref="D3:I3"/>
    <mergeCell ref="J3:L3"/>
    <mergeCell ref="A4:C4"/>
    <mergeCell ref="D4:I4"/>
    <mergeCell ref="J4:L4"/>
  </mergeCells>
  <conditionalFormatting sqref="A28:M28">
    <cfRule type="containsText" dxfId="9" priority="16" stopIfTrue="1" operator="containsText" text="sheet">
      <formula>NOT(ISERROR(SEARCH("sheet",A28)))</formula>
    </cfRule>
    <cfRule type="containsText" dxfId="8" priority="17" stopIfTrue="1" operator="containsText" text="Non-responsive">
      <formula>NOT(ISERROR(SEARCH("Non-responsive",A28)))</formula>
    </cfRule>
  </conditionalFormatting>
  <conditionalFormatting sqref="M15 M19 M11:M13">
    <cfRule type="containsText" dxfId="7" priority="12" operator="containsText" text="included">
      <formula>NOT(ISERROR(SEARCH("included",M11)))</formula>
    </cfRule>
  </conditionalFormatting>
  <conditionalFormatting sqref="M21">
    <cfRule type="containsText" dxfId="6" priority="8" operator="containsText" text="included">
      <formula>NOT(ISERROR(SEARCH("included",M21)))</formula>
    </cfRule>
  </conditionalFormatting>
  <conditionalFormatting sqref="M26">
    <cfRule type="containsText" dxfId="5" priority="6" operator="containsText" text="included">
      <formula>NOT(ISERROR(SEARCH("included",M26)))</formula>
    </cfRule>
  </conditionalFormatting>
  <conditionalFormatting sqref="M25">
    <cfRule type="containsText" dxfId="4" priority="5" operator="containsText" text="included">
      <formula>NOT(ISERROR(SEARCH("included",M25)))</formula>
    </cfRule>
  </conditionalFormatting>
  <conditionalFormatting sqref="M24">
    <cfRule type="containsText" dxfId="3" priority="4" operator="containsText" text="included">
      <formula>NOT(ISERROR(SEARCH("included",M24)))</formula>
    </cfRule>
  </conditionalFormatting>
  <conditionalFormatting sqref="M23">
    <cfRule type="containsText" dxfId="2" priority="3" operator="containsText" text="included">
      <formula>NOT(ISERROR(SEARCH("included",M23)))</formula>
    </cfRule>
  </conditionalFormatting>
  <conditionalFormatting sqref="M22">
    <cfRule type="containsText" dxfId="1" priority="2" operator="containsText" text="included">
      <formula>NOT(ISERROR(SEARCH("included",M22)))</formula>
    </cfRule>
  </conditionalFormatting>
  <conditionalFormatting sqref="M17">
    <cfRule type="containsText" dxfId="0" priority="1" operator="containsText" text="included">
      <formula>NOT(ISERROR(SEARCH("included",M17)))</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3 J21:J26 J19 J15 J17" xr:uid="{994DC372-3A61-4A66-B0A0-9B3B9C0B3223}">
      <formula1>0</formula1>
      <formula2>999999999</formula2>
    </dataValidation>
  </dataValidations>
  <pageMargins left="0.7" right="0.7" top="0.75" bottom="0.75" header="0.3" footer="0.3"/>
  <pageSetup paperSize="9" scale="52"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B12" sqref="B12:C12"/>
    </sheetView>
  </sheetViews>
  <sheetFormatPr defaultRowHeight="13.5"/>
  <cols>
    <col min="2" max="2" width="66.140625" customWidth="1"/>
    <col min="3" max="3" width="20" customWidth="1"/>
    <col min="4" max="4" width="28.28515625" style="131" customWidth="1"/>
    <col min="8" max="8" width="14" bestFit="1" customWidth="1"/>
  </cols>
  <sheetData>
    <row r="1" spans="1:5" ht="54.75" customHeight="1">
      <c r="A1" s="374" t="str">
        <f>'Name of Bidder'!B1</f>
        <v>Civil works package for conversion of Conventional C&amp;R Panels to Bay Kiosk (SPR) based protection system at 400kV HYDERABAD Substation under ADD-CAP 2019-24</v>
      </c>
      <c r="B1" s="375"/>
      <c r="C1" s="375"/>
      <c r="D1" s="376"/>
    </row>
    <row r="2" spans="1:5" ht="15.75">
      <c r="A2" s="380" t="str">
        <f>'Name of Bidder'!B2</f>
        <v>SR1/NT/W-CIVIL/DOM/B00/23/03208/WC-3126/RFx-5002002761</v>
      </c>
      <c r="B2" s="380"/>
      <c r="C2" s="380"/>
      <c r="D2" s="380"/>
      <c r="E2" s="205"/>
    </row>
    <row r="3" spans="1:5" ht="16.5">
      <c r="A3" s="377" t="s">
        <v>276</v>
      </c>
      <c r="B3" s="377"/>
      <c r="C3" s="377"/>
      <c r="D3" s="377"/>
      <c r="E3" s="205"/>
    </row>
    <row r="4" spans="1:5">
      <c r="A4" s="378" t="s">
        <v>268</v>
      </c>
      <c r="B4" s="378"/>
      <c r="C4" s="378" t="s">
        <v>269</v>
      </c>
      <c r="D4" s="378"/>
      <c r="E4" s="205"/>
    </row>
    <row r="5" spans="1:5">
      <c r="A5" s="206" t="s">
        <v>13</v>
      </c>
      <c r="B5" s="207">
        <f>'Schedule-I'!D4</f>
        <v>0</v>
      </c>
      <c r="C5" s="206" t="s">
        <v>270</v>
      </c>
      <c r="D5" s="208"/>
      <c r="E5" s="205"/>
    </row>
    <row r="6" spans="1:5" ht="16.5">
      <c r="A6" s="206" t="s">
        <v>14</v>
      </c>
      <c r="B6" s="207">
        <f>'Schedule-I'!D6</f>
        <v>0</v>
      </c>
      <c r="C6" s="231" t="s">
        <v>15</v>
      </c>
      <c r="D6" s="231"/>
      <c r="E6" s="205"/>
    </row>
    <row r="7" spans="1:5" ht="16.5">
      <c r="A7" s="209"/>
      <c r="B7" s="207">
        <f>'Schedule-I'!D7</f>
        <v>0</v>
      </c>
      <c r="C7" s="210" t="s">
        <v>272</v>
      </c>
      <c r="D7" s="211"/>
      <c r="E7" s="205"/>
    </row>
    <row r="8" spans="1:5" ht="16.5">
      <c r="A8" s="209"/>
      <c r="B8" s="207">
        <f>'Schedule-I'!D8</f>
        <v>0</v>
      </c>
      <c r="C8" s="210" t="s">
        <v>273</v>
      </c>
      <c r="D8" s="211"/>
      <c r="E8" s="205"/>
    </row>
    <row r="9" spans="1:5" ht="15">
      <c r="A9" s="212" t="s">
        <v>12</v>
      </c>
      <c r="B9" s="379" t="s">
        <v>277</v>
      </c>
      <c r="C9" s="379"/>
      <c r="D9" s="213" t="s">
        <v>278</v>
      </c>
      <c r="E9" s="205"/>
    </row>
    <row r="10" spans="1:5" ht="15">
      <c r="A10" s="214">
        <v>1.1000000000000001</v>
      </c>
      <c r="B10" s="373" t="s">
        <v>286</v>
      </c>
      <c r="C10" s="373"/>
      <c r="D10" s="215"/>
      <c r="E10" s="205"/>
    </row>
    <row r="11" spans="1:5" ht="28.5" customHeight="1">
      <c r="A11" s="214"/>
      <c r="B11" s="368" t="s">
        <v>324</v>
      </c>
      <c r="C11" s="368"/>
      <c r="D11" s="208" t="str">
        <f>IF('Schedule-I'!O106="","Not Quoted",'Schedule-I'!O108)</f>
        <v>Not Quoted</v>
      </c>
      <c r="E11" s="205"/>
    </row>
    <row r="12" spans="1:5" ht="15">
      <c r="A12" s="214">
        <v>1.2</v>
      </c>
      <c r="B12" s="373" t="s">
        <v>287</v>
      </c>
      <c r="C12" s="373"/>
      <c r="D12" s="208"/>
      <c r="E12" s="205"/>
    </row>
    <row r="13" spans="1:5" ht="26.25" customHeight="1">
      <c r="A13" s="214"/>
      <c r="B13" s="368" t="s">
        <v>325</v>
      </c>
      <c r="C13" s="368"/>
      <c r="D13" s="208" t="str">
        <f>IF('Schedule-II'!K27="","Not Quoted",'Schedule-II'!K27)</f>
        <v>Not Quoted</v>
      </c>
      <c r="E13" s="205"/>
    </row>
    <row r="14" spans="1:5" ht="15">
      <c r="A14" s="214">
        <v>1.3</v>
      </c>
      <c r="B14" s="373" t="s">
        <v>288</v>
      </c>
      <c r="C14" s="373"/>
      <c r="D14" s="208"/>
      <c r="E14" s="205"/>
    </row>
    <row r="15" spans="1:5">
      <c r="A15" s="214"/>
      <c r="B15" s="368" t="s">
        <v>289</v>
      </c>
      <c r="C15" s="368"/>
      <c r="D15" s="208" t="str">
        <f>IF('Schedule-I'!O106="","Not quoted",'Schedule-I'!P109)</f>
        <v>Not quoted</v>
      </c>
      <c r="E15" s="205"/>
    </row>
    <row r="16" spans="1:5">
      <c r="A16" s="214"/>
      <c r="B16" s="368" t="s">
        <v>290</v>
      </c>
      <c r="C16" s="368"/>
      <c r="D16" s="208" t="str">
        <f>IF('Schedule-II'!K27="","Not Quoted",'Schedule-II'!L27)</f>
        <v>Not Quoted</v>
      </c>
      <c r="E16" s="205"/>
    </row>
    <row r="17" spans="1:8">
      <c r="A17" s="214"/>
      <c r="B17" s="369"/>
      <c r="C17" s="370"/>
      <c r="D17" s="208"/>
      <c r="E17" s="205"/>
    </row>
    <row r="18" spans="1:8" ht="16.5">
      <c r="A18" s="214">
        <v>1</v>
      </c>
      <c r="B18" s="371" t="s">
        <v>279</v>
      </c>
      <c r="C18" s="372"/>
      <c r="D18" s="216" t="str">
        <f>IF(OR(D11="Not Quoted",D13="Not Quoted"),"Non Responsive",D11+D13)</f>
        <v>Non Responsive</v>
      </c>
      <c r="E18" s="205"/>
    </row>
    <row r="19" spans="1:8" ht="15">
      <c r="A19" s="214"/>
      <c r="B19" s="362"/>
      <c r="C19" s="363"/>
      <c r="D19" s="217"/>
      <c r="E19" s="205"/>
    </row>
    <row r="20" spans="1:8" ht="15">
      <c r="A20" s="214"/>
      <c r="B20" s="364"/>
      <c r="C20" s="364"/>
      <c r="D20" s="217"/>
      <c r="E20" s="205"/>
    </row>
    <row r="21" spans="1:8" ht="16.5">
      <c r="A21" s="214">
        <v>2</v>
      </c>
      <c r="B21" s="365" t="s">
        <v>280</v>
      </c>
      <c r="C21" s="365"/>
      <c r="D21" s="218" t="str">
        <f>IF(D18="Non Responsive","Non Responsive", SUM(D15:D16))</f>
        <v>Non Responsive</v>
      </c>
      <c r="E21" s="205"/>
    </row>
    <row r="22" spans="1:8" ht="15.75">
      <c r="A22" s="214"/>
      <c r="B22" s="366"/>
      <c r="C22" s="367"/>
      <c r="D22" s="213"/>
      <c r="E22" s="205"/>
      <c r="H22" s="284"/>
    </row>
    <row r="23" spans="1:8" ht="16.5">
      <c r="A23" s="214">
        <v>3</v>
      </c>
      <c r="B23" s="365" t="s">
        <v>281</v>
      </c>
      <c r="C23" s="365"/>
      <c r="D23" s="218" t="str">
        <f>IF(D18="Non Responsive","Non Responsive", SUM(D18:D21))</f>
        <v>Non Responsive</v>
      </c>
      <c r="E23" s="205"/>
      <c r="H23" s="167"/>
    </row>
    <row r="24" spans="1:8">
      <c r="A24" s="219"/>
      <c r="B24" s="220"/>
      <c r="C24" s="220"/>
      <c r="D24" s="221"/>
      <c r="E24" s="205"/>
      <c r="H24" s="284"/>
    </row>
    <row r="25" spans="1:8">
      <c r="A25" s="222"/>
      <c r="B25" s="205"/>
      <c r="C25" s="205"/>
      <c r="D25" s="223"/>
      <c r="E25" s="205"/>
      <c r="H25" s="284"/>
    </row>
    <row r="26" spans="1:8">
      <c r="A26" s="224" t="s">
        <v>282</v>
      </c>
      <c r="B26" s="225">
        <f>'Name of Bidder'!D19</f>
        <v>0</v>
      </c>
      <c r="C26" s="226" t="s">
        <v>283</v>
      </c>
      <c r="D26" s="223">
        <f>'Name of Bidder'!D16</f>
        <v>0</v>
      </c>
      <c r="E26" s="205"/>
      <c r="H26" s="284"/>
    </row>
    <row r="27" spans="1:8">
      <c r="A27" s="227" t="s">
        <v>284</v>
      </c>
      <c r="B27" s="228">
        <f>'Name of Bidder'!D20</f>
        <v>0</v>
      </c>
      <c r="C27" s="229" t="s">
        <v>285</v>
      </c>
      <c r="D27" s="230">
        <f>'Name of Bidder'!D17</f>
        <v>0</v>
      </c>
      <c r="E27" s="205"/>
      <c r="H27" s="284"/>
    </row>
  </sheetData>
  <sheetProtection algorithmName="SHA-512" hashValue="kQ8Km526utmp2p4UkG4uOmdEbPXC3oAO52UDoVv9Wtm32CBnoRIFO+/m4oKaBfuuDFY2+up09f7caH9AziK6Tw==" saltValue="cLsAYb1KdyY4beD8qW5Xmg==" spinCount="100000" sheet="1" objects="1" scenario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0">
    <mergeCell ref="A1:D1"/>
    <mergeCell ref="A3:D3"/>
    <mergeCell ref="A4:B4"/>
    <mergeCell ref="C4:D4"/>
    <mergeCell ref="B9:C9"/>
    <mergeCell ref="A2:D2"/>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7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E16" sqref="E16"/>
    </sheetView>
  </sheetViews>
  <sheetFormatPr defaultRowHeight="12.75"/>
  <cols>
    <col min="1" max="2" width="10.7109375" style="135" customWidth="1"/>
    <col min="3" max="3" width="14.7109375" style="135" customWidth="1"/>
    <col min="4" max="4" width="20.7109375" style="135" customWidth="1"/>
    <col min="5" max="5" width="12.7109375" style="135" customWidth="1"/>
    <col min="6" max="6" width="34.140625" style="135" customWidth="1"/>
    <col min="7" max="25" width="9.140625" style="135"/>
    <col min="26" max="26" width="12.5703125" style="135" customWidth="1"/>
    <col min="27" max="27" width="9.140625" style="135"/>
    <col min="28" max="28" width="16.140625" style="135" bestFit="1" customWidth="1"/>
    <col min="29" max="16384" width="9.140625" style="135"/>
  </cols>
  <sheetData>
    <row r="1" spans="1:6" ht="23.25" customHeight="1">
      <c r="A1" s="132" t="str">
        <f>'Schedule-III-Summary'!A2:D2</f>
        <v>SR1/NT/W-CIVIL/DOM/B00/23/03208/WC-3126/RFx-5002002761</v>
      </c>
      <c r="B1" s="132"/>
      <c r="C1" s="133"/>
      <c r="D1" s="133"/>
      <c r="E1" s="133"/>
      <c r="F1" s="134" t="s">
        <v>291</v>
      </c>
    </row>
    <row r="2" spans="1:6" ht="16.5">
      <c r="A2" s="136"/>
      <c r="B2" s="136"/>
      <c r="C2" s="136"/>
      <c r="D2" s="136"/>
      <c r="E2" s="136"/>
      <c r="F2" s="136"/>
    </row>
    <row r="3" spans="1:6" ht="15">
      <c r="A3" s="394" t="s">
        <v>292</v>
      </c>
      <c r="B3" s="394"/>
      <c r="C3" s="394"/>
      <c r="D3" s="394"/>
      <c r="E3" s="394"/>
      <c r="F3" s="394"/>
    </row>
    <row r="4" spans="1:6" ht="15">
      <c r="A4" s="137"/>
      <c r="B4" s="137"/>
      <c r="C4" s="137"/>
      <c r="D4" s="137"/>
      <c r="E4" s="137"/>
      <c r="F4" s="137"/>
    </row>
    <row r="5" spans="1:6" ht="16.5">
      <c r="A5" s="138" t="s">
        <v>178</v>
      </c>
      <c r="B5" s="138"/>
      <c r="C5" s="395"/>
      <c r="D5" s="395"/>
      <c r="E5" s="395"/>
      <c r="F5" s="395"/>
    </row>
    <row r="6" spans="1:6" ht="16.5">
      <c r="A6" s="138" t="s">
        <v>23</v>
      </c>
      <c r="B6" s="396">
        <f>'Name of Bidder'!D19</f>
        <v>0</v>
      </c>
      <c r="C6" s="396"/>
      <c r="D6" s="136"/>
      <c r="E6" s="136"/>
      <c r="F6" s="136"/>
    </row>
    <row r="7" spans="1:6" ht="16.5">
      <c r="A7" s="138"/>
      <c r="B7" s="139"/>
      <c r="C7" s="139"/>
      <c r="D7" s="136"/>
      <c r="E7" s="136"/>
      <c r="F7" s="136"/>
    </row>
    <row r="8" spans="1:6" ht="16.5">
      <c r="A8" s="140" t="s">
        <v>269</v>
      </c>
      <c r="B8" s="141"/>
      <c r="C8" s="136"/>
      <c r="D8" s="136"/>
      <c r="E8" s="136"/>
      <c r="F8" s="142"/>
    </row>
    <row r="9" spans="1:6" ht="16.5">
      <c r="A9" s="143" t="s">
        <v>270</v>
      </c>
      <c r="B9" s="143"/>
      <c r="C9" s="136"/>
      <c r="D9" s="136"/>
      <c r="E9" s="136"/>
      <c r="F9" s="142"/>
    </row>
    <row r="10" spans="1:6" ht="16.5">
      <c r="A10" s="143" t="s">
        <v>15</v>
      </c>
      <c r="B10" s="143"/>
      <c r="C10" s="136"/>
      <c r="D10" s="136"/>
      <c r="E10" s="136"/>
      <c r="F10" s="142"/>
    </row>
    <row r="11" spans="1:6" ht="16.5">
      <c r="A11" s="143" t="s">
        <v>307</v>
      </c>
      <c r="B11" s="143"/>
      <c r="C11" s="136"/>
      <c r="D11" s="136"/>
      <c r="E11" s="136"/>
      <c r="F11" s="142"/>
    </row>
    <row r="12" spans="1:6" ht="16.5">
      <c r="A12" s="143"/>
      <c r="B12" s="143"/>
      <c r="C12" s="136"/>
      <c r="D12" s="136"/>
      <c r="E12" s="136"/>
      <c r="F12" s="142"/>
    </row>
    <row r="13" spans="1:6" ht="16.5">
      <c r="A13" s="143"/>
      <c r="B13" s="143"/>
      <c r="C13" s="136"/>
      <c r="D13" s="136"/>
      <c r="E13" s="136"/>
      <c r="F13" s="142"/>
    </row>
    <row r="14" spans="1:6" ht="16.5">
      <c r="A14" s="138"/>
      <c r="B14" s="138"/>
      <c r="C14" s="136"/>
      <c r="D14" s="136"/>
      <c r="E14" s="136"/>
      <c r="F14" s="142"/>
    </row>
    <row r="15" spans="1:6" ht="54" customHeight="1">
      <c r="A15" s="144" t="s">
        <v>179</v>
      </c>
      <c r="B15" s="145"/>
      <c r="C15" s="397" t="str">
        <f>'Name of Bidder'!B1</f>
        <v>Civil works package for conversion of Conventional C&amp;R Panels to Bay Kiosk (SPR) based protection system at 400kV HYDERABAD Substation under ADD-CAP 2019-24</v>
      </c>
      <c r="D15" s="397"/>
      <c r="E15" s="397"/>
      <c r="F15" s="397"/>
    </row>
    <row r="16" spans="1:6" ht="45.75" customHeight="1">
      <c r="A16" s="136" t="s">
        <v>217</v>
      </c>
      <c r="B16" s="136"/>
      <c r="C16" s="142"/>
      <c r="D16" s="142"/>
      <c r="E16" s="142"/>
      <c r="F16" s="142"/>
    </row>
    <row r="17" spans="1:28" ht="113.25" customHeight="1">
      <c r="A17" s="145">
        <v>1</v>
      </c>
      <c r="B17" s="38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88"/>
      <c r="D17" s="388"/>
      <c r="E17" s="388"/>
      <c r="F17" s="388"/>
      <c r="Z17" s="147" t="s">
        <v>308</v>
      </c>
      <c r="AA17" s="148" t="s">
        <v>293</v>
      </c>
      <c r="AB17" s="274" t="str">
        <f>'Schedule-III-Summary'!D23</f>
        <v>Non Responsive</v>
      </c>
    </row>
    <row r="18" spans="1:28" ht="42" customHeight="1">
      <c r="A18" s="136"/>
      <c r="B18" s="393" t="s">
        <v>294</v>
      </c>
      <c r="C18" s="393"/>
      <c r="D18" s="393"/>
      <c r="E18" s="393"/>
      <c r="F18" s="393"/>
    </row>
    <row r="19" spans="1:28" ht="16.5">
      <c r="A19" s="149">
        <v>2</v>
      </c>
      <c r="B19" s="392" t="s">
        <v>249</v>
      </c>
      <c r="C19" s="392"/>
      <c r="D19" s="392"/>
      <c r="E19" s="392"/>
      <c r="F19" s="392"/>
    </row>
    <row r="20" spans="1:28" ht="33.75" customHeight="1">
      <c r="A20" s="145">
        <v>2.1</v>
      </c>
      <c r="B20" s="388" t="s">
        <v>295</v>
      </c>
      <c r="C20" s="388"/>
      <c r="D20" s="388"/>
      <c r="E20" s="388"/>
      <c r="F20" s="388"/>
    </row>
    <row r="21" spans="1:28" ht="16.5">
      <c r="A21" s="145"/>
      <c r="B21" s="146" t="s">
        <v>296</v>
      </c>
      <c r="C21" s="390" t="s">
        <v>334</v>
      </c>
      <c r="D21" s="390"/>
      <c r="E21" s="390"/>
      <c r="F21" s="390"/>
    </row>
    <row r="22" spans="1:28" ht="16.5">
      <c r="A22" s="145"/>
      <c r="B22" s="146" t="s">
        <v>297</v>
      </c>
      <c r="C22" s="390" t="s">
        <v>309</v>
      </c>
      <c r="D22" s="390"/>
      <c r="E22" s="390"/>
      <c r="F22" s="390"/>
    </row>
    <row r="23" spans="1:28" ht="16.5" customHeight="1">
      <c r="A23" s="145"/>
      <c r="B23" s="146" t="s">
        <v>298</v>
      </c>
      <c r="C23" s="390" t="s">
        <v>299</v>
      </c>
      <c r="D23" s="390"/>
      <c r="E23" s="390"/>
      <c r="F23" s="390"/>
    </row>
    <row r="24" spans="1:28" ht="16.5">
      <c r="A24" s="136"/>
      <c r="B24" s="391"/>
      <c r="C24" s="391"/>
      <c r="D24" s="144"/>
      <c r="E24" s="144"/>
      <c r="F24" s="144"/>
    </row>
    <row r="25" spans="1:28" ht="87.75" customHeight="1">
      <c r="A25" s="150">
        <v>2.2000000000000002</v>
      </c>
      <c r="B25" s="388" t="s">
        <v>300</v>
      </c>
      <c r="C25" s="388"/>
      <c r="D25" s="388"/>
      <c r="E25" s="388"/>
      <c r="F25" s="388"/>
    </row>
    <row r="26" spans="1:28" ht="51" customHeight="1">
      <c r="A26" s="150">
        <v>2.2999999999999998</v>
      </c>
      <c r="B26" s="388" t="s">
        <v>310</v>
      </c>
      <c r="C26" s="388"/>
      <c r="D26" s="388"/>
      <c r="E26" s="388"/>
      <c r="F26" s="388"/>
    </row>
    <row r="27" spans="1:28" ht="148.5" customHeight="1">
      <c r="A27" s="150">
        <v>2.4</v>
      </c>
      <c r="B27" s="388" t="s">
        <v>250</v>
      </c>
      <c r="C27" s="388"/>
      <c r="D27" s="388"/>
      <c r="E27" s="388"/>
      <c r="F27" s="388"/>
    </row>
    <row r="28" spans="1:28" ht="97.5" customHeight="1">
      <c r="A28" s="145">
        <v>3</v>
      </c>
      <c r="B28" s="388" t="s">
        <v>301</v>
      </c>
      <c r="C28" s="388"/>
      <c r="D28" s="388"/>
      <c r="E28" s="388"/>
      <c r="F28" s="388"/>
    </row>
    <row r="29" spans="1:28" ht="62.25" customHeight="1">
      <c r="A29" s="150">
        <v>3.1</v>
      </c>
      <c r="B29" s="390" t="s">
        <v>302</v>
      </c>
      <c r="C29" s="390"/>
      <c r="D29" s="390"/>
      <c r="E29" s="390"/>
      <c r="F29" s="390"/>
    </row>
    <row r="30" spans="1:28" ht="57" customHeight="1">
      <c r="A30" s="150">
        <v>3.2</v>
      </c>
      <c r="B30" s="388" t="s">
        <v>311</v>
      </c>
      <c r="C30" s="388"/>
      <c r="D30" s="388"/>
      <c r="E30" s="388"/>
      <c r="F30" s="388"/>
    </row>
    <row r="31" spans="1:28" ht="62.25" customHeight="1">
      <c r="A31" s="150">
        <v>3.3</v>
      </c>
      <c r="B31" s="388" t="s">
        <v>303</v>
      </c>
      <c r="C31" s="388"/>
      <c r="D31" s="388"/>
      <c r="E31" s="388"/>
      <c r="F31" s="388"/>
    </row>
    <row r="32" spans="1:28" ht="79.5" customHeight="1">
      <c r="A32" s="145">
        <v>4</v>
      </c>
      <c r="B32" s="388" t="s">
        <v>304</v>
      </c>
      <c r="C32" s="388"/>
      <c r="D32" s="388"/>
      <c r="E32" s="388"/>
      <c r="F32" s="388"/>
    </row>
    <row r="33" spans="1:6" ht="89.25" customHeight="1">
      <c r="A33" s="145">
        <v>5</v>
      </c>
      <c r="B33" s="388" t="s">
        <v>251</v>
      </c>
      <c r="C33" s="388"/>
      <c r="D33" s="388"/>
      <c r="E33" s="388"/>
      <c r="F33" s="388"/>
    </row>
    <row r="34" spans="1:6" ht="16.5">
      <c r="A34" s="136"/>
      <c r="B34" s="151" t="str">
        <f>IF(ISERROR("Dated this " &amp; AG6 &amp; LOOKUP(AG6,AE1:AE27,AF1:AF27) &amp; " day of " &amp; AG8 &amp; " " &amp;AG9), "", "Dated this " &amp; AG6 &amp; LOOKUP(AG6,AE1:AE27,AF1:AF27) &amp; " day of " &amp; AG8 &amp; " " &amp;AG9)</f>
        <v/>
      </c>
      <c r="C34" s="151"/>
      <c r="D34" s="151"/>
      <c r="E34" s="152"/>
      <c r="F34" s="152"/>
    </row>
    <row r="35" spans="1:6" ht="16.5">
      <c r="A35" s="136"/>
      <c r="B35" s="151" t="s">
        <v>252</v>
      </c>
      <c r="C35" s="153"/>
      <c r="D35" s="154"/>
      <c r="E35" s="154"/>
      <c r="F35" s="154"/>
    </row>
    <row r="36" spans="1:6" ht="16.5">
      <c r="A36" s="136"/>
      <c r="B36" s="155"/>
      <c r="C36" s="154"/>
      <c r="D36" s="154"/>
      <c r="E36" s="151"/>
      <c r="F36" s="156" t="s">
        <v>177</v>
      </c>
    </row>
    <row r="37" spans="1:6" ht="16.5">
      <c r="A37" s="136"/>
      <c r="B37" s="155"/>
      <c r="C37" s="154"/>
      <c r="D37" s="151"/>
      <c r="E37" s="151"/>
      <c r="F37" s="156" t="str">
        <f>"For and on behalf of " &amp; 'Schedule-I'!D4</f>
        <v>For and on behalf of 0</v>
      </c>
    </row>
    <row r="38" spans="1:6" ht="16.5">
      <c r="A38" s="157"/>
      <c r="B38" s="157"/>
      <c r="C38" s="158"/>
      <c r="D38" s="157"/>
      <c r="E38" s="159"/>
      <c r="F38" s="138"/>
    </row>
    <row r="39" spans="1:6" ht="16.5">
      <c r="A39" s="160" t="s">
        <v>305</v>
      </c>
      <c r="B39" s="389">
        <f>'Name of Bidder'!D19</f>
        <v>0</v>
      </c>
      <c r="C39" s="389"/>
      <c r="D39" s="157"/>
      <c r="E39" s="159" t="s">
        <v>21</v>
      </c>
      <c r="F39" s="161">
        <f>'Name of Bidder'!D16</f>
        <v>0</v>
      </c>
    </row>
    <row r="40" spans="1:6" ht="16.5">
      <c r="A40" s="160" t="s">
        <v>284</v>
      </c>
      <c r="B40" s="161">
        <f>'Name of Bidder'!D20</f>
        <v>0</v>
      </c>
      <c r="C40" s="162"/>
      <c r="D40" s="157"/>
      <c r="E40" s="159" t="s">
        <v>22</v>
      </c>
      <c r="F40" s="161">
        <f>'Name of Bidder'!D17</f>
        <v>0</v>
      </c>
    </row>
    <row r="41" spans="1:6" ht="16.5">
      <c r="A41" s="136"/>
      <c r="B41" s="136"/>
      <c r="C41" s="136"/>
      <c r="D41" s="157"/>
      <c r="E41" s="159"/>
      <c r="F41" s="136"/>
    </row>
    <row r="42" spans="1:6" ht="16.5">
      <c r="A42" s="163" t="s">
        <v>91</v>
      </c>
      <c r="B42" s="164"/>
      <c r="C42" s="165"/>
      <c r="D42" s="151"/>
      <c r="E42" s="156"/>
      <c r="F42" s="151"/>
    </row>
    <row r="43" spans="1:6" ht="16.5">
      <c r="A43" s="385" t="s">
        <v>220</v>
      </c>
      <c r="B43" s="385"/>
      <c r="C43" s="385"/>
      <c r="D43" s="384"/>
      <c r="E43" s="384"/>
      <c r="F43" s="384"/>
    </row>
    <row r="44" spans="1:6" ht="16.5">
      <c r="A44" s="386"/>
      <c r="B44" s="386"/>
      <c r="C44" s="386"/>
      <c r="D44" s="166"/>
      <c r="E44" s="166"/>
      <c r="F44" s="166"/>
    </row>
    <row r="45" spans="1:6" ht="16.5">
      <c r="A45" s="382"/>
      <c r="B45" s="382"/>
      <c r="C45" s="382"/>
      <c r="D45" s="166"/>
      <c r="E45" s="166"/>
      <c r="F45" s="166"/>
    </row>
    <row r="46" spans="1:6" ht="16.5">
      <c r="A46" s="383" t="s">
        <v>253</v>
      </c>
      <c r="B46" s="383"/>
      <c r="C46" s="383"/>
      <c r="D46" s="384"/>
      <c r="E46" s="384"/>
      <c r="F46" s="384"/>
    </row>
    <row r="47" spans="1:6" ht="16.5">
      <c r="A47" s="383" t="s">
        <v>254</v>
      </c>
      <c r="B47" s="383"/>
      <c r="C47" s="383"/>
      <c r="D47" s="384"/>
      <c r="E47" s="384"/>
      <c r="F47" s="384"/>
    </row>
    <row r="48" spans="1:6" ht="16.5">
      <c r="A48" s="383" t="s">
        <v>221</v>
      </c>
      <c r="B48" s="383"/>
      <c r="C48" s="383"/>
      <c r="D48" s="384"/>
      <c r="E48" s="384"/>
      <c r="F48" s="384"/>
    </row>
    <row r="49" spans="1:6" ht="16.5">
      <c r="A49" s="385" t="s">
        <v>222</v>
      </c>
      <c r="B49" s="385"/>
      <c r="C49" s="385"/>
      <c r="D49" s="384"/>
      <c r="E49" s="384"/>
      <c r="F49" s="384"/>
    </row>
    <row r="50" spans="1:6" ht="16.5">
      <c r="A50" s="386"/>
      <c r="B50" s="386"/>
      <c r="C50" s="386"/>
      <c r="D50" s="166"/>
      <c r="E50" s="166"/>
      <c r="F50" s="166"/>
    </row>
    <row r="51" spans="1:6" ht="16.5">
      <c r="A51" s="382"/>
      <c r="B51" s="382"/>
      <c r="C51" s="382"/>
      <c r="D51" s="166"/>
      <c r="E51" s="166"/>
      <c r="F51" s="166"/>
    </row>
    <row r="52" spans="1:6" ht="37.5" customHeight="1">
      <c r="A52" s="38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87"/>
      <c r="C52" s="387"/>
      <c r="D52" s="387"/>
      <c r="E52" s="387"/>
      <c r="F52" s="387"/>
    </row>
    <row r="53" spans="1:6" ht="18.75">
      <c r="A53" s="381" t="s">
        <v>306</v>
      </c>
      <c r="B53" s="381"/>
      <c r="C53" s="381"/>
      <c r="D53" s="381"/>
      <c r="E53" s="381"/>
      <c r="F53" s="381"/>
    </row>
  </sheetData>
  <sheetProtection algorithmName="SHA-512" hashValue="PXHwdUvh6bV+CVFsMG4e4+0p9plNq+HOfGCSYLnQ7QkP8TQYpRozXt3pwDlry8BWjZaL2PMvD+oB6nqp2nsICA==" saltValue="/lLAyH5VTefF5JcxvAhADQ==" spinCount="100000" sheet="1" objects="1" scenario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Santhosh Kumar A {ए. संतोष कुमार}</cp:lastModifiedBy>
  <cp:lastPrinted>2021-06-29T05:19:49Z</cp:lastPrinted>
  <dcterms:created xsi:type="dcterms:W3CDTF">2010-09-27T08:09:01Z</dcterms:created>
  <dcterms:modified xsi:type="dcterms:W3CDTF">2023-05-17T12:36:42Z</dcterms:modified>
</cp:coreProperties>
</file>