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checkCompatibility="1" defaultThemeVersion="166925"/>
  <mc:AlternateContent xmlns:mc="http://schemas.openxmlformats.org/markup-compatibility/2006">
    <mc:Choice Requires="x15">
      <x15ac:absPath xmlns:x15ac="http://schemas.microsoft.com/office/spreadsheetml/2010/11/ac" url="C:\Users\mainak2501\Downloads\"/>
    </mc:Choice>
  </mc:AlternateContent>
  <xr:revisionPtr revIDLastSave="0" documentId="13_ncr:1_{8054F991-812B-483F-A9F0-88BA820EDFB8}" xr6:coauthVersionLast="47" xr6:coauthVersionMax="47" xr10:uidLastSave="{00000000-0000-0000-0000-000000000000}"/>
  <workbookProtection workbookAlgorithmName="SHA-512" workbookHashValue="NFtPPlI309N3ZNK3pRqh95gAUjAEeDgUGX/ObpgWgbnOcq0AgZwVmW0VmNwfYHpEryNCfjD4Jd/lL6GBVXbRcg==" workbookSaltValue="kCXiMGTBd2cOgsNE03swvg==" workbookSpinCount="100000" revisionsAlgorithmName="SHA-512" revisionsHashValue="MHupTYsspYpza3Du1OwybB2+MW+kyIM/oI68WRYmQUMM1h/UQ+WwOy6bRQQen00j20ollLU6uEjbPke/7nAaaw==" revisionsSaltValue="NYQznDSCUYThey8fPrX2FQ==" revisionsSpinCount="100000" lockStructure="1"/>
  <bookViews>
    <workbookView xWindow="-108" yWindow="-108" windowWidth="23256" windowHeight="12576" tabRatio="803" firstSheet="1" activeTab="15"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 sheetId="7" r:id="rId7"/>
    <sheet name="Sch-4a" sheetId="8" r:id="rId8"/>
    <sheet name="Sch-4b" sheetId="9" r:id="rId9"/>
    <sheet name="Sch-5 Dis" sheetId="10" state="hidden" r:id="rId10"/>
    <sheet name="Sch-5" sheetId="11" r:id="rId11"/>
    <sheet name="Sch-6" sheetId="12" r:id="rId12"/>
    <sheet name="Sch-6 After Discount" sheetId="13" r:id="rId13"/>
    <sheet name="Sch-7" sheetId="14" r:id="rId14"/>
    <sheet name="Discount" sheetId="15" r:id="rId15"/>
    <sheet name="Bid Form 2nd Envelope" sheetId="16" r:id="rId16"/>
  </sheets>
  <externalReferences>
    <externalReference r:id="rId17"/>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4" hidden="1">'Sch-1'!$A$18:$AY$112</definedName>
    <definedName name="_xlnm._FilterDatabase" localSheetId="5" hidden="1">'Sch-2'!$G$19:$J$114</definedName>
    <definedName name="_xlnm._FilterDatabase" localSheetId="6" hidden="1">'Sch-3 '!$A$19:$BB$73</definedName>
    <definedName name="ab">#REF!</definedName>
    <definedName name="logo1">"Picture 7"</definedName>
    <definedName name="_xlnm.Print_Area" localSheetId="15">'Bid Form 2nd Envelope'!$A$1:$F$60</definedName>
    <definedName name="_xlnm.Print_Area" localSheetId="1">Cover!$A$1:$F$15</definedName>
    <definedName name="_xlnm.Print_Area" localSheetId="14">Discount!$A$2:$G$43</definedName>
    <definedName name="_xlnm.Print_Area" localSheetId="2">Instructions!$A$1:$C$50</definedName>
    <definedName name="_xlnm.Print_Area" localSheetId="3">'Names of Bidder'!$A$1:$F$33</definedName>
    <definedName name="_xlnm.Print_Area" localSheetId="4">'Sch-1'!$A$1:$O$124</definedName>
    <definedName name="_xlnm.Print_Area" localSheetId="5">'Sch-2'!$A$1:$K$123</definedName>
    <definedName name="_xlnm.Print_Area" localSheetId="6">'Sch-3 '!$A$1:$Q$79</definedName>
    <definedName name="_xlnm.Print_Area" localSheetId="7">'Sch-4a'!$A$1:$Q$37</definedName>
    <definedName name="_xlnm.Print_Area" localSheetId="8">'Sch-4b'!$A$1:$Q$42</definedName>
    <definedName name="_xlnm.Print_Area" localSheetId="10">'Sch-5'!$A$1:$E$26</definedName>
    <definedName name="_xlnm.Print_Area" localSheetId="9">'Sch-5 Dis'!$A$1:$E$26</definedName>
    <definedName name="_xlnm.Print_Area" localSheetId="11">'Sch-6'!$A$1:$D$33</definedName>
    <definedName name="_xlnm.Print_Area" localSheetId="12">'Sch-6 After Discount'!$A$1:$D$33</definedName>
    <definedName name="_xlnm.Print_Area" localSheetId="13">'Sch-7'!$A$1:$N$27</definedName>
    <definedName name="_xlnm.Print_Titles" localSheetId="4">'Sch-1'!$15:$17</definedName>
    <definedName name="_xlnm.Print_Titles" localSheetId="5">'Sch-2'!$15:$17</definedName>
    <definedName name="_xlnm.Print_Titles" localSheetId="6">'Sch-3 '!$13:$17</definedName>
    <definedName name="_xlnm.Print_Titles" localSheetId="10">'Sch-5'!$3:$13</definedName>
    <definedName name="_xlnm.Print_Titles" localSheetId="9">'Sch-5 Dis'!$3:$13</definedName>
    <definedName name="_xlnm.Print_Titles" localSheetId="11">'Sch-6'!$3:$13</definedName>
    <definedName name="_xlnm.Print_Titles" localSheetId="12">'Sch-6 After Discount'!$3:$13</definedName>
    <definedName name="_xlnm.Print_Titles" localSheetId="13">'Sch-7'!$14:$14</definedName>
    <definedName name="_xlnm.Recorder">#REF!</definedName>
    <definedName name="TEST">#REF!</definedName>
    <definedName name="Z_01ACF2E1_8E61_4459_ABC1_B6C183DEED61_.wvu.PrintArea" localSheetId="15" hidden="1">'Bid Form 2nd Envelope'!$A$1:$F$61</definedName>
    <definedName name="Z_01ACF2E1_8E61_4459_ABC1_B6C183DEED61_.wvu.PrintArea" localSheetId="3" hidden="1">'Names of Bidder'!$A$1:$D$31</definedName>
    <definedName name="Z_01ACF2E1_8E61_4459_ABC1_B6C183DEED61_.wvu.PrintArea" localSheetId="4" hidden="1">'Sch-1'!$A$1:$O$125</definedName>
    <definedName name="Z_01ACF2E1_8E61_4459_ABC1_B6C183DEED61_.wvu.PrintArea" localSheetId="5" hidden="1">'Sch-2'!$A$1:$J$113</definedName>
    <definedName name="Z_01ACF2E1_8E61_4459_ABC1_B6C183DEED61_.wvu.PrintArea" localSheetId="6" hidden="1">'Sch-3 '!$A$1:$P$72</definedName>
    <definedName name="Z_01ACF2E1_8E61_4459_ABC1_B6C183DEED61_.wvu.PrintArea" localSheetId="7" hidden="1">'Sch-4a'!$A$1:$Q$37</definedName>
    <definedName name="Z_01ACF2E1_8E61_4459_ABC1_B6C183DEED61_.wvu.PrintArea" localSheetId="8" hidden="1">'Sch-4b'!$A$1:$Q$42</definedName>
    <definedName name="Z_01ACF2E1_8E61_4459_ABC1_B6C183DEED61_.wvu.PrintArea" localSheetId="10" hidden="1">'Sch-5'!$A$1:$E$27</definedName>
    <definedName name="Z_01ACF2E1_8E61_4459_ABC1_B6C183DEED61_.wvu.PrintArea" localSheetId="9" hidden="1">'Sch-5 Dis'!$A$1:$E$27</definedName>
    <definedName name="Z_01ACF2E1_8E61_4459_ABC1_B6C183DEED61_.wvu.PrintArea" localSheetId="11" hidden="1">'Sch-6'!$A$1:$D$35</definedName>
    <definedName name="Z_01ACF2E1_8E61_4459_ABC1_B6C183DEED61_.wvu.PrintArea" localSheetId="12" hidden="1">'Sch-6 After Discount'!$A$1:$D$35</definedName>
    <definedName name="Z_01ACF2E1_8E61_4459_ABC1_B6C183DEED61_.wvu.PrintArea" localSheetId="13" hidden="1">'Sch-7'!$A$1:$M$27</definedName>
    <definedName name="Z_01ACF2E1_8E61_4459_ABC1_B6C183DEED61_.wvu.PrintTitles" localSheetId="4" hidden="1">'Sch-1'!$15:$17</definedName>
    <definedName name="Z_01ACF2E1_8E61_4459_ABC1_B6C183DEED61_.wvu.PrintTitles" localSheetId="5" hidden="1">'Sch-2'!$15:$17</definedName>
    <definedName name="Z_01ACF2E1_8E61_4459_ABC1_B6C183DEED61_.wvu.PrintTitles" localSheetId="6" hidden="1">'Sch-3 '!$13:$17</definedName>
    <definedName name="Z_01ACF2E1_8E61_4459_ABC1_B6C183DEED61_.wvu.PrintTitles" localSheetId="10" hidden="1">'Sch-5'!$3:$13</definedName>
    <definedName name="Z_01ACF2E1_8E61_4459_ABC1_B6C183DEED61_.wvu.PrintTitles" localSheetId="9" hidden="1">'Sch-5 Dis'!$3:$13</definedName>
    <definedName name="Z_01ACF2E1_8E61_4459_ABC1_B6C183DEED61_.wvu.PrintTitles" localSheetId="11" hidden="1">'Sch-6'!$3:$13</definedName>
    <definedName name="Z_01ACF2E1_8E61_4459_ABC1_B6C183DEED61_.wvu.PrintTitles" localSheetId="12" hidden="1">'Sch-6 After Discount'!$3:$13</definedName>
    <definedName name="Z_01ACF2E1_8E61_4459_ABC1_B6C183DEED61_.wvu.PrintTitles" localSheetId="13" hidden="1">'Sch-7'!$14:$14</definedName>
    <definedName name="Z_03FF083C_583E_419B_931B_109B3C9F6C32_.wvu.Cols" localSheetId="15" hidden="1">'Bid Form 2nd Envelope'!$G:$AL</definedName>
    <definedName name="Z_03FF083C_583E_419B_931B_109B3C9F6C32_.wvu.Cols" localSheetId="14" hidden="1">Discount!$H:$L</definedName>
    <definedName name="Z_03FF083C_583E_419B_931B_109B3C9F6C32_.wvu.Cols" localSheetId="3" hidden="1">'Names of Bidder'!$J:$Z</definedName>
    <definedName name="Z_03FF083C_583E_419B_931B_109B3C9F6C32_.wvu.Cols" localSheetId="4" hidden="1">'Sch-1'!$O:$T,'Sch-1'!$AD:$AH</definedName>
    <definedName name="Z_03FF083C_583E_419B_931B_109B3C9F6C32_.wvu.Cols" localSheetId="5" hidden="1">'Sch-2'!$K:$K</definedName>
    <definedName name="Z_03FF083C_583E_419B_931B_109B3C9F6C32_.wvu.Cols" localSheetId="6" hidden="1">'Sch-3 '!$Q:$U,'Sch-3 '!$AK:$AP</definedName>
    <definedName name="Z_03FF083C_583E_419B_931B_109B3C9F6C32_.wvu.Cols" localSheetId="7" hidden="1">'Sch-4a'!$Q:$U</definedName>
    <definedName name="Z_03FF083C_583E_419B_931B_109B3C9F6C32_.wvu.Cols" localSheetId="8" hidden="1">'Sch-4b'!$Q:$T</definedName>
    <definedName name="Z_03FF083C_583E_419B_931B_109B3C9F6C32_.wvu.Cols" localSheetId="10" hidden="1">'Sch-5'!$I:$P</definedName>
    <definedName name="Z_03FF083C_583E_419B_931B_109B3C9F6C32_.wvu.Cols" localSheetId="13" hidden="1">'Sch-7'!$P:$R,'Sch-7'!$AG:$AM</definedName>
    <definedName name="Z_03FF083C_583E_419B_931B_109B3C9F6C32_.wvu.FilterData" localSheetId="4" hidden="1">'Sch-1'!$A$18:$AY$112</definedName>
    <definedName name="Z_03FF083C_583E_419B_931B_109B3C9F6C32_.wvu.FilterData" localSheetId="5" hidden="1">'Sch-2'!$G$19:$J$114</definedName>
    <definedName name="Z_03FF083C_583E_419B_931B_109B3C9F6C32_.wvu.FilterData" localSheetId="6" hidden="1">'Sch-3 '!$A$19:$BB$73</definedName>
    <definedName name="Z_03FF083C_583E_419B_931B_109B3C9F6C32_.wvu.PrintArea" localSheetId="15" hidden="1">'Bid Form 2nd Envelope'!$A$1:$F$60</definedName>
    <definedName name="Z_03FF083C_583E_419B_931B_109B3C9F6C32_.wvu.PrintArea" localSheetId="1" hidden="1">Cover!$A$1:$F$15</definedName>
    <definedName name="Z_03FF083C_583E_419B_931B_109B3C9F6C32_.wvu.PrintArea" localSheetId="14" hidden="1">Discount!$A$2:$G$43</definedName>
    <definedName name="Z_03FF083C_583E_419B_931B_109B3C9F6C32_.wvu.PrintArea" localSheetId="2" hidden="1">Instructions!$A$1:$C$50</definedName>
    <definedName name="Z_03FF083C_583E_419B_931B_109B3C9F6C32_.wvu.PrintArea" localSheetId="3" hidden="1">'Names of Bidder'!$A$1:$F$33</definedName>
    <definedName name="Z_03FF083C_583E_419B_931B_109B3C9F6C32_.wvu.PrintArea" localSheetId="4" hidden="1">'Sch-1'!$A$1:$O$124</definedName>
    <definedName name="Z_03FF083C_583E_419B_931B_109B3C9F6C32_.wvu.PrintArea" localSheetId="5" hidden="1">'Sch-2'!$A$1:$K$123</definedName>
    <definedName name="Z_03FF083C_583E_419B_931B_109B3C9F6C32_.wvu.PrintArea" localSheetId="6" hidden="1">'Sch-3 '!$A$1:$Q$79</definedName>
    <definedName name="Z_03FF083C_583E_419B_931B_109B3C9F6C32_.wvu.PrintArea" localSheetId="7" hidden="1">'Sch-4a'!$A$1:$Q$37</definedName>
    <definedName name="Z_03FF083C_583E_419B_931B_109B3C9F6C32_.wvu.PrintArea" localSheetId="8" hidden="1">'Sch-4b'!$A$1:$Q$42</definedName>
    <definedName name="Z_03FF083C_583E_419B_931B_109B3C9F6C32_.wvu.PrintArea" localSheetId="10" hidden="1">'Sch-5'!$A$1:$E$26</definedName>
    <definedName name="Z_03FF083C_583E_419B_931B_109B3C9F6C32_.wvu.PrintArea" localSheetId="9" hidden="1">'Sch-5 Dis'!$A$1:$E$26</definedName>
    <definedName name="Z_03FF083C_583E_419B_931B_109B3C9F6C32_.wvu.PrintArea" localSheetId="11" hidden="1">'Sch-6'!$A$1:$D$33</definedName>
    <definedName name="Z_03FF083C_583E_419B_931B_109B3C9F6C32_.wvu.PrintArea" localSheetId="12" hidden="1">'Sch-6 After Discount'!$A$1:$D$33</definedName>
    <definedName name="Z_03FF083C_583E_419B_931B_109B3C9F6C32_.wvu.PrintArea" localSheetId="13" hidden="1">'Sch-7'!$A$1:$N$27</definedName>
    <definedName name="Z_03FF083C_583E_419B_931B_109B3C9F6C32_.wvu.PrintTitles" localSheetId="4" hidden="1">'Sch-1'!$15:$17</definedName>
    <definedName name="Z_03FF083C_583E_419B_931B_109B3C9F6C32_.wvu.PrintTitles" localSheetId="5" hidden="1">'Sch-2'!$15:$17</definedName>
    <definedName name="Z_03FF083C_583E_419B_931B_109B3C9F6C32_.wvu.PrintTitles" localSheetId="6" hidden="1">'Sch-3 '!$13:$17</definedName>
    <definedName name="Z_03FF083C_583E_419B_931B_109B3C9F6C32_.wvu.PrintTitles" localSheetId="10" hidden="1">'Sch-5'!$3:$13</definedName>
    <definedName name="Z_03FF083C_583E_419B_931B_109B3C9F6C32_.wvu.PrintTitles" localSheetId="9" hidden="1">'Sch-5 Dis'!$3:$13</definedName>
    <definedName name="Z_03FF083C_583E_419B_931B_109B3C9F6C32_.wvu.PrintTitles" localSheetId="11" hidden="1">'Sch-6'!$3:$13</definedName>
    <definedName name="Z_03FF083C_583E_419B_931B_109B3C9F6C32_.wvu.PrintTitles" localSheetId="12" hidden="1">'Sch-6 After Discount'!$3:$13</definedName>
    <definedName name="Z_03FF083C_583E_419B_931B_109B3C9F6C32_.wvu.PrintTitles" localSheetId="13" hidden="1">'Sch-7'!$14:$14</definedName>
    <definedName name="Z_03FF083C_583E_419B_931B_109B3C9F6C32_.wvu.Rows" localSheetId="1" hidden="1">Cover!$7:$7</definedName>
    <definedName name="Z_03FF083C_583E_419B_931B_109B3C9F6C32_.wvu.Rows" localSheetId="14" hidden="1">Discount!$32:$34</definedName>
    <definedName name="Z_03FF083C_583E_419B_931B_109B3C9F6C32_.wvu.Rows" localSheetId="3" hidden="1">'Names of Bidder'!$7:$7,'Names of Bidder'!$14:$23,'Names of Bidder'!$27:$30</definedName>
    <definedName name="Z_03FF083C_583E_419B_931B_109B3C9F6C32_.wvu.Rows" localSheetId="4" hidden="1">'Sch-1'!$113:$113,'Sch-1'!$117:$117</definedName>
    <definedName name="Z_03FF083C_583E_419B_931B_109B3C9F6C32_.wvu.Rows" localSheetId="5" hidden="1">'Sch-2'!$113:$113</definedName>
    <definedName name="Z_03FF083C_583E_419B_931B_109B3C9F6C32_.wvu.Rows" localSheetId="6" hidden="1">'Sch-3 '!$72:$72,'Sch-3 '!$74:$74</definedName>
    <definedName name="Z_03FF083C_583E_419B_931B_109B3C9F6C32_.wvu.Rows" localSheetId="7" hidden="1">'Sch-4a'!$30:$30</definedName>
    <definedName name="Z_03FF083C_583E_419B_931B_109B3C9F6C32_.wvu.Rows" localSheetId="8" hidden="1">'Sch-4b'!$35:$35</definedName>
    <definedName name="Z_03FF083C_583E_419B_931B_109B3C9F6C32_.wvu.Rows" localSheetId="11" hidden="1">'Sch-6'!$31:$31</definedName>
    <definedName name="Z_03FF083C_583E_419B_931B_109B3C9F6C32_.wvu.Rows" localSheetId="13" hidden="1">'Sch-7'!$17:$18,'Sch-7'!$100:$218</definedName>
    <definedName name="Z_0E784DF4_DCB0_4594_B697_9BB3E5A34D91_.wvu.Cols" localSheetId="15" hidden="1">'Bid Form 2nd Envelope'!$Y:$AN</definedName>
    <definedName name="Z_0E784DF4_DCB0_4594_B697_9BB3E5A34D91_.wvu.Cols" localSheetId="14" hidden="1">Discount!$H:$K</definedName>
    <definedName name="Z_0E784DF4_DCB0_4594_B697_9BB3E5A34D91_.wvu.Cols" localSheetId="4" hidden="1">'Sch-1'!$Q:$S</definedName>
    <definedName name="Z_0E784DF4_DCB0_4594_B697_9BB3E5A34D91_.wvu.Cols" localSheetId="6" hidden="1">'Sch-3 '!$R:$S,'Sch-3 '!$AK:$AP</definedName>
    <definedName name="Z_0E784DF4_DCB0_4594_B697_9BB3E5A34D91_.wvu.Cols" localSheetId="7" hidden="1">'Sch-4a'!$R:$S</definedName>
    <definedName name="Z_0E784DF4_DCB0_4594_B697_9BB3E5A34D91_.wvu.Cols" localSheetId="8" hidden="1">'Sch-4b'!$R:$S</definedName>
    <definedName name="Z_0E784DF4_DCB0_4594_B697_9BB3E5A34D91_.wvu.Cols" localSheetId="10" hidden="1">'Sch-5'!$I:$P</definedName>
    <definedName name="Z_0E784DF4_DCB0_4594_B697_9BB3E5A34D91_.wvu.Cols" localSheetId="13" hidden="1">'Sch-7'!$P:$R,'Sch-7'!$AG:$AM</definedName>
    <definedName name="Z_0E784DF4_DCB0_4594_B697_9BB3E5A34D91_.wvu.FilterData" localSheetId="4" hidden="1">'Sch-1'!$A$19:$AZ$116</definedName>
    <definedName name="Z_0E784DF4_DCB0_4594_B697_9BB3E5A34D91_.wvu.FilterData" localSheetId="5" hidden="1">'Sch-2'!$G$19:$J$114</definedName>
    <definedName name="Z_0E784DF4_DCB0_4594_B697_9BB3E5A34D91_.wvu.FilterData" localSheetId="6" hidden="1">'Sch-3 '!$A$19:$BB$73</definedName>
    <definedName name="Z_0E784DF4_DCB0_4594_B697_9BB3E5A34D91_.wvu.PrintArea" localSheetId="15" hidden="1">'Bid Form 2nd Envelope'!$A$1:$F$61</definedName>
    <definedName name="Z_0E784DF4_DCB0_4594_B697_9BB3E5A34D91_.wvu.PrintArea" localSheetId="1" hidden="1">Cover!$A$1:$H$15</definedName>
    <definedName name="Z_0E784DF4_DCB0_4594_B697_9BB3E5A34D91_.wvu.PrintArea" localSheetId="14" hidden="1">Discount!$A$2:$G$43</definedName>
    <definedName name="Z_0E784DF4_DCB0_4594_B697_9BB3E5A34D91_.wvu.PrintArea" localSheetId="2" hidden="1">Instructions!$A$1:$C$50</definedName>
    <definedName name="Z_0E784DF4_DCB0_4594_B697_9BB3E5A34D91_.wvu.PrintArea" localSheetId="3" hidden="1">'Names of Bidder'!$A$1:$F$33</definedName>
    <definedName name="Z_0E784DF4_DCB0_4594_B697_9BB3E5A34D91_.wvu.PrintArea" localSheetId="4" hidden="1">'Sch-1'!$A$1:$O$124</definedName>
    <definedName name="Z_0E784DF4_DCB0_4594_B697_9BB3E5A34D91_.wvu.PrintArea" localSheetId="5" hidden="1">'Sch-2'!$A$1:$J$123</definedName>
    <definedName name="Z_0E784DF4_DCB0_4594_B697_9BB3E5A34D91_.wvu.PrintArea" localSheetId="6" hidden="1">'Sch-3 '!$A$1:$Q$79</definedName>
    <definedName name="Z_0E784DF4_DCB0_4594_B697_9BB3E5A34D91_.wvu.PrintArea" localSheetId="7" hidden="1">'Sch-4a'!$A$1:$Q$37</definedName>
    <definedName name="Z_0E784DF4_DCB0_4594_B697_9BB3E5A34D91_.wvu.PrintArea" localSheetId="8" hidden="1">'Sch-4b'!$A$1:$Q$42</definedName>
    <definedName name="Z_0E784DF4_DCB0_4594_B697_9BB3E5A34D91_.wvu.PrintArea" localSheetId="10" hidden="1">'Sch-5'!$A$1:$E$26</definedName>
    <definedName name="Z_0E784DF4_DCB0_4594_B697_9BB3E5A34D91_.wvu.PrintArea" localSheetId="9" hidden="1">'Sch-5 Dis'!$A$1:$E$26</definedName>
    <definedName name="Z_0E784DF4_DCB0_4594_B697_9BB3E5A34D91_.wvu.PrintArea" localSheetId="11" hidden="1">'Sch-6'!$A$1:$D$33</definedName>
    <definedName name="Z_0E784DF4_DCB0_4594_B697_9BB3E5A34D91_.wvu.PrintArea" localSheetId="12" hidden="1">'Sch-6 After Discount'!$A$1:$D$33</definedName>
    <definedName name="Z_0E784DF4_DCB0_4594_B697_9BB3E5A34D91_.wvu.PrintArea" localSheetId="13" hidden="1">'Sch-7'!$A$1:$N$27</definedName>
    <definedName name="Z_0E784DF4_DCB0_4594_B697_9BB3E5A34D91_.wvu.PrintTitles" localSheetId="4" hidden="1">'Sch-1'!$15:$17</definedName>
    <definedName name="Z_0E784DF4_DCB0_4594_B697_9BB3E5A34D91_.wvu.PrintTitles" localSheetId="5" hidden="1">'Sch-2'!$15:$17</definedName>
    <definedName name="Z_0E784DF4_DCB0_4594_B697_9BB3E5A34D91_.wvu.PrintTitles" localSheetId="6" hidden="1">'Sch-3 '!$13:$17</definedName>
    <definedName name="Z_0E784DF4_DCB0_4594_B697_9BB3E5A34D91_.wvu.PrintTitles" localSheetId="10" hidden="1">'Sch-5'!$3:$13</definedName>
    <definedName name="Z_0E784DF4_DCB0_4594_B697_9BB3E5A34D91_.wvu.PrintTitles" localSheetId="9" hidden="1">'Sch-5 Dis'!$3:$13</definedName>
    <definedName name="Z_0E784DF4_DCB0_4594_B697_9BB3E5A34D91_.wvu.PrintTitles" localSheetId="11" hidden="1">'Sch-6'!$3:$13</definedName>
    <definedName name="Z_0E784DF4_DCB0_4594_B697_9BB3E5A34D91_.wvu.PrintTitles" localSheetId="12" hidden="1">'Sch-6 After Discount'!$3:$13</definedName>
    <definedName name="Z_0E784DF4_DCB0_4594_B697_9BB3E5A34D91_.wvu.PrintTitles" localSheetId="13" hidden="1">'Sch-7'!$14:$14</definedName>
    <definedName name="Z_0E784DF4_DCB0_4594_B697_9BB3E5A34D91_.wvu.Rows" localSheetId="1" hidden="1">Cover!$7:$7</definedName>
    <definedName name="Z_0E784DF4_DCB0_4594_B697_9BB3E5A34D91_.wvu.Rows" localSheetId="14" hidden="1">Discount!$32:$34</definedName>
    <definedName name="Z_0E784DF4_DCB0_4594_B697_9BB3E5A34D91_.wvu.Rows" localSheetId="3" hidden="1">'Names of Bidder'!$13:$23</definedName>
    <definedName name="Z_0E784DF4_DCB0_4594_B697_9BB3E5A34D91_.wvu.Rows" localSheetId="5" hidden="1">'Sch-2'!#REF!</definedName>
    <definedName name="Z_0E784DF4_DCB0_4594_B697_9BB3E5A34D91_.wvu.Rows" localSheetId="13" hidden="1">'Sch-7'!$17:$18,'Sch-7'!$100:$218</definedName>
    <definedName name="Z_12CD1B5E_A60A_4336_BE5B_8500E8354FE1_.wvu.Cols" localSheetId="15" hidden="1">'Bid Form 2nd Envelope'!$Y:$AN</definedName>
    <definedName name="Z_12CD1B5E_A60A_4336_BE5B_8500E8354FE1_.wvu.Cols" localSheetId="14" hidden="1">Discount!$H:$K</definedName>
    <definedName name="Z_12CD1B5E_A60A_4336_BE5B_8500E8354FE1_.wvu.Cols" localSheetId="3" hidden="1">'Names of Bidder'!$J:$Z</definedName>
    <definedName name="Z_12CD1B5E_A60A_4336_BE5B_8500E8354FE1_.wvu.Cols" localSheetId="4" hidden="1">'Sch-1'!$P:$Z,'Sch-1'!$AD:$AH</definedName>
    <definedName name="Z_12CD1B5E_A60A_4336_BE5B_8500E8354FE1_.wvu.Cols" localSheetId="5" hidden="1">'Sch-2'!$K:$N</definedName>
    <definedName name="Z_12CD1B5E_A60A_4336_BE5B_8500E8354FE1_.wvu.Cols" localSheetId="6" hidden="1">'Sch-3 '!$R:$V,'Sch-3 '!$AK:$AP</definedName>
    <definedName name="Z_12CD1B5E_A60A_4336_BE5B_8500E8354FE1_.wvu.Cols" localSheetId="7" hidden="1">'Sch-4a'!$R:$W</definedName>
    <definedName name="Z_12CD1B5E_A60A_4336_BE5B_8500E8354FE1_.wvu.Cols" localSheetId="8" hidden="1">'Sch-4b'!$R:$T</definedName>
    <definedName name="Z_12CD1B5E_A60A_4336_BE5B_8500E8354FE1_.wvu.Cols" localSheetId="10" hidden="1">'Sch-5'!$I:$P</definedName>
    <definedName name="Z_12CD1B5E_A60A_4336_BE5B_8500E8354FE1_.wvu.Cols" localSheetId="13" hidden="1">'Sch-7'!$P:$R,'Sch-7'!$AG:$AM</definedName>
    <definedName name="Z_12CD1B5E_A60A_4336_BE5B_8500E8354FE1_.wvu.FilterData" localSheetId="4" hidden="1">'Sch-1'!$A$19:$AZ$116</definedName>
    <definedName name="Z_12CD1B5E_A60A_4336_BE5B_8500E8354FE1_.wvu.FilterData" localSheetId="5" hidden="1">'Sch-2'!$G$19:$J$114</definedName>
    <definedName name="Z_12CD1B5E_A60A_4336_BE5B_8500E8354FE1_.wvu.FilterData" localSheetId="6" hidden="1">'Sch-3 '!$A$19:$BB$73</definedName>
    <definedName name="Z_12CD1B5E_A60A_4336_BE5B_8500E8354FE1_.wvu.PrintArea" localSheetId="15" hidden="1">'Bid Form 2nd Envelope'!$A$1:$F$60</definedName>
    <definedName name="Z_12CD1B5E_A60A_4336_BE5B_8500E8354FE1_.wvu.PrintArea" localSheetId="1" hidden="1">Cover!$A$1:$F$15</definedName>
    <definedName name="Z_12CD1B5E_A60A_4336_BE5B_8500E8354FE1_.wvu.PrintArea" localSheetId="14" hidden="1">Discount!$A$2:$G$43</definedName>
    <definedName name="Z_12CD1B5E_A60A_4336_BE5B_8500E8354FE1_.wvu.PrintArea" localSheetId="2" hidden="1">Instructions!$A$1:$C$50</definedName>
    <definedName name="Z_12CD1B5E_A60A_4336_BE5B_8500E8354FE1_.wvu.PrintArea" localSheetId="3" hidden="1">'Names of Bidder'!$A$1:$F$33</definedName>
    <definedName name="Z_12CD1B5E_A60A_4336_BE5B_8500E8354FE1_.wvu.PrintArea" localSheetId="4" hidden="1">'Sch-1'!$A$1:$O$124</definedName>
    <definedName name="Z_12CD1B5E_A60A_4336_BE5B_8500E8354FE1_.wvu.PrintArea" localSheetId="5" hidden="1">'Sch-2'!$A$1:$K$123</definedName>
    <definedName name="Z_12CD1B5E_A60A_4336_BE5B_8500E8354FE1_.wvu.PrintArea" localSheetId="6" hidden="1">'Sch-3 '!$A$1:$Q$79</definedName>
    <definedName name="Z_12CD1B5E_A60A_4336_BE5B_8500E8354FE1_.wvu.PrintArea" localSheetId="7" hidden="1">'Sch-4a'!$A$1:$Q$37</definedName>
    <definedName name="Z_12CD1B5E_A60A_4336_BE5B_8500E8354FE1_.wvu.PrintArea" localSheetId="8" hidden="1">'Sch-4b'!$A$1:$Q$42</definedName>
    <definedName name="Z_12CD1B5E_A60A_4336_BE5B_8500E8354FE1_.wvu.PrintArea" localSheetId="10" hidden="1">'Sch-5'!$A$1:$E$26</definedName>
    <definedName name="Z_12CD1B5E_A60A_4336_BE5B_8500E8354FE1_.wvu.PrintArea" localSheetId="9" hidden="1">'Sch-5 Dis'!$A$1:$E$26</definedName>
    <definedName name="Z_12CD1B5E_A60A_4336_BE5B_8500E8354FE1_.wvu.PrintArea" localSheetId="11" hidden="1">'Sch-6'!$A$1:$D$33</definedName>
    <definedName name="Z_12CD1B5E_A60A_4336_BE5B_8500E8354FE1_.wvu.PrintArea" localSheetId="12" hidden="1">'Sch-6 After Discount'!$A$1:$D$33</definedName>
    <definedName name="Z_12CD1B5E_A60A_4336_BE5B_8500E8354FE1_.wvu.PrintArea" localSheetId="13" hidden="1">'Sch-7'!$A$1:$N$27</definedName>
    <definedName name="Z_12CD1B5E_A60A_4336_BE5B_8500E8354FE1_.wvu.PrintTitles" localSheetId="4" hidden="1">'Sch-1'!$15:$17</definedName>
    <definedName name="Z_12CD1B5E_A60A_4336_BE5B_8500E8354FE1_.wvu.PrintTitles" localSheetId="5" hidden="1">'Sch-2'!$15:$17</definedName>
    <definedName name="Z_12CD1B5E_A60A_4336_BE5B_8500E8354FE1_.wvu.PrintTitles" localSheetId="6" hidden="1">'Sch-3 '!$13:$17</definedName>
    <definedName name="Z_12CD1B5E_A60A_4336_BE5B_8500E8354FE1_.wvu.PrintTitles" localSheetId="10" hidden="1">'Sch-5'!$3:$13</definedName>
    <definedName name="Z_12CD1B5E_A60A_4336_BE5B_8500E8354FE1_.wvu.PrintTitles" localSheetId="9" hidden="1">'Sch-5 Dis'!$3:$13</definedName>
    <definedName name="Z_12CD1B5E_A60A_4336_BE5B_8500E8354FE1_.wvu.PrintTitles" localSheetId="11" hidden="1">'Sch-6'!$3:$13</definedName>
    <definedName name="Z_12CD1B5E_A60A_4336_BE5B_8500E8354FE1_.wvu.PrintTitles" localSheetId="12" hidden="1">'Sch-6 After Discount'!$3:$13</definedName>
    <definedName name="Z_12CD1B5E_A60A_4336_BE5B_8500E8354FE1_.wvu.PrintTitles" localSheetId="13" hidden="1">'Sch-7'!$14:$14</definedName>
    <definedName name="Z_12CD1B5E_A60A_4336_BE5B_8500E8354FE1_.wvu.Rows" localSheetId="1" hidden="1">Cover!$7:$7</definedName>
    <definedName name="Z_12CD1B5E_A60A_4336_BE5B_8500E8354FE1_.wvu.Rows" localSheetId="14" hidden="1">Discount!$32:$34</definedName>
    <definedName name="Z_12CD1B5E_A60A_4336_BE5B_8500E8354FE1_.wvu.Rows" localSheetId="3" hidden="1">'Names of Bidder'!$7:$7,'Names of Bidder'!$14:$23,'Names of Bidder'!$27:$30</definedName>
    <definedName name="Z_12CD1B5E_A60A_4336_BE5B_8500E8354FE1_.wvu.Rows" localSheetId="11" hidden="1">'Sch-6'!$31:$31</definedName>
    <definedName name="Z_12CD1B5E_A60A_4336_BE5B_8500E8354FE1_.wvu.Rows" localSheetId="13" hidden="1">'Sch-7'!$17:$18,'Sch-7'!$100:$218</definedName>
    <definedName name="Z_14D7F02E_BCCA_4517_ABC7_537FF4AEB67A_.wvu.Cols" localSheetId="5" hidden="1">'Sch-2'!#REF!</definedName>
    <definedName name="Z_14D7F02E_BCCA_4517_ABC7_537FF4AEB67A_.wvu.Cols" localSheetId="6" hidden="1">'Sch-3 '!$AK:$AP</definedName>
    <definedName name="Z_14D7F02E_BCCA_4517_ABC7_537FF4AEB67A_.wvu.Cols" localSheetId="10" hidden="1">'Sch-5'!$I:$P</definedName>
    <definedName name="Z_14D7F02E_BCCA_4517_ABC7_537FF4AEB67A_.wvu.Cols" localSheetId="9" hidden="1">'Sch-5 Dis'!$I:$P</definedName>
    <definedName name="Z_14D7F02E_BCCA_4517_ABC7_537FF4AEB67A_.wvu.Cols" localSheetId="13" hidden="1">'Sch-7'!$AG:$AM</definedName>
    <definedName name="Z_14D7F02E_BCCA_4517_ABC7_537FF4AEB67A_.wvu.FilterData" localSheetId="4" hidden="1">'Sch-1'!$A$19:$O$119</definedName>
    <definedName name="Z_14D7F02E_BCCA_4517_ABC7_537FF4AEB67A_.wvu.FilterData" localSheetId="6" hidden="1">'Sch-3 '!$A$16:$P$73</definedName>
    <definedName name="Z_14D7F02E_BCCA_4517_ABC7_537FF4AEB67A_.wvu.PrintArea" localSheetId="15" hidden="1">'Bid Form 2nd Envelope'!$A$1:$F$61</definedName>
    <definedName name="Z_14D7F02E_BCCA_4517_ABC7_537FF4AEB67A_.wvu.PrintArea" localSheetId="2" hidden="1">Instructions!$A$1:$C$50</definedName>
    <definedName name="Z_14D7F02E_BCCA_4517_ABC7_537FF4AEB67A_.wvu.PrintArea" localSheetId="3" hidden="1">'Names of Bidder'!$A$1:$D$31</definedName>
    <definedName name="Z_14D7F02E_BCCA_4517_ABC7_537FF4AEB67A_.wvu.PrintArea" localSheetId="4" hidden="1">'Sch-1'!$A$1:$O$125</definedName>
    <definedName name="Z_14D7F02E_BCCA_4517_ABC7_537FF4AEB67A_.wvu.PrintArea" localSheetId="5" hidden="1">'Sch-2'!$A$1:$J$122</definedName>
    <definedName name="Z_14D7F02E_BCCA_4517_ABC7_537FF4AEB67A_.wvu.PrintArea" localSheetId="6" hidden="1">'Sch-3 '!$A$1:$P$80</definedName>
    <definedName name="Z_14D7F02E_BCCA_4517_ABC7_537FF4AEB67A_.wvu.PrintArea" localSheetId="7" hidden="1">'Sch-4a'!$A$1:$Q$37</definedName>
    <definedName name="Z_14D7F02E_BCCA_4517_ABC7_537FF4AEB67A_.wvu.PrintArea" localSheetId="8" hidden="1">'Sch-4b'!$A$1:$Q$42</definedName>
    <definedName name="Z_14D7F02E_BCCA_4517_ABC7_537FF4AEB67A_.wvu.PrintArea" localSheetId="10" hidden="1">'Sch-5'!$A$1:$E$26</definedName>
    <definedName name="Z_14D7F02E_BCCA_4517_ABC7_537FF4AEB67A_.wvu.PrintArea" localSheetId="9" hidden="1">'Sch-5 Dis'!$A$1:$E$26</definedName>
    <definedName name="Z_14D7F02E_BCCA_4517_ABC7_537FF4AEB67A_.wvu.PrintArea" localSheetId="11" hidden="1">'Sch-6'!$A$1:$D$34</definedName>
    <definedName name="Z_14D7F02E_BCCA_4517_ABC7_537FF4AEB67A_.wvu.PrintArea" localSheetId="12" hidden="1">'Sch-6 After Discount'!$A$1:$D$34</definedName>
    <definedName name="Z_14D7F02E_BCCA_4517_ABC7_537FF4AEB67A_.wvu.PrintArea" localSheetId="13" hidden="1">'Sch-7'!$A$1:$M$27</definedName>
    <definedName name="Z_14D7F02E_BCCA_4517_ABC7_537FF4AEB67A_.wvu.PrintTitles" localSheetId="4" hidden="1">'Sch-1'!$15:$17</definedName>
    <definedName name="Z_14D7F02E_BCCA_4517_ABC7_537FF4AEB67A_.wvu.PrintTitles" localSheetId="5" hidden="1">'Sch-2'!$15:$17</definedName>
    <definedName name="Z_14D7F02E_BCCA_4517_ABC7_537FF4AEB67A_.wvu.PrintTitles" localSheetId="6" hidden="1">'Sch-3 '!$13:$17</definedName>
    <definedName name="Z_14D7F02E_BCCA_4517_ABC7_537FF4AEB67A_.wvu.PrintTitles" localSheetId="10" hidden="1">'Sch-5'!$3:$13</definedName>
    <definedName name="Z_14D7F02E_BCCA_4517_ABC7_537FF4AEB67A_.wvu.PrintTitles" localSheetId="9" hidden="1">'Sch-5 Dis'!$3:$13</definedName>
    <definedName name="Z_14D7F02E_BCCA_4517_ABC7_537FF4AEB67A_.wvu.PrintTitles" localSheetId="11" hidden="1">'Sch-6'!$3:$13</definedName>
    <definedName name="Z_14D7F02E_BCCA_4517_ABC7_537FF4AEB67A_.wvu.PrintTitles" localSheetId="12" hidden="1">'Sch-6 After Discount'!$3:$13</definedName>
    <definedName name="Z_14D7F02E_BCCA_4517_ABC7_537FF4AEB67A_.wvu.PrintTitles" localSheetId="13" hidden="1">'Sch-7'!$14:$14</definedName>
    <definedName name="Z_14D7F02E_BCCA_4517_ABC7_537FF4AEB67A_.wvu.Rows" localSheetId="6" hidden="1">'Sch-3 '!#REF!</definedName>
    <definedName name="Z_14D7F02E_BCCA_4517_ABC7_537FF4AEB67A_.wvu.Rows" localSheetId="13" hidden="1">'Sch-7'!$100:$218</definedName>
    <definedName name="Z_223BC0FC_814D_40F0_9795_CE82A16FF3A5_.wvu.Cols" localSheetId="14" hidden="1">Discount!$H:$P</definedName>
    <definedName name="Z_223BC0FC_814D_40F0_9795_CE82A16FF3A5_.wvu.Cols" localSheetId="5" hidden="1">'Sch-2'!$K:$T</definedName>
    <definedName name="Z_223BC0FC_814D_40F0_9795_CE82A16FF3A5_.wvu.Cols" localSheetId="6" hidden="1">'Sch-3 '!$S:$AE,'Sch-3 '!$AK:$AP</definedName>
    <definedName name="Z_223BC0FC_814D_40F0_9795_CE82A16FF3A5_.wvu.Cols" localSheetId="10" hidden="1">'Sch-5'!$I:$P</definedName>
    <definedName name="Z_223BC0FC_814D_40F0_9795_CE82A16FF3A5_.wvu.Cols" localSheetId="13" hidden="1">'Sch-7'!$O:$O,'Sch-7'!$AG:$AM</definedName>
    <definedName name="Z_223BC0FC_814D_40F0_9795_CE82A16FF3A5_.wvu.FilterData" localSheetId="4" hidden="1">'Sch-1'!$A$19:$O$113</definedName>
    <definedName name="Z_223BC0FC_814D_40F0_9795_CE82A16FF3A5_.wvu.FilterData" localSheetId="5" hidden="1">'Sch-2'!$G$19:$J$114</definedName>
    <definedName name="Z_223BC0FC_814D_40F0_9795_CE82A16FF3A5_.wvu.FilterData" localSheetId="6" hidden="1">'Sch-3 '!$A$19:$P$73</definedName>
    <definedName name="Z_223BC0FC_814D_40F0_9795_CE82A16FF3A5_.wvu.PrintArea" localSheetId="15" hidden="1">'Bid Form 2nd Envelope'!$A$1:$F$61</definedName>
    <definedName name="Z_223BC0FC_814D_40F0_9795_CE82A16FF3A5_.wvu.PrintArea" localSheetId="14" hidden="1">Discount!$A$2:$G$43</definedName>
    <definedName name="Z_223BC0FC_814D_40F0_9795_CE82A16FF3A5_.wvu.PrintArea" localSheetId="2" hidden="1">Instructions!$A$1:$C$50</definedName>
    <definedName name="Z_223BC0FC_814D_40F0_9795_CE82A16FF3A5_.wvu.PrintArea" localSheetId="3" hidden="1">'Names of Bidder'!$A$1:$F$33</definedName>
    <definedName name="Z_223BC0FC_814D_40F0_9795_CE82A16FF3A5_.wvu.PrintArea" localSheetId="4" hidden="1">'Sch-1'!$A$1:$O$124</definedName>
    <definedName name="Z_223BC0FC_814D_40F0_9795_CE82A16FF3A5_.wvu.PrintArea" localSheetId="5" hidden="1">'Sch-2'!$A$1:$J$121</definedName>
    <definedName name="Z_223BC0FC_814D_40F0_9795_CE82A16FF3A5_.wvu.PrintArea" localSheetId="6" hidden="1">'Sch-3 '!$A$1:$P$79</definedName>
    <definedName name="Z_223BC0FC_814D_40F0_9795_CE82A16FF3A5_.wvu.PrintArea" localSheetId="7" hidden="1">'Sch-4a'!$A$1:$Q$37</definedName>
    <definedName name="Z_223BC0FC_814D_40F0_9795_CE82A16FF3A5_.wvu.PrintArea" localSheetId="8" hidden="1">'Sch-4b'!$A$1:$Q$42</definedName>
    <definedName name="Z_223BC0FC_814D_40F0_9795_CE82A16FF3A5_.wvu.PrintArea" localSheetId="10" hidden="1">'Sch-5'!$A$1:$E$26</definedName>
    <definedName name="Z_223BC0FC_814D_40F0_9795_CE82A16FF3A5_.wvu.PrintArea" localSheetId="9" hidden="1">'Sch-5 Dis'!$A$1:$E$26</definedName>
    <definedName name="Z_223BC0FC_814D_40F0_9795_CE82A16FF3A5_.wvu.PrintArea" localSheetId="11" hidden="1">'Sch-6'!$A$1:$D$33</definedName>
    <definedName name="Z_223BC0FC_814D_40F0_9795_CE82A16FF3A5_.wvu.PrintArea" localSheetId="12" hidden="1">'Sch-6 After Discount'!$A$1:$D$33</definedName>
    <definedName name="Z_223BC0FC_814D_40F0_9795_CE82A16FF3A5_.wvu.PrintArea" localSheetId="13" hidden="1">'Sch-7'!$A$1:$M$27</definedName>
    <definedName name="Z_223BC0FC_814D_40F0_9795_CE82A16FF3A5_.wvu.PrintTitles" localSheetId="4" hidden="1">'Sch-1'!$15:$17</definedName>
    <definedName name="Z_223BC0FC_814D_40F0_9795_CE82A16FF3A5_.wvu.PrintTitles" localSheetId="5" hidden="1">'Sch-2'!$15:$17</definedName>
    <definedName name="Z_223BC0FC_814D_40F0_9795_CE82A16FF3A5_.wvu.PrintTitles" localSheetId="6" hidden="1">'Sch-3 '!$13:$17</definedName>
    <definedName name="Z_223BC0FC_814D_40F0_9795_CE82A16FF3A5_.wvu.PrintTitles" localSheetId="10" hidden="1">'Sch-5'!$3:$13</definedName>
    <definedName name="Z_223BC0FC_814D_40F0_9795_CE82A16FF3A5_.wvu.PrintTitles" localSheetId="9" hidden="1">'Sch-5 Dis'!$3:$13</definedName>
    <definedName name="Z_223BC0FC_814D_40F0_9795_CE82A16FF3A5_.wvu.PrintTitles" localSheetId="11" hidden="1">'Sch-6'!$3:$13</definedName>
    <definedName name="Z_223BC0FC_814D_40F0_9795_CE82A16FF3A5_.wvu.PrintTitles" localSheetId="12" hidden="1">'Sch-6 After Discount'!$3:$13</definedName>
    <definedName name="Z_223BC0FC_814D_40F0_9795_CE82A16FF3A5_.wvu.PrintTitles" localSheetId="13" hidden="1">'Sch-7'!$14:$14</definedName>
    <definedName name="Z_223BC0FC_814D_40F0_9795_CE82A16FF3A5_.wvu.Rows" localSheetId="1" hidden="1">Cover!$7:$7</definedName>
    <definedName name="Z_223BC0FC_814D_40F0_9795_CE82A16FF3A5_.wvu.Rows" localSheetId="14" hidden="1">Discount!$32:$34</definedName>
    <definedName name="Z_223BC0FC_814D_40F0_9795_CE82A16FF3A5_.wvu.Rows" localSheetId="4" hidden="1">'Sch-1'!#REF!</definedName>
    <definedName name="Z_223BC0FC_814D_40F0_9795_CE82A16FF3A5_.wvu.Rows" localSheetId="5" hidden="1">'Sch-2'!#REF!</definedName>
    <definedName name="Z_223BC0FC_814D_40F0_9795_CE82A16FF3A5_.wvu.Rows" localSheetId="13" hidden="1">'Sch-7'!$24:$24,'Sch-7'!$100:$218</definedName>
    <definedName name="Z_27A45B7A_04F2_4516_B80B_5ED0825D4ED3_.wvu.Cols" localSheetId="14" hidden="1">Discount!$H:$J</definedName>
    <definedName name="Z_27A45B7A_04F2_4516_B80B_5ED0825D4ED3_.wvu.Cols" localSheetId="4" hidden="1">'Sch-1'!$T:$W</definedName>
    <definedName name="Z_27A45B7A_04F2_4516_B80B_5ED0825D4ED3_.wvu.Cols" localSheetId="5" hidden="1">'Sch-2'!$M:$M</definedName>
    <definedName name="Z_27A45B7A_04F2_4516_B80B_5ED0825D4ED3_.wvu.Cols" localSheetId="6" hidden="1">'Sch-3 '!$S:$S,'Sch-3 '!$AK:$AP</definedName>
    <definedName name="Z_27A45B7A_04F2_4516_B80B_5ED0825D4ED3_.wvu.Cols" localSheetId="10" hidden="1">'Sch-5'!$I:$P</definedName>
    <definedName name="Z_27A45B7A_04F2_4516_B80B_5ED0825D4ED3_.wvu.Cols" localSheetId="9" hidden="1">'Sch-5 Dis'!$I:$P</definedName>
    <definedName name="Z_27A45B7A_04F2_4516_B80B_5ED0825D4ED3_.wvu.Cols" localSheetId="13" hidden="1">'Sch-7'!$O:$O,'Sch-7'!$AG:$AM</definedName>
    <definedName name="Z_27A45B7A_04F2_4516_B80B_5ED0825D4ED3_.wvu.FilterData" localSheetId="4" hidden="1">'Sch-1'!$A$19:$O$113</definedName>
    <definedName name="Z_27A45B7A_04F2_4516_B80B_5ED0825D4ED3_.wvu.FilterData" localSheetId="5" hidden="1">'Sch-2'!$G$19:$J$114</definedName>
    <definedName name="Z_27A45B7A_04F2_4516_B80B_5ED0825D4ED3_.wvu.FilterData" localSheetId="6" hidden="1">'Sch-3 '!$A$19:$P$73</definedName>
    <definedName name="Z_27A45B7A_04F2_4516_B80B_5ED0825D4ED3_.wvu.PrintArea" localSheetId="15" hidden="1">'Bid Form 2nd Envelope'!$A$1:$F$61</definedName>
    <definedName name="Z_27A45B7A_04F2_4516_B80B_5ED0825D4ED3_.wvu.PrintArea" localSheetId="14" hidden="1">Discount!$A$2:$G$43</definedName>
    <definedName name="Z_27A45B7A_04F2_4516_B80B_5ED0825D4ED3_.wvu.PrintArea" localSheetId="2" hidden="1">Instructions!$A$1:$C$50</definedName>
    <definedName name="Z_27A45B7A_04F2_4516_B80B_5ED0825D4ED3_.wvu.PrintArea" localSheetId="3" hidden="1">'Names of Bidder'!$A$1:$D$31</definedName>
    <definedName name="Z_27A45B7A_04F2_4516_B80B_5ED0825D4ED3_.wvu.PrintArea" localSheetId="4" hidden="1">'Sch-1'!$A$1:$O$125</definedName>
    <definedName name="Z_27A45B7A_04F2_4516_B80B_5ED0825D4ED3_.wvu.PrintArea" localSheetId="5" hidden="1">'Sch-2'!$A$1:$J$122</definedName>
    <definedName name="Z_27A45B7A_04F2_4516_B80B_5ED0825D4ED3_.wvu.PrintArea" localSheetId="6" hidden="1">'Sch-3 '!$A$1:$P$80</definedName>
    <definedName name="Z_27A45B7A_04F2_4516_B80B_5ED0825D4ED3_.wvu.PrintArea" localSheetId="7" hidden="1">'Sch-4a'!$A$1:$Q$37</definedName>
    <definedName name="Z_27A45B7A_04F2_4516_B80B_5ED0825D4ED3_.wvu.PrintArea" localSheetId="8" hidden="1">'Sch-4b'!$A$1:$Q$42</definedName>
    <definedName name="Z_27A45B7A_04F2_4516_B80B_5ED0825D4ED3_.wvu.PrintArea" localSheetId="10" hidden="1">'Sch-5'!$A$1:$E$26</definedName>
    <definedName name="Z_27A45B7A_04F2_4516_B80B_5ED0825D4ED3_.wvu.PrintArea" localSheetId="9" hidden="1">'Sch-5 Dis'!$A$1:$E$26</definedName>
    <definedName name="Z_27A45B7A_04F2_4516_B80B_5ED0825D4ED3_.wvu.PrintArea" localSheetId="11" hidden="1">'Sch-6'!$A$1:$D$34</definedName>
    <definedName name="Z_27A45B7A_04F2_4516_B80B_5ED0825D4ED3_.wvu.PrintArea" localSheetId="12" hidden="1">'Sch-6 After Discount'!$A$1:$D$34</definedName>
    <definedName name="Z_27A45B7A_04F2_4516_B80B_5ED0825D4ED3_.wvu.PrintArea" localSheetId="13" hidden="1">'Sch-7'!$A$1:$M$27</definedName>
    <definedName name="Z_27A45B7A_04F2_4516_B80B_5ED0825D4ED3_.wvu.PrintTitles" localSheetId="4" hidden="1">'Sch-1'!$15:$17</definedName>
    <definedName name="Z_27A45B7A_04F2_4516_B80B_5ED0825D4ED3_.wvu.PrintTitles" localSheetId="5" hidden="1">'Sch-2'!$15:$17</definedName>
    <definedName name="Z_27A45B7A_04F2_4516_B80B_5ED0825D4ED3_.wvu.PrintTitles" localSheetId="6" hidden="1">'Sch-3 '!$13:$17</definedName>
    <definedName name="Z_27A45B7A_04F2_4516_B80B_5ED0825D4ED3_.wvu.PrintTitles" localSheetId="10" hidden="1">'Sch-5'!$3:$13</definedName>
    <definedName name="Z_27A45B7A_04F2_4516_B80B_5ED0825D4ED3_.wvu.PrintTitles" localSheetId="9" hidden="1">'Sch-5 Dis'!$3:$13</definedName>
    <definedName name="Z_27A45B7A_04F2_4516_B80B_5ED0825D4ED3_.wvu.PrintTitles" localSheetId="11" hidden="1">'Sch-6'!$3:$13</definedName>
    <definedName name="Z_27A45B7A_04F2_4516_B80B_5ED0825D4ED3_.wvu.PrintTitles" localSheetId="12" hidden="1">'Sch-6 After Discount'!$3:$13</definedName>
    <definedName name="Z_27A45B7A_04F2_4516_B80B_5ED0825D4ED3_.wvu.PrintTitles" localSheetId="13" hidden="1">'Sch-7'!$14:$14</definedName>
    <definedName name="Z_27A45B7A_04F2_4516_B80B_5ED0825D4ED3_.wvu.Rows" localSheetId="1" hidden="1">Cover!$7:$7</definedName>
    <definedName name="Z_27A45B7A_04F2_4516_B80B_5ED0825D4ED3_.wvu.Rows" localSheetId="14" hidden="1">Discount!#REF!</definedName>
    <definedName name="Z_27A45B7A_04F2_4516_B80B_5ED0825D4ED3_.wvu.Rows" localSheetId="13" hidden="1">'Sch-7'!$100:$218</definedName>
    <definedName name="Z_2B5B6511_F071_4C6C_8CE7_AD89764673F9_.wvu.Cols" localSheetId="15" hidden="1">'Bid Form 2nd Envelope'!$Y:$AN</definedName>
    <definedName name="Z_2B5B6511_F071_4C6C_8CE7_AD89764673F9_.wvu.Cols" localSheetId="14" hidden="1">Discount!$H:$K</definedName>
    <definedName name="Z_2B5B6511_F071_4C6C_8CE7_AD89764673F9_.wvu.Cols" localSheetId="3" hidden="1">'Names of Bidder'!$J:$Z</definedName>
    <definedName name="Z_2B5B6511_F071_4C6C_8CE7_AD89764673F9_.wvu.Cols" localSheetId="4" hidden="1">'Sch-1'!$P:$Z,'Sch-1'!$AD:$AH</definedName>
    <definedName name="Z_2B5B6511_F071_4C6C_8CE7_AD89764673F9_.wvu.Cols" localSheetId="5" hidden="1">'Sch-2'!$K:$N</definedName>
    <definedName name="Z_2B5B6511_F071_4C6C_8CE7_AD89764673F9_.wvu.Cols" localSheetId="6" hidden="1">'Sch-3 '!$R:$V,'Sch-3 '!$AK:$AP</definedName>
    <definedName name="Z_2B5B6511_F071_4C6C_8CE7_AD89764673F9_.wvu.Cols" localSheetId="7" hidden="1">'Sch-4a'!$R:$W</definedName>
    <definedName name="Z_2B5B6511_F071_4C6C_8CE7_AD89764673F9_.wvu.Cols" localSheetId="8" hidden="1">'Sch-4b'!$R:$T</definedName>
    <definedName name="Z_2B5B6511_F071_4C6C_8CE7_AD89764673F9_.wvu.Cols" localSheetId="10" hidden="1">'Sch-5'!$I:$P</definedName>
    <definedName name="Z_2B5B6511_F071_4C6C_8CE7_AD89764673F9_.wvu.Cols" localSheetId="13" hidden="1">'Sch-7'!$P:$R,'Sch-7'!$AG:$AM</definedName>
    <definedName name="Z_2B5B6511_F071_4C6C_8CE7_AD89764673F9_.wvu.FilterData" localSheetId="4" hidden="1">'Sch-1'!$A$19:$AZ$116</definedName>
    <definedName name="Z_2B5B6511_F071_4C6C_8CE7_AD89764673F9_.wvu.FilterData" localSheetId="5" hidden="1">'Sch-2'!$G$19:$J$114</definedName>
    <definedName name="Z_2B5B6511_F071_4C6C_8CE7_AD89764673F9_.wvu.FilterData" localSheetId="6" hidden="1">'Sch-3 '!$A$19:$BB$73</definedName>
    <definedName name="Z_2B5B6511_F071_4C6C_8CE7_AD89764673F9_.wvu.PrintArea" localSheetId="15" hidden="1">'Bid Form 2nd Envelope'!$A$1:$F$60</definedName>
    <definedName name="Z_2B5B6511_F071_4C6C_8CE7_AD89764673F9_.wvu.PrintArea" localSheetId="1" hidden="1">Cover!$A$1:$F$15</definedName>
    <definedName name="Z_2B5B6511_F071_4C6C_8CE7_AD89764673F9_.wvu.PrintArea" localSheetId="14" hidden="1">Discount!$A$2:$G$43</definedName>
    <definedName name="Z_2B5B6511_F071_4C6C_8CE7_AD89764673F9_.wvu.PrintArea" localSheetId="2" hidden="1">Instructions!$A$1:$C$50</definedName>
    <definedName name="Z_2B5B6511_F071_4C6C_8CE7_AD89764673F9_.wvu.PrintArea" localSheetId="3" hidden="1">'Names of Bidder'!$A$1:$F$33</definedName>
    <definedName name="Z_2B5B6511_F071_4C6C_8CE7_AD89764673F9_.wvu.PrintArea" localSheetId="4" hidden="1">'Sch-1'!$A$1:$O$124</definedName>
    <definedName name="Z_2B5B6511_F071_4C6C_8CE7_AD89764673F9_.wvu.PrintArea" localSheetId="5" hidden="1">'Sch-2'!$A$1:$K$123</definedName>
    <definedName name="Z_2B5B6511_F071_4C6C_8CE7_AD89764673F9_.wvu.PrintArea" localSheetId="6" hidden="1">'Sch-3 '!$A$1:$Q$79</definedName>
    <definedName name="Z_2B5B6511_F071_4C6C_8CE7_AD89764673F9_.wvu.PrintArea" localSheetId="7" hidden="1">'Sch-4a'!$A$1:$Q$37</definedName>
    <definedName name="Z_2B5B6511_F071_4C6C_8CE7_AD89764673F9_.wvu.PrintArea" localSheetId="8" hidden="1">'Sch-4b'!$A$1:$Q$42</definedName>
    <definedName name="Z_2B5B6511_F071_4C6C_8CE7_AD89764673F9_.wvu.PrintArea" localSheetId="10" hidden="1">'Sch-5'!$A$1:$E$26</definedName>
    <definedName name="Z_2B5B6511_F071_4C6C_8CE7_AD89764673F9_.wvu.PrintArea" localSheetId="9" hidden="1">'Sch-5 Dis'!$A$1:$E$26</definedName>
    <definedName name="Z_2B5B6511_F071_4C6C_8CE7_AD89764673F9_.wvu.PrintArea" localSheetId="11" hidden="1">'Sch-6'!$A$1:$D$33</definedName>
    <definedName name="Z_2B5B6511_F071_4C6C_8CE7_AD89764673F9_.wvu.PrintArea" localSheetId="12" hidden="1">'Sch-6 After Discount'!$A$1:$D$33</definedName>
    <definedName name="Z_2B5B6511_F071_4C6C_8CE7_AD89764673F9_.wvu.PrintArea" localSheetId="13" hidden="1">'Sch-7'!$A$1:$N$27</definedName>
    <definedName name="Z_2B5B6511_F071_4C6C_8CE7_AD89764673F9_.wvu.PrintTitles" localSheetId="4" hidden="1">'Sch-1'!$15:$17</definedName>
    <definedName name="Z_2B5B6511_F071_4C6C_8CE7_AD89764673F9_.wvu.PrintTitles" localSheetId="5" hidden="1">'Sch-2'!$15:$17</definedName>
    <definedName name="Z_2B5B6511_F071_4C6C_8CE7_AD89764673F9_.wvu.PrintTitles" localSheetId="6" hidden="1">'Sch-3 '!$13:$17</definedName>
    <definedName name="Z_2B5B6511_F071_4C6C_8CE7_AD89764673F9_.wvu.PrintTitles" localSheetId="10" hidden="1">'Sch-5'!$3:$13</definedName>
    <definedName name="Z_2B5B6511_F071_4C6C_8CE7_AD89764673F9_.wvu.PrintTitles" localSheetId="9" hidden="1">'Sch-5 Dis'!$3:$13</definedName>
    <definedName name="Z_2B5B6511_F071_4C6C_8CE7_AD89764673F9_.wvu.PrintTitles" localSheetId="11" hidden="1">'Sch-6'!$3:$13</definedName>
    <definedName name="Z_2B5B6511_F071_4C6C_8CE7_AD89764673F9_.wvu.PrintTitles" localSheetId="12" hidden="1">'Sch-6 After Discount'!$3:$13</definedName>
    <definedName name="Z_2B5B6511_F071_4C6C_8CE7_AD89764673F9_.wvu.PrintTitles" localSheetId="13" hidden="1">'Sch-7'!$14:$14</definedName>
    <definedName name="Z_2B5B6511_F071_4C6C_8CE7_AD89764673F9_.wvu.Rows" localSheetId="1" hidden="1">Cover!$7:$7</definedName>
    <definedName name="Z_2B5B6511_F071_4C6C_8CE7_AD89764673F9_.wvu.Rows" localSheetId="14" hidden="1">Discount!$32:$34</definedName>
    <definedName name="Z_2B5B6511_F071_4C6C_8CE7_AD89764673F9_.wvu.Rows" localSheetId="3" hidden="1">'Names of Bidder'!$7:$7,'Names of Bidder'!$14:$23,'Names of Bidder'!$27:$30</definedName>
    <definedName name="Z_2B5B6511_F071_4C6C_8CE7_AD89764673F9_.wvu.Rows" localSheetId="11" hidden="1">'Sch-6'!$31:$31</definedName>
    <definedName name="Z_2B5B6511_F071_4C6C_8CE7_AD89764673F9_.wvu.Rows" localSheetId="13" hidden="1">'Sch-7'!$17:$18,'Sch-7'!$100:$218</definedName>
    <definedName name="Z_302D9D75_0757_45DA_AFBF_614F08F1401B_.wvu.Cols" localSheetId="15" hidden="1">'Bid Form 2nd Envelope'!$Y:$AN</definedName>
    <definedName name="Z_302D9D75_0757_45DA_AFBF_614F08F1401B_.wvu.Cols" localSheetId="14" hidden="1">Discount!$H:$L</definedName>
    <definedName name="Z_302D9D75_0757_45DA_AFBF_614F08F1401B_.wvu.Cols" localSheetId="3" hidden="1">'Names of Bidder'!$J:$Z</definedName>
    <definedName name="Z_302D9D75_0757_45DA_AFBF_614F08F1401B_.wvu.Cols" localSheetId="4" hidden="1">'Sch-1'!$P:$U,'Sch-1'!$AD:$AH</definedName>
    <definedName name="Z_302D9D75_0757_45DA_AFBF_614F08F1401B_.wvu.Cols" localSheetId="5" hidden="1">'Sch-2'!$K:$N</definedName>
    <definedName name="Z_302D9D75_0757_45DA_AFBF_614F08F1401B_.wvu.Cols" localSheetId="6" hidden="1">'Sch-3 '!$R:$U,'Sch-3 '!$AK:$AP</definedName>
    <definedName name="Z_302D9D75_0757_45DA_AFBF_614F08F1401B_.wvu.Cols" localSheetId="7" hidden="1">'Sch-4a'!$R:$U</definedName>
    <definedName name="Z_302D9D75_0757_45DA_AFBF_614F08F1401B_.wvu.Cols" localSheetId="8" hidden="1">'Sch-4b'!$R:$T</definedName>
    <definedName name="Z_302D9D75_0757_45DA_AFBF_614F08F1401B_.wvu.Cols" localSheetId="10" hidden="1">'Sch-5'!$I:$P</definedName>
    <definedName name="Z_302D9D75_0757_45DA_AFBF_614F08F1401B_.wvu.Cols" localSheetId="13" hidden="1">'Sch-7'!$P:$R,'Sch-7'!$AG:$AM</definedName>
    <definedName name="Z_302D9D75_0757_45DA_AFBF_614F08F1401B_.wvu.FilterData" localSheetId="4" hidden="1">'Sch-1'!$A$18:$AY$112</definedName>
    <definedName name="Z_302D9D75_0757_45DA_AFBF_614F08F1401B_.wvu.FilterData" localSheetId="5" hidden="1">'Sch-2'!$G$19:$J$114</definedName>
    <definedName name="Z_302D9D75_0757_45DA_AFBF_614F08F1401B_.wvu.FilterData" localSheetId="6" hidden="1">'Sch-3 '!$A$19:$BB$73</definedName>
    <definedName name="Z_302D9D75_0757_45DA_AFBF_614F08F1401B_.wvu.PrintArea" localSheetId="15" hidden="1">'Bid Form 2nd Envelope'!$A$1:$F$60</definedName>
    <definedName name="Z_302D9D75_0757_45DA_AFBF_614F08F1401B_.wvu.PrintArea" localSheetId="1" hidden="1">Cover!$A$1:$F$15</definedName>
    <definedName name="Z_302D9D75_0757_45DA_AFBF_614F08F1401B_.wvu.PrintArea" localSheetId="14" hidden="1">Discount!$A$2:$G$43</definedName>
    <definedName name="Z_302D9D75_0757_45DA_AFBF_614F08F1401B_.wvu.PrintArea" localSheetId="2" hidden="1">Instructions!$A$1:$C$50</definedName>
    <definedName name="Z_302D9D75_0757_45DA_AFBF_614F08F1401B_.wvu.PrintArea" localSheetId="3" hidden="1">'Names of Bidder'!$A$1:$F$33</definedName>
    <definedName name="Z_302D9D75_0757_45DA_AFBF_614F08F1401B_.wvu.PrintArea" localSheetId="4" hidden="1">'Sch-1'!$A$1:$O$124</definedName>
    <definedName name="Z_302D9D75_0757_45DA_AFBF_614F08F1401B_.wvu.PrintArea" localSheetId="5" hidden="1">'Sch-2'!$A$1:$K$123</definedName>
    <definedName name="Z_302D9D75_0757_45DA_AFBF_614F08F1401B_.wvu.PrintArea" localSheetId="6" hidden="1">'Sch-3 '!$A$1:$Q$79</definedName>
    <definedName name="Z_302D9D75_0757_45DA_AFBF_614F08F1401B_.wvu.PrintArea" localSheetId="7" hidden="1">'Sch-4a'!$A$1:$Q$37</definedName>
    <definedName name="Z_302D9D75_0757_45DA_AFBF_614F08F1401B_.wvu.PrintArea" localSheetId="8" hidden="1">'Sch-4b'!$A$1:$Q$42</definedName>
    <definedName name="Z_302D9D75_0757_45DA_AFBF_614F08F1401B_.wvu.PrintArea" localSheetId="10" hidden="1">'Sch-5'!$A$1:$E$26</definedName>
    <definedName name="Z_302D9D75_0757_45DA_AFBF_614F08F1401B_.wvu.PrintArea" localSheetId="9" hidden="1">'Sch-5 Dis'!$A$1:$E$26</definedName>
    <definedName name="Z_302D9D75_0757_45DA_AFBF_614F08F1401B_.wvu.PrintArea" localSheetId="11" hidden="1">'Sch-6'!$A$1:$D$33</definedName>
    <definedName name="Z_302D9D75_0757_45DA_AFBF_614F08F1401B_.wvu.PrintArea" localSheetId="12" hidden="1">'Sch-6 After Discount'!$A$1:$D$33</definedName>
    <definedName name="Z_302D9D75_0757_45DA_AFBF_614F08F1401B_.wvu.PrintArea" localSheetId="13" hidden="1">'Sch-7'!$A$1:$N$27</definedName>
    <definedName name="Z_302D9D75_0757_45DA_AFBF_614F08F1401B_.wvu.PrintTitles" localSheetId="4" hidden="1">'Sch-1'!$15:$17</definedName>
    <definedName name="Z_302D9D75_0757_45DA_AFBF_614F08F1401B_.wvu.PrintTitles" localSheetId="5" hidden="1">'Sch-2'!$15:$17</definedName>
    <definedName name="Z_302D9D75_0757_45DA_AFBF_614F08F1401B_.wvu.PrintTitles" localSheetId="6" hidden="1">'Sch-3 '!$13:$17</definedName>
    <definedName name="Z_302D9D75_0757_45DA_AFBF_614F08F1401B_.wvu.PrintTitles" localSheetId="10" hidden="1">'Sch-5'!$3:$13</definedName>
    <definedName name="Z_302D9D75_0757_45DA_AFBF_614F08F1401B_.wvu.PrintTitles" localSheetId="9" hidden="1">'Sch-5 Dis'!$3:$13</definedName>
    <definedName name="Z_302D9D75_0757_45DA_AFBF_614F08F1401B_.wvu.PrintTitles" localSheetId="11" hidden="1">'Sch-6'!$3:$13</definedName>
    <definedName name="Z_302D9D75_0757_45DA_AFBF_614F08F1401B_.wvu.PrintTitles" localSheetId="12" hidden="1">'Sch-6 After Discount'!$3:$13</definedName>
    <definedName name="Z_302D9D75_0757_45DA_AFBF_614F08F1401B_.wvu.PrintTitles" localSheetId="13" hidden="1">'Sch-7'!$14:$14</definedName>
    <definedName name="Z_302D9D75_0757_45DA_AFBF_614F08F1401B_.wvu.Rows" localSheetId="1" hidden="1">Cover!$7:$7</definedName>
    <definedName name="Z_302D9D75_0757_45DA_AFBF_614F08F1401B_.wvu.Rows" localSheetId="14" hidden="1">Discount!$32:$34</definedName>
    <definedName name="Z_302D9D75_0757_45DA_AFBF_614F08F1401B_.wvu.Rows" localSheetId="3" hidden="1">'Names of Bidder'!$7:$7,'Names of Bidder'!$14:$23,'Names of Bidder'!$27:$30</definedName>
    <definedName name="Z_302D9D75_0757_45DA_AFBF_614F08F1401B_.wvu.Rows" localSheetId="11" hidden="1">'Sch-6'!$31:$31</definedName>
    <definedName name="Z_302D9D75_0757_45DA_AFBF_614F08F1401B_.wvu.Rows" localSheetId="13" hidden="1">'Sch-7'!$17:$18,'Sch-7'!$100:$218</definedName>
    <definedName name="Z_49037B54_2990_41F2_A98D_615EDAEEEC02_.wvu.Cols" localSheetId="15" hidden="1">'Bid Form 2nd Envelope'!$Y:$AN</definedName>
    <definedName name="Z_49037B54_2990_41F2_A98D_615EDAEEEC02_.wvu.Cols" localSheetId="14" hidden="1">Discount!$H:$K</definedName>
    <definedName name="Z_49037B54_2990_41F2_A98D_615EDAEEEC02_.wvu.Cols" localSheetId="3" hidden="1">'Names of Bidder'!$J:$Z</definedName>
    <definedName name="Z_49037B54_2990_41F2_A98D_615EDAEEEC02_.wvu.Cols" localSheetId="4" hidden="1">'Sch-1'!$P:$Z</definedName>
    <definedName name="Z_49037B54_2990_41F2_A98D_615EDAEEEC02_.wvu.Cols" localSheetId="5" hidden="1">'Sch-2'!$K:$N</definedName>
    <definedName name="Z_49037B54_2990_41F2_A98D_615EDAEEEC02_.wvu.Cols" localSheetId="6" hidden="1">'Sch-3 '!$R:$V,'Sch-3 '!$AK:$AP</definedName>
    <definedName name="Z_49037B54_2990_41F2_A98D_615EDAEEEC02_.wvu.Cols" localSheetId="7" hidden="1">'Sch-4a'!$R:$W</definedName>
    <definedName name="Z_49037B54_2990_41F2_A98D_615EDAEEEC02_.wvu.Cols" localSheetId="8" hidden="1">'Sch-4b'!$R:$S</definedName>
    <definedName name="Z_49037B54_2990_41F2_A98D_615EDAEEEC02_.wvu.Cols" localSheetId="10" hidden="1">'Sch-5'!$I:$P</definedName>
    <definedName name="Z_49037B54_2990_41F2_A98D_615EDAEEEC02_.wvu.Cols" localSheetId="13" hidden="1">'Sch-7'!$P:$R,'Sch-7'!$AG:$AM</definedName>
    <definedName name="Z_49037B54_2990_41F2_A98D_615EDAEEEC02_.wvu.FilterData" localSheetId="4" hidden="1">'Sch-1'!$A$19:$AZ$116</definedName>
    <definedName name="Z_49037B54_2990_41F2_A98D_615EDAEEEC02_.wvu.FilterData" localSheetId="5" hidden="1">'Sch-2'!$G$19:$J$114</definedName>
    <definedName name="Z_49037B54_2990_41F2_A98D_615EDAEEEC02_.wvu.FilterData" localSheetId="6" hidden="1">'Sch-3 '!$A$19:$BB$73</definedName>
    <definedName name="Z_49037B54_2990_41F2_A98D_615EDAEEEC02_.wvu.PrintArea" localSheetId="15" hidden="1">'Bid Form 2nd Envelope'!$A$1:$F$60</definedName>
    <definedName name="Z_49037B54_2990_41F2_A98D_615EDAEEEC02_.wvu.PrintArea" localSheetId="1" hidden="1">Cover!$A$1:$H$15</definedName>
    <definedName name="Z_49037B54_2990_41F2_A98D_615EDAEEEC02_.wvu.PrintArea" localSheetId="14" hidden="1">Discount!$A$2:$G$43</definedName>
    <definedName name="Z_49037B54_2990_41F2_A98D_615EDAEEEC02_.wvu.PrintArea" localSheetId="2" hidden="1">Instructions!$A$1:$C$50</definedName>
    <definedName name="Z_49037B54_2990_41F2_A98D_615EDAEEEC02_.wvu.PrintArea" localSheetId="3" hidden="1">'Names of Bidder'!$A$1:$F$33</definedName>
    <definedName name="Z_49037B54_2990_41F2_A98D_615EDAEEEC02_.wvu.PrintArea" localSheetId="4" hidden="1">'Sch-1'!$A$1:$O$124</definedName>
    <definedName name="Z_49037B54_2990_41F2_A98D_615EDAEEEC02_.wvu.PrintArea" localSheetId="5" hidden="1">'Sch-2'!$A$1:$J$123</definedName>
    <definedName name="Z_49037B54_2990_41F2_A98D_615EDAEEEC02_.wvu.PrintArea" localSheetId="6" hidden="1">'Sch-3 '!$A$1:$Q$79</definedName>
    <definedName name="Z_49037B54_2990_41F2_A98D_615EDAEEEC02_.wvu.PrintArea" localSheetId="7" hidden="1">'Sch-4a'!$A$1:$Q$37</definedName>
    <definedName name="Z_49037B54_2990_41F2_A98D_615EDAEEEC02_.wvu.PrintArea" localSheetId="8" hidden="1">'Sch-4b'!$A$1:$Q$42</definedName>
    <definedName name="Z_49037B54_2990_41F2_A98D_615EDAEEEC02_.wvu.PrintArea" localSheetId="10" hidden="1">'Sch-5'!$A$1:$E$26</definedName>
    <definedName name="Z_49037B54_2990_41F2_A98D_615EDAEEEC02_.wvu.PrintArea" localSheetId="9" hidden="1">'Sch-5 Dis'!$A$1:$E$26</definedName>
    <definedName name="Z_49037B54_2990_41F2_A98D_615EDAEEEC02_.wvu.PrintArea" localSheetId="11" hidden="1">'Sch-6'!$A$1:$D$33</definedName>
    <definedName name="Z_49037B54_2990_41F2_A98D_615EDAEEEC02_.wvu.PrintArea" localSheetId="12" hidden="1">'Sch-6 After Discount'!$A$1:$D$33</definedName>
    <definedName name="Z_49037B54_2990_41F2_A98D_615EDAEEEC02_.wvu.PrintArea" localSheetId="13" hidden="1">'Sch-7'!$A$1:$N$27</definedName>
    <definedName name="Z_49037B54_2990_41F2_A98D_615EDAEEEC02_.wvu.PrintTitles" localSheetId="4" hidden="1">'Sch-1'!$15:$17</definedName>
    <definedName name="Z_49037B54_2990_41F2_A98D_615EDAEEEC02_.wvu.PrintTitles" localSheetId="5" hidden="1">'Sch-2'!$15:$17</definedName>
    <definedName name="Z_49037B54_2990_41F2_A98D_615EDAEEEC02_.wvu.PrintTitles" localSheetId="6" hidden="1">'Sch-3 '!$13:$17</definedName>
    <definedName name="Z_49037B54_2990_41F2_A98D_615EDAEEEC02_.wvu.PrintTitles" localSheetId="10" hidden="1">'Sch-5'!$3:$13</definedName>
    <definedName name="Z_49037B54_2990_41F2_A98D_615EDAEEEC02_.wvu.PrintTitles" localSheetId="9" hidden="1">'Sch-5 Dis'!$3:$13</definedName>
    <definedName name="Z_49037B54_2990_41F2_A98D_615EDAEEEC02_.wvu.PrintTitles" localSheetId="11" hidden="1">'Sch-6'!$3:$13</definedName>
    <definedName name="Z_49037B54_2990_41F2_A98D_615EDAEEEC02_.wvu.PrintTitles" localSheetId="12" hidden="1">'Sch-6 After Discount'!$3:$13</definedName>
    <definedName name="Z_49037B54_2990_41F2_A98D_615EDAEEEC02_.wvu.PrintTitles" localSheetId="13" hidden="1">'Sch-7'!$14:$14</definedName>
    <definedName name="Z_49037B54_2990_41F2_A98D_615EDAEEEC02_.wvu.Rows" localSheetId="1" hidden="1">Cover!$7:$7</definedName>
    <definedName name="Z_49037B54_2990_41F2_A98D_615EDAEEEC02_.wvu.Rows" localSheetId="14" hidden="1">Discount!$32:$34</definedName>
    <definedName name="Z_49037B54_2990_41F2_A98D_615EDAEEEC02_.wvu.Rows" localSheetId="3" hidden="1">'Names of Bidder'!$27:$30</definedName>
    <definedName name="Z_49037B54_2990_41F2_A98D_615EDAEEEC02_.wvu.Rows" localSheetId="4" hidden="1">'Sch-1'!#REF!,'Sch-1'!$113:$113</definedName>
    <definedName name="Z_49037B54_2990_41F2_A98D_615EDAEEEC02_.wvu.Rows" localSheetId="5" hidden="1">'Sch-2'!#REF!</definedName>
    <definedName name="Z_49037B54_2990_41F2_A98D_615EDAEEEC02_.wvu.Rows" localSheetId="13" hidden="1">'Sch-7'!$17:$18,'Sch-7'!$100:$218</definedName>
    <definedName name="Z_498493C3_769C_4143_9114_C68CD1D40B11_.wvu.Cols" localSheetId="15" hidden="1">'Bid Form 2nd Envelope'!$Y:$AN</definedName>
    <definedName name="Z_498493C3_769C_4143_9114_C68CD1D40B11_.wvu.Cols" localSheetId="14" hidden="1">Discount!$H:$K</definedName>
    <definedName name="Z_498493C3_769C_4143_9114_C68CD1D40B11_.wvu.Cols" localSheetId="3" hidden="1">'Names of Bidder'!$J:$L</definedName>
    <definedName name="Z_498493C3_769C_4143_9114_C68CD1D40B11_.wvu.Cols" localSheetId="4" hidden="1">'Sch-1'!$Q:$S</definedName>
    <definedName name="Z_498493C3_769C_4143_9114_C68CD1D40B11_.wvu.Cols" localSheetId="6" hidden="1">'Sch-3 '!$R:$S,'Sch-3 '!$AK:$AP</definedName>
    <definedName name="Z_498493C3_769C_4143_9114_C68CD1D40B11_.wvu.Cols" localSheetId="7" hidden="1">'Sch-4a'!$R:$S</definedName>
    <definedName name="Z_498493C3_769C_4143_9114_C68CD1D40B11_.wvu.Cols" localSheetId="8" hidden="1">'Sch-4b'!$R:$S</definedName>
    <definedName name="Z_498493C3_769C_4143_9114_C68CD1D40B11_.wvu.Cols" localSheetId="10" hidden="1">'Sch-5'!$I:$P</definedName>
    <definedName name="Z_498493C3_769C_4143_9114_C68CD1D40B11_.wvu.Cols" localSheetId="13" hidden="1">'Sch-7'!$P:$R,'Sch-7'!$AG:$AM</definedName>
    <definedName name="Z_498493C3_769C_4143_9114_C68CD1D40B11_.wvu.FilterData" localSheetId="4" hidden="1">'Sch-1'!$A$19:$AZ$116</definedName>
    <definedName name="Z_498493C3_769C_4143_9114_C68CD1D40B11_.wvu.FilterData" localSheetId="5" hidden="1">'Sch-2'!$G$19:$J$114</definedName>
    <definedName name="Z_498493C3_769C_4143_9114_C68CD1D40B11_.wvu.FilterData" localSheetId="6" hidden="1">'Sch-3 '!$A$19:$BB$73</definedName>
    <definedName name="Z_498493C3_769C_4143_9114_C68CD1D40B11_.wvu.PrintArea" localSheetId="15" hidden="1">'Bid Form 2nd Envelope'!$A$1:$F$61</definedName>
    <definedName name="Z_498493C3_769C_4143_9114_C68CD1D40B11_.wvu.PrintArea" localSheetId="1" hidden="1">Cover!$A$1:$H$15</definedName>
    <definedName name="Z_498493C3_769C_4143_9114_C68CD1D40B11_.wvu.PrintArea" localSheetId="14" hidden="1">Discount!$A$2:$G$43</definedName>
    <definedName name="Z_498493C3_769C_4143_9114_C68CD1D40B11_.wvu.PrintArea" localSheetId="2" hidden="1">Instructions!$A$1:$C$50</definedName>
    <definedName name="Z_498493C3_769C_4143_9114_C68CD1D40B11_.wvu.PrintArea" localSheetId="3" hidden="1">'Names of Bidder'!$A$1:$F$33</definedName>
    <definedName name="Z_498493C3_769C_4143_9114_C68CD1D40B11_.wvu.PrintArea" localSheetId="4" hidden="1">'Sch-1'!$A$1:$O$124</definedName>
    <definedName name="Z_498493C3_769C_4143_9114_C68CD1D40B11_.wvu.PrintArea" localSheetId="5" hidden="1">'Sch-2'!$A$1:$J$123</definedName>
    <definedName name="Z_498493C3_769C_4143_9114_C68CD1D40B11_.wvu.PrintArea" localSheetId="6" hidden="1">'Sch-3 '!$A$1:$Q$79</definedName>
    <definedName name="Z_498493C3_769C_4143_9114_C68CD1D40B11_.wvu.PrintArea" localSheetId="7" hidden="1">'Sch-4a'!$A$1:$Q$37</definedName>
    <definedName name="Z_498493C3_769C_4143_9114_C68CD1D40B11_.wvu.PrintArea" localSheetId="8" hidden="1">'Sch-4b'!$A$1:$Q$42</definedName>
    <definedName name="Z_498493C3_769C_4143_9114_C68CD1D40B11_.wvu.PrintArea" localSheetId="10" hidden="1">'Sch-5'!$A$1:$E$26</definedName>
    <definedName name="Z_498493C3_769C_4143_9114_C68CD1D40B11_.wvu.PrintArea" localSheetId="9" hidden="1">'Sch-5 Dis'!$A$1:$E$26</definedName>
    <definedName name="Z_498493C3_769C_4143_9114_C68CD1D40B11_.wvu.PrintArea" localSheetId="11" hidden="1">'Sch-6'!$A$1:$D$33</definedName>
    <definedName name="Z_498493C3_769C_4143_9114_C68CD1D40B11_.wvu.PrintArea" localSheetId="12" hidden="1">'Sch-6 After Discount'!$A$1:$D$33</definedName>
    <definedName name="Z_498493C3_769C_4143_9114_C68CD1D40B11_.wvu.PrintArea" localSheetId="13" hidden="1">'Sch-7'!$A$1:$N$27</definedName>
    <definedName name="Z_498493C3_769C_4143_9114_C68CD1D40B11_.wvu.PrintTitles" localSheetId="4" hidden="1">'Sch-1'!$15:$17</definedName>
    <definedName name="Z_498493C3_769C_4143_9114_C68CD1D40B11_.wvu.PrintTitles" localSheetId="5" hidden="1">'Sch-2'!$15:$17</definedName>
    <definedName name="Z_498493C3_769C_4143_9114_C68CD1D40B11_.wvu.PrintTitles" localSheetId="6" hidden="1">'Sch-3 '!$13:$17</definedName>
    <definedName name="Z_498493C3_769C_4143_9114_C68CD1D40B11_.wvu.PrintTitles" localSheetId="10" hidden="1">'Sch-5'!$3:$13</definedName>
    <definedName name="Z_498493C3_769C_4143_9114_C68CD1D40B11_.wvu.PrintTitles" localSheetId="9" hidden="1">'Sch-5 Dis'!$3:$13</definedName>
    <definedName name="Z_498493C3_769C_4143_9114_C68CD1D40B11_.wvu.PrintTitles" localSheetId="11" hidden="1">'Sch-6'!$3:$13</definedName>
    <definedName name="Z_498493C3_769C_4143_9114_C68CD1D40B11_.wvu.PrintTitles" localSheetId="12" hidden="1">'Sch-6 After Discount'!$3:$13</definedName>
    <definedName name="Z_498493C3_769C_4143_9114_C68CD1D40B11_.wvu.PrintTitles" localSheetId="13" hidden="1">'Sch-7'!$14:$14</definedName>
    <definedName name="Z_498493C3_769C_4143_9114_C68CD1D40B11_.wvu.Rows" localSheetId="1" hidden="1">Cover!$7:$7</definedName>
    <definedName name="Z_498493C3_769C_4143_9114_C68CD1D40B11_.wvu.Rows" localSheetId="14" hidden="1">Discount!$32:$34</definedName>
    <definedName name="Z_498493C3_769C_4143_9114_C68CD1D40B11_.wvu.Rows" localSheetId="3" hidden="1">'Names of Bidder'!$13:$23</definedName>
    <definedName name="Z_498493C3_769C_4143_9114_C68CD1D40B11_.wvu.Rows" localSheetId="5" hidden="1">'Sch-2'!#REF!</definedName>
    <definedName name="Z_498493C3_769C_4143_9114_C68CD1D40B11_.wvu.Rows" localSheetId="13" hidden="1">'Sch-7'!$17:$18,'Sch-7'!$100:$218</definedName>
    <definedName name="Z_4AA1107B_A795_4744_B566_827168772C7A_.wvu.Cols" localSheetId="14" hidden="1">Discount!$H:$O</definedName>
    <definedName name="Z_4AA1107B_A795_4744_B566_827168772C7A_.wvu.Cols" localSheetId="5" hidden="1">'Sch-2'!$M:$R</definedName>
    <definedName name="Z_4AA1107B_A795_4744_B566_827168772C7A_.wvu.Cols" localSheetId="6" hidden="1">'Sch-3 '!$S:$AE,'Sch-3 '!$AK:$AP</definedName>
    <definedName name="Z_4AA1107B_A795_4744_B566_827168772C7A_.wvu.Cols" localSheetId="10" hidden="1">'Sch-5'!$I:$P</definedName>
    <definedName name="Z_4AA1107B_A795_4744_B566_827168772C7A_.wvu.Cols" localSheetId="13" hidden="1">'Sch-7'!$O:$O,'Sch-7'!$AG:$AM</definedName>
    <definedName name="Z_4AA1107B_A795_4744_B566_827168772C7A_.wvu.FilterData" localSheetId="4" hidden="1">'Sch-1'!$A$19:$O$113</definedName>
    <definedName name="Z_4AA1107B_A795_4744_B566_827168772C7A_.wvu.FilterData" localSheetId="5" hidden="1">'Sch-2'!$G$19:$J$114</definedName>
    <definedName name="Z_4AA1107B_A795_4744_B566_827168772C7A_.wvu.FilterData" localSheetId="6" hidden="1">'Sch-3 '!$A$19:$P$73</definedName>
    <definedName name="Z_4AA1107B_A795_4744_B566_827168772C7A_.wvu.PrintArea" localSheetId="15" hidden="1">'Bid Form 2nd Envelope'!$A$1:$F$61</definedName>
    <definedName name="Z_4AA1107B_A795_4744_B566_827168772C7A_.wvu.PrintArea" localSheetId="14" hidden="1">Discount!$A$2:$G$43</definedName>
    <definedName name="Z_4AA1107B_A795_4744_B566_827168772C7A_.wvu.PrintArea" localSheetId="2" hidden="1">Instructions!$A$1:$C$50</definedName>
    <definedName name="Z_4AA1107B_A795_4744_B566_827168772C7A_.wvu.PrintArea" localSheetId="3" hidden="1">'Names of Bidder'!$A$1:$F$33</definedName>
    <definedName name="Z_4AA1107B_A795_4744_B566_827168772C7A_.wvu.PrintArea" localSheetId="4" hidden="1">'Sch-1'!$A$1:$O$124</definedName>
    <definedName name="Z_4AA1107B_A795_4744_B566_827168772C7A_.wvu.PrintArea" localSheetId="5" hidden="1">'Sch-2'!$A$1:$J$121</definedName>
    <definedName name="Z_4AA1107B_A795_4744_B566_827168772C7A_.wvu.PrintArea" localSheetId="6" hidden="1">'Sch-3 '!$A$1:$P$79</definedName>
    <definedName name="Z_4AA1107B_A795_4744_B566_827168772C7A_.wvu.PrintArea" localSheetId="7" hidden="1">'Sch-4a'!$A$1:$Q$37</definedName>
    <definedName name="Z_4AA1107B_A795_4744_B566_827168772C7A_.wvu.PrintArea" localSheetId="8" hidden="1">'Sch-4b'!$A$1:$Q$42</definedName>
    <definedName name="Z_4AA1107B_A795_4744_B566_827168772C7A_.wvu.PrintArea" localSheetId="10" hidden="1">'Sch-5'!$A$1:$E$26</definedName>
    <definedName name="Z_4AA1107B_A795_4744_B566_827168772C7A_.wvu.PrintArea" localSheetId="9" hidden="1">'Sch-5 Dis'!$A$1:$E$26</definedName>
    <definedName name="Z_4AA1107B_A795_4744_B566_827168772C7A_.wvu.PrintArea" localSheetId="11" hidden="1">'Sch-6'!$A$1:$D$33</definedName>
    <definedName name="Z_4AA1107B_A795_4744_B566_827168772C7A_.wvu.PrintArea" localSheetId="12" hidden="1">'Sch-6 After Discount'!$A$1:$D$33</definedName>
    <definedName name="Z_4AA1107B_A795_4744_B566_827168772C7A_.wvu.PrintArea" localSheetId="13" hidden="1">'Sch-7'!$A$1:$M$27</definedName>
    <definedName name="Z_4AA1107B_A795_4744_B566_827168772C7A_.wvu.PrintTitles" localSheetId="4" hidden="1">'Sch-1'!$15:$17</definedName>
    <definedName name="Z_4AA1107B_A795_4744_B566_827168772C7A_.wvu.PrintTitles" localSheetId="5" hidden="1">'Sch-2'!$15:$17</definedName>
    <definedName name="Z_4AA1107B_A795_4744_B566_827168772C7A_.wvu.PrintTitles" localSheetId="6" hidden="1">'Sch-3 '!$13:$17</definedName>
    <definedName name="Z_4AA1107B_A795_4744_B566_827168772C7A_.wvu.PrintTitles" localSheetId="10" hidden="1">'Sch-5'!$3:$13</definedName>
    <definedName name="Z_4AA1107B_A795_4744_B566_827168772C7A_.wvu.PrintTitles" localSheetId="9" hidden="1">'Sch-5 Dis'!$3:$13</definedName>
    <definedName name="Z_4AA1107B_A795_4744_B566_827168772C7A_.wvu.PrintTitles" localSheetId="11" hidden="1">'Sch-6'!$3:$13</definedName>
    <definedName name="Z_4AA1107B_A795_4744_B566_827168772C7A_.wvu.PrintTitles" localSheetId="12" hidden="1">'Sch-6 After Discount'!$3:$13</definedName>
    <definedName name="Z_4AA1107B_A795_4744_B566_827168772C7A_.wvu.PrintTitles" localSheetId="13" hidden="1">'Sch-7'!$14:$14</definedName>
    <definedName name="Z_4AA1107B_A795_4744_B566_827168772C7A_.wvu.Rows" localSheetId="1" hidden="1">Cover!$7:$7</definedName>
    <definedName name="Z_4AA1107B_A795_4744_B566_827168772C7A_.wvu.Rows" localSheetId="14" hidden="1">Discount!$32:$34</definedName>
    <definedName name="Z_4AA1107B_A795_4744_B566_827168772C7A_.wvu.Rows" localSheetId="5" hidden="1">'Sch-2'!#REF!,'Sch-2'!#REF!</definedName>
    <definedName name="Z_4AA1107B_A795_4744_B566_827168772C7A_.wvu.Rows" localSheetId="13" hidden="1">'Sch-7'!$24:$24,'Sch-7'!$100:$218</definedName>
    <definedName name="Z_4F65FF32_EC61_4022_A399_2986D7B6B8B3_.wvu.Cols" localSheetId="15" hidden="1">'Bid Form 2nd Envelope'!$Z:$AJ</definedName>
    <definedName name="Z_4F65FF32_EC61_4022_A399_2986D7B6B8B3_.wvu.Cols" localSheetId="4" hidden="1">'Sch-1'!$Y:$AL</definedName>
    <definedName name="Z_4F65FF32_EC61_4022_A399_2986D7B6B8B3_.wvu.Cols" localSheetId="5" hidden="1">'Sch-2'!#REF!</definedName>
    <definedName name="Z_4F65FF32_EC61_4022_A399_2986D7B6B8B3_.wvu.Cols" localSheetId="6" hidden="1">'Sch-3 '!$AK:$AP</definedName>
    <definedName name="Z_4F65FF32_EC61_4022_A399_2986D7B6B8B3_.wvu.Cols" localSheetId="10" hidden="1">'Sch-5'!$I:$P</definedName>
    <definedName name="Z_4F65FF32_EC61_4022_A399_2986D7B6B8B3_.wvu.Cols" localSheetId="9" hidden="1">'Sch-5 Dis'!$I:$P</definedName>
    <definedName name="Z_4F65FF32_EC61_4022_A399_2986D7B6B8B3_.wvu.Cols" localSheetId="13" hidden="1">'Sch-7'!$AG:$AM</definedName>
    <definedName name="Z_4F65FF32_EC61_4022_A399_2986D7B6B8B3_.wvu.PrintArea" localSheetId="15" hidden="1">'Bid Form 2nd Envelope'!$A$1:$F$61</definedName>
    <definedName name="Z_4F65FF32_EC61_4022_A399_2986D7B6B8B3_.wvu.PrintArea" localSheetId="14" hidden="1">Discount!$A$2:$G$41</definedName>
    <definedName name="Z_4F65FF32_EC61_4022_A399_2986D7B6B8B3_.wvu.PrintArea" localSheetId="2" hidden="1">Instructions!$A$1:$C$50</definedName>
    <definedName name="Z_4F65FF32_EC61_4022_A399_2986D7B6B8B3_.wvu.PrintArea" localSheetId="3" hidden="1">'Names of Bidder'!$A$1:$D$31</definedName>
    <definedName name="Z_4F65FF32_EC61_4022_A399_2986D7B6B8B3_.wvu.PrintArea" localSheetId="4" hidden="1">'Sch-1'!$A$1:$O$125</definedName>
    <definedName name="Z_4F65FF32_EC61_4022_A399_2986D7B6B8B3_.wvu.PrintArea" localSheetId="5" hidden="1">'Sch-2'!$A$1:$J$113</definedName>
    <definedName name="Z_4F65FF32_EC61_4022_A399_2986D7B6B8B3_.wvu.PrintArea" localSheetId="6" hidden="1">'Sch-3 '!$A$1:$P$72</definedName>
    <definedName name="Z_4F65FF32_EC61_4022_A399_2986D7B6B8B3_.wvu.PrintArea" localSheetId="7" hidden="1">'Sch-4a'!$A$1:$Q$37</definedName>
    <definedName name="Z_4F65FF32_EC61_4022_A399_2986D7B6B8B3_.wvu.PrintArea" localSheetId="8" hidden="1">'Sch-4b'!$A$1:$Q$42</definedName>
    <definedName name="Z_4F65FF32_EC61_4022_A399_2986D7B6B8B3_.wvu.PrintArea" localSheetId="10" hidden="1">'Sch-5'!$A$1:$E$26</definedName>
    <definedName name="Z_4F65FF32_EC61_4022_A399_2986D7B6B8B3_.wvu.PrintArea" localSheetId="9" hidden="1">'Sch-5 Dis'!$A$1:$E$26</definedName>
    <definedName name="Z_4F65FF32_EC61_4022_A399_2986D7B6B8B3_.wvu.PrintArea" localSheetId="11" hidden="1">'Sch-6'!$A$1:$D$34</definedName>
    <definedName name="Z_4F65FF32_EC61_4022_A399_2986D7B6B8B3_.wvu.PrintArea" localSheetId="12" hidden="1">'Sch-6 After Discount'!$A$1:$D$34</definedName>
    <definedName name="Z_4F65FF32_EC61_4022_A399_2986D7B6B8B3_.wvu.PrintArea" localSheetId="13" hidden="1">'Sch-7'!$A$1:$M$27</definedName>
    <definedName name="Z_4F65FF32_EC61_4022_A399_2986D7B6B8B3_.wvu.PrintTitles" localSheetId="4" hidden="1">'Sch-1'!$15:$17</definedName>
    <definedName name="Z_4F65FF32_EC61_4022_A399_2986D7B6B8B3_.wvu.PrintTitles" localSheetId="5" hidden="1">'Sch-2'!$15:$17</definedName>
    <definedName name="Z_4F65FF32_EC61_4022_A399_2986D7B6B8B3_.wvu.PrintTitles" localSheetId="6" hidden="1">'Sch-3 '!$13:$17</definedName>
    <definedName name="Z_4F65FF32_EC61_4022_A399_2986D7B6B8B3_.wvu.PrintTitles" localSheetId="10" hidden="1">'Sch-5'!$3:$13</definedName>
    <definedName name="Z_4F65FF32_EC61_4022_A399_2986D7B6B8B3_.wvu.PrintTitles" localSheetId="9" hidden="1">'Sch-5 Dis'!$3:$13</definedName>
    <definedName name="Z_4F65FF32_EC61_4022_A399_2986D7B6B8B3_.wvu.PrintTitles" localSheetId="11" hidden="1">'Sch-6'!$3:$13</definedName>
    <definedName name="Z_4F65FF32_EC61_4022_A399_2986D7B6B8B3_.wvu.PrintTitles" localSheetId="12" hidden="1">'Sch-6 After Discount'!$3:$13</definedName>
    <definedName name="Z_4F65FF32_EC61_4022_A399_2986D7B6B8B3_.wvu.PrintTitles" localSheetId="13" hidden="1">'Sch-7'!$14:$14</definedName>
    <definedName name="Z_4F65FF32_EC61_4022_A399_2986D7B6B8B3_.wvu.Rows" localSheetId="4" hidden="1">'Sch-1'!$150:$216</definedName>
    <definedName name="Z_4F65FF32_EC61_4022_A399_2986D7B6B8B3_.wvu.Rows" localSheetId="5" hidden="1">'Sch-2'!#REF!</definedName>
    <definedName name="Z_4F65FF32_EC61_4022_A399_2986D7B6B8B3_.wvu.Rows" localSheetId="6" hidden="1">'Sch-3 '!#REF!</definedName>
    <definedName name="Z_4F65FF32_EC61_4022_A399_2986D7B6B8B3_.wvu.Rows" localSheetId="13" hidden="1">'Sch-7'!$100:$218</definedName>
    <definedName name="Z_58D82F59_8CF6_455F_B9F4_081499FDF243_.wvu.Cols" localSheetId="14" hidden="1">Discount!$H:$L</definedName>
    <definedName name="Z_58D82F59_8CF6_455F_B9F4_081499FDF243_.wvu.PrintArea" localSheetId="14" hidden="1">Discount!$A$2:$G$43</definedName>
    <definedName name="Z_58D82F59_8CF6_455F_B9F4_081499FDF243_.wvu.Rows" localSheetId="14" hidden="1">Discount!$20:$20,Discount!$27:$27</definedName>
    <definedName name="Z_696D9240_6693_44E8_B9A4_2BFADD101EE2_.wvu.Cols" localSheetId="14" hidden="1">Discount!$H:$L</definedName>
    <definedName name="Z_696D9240_6693_44E8_B9A4_2BFADD101EE2_.wvu.PrintArea" localSheetId="14" hidden="1">Discount!$A$2:$G$43</definedName>
    <definedName name="Z_696D9240_6693_44E8_B9A4_2BFADD101EE2_.wvu.Rows" localSheetId="14" hidden="1">Discount!$20:$20,Discount!$27:$27</definedName>
    <definedName name="Z_7487ED9F_BBED_4B2A_9631_22F1A430946B_.wvu.Cols" localSheetId="14" hidden="1">Discount!$H:$O</definedName>
    <definedName name="Z_7487ED9F_BBED_4B2A_9631_22F1A430946B_.wvu.Cols" localSheetId="5" hidden="1">'Sch-2'!$M:$R</definedName>
    <definedName name="Z_7487ED9F_BBED_4B2A_9631_22F1A430946B_.wvu.Cols" localSheetId="6" hidden="1">'Sch-3 '!$S:$AE,'Sch-3 '!$AK:$AP</definedName>
    <definedName name="Z_7487ED9F_BBED_4B2A_9631_22F1A430946B_.wvu.Cols" localSheetId="10" hidden="1">'Sch-5'!$I:$P</definedName>
    <definedName name="Z_7487ED9F_BBED_4B2A_9631_22F1A430946B_.wvu.Cols" localSheetId="13" hidden="1">'Sch-7'!$O:$O,'Sch-7'!$AG:$AM</definedName>
    <definedName name="Z_7487ED9F_BBED_4B2A_9631_22F1A430946B_.wvu.FilterData" localSheetId="4" hidden="1">'Sch-1'!$A$19:$O$113</definedName>
    <definedName name="Z_7487ED9F_BBED_4B2A_9631_22F1A430946B_.wvu.FilterData" localSheetId="5" hidden="1">'Sch-2'!$G$19:$J$114</definedName>
    <definedName name="Z_7487ED9F_BBED_4B2A_9631_22F1A430946B_.wvu.FilterData" localSheetId="6" hidden="1">'Sch-3 '!$A$19:$P$73</definedName>
    <definedName name="Z_7487ED9F_BBED_4B2A_9631_22F1A430946B_.wvu.PrintArea" localSheetId="15" hidden="1">'Bid Form 2nd Envelope'!$A$1:$F$61</definedName>
    <definedName name="Z_7487ED9F_BBED_4B2A_9631_22F1A430946B_.wvu.PrintArea" localSheetId="14" hidden="1">Discount!$A$2:$G$43</definedName>
    <definedName name="Z_7487ED9F_BBED_4B2A_9631_22F1A430946B_.wvu.PrintArea" localSheetId="2" hidden="1">Instructions!$A$1:$C$50</definedName>
    <definedName name="Z_7487ED9F_BBED_4B2A_9631_22F1A430946B_.wvu.PrintArea" localSheetId="3" hidden="1">'Names of Bidder'!$A$1:$F$33</definedName>
    <definedName name="Z_7487ED9F_BBED_4B2A_9631_22F1A430946B_.wvu.PrintArea" localSheetId="4" hidden="1">'Sch-1'!$A$1:$O$124</definedName>
    <definedName name="Z_7487ED9F_BBED_4B2A_9631_22F1A430946B_.wvu.PrintArea" localSheetId="5" hidden="1">'Sch-2'!$A$1:$J$121</definedName>
    <definedName name="Z_7487ED9F_BBED_4B2A_9631_22F1A430946B_.wvu.PrintArea" localSheetId="6" hidden="1">'Sch-3 '!$A$1:$P$79</definedName>
    <definedName name="Z_7487ED9F_BBED_4B2A_9631_22F1A430946B_.wvu.PrintArea" localSheetId="7" hidden="1">'Sch-4a'!$A$1:$Q$37</definedName>
    <definedName name="Z_7487ED9F_BBED_4B2A_9631_22F1A430946B_.wvu.PrintArea" localSheetId="8" hidden="1">'Sch-4b'!$A$1:$Q$42</definedName>
    <definedName name="Z_7487ED9F_BBED_4B2A_9631_22F1A430946B_.wvu.PrintArea" localSheetId="10" hidden="1">'Sch-5'!$A$1:$E$26</definedName>
    <definedName name="Z_7487ED9F_BBED_4B2A_9631_22F1A430946B_.wvu.PrintArea" localSheetId="9" hidden="1">'Sch-5 Dis'!$A$1:$E$26</definedName>
    <definedName name="Z_7487ED9F_BBED_4B2A_9631_22F1A430946B_.wvu.PrintArea" localSheetId="11" hidden="1">'Sch-6'!$A$1:$D$33</definedName>
    <definedName name="Z_7487ED9F_BBED_4B2A_9631_22F1A430946B_.wvu.PrintArea" localSheetId="12" hidden="1">'Sch-6 After Discount'!$A$1:$D$33</definedName>
    <definedName name="Z_7487ED9F_BBED_4B2A_9631_22F1A430946B_.wvu.PrintArea" localSheetId="13" hidden="1">'Sch-7'!$A$1:$M$27</definedName>
    <definedName name="Z_7487ED9F_BBED_4B2A_9631_22F1A430946B_.wvu.PrintTitles" localSheetId="4" hidden="1">'Sch-1'!$15:$17</definedName>
    <definedName name="Z_7487ED9F_BBED_4B2A_9631_22F1A430946B_.wvu.PrintTitles" localSheetId="5" hidden="1">'Sch-2'!$15:$17</definedName>
    <definedName name="Z_7487ED9F_BBED_4B2A_9631_22F1A430946B_.wvu.PrintTitles" localSheetId="6" hidden="1">'Sch-3 '!$13:$17</definedName>
    <definedName name="Z_7487ED9F_BBED_4B2A_9631_22F1A430946B_.wvu.PrintTitles" localSheetId="10" hidden="1">'Sch-5'!$3:$13</definedName>
    <definedName name="Z_7487ED9F_BBED_4B2A_9631_22F1A430946B_.wvu.PrintTitles" localSheetId="9" hidden="1">'Sch-5 Dis'!$3:$13</definedName>
    <definedName name="Z_7487ED9F_BBED_4B2A_9631_22F1A430946B_.wvu.PrintTitles" localSheetId="11" hidden="1">'Sch-6'!$3:$13</definedName>
    <definedName name="Z_7487ED9F_BBED_4B2A_9631_22F1A430946B_.wvu.PrintTitles" localSheetId="12" hidden="1">'Sch-6 After Discount'!$3:$13</definedName>
    <definedName name="Z_7487ED9F_BBED_4B2A_9631_22F1A430946B_.wvu.PrintTitles" localSheetId="13" hidden="1">'Sch-7'!$14:$14</definedName>
    <definedName name="Z_7487ED9F_BBED_4B2A_9631_22F1A430946B_.wvu.Rows" localSheetId="1" hidden="1">Cover!$7:$7</definedName>
    <definedName name="Z_7487ED9F_BBED_4B2A_9631_22F1A430946B_.wvu.Rows" localSheetId="14" hidden="1">Discount!$32:$34</definedName>
    <definedName name="Z_7487ED9F_BBED_4B2A_9631_22F1A430946B_.wvu.Rows" localSheetId="5" hidden="1">'Sch-2'!#REF!,'Sch-2'!#REF!</definedName>
    <definedName name="Z_7487ED9F_BBED_4B2A_9631_22F1A430946B_.wvu.Rows" localSheetId="13" hidden="1">'Sch-7'!$24:$24,'Sch-7'!$100:$218</definedName>
    <definedName name="Z_8E2BD47E_9D90_4E85_B636_9331A76FA1A9_.wvu.Cols" localSheetId="15" hidden="1">'Bid Form 2nd Envelope'!$Y:$AN</definedName>
    <definedName name="Z_8E2BD47E_9D90_4E85_B636_9331A76FA1A9_.wvu.Cols" localSheetId="14" hidden="1">Discount!$H:$K</definedName>
    <definedName name="Z_8E2BD47E_9D90_4E85_B636_9331A76FA1A9_.wvu.Cols" localSheetId="3" hidden="1">'Names of Bidder'!$J:$Z</definedName>
    <definedName name="Z_8E2BD47E_9D90_4E85_B636_9331A76FA1A9_.wvu.Cols" localSheetId="4" hidden="1">'Sch-1'!$P:$Z,'Sch-1'!$AD:$AH</definedName>
    <definedName name="Z_8E2BD47E_9D90_4E85_B636_9331A76FA1A9_.wvu.Cols" localSheetId="5" hidden="1">'Sch-2'!$K:$N</definedName>
    <definedName name="Z_8E2BD47E_9D90_4E85_B636_9331A76FA1A9_.wvu.Cols" localSheetId="6" hidden="1">'Sch-3 '!$R:$V,'Sch-3 '!$AK:$AP</definedName>
    <definedName name="Z_8E2BD47E_9D90_4E85_B636_9331A76FA1A9_.wvu.Cols" localSheetId="7" hidden="1">'Sch-4a'!$R:$W</definedName>
    <definedName name="Z_8E2BD47E_9D90_4E85_B636_9331A76FA1A9_.wvu.Cols" localSheetId="8" hidden="1">'Sch-4b'!$R:$T</definedName>
    <definedName name="Z_8E2BD47E_9D90_4E85_B636_9331A76FA1A9_.wvu.Cols" localSheetId="10" hidden="1">'Sch-5'!$I:$P</definedName>
    <definedName name="Z_8E2BD47E_9D90_4E85_B636_9331A76FA1A9_.wvu.Cols" localSheetId="13" hidden="1">'Sch-7'!$P:$R,'Sch-7'!$AG:$AM</definedName>
    <definedName name="Z_8E2BD47E_9D90_4E85_B636_9331A76FA1A9_.wvu.FilterData" localSheetId="4" hidden="1">'Sch-1'!$A$19:$AZ$116</definedName>
    <definedName name="Z_8E2BD47E_9D90_4E85_B636_9331A76FA1A9_.wvu.FilterData" localSheetId="5" hidden="1">'Sch-2'!$G$19:$J$114</definedName>
    <definedName name="Z_8E2BD47E_9D90_4E85_B636_9331A76FA1A9_.wvu.FilterData" localSheetId="6" hidden="1">'Sch-3 '!$A$19:$BB$73</definedName>
    <definedName name="Z_8E2BD47E_9D90_4E85_B636_9331A76FA1A9_.wvu.PrintArea" localSheetId="15" hidden="1">'Bid Form 2nd Envelope'!$A$1:$F$60</definedName>
    <definedName name="Z_8E2BD47E_9D90_4E85_B636_9331A76FA1A9_.wvu.PrintArea" localSheetId="1" hidden="1">Cover!$A$1:$F$15</definedName>
    <definedName name="Z_8E2BD47E_9D90_4E85_B636_9331A76FA1A9_.wvu.PrintArea" localSheetId="14" hidden="1">Discount!$A$2:$G$43</definedName>
    <definedName name="Z_8E2BD47E_9D90_4E85_B636_9331A76FA1A9_.wvu.PrintArea" localSheetId="2" hidden="1">Instructions!$A$1:$C$50</definedName>
    <definedName name="Z_8E2BD47E_9D90_4E85_B636_9331A76FA1A9_.wvu.PrintArea" localSheetId="3" hidden="1">'Names of Bidder'!$A$1:$F$33</definedName>
    <definedName name="Z_8E2BD47E_9D90_4E85_B636_9331A76FA1A9_.wvu.PrintArea" localSheetId="4" hidden="1">'Sch-1'!$A$1:$O$124</definedName>
    <definedName name="Z_8E2BD47E_9D90_4E85_B636_9331A76FA1A9_.wvu.PrintArea" localSheetId="5" hidden="1">'Sch-2'!$A$1:$K$123</definedName>
    <definedName name="Z_8E2BD47E_9D90_4E85_B636_9331A76FA1A9_.wvu.PrintArea" localSheetId="6" hidden="1">'Sch-3 '!$A$1:$Q$79</definedName>
    <definedName name="Z_8E2BD47E_9D90_4E85_B636_9331A76FA1A9_.wvu.PrintArea" localSheetId="7" hidden="1">'Sch-4a'!$A$1:$Q$37</definedName>
    <definedName name="Z_8E2BD47E_9D90_4E85_B636_9331A76FA1A9_.wvu.PrintArea" localSheetId="8" hidden="1">'Sch-4b'!$A$1:$Q$42</definedName>
    <definedName name="Z_8E2BD47E_9D90_4E85_B636_9331A76FA1A9_.wvu.PrintArea" localSheetId="10" hidden="1">'Sch-5'!$A$1:$E$26</definedName>
    <definedName name="Z_8E2BD47E_9D90_4E85_B636_9331A76FA1A9_.wvu.PrintArea" localSheetId="9" hidden="1">'Sch-5 Dis'!$A$1:$E$26</definedName>
    <definedName name="Z_8E2BD47E_9D90_4E85_B636_9331A76FA1A9_.wvu.PrintArea" localSheetId="11" hidden="1">'Sch-6'!$A$1:$D$33</definedName>
    <definedName name="Z_8E2BD47E_9D90_4E85_B636_9331A76FA1A9_.wvu.PrintArea" localSheetId="12" hidden="1">'Sch-6 After Discount'!$A$1:$D$33</definedName>
    <definedName name="Z_8E2BD47E_9D90_4E85_B636_9331A76FA1A9_.wvu.PrintArea" localSheetId="13" hidden="1">'Sch-7'!$A$1:$N$27</definedName>
    <definedName name="Z_8E2BD47E_9D90_4E85_B636_9331A76FA1A9_.wvu.PrintTitles" localSheetId="4" hidden="1">'Sch-1'!$15:$17</definedName>
    <definedName name="Z_8E2BD47E_9D90_4E85_B636_9331A76FA1A9_.wvu.PrintTitles" localSheetId="5" hidden="1">'Sch-2'!$15:$17</definedName>
    <definedName name="Z_8E2BD47E_9D90_4E85_B636_9331A76FA1A9_.wvu.PrintTitles" localSheetId="6" hidden="1">'Sch-3 '!$13:$17</definedName>
    <definedName name="Z_8E2BD47E_9D90_4E85_B636_9331A76FA1A9_.wvu.PrintTitles" localSheetId="10" hidden="1">'Sch-5'!$3:$13</definedName>
    <definedName name="Z_8E2BD47E_9D90_4E85_B636_9331A76FA1A9_.wvu.PrintTitles" localSheetId="9" hidden="1">'Sch-5 Dis'!$3:$13</definedName>
    <definedName name="Z_8E2BD47E_9D90_4E85_B636_9331A76FA1A9_.wvu.PrintTitles" localSheetId="11" hidden="1">'Sch-6'!$3:$13</definedName>
    <definedName name="Z_8E2BD47E_9D90_4E85_B636_9331A76FA1A9_.wvu.PrintTitles" localSheetId="12" hidden="1">'Sch-6 After Discount'!$3:$13</definedName>
    <definedName name="Z_8E2BD47E_9D90_4E85_B636_9331A76FA1A9_.wvu.PrintTitles" localSheetId="13" hidden="1">'Sch-7'!$14:$14</definedName>
    <definedName name="Z_8E2BD47E_9D90_4E85_B636_9331A76FA1A9_.wvu.Rows" localSheetId="1" hidden="1">Cover!$7:$7</definedName>
    <definedName name="Z_8E2BD47E_9D90_4E85_B636_9331A76FA1A9_.wvu.Rows" localSheetId="14" hidden="1">Discount!$32:$34</definedName>
    <definedName name="Z_8E2BD47E_9D90_4E85_B636_9331A76FA1A9_.wvu.Rows" localSheetId="3" hidden="1">'Names of Bidder'!$7:$7,'Names of Bidder'!$14:$23,'Names of Bidder'!$27:$30</definedName>
    <definedName name="Z_8E2BD47E_9D90_4E85_B636_9331A76FA1A9_.wvu.Rows" localSheetId="11" hidden="1">'Sch-6'!$31:$31</definedName>
    <definedName name="Z_8E2BD47E_9D90_4E85_B636_9331A76FA1A9_.wvu.Rows" localSheetId="13" hidden="1">'Sch-7'!$17:$18,'Sch-7'!$100:$218</definedName>
    <definedName name="Z_A7DBDDEF_9245_44C6_9EBF_032DB6E1C0A2_.wvu.Cols" localSheetId="14" hidden="1">Discount!$H:$O</definedName>
    <definedName name="Z_A7DBDDEF_9245_44C6_9EBF_032DB6E1C0A2_.wvu.Cols" localSheetId="4" hidden="1">'Sch-1'!$P:$P,'Sch-1'!$T:$V</definedName>
    <definedName name="Z_A7DBDDEF_9245_44C6_9EBF_032DB6E1C0A2_.wvu.Cols" localSheetId="5" hidden="1">'Sch-2'!$M:$R</definedName>
    <definedName name="Z_A7DBDDEF_9245_44C6_9EBF_032DB6E1C0A2_.wvu.Cols" localSheetId="6" hidden="1">'Sch-3 '!$S:$AE,'Sch-3 '!$AK:$AP</definedName>
    <definedName name="Z_A7DBDDEF_9245_44C6_9EBF_032DB6E1C0A2_.wvu.Cols" localSheetId="10" hidden="1">'Sch-5'!$I:$P</definedName>
    <definedName name="Z_A7DBDDEF_9245_44C6_9EBF_032DB6E1C0A2_.wvu.Cols" localSheetId="13" hidden="1">'Sch-7'!$O:$O,'Sch-7'!$AG:$AM</definedName>
    <definedName name="Z_A7DBDDEF_9245_44C6_9EBF_032DB6E1C0A2_.wvu.FilterData" localSheetId="4" hidden="1">'Sch-1'!$A$19:$O$113</definedName>
    <definedName name="Z_A7DBDDEF_9245_44C6_9EBF_032DB6E1C0A2_.wvu.FilterData" localSheetId="5" hidden="1">'Sch-2'!$G$19:$J$114</definedName>
    <definedName name="Z_A7DBDDEF_9245_44C6_9EBF_032DB6E1C0A2_.wvu.FilterData" localSheetId="6" hidden="1">'Sch-3 '!$A$19:$P$73</definedName>
    <definedName name="Z_A7DBDDEF_9245_44C6_9EBF_032DB6E1C0A2_.wvu.PrintArea" localSheetId="15" hidden="1">'Bid Form 2nd Envelope'!$A$1:$F$61</definedName>
    <definedName name="Z_A7DBDDEF_9245_44C6_9EBF_032DB6E1C0A2_.wvu.PrintArea" localSheetId="14" hidden="1">Discount!$A$2:$G$43</definedName>
    <definedName name="Z_A7DBDDEF_9245_44C6_9EBF_032DB6E1C0A2_.wvu.PrintArea" localSheetId="2" hidden="1">Instructions!$A$1:$C$50</definedName>
    <definedName name="Z_A7DBDDEF_9245_44C6_9EBF_032DB6E1C0A2_.wvu.PrintArea" localSheetId="3" hidden="1">'Names of Bidder'!$A$1:$F$33</definedName>
    <definedName name="Z_A7DBDDEF_9245_44C6_9EBF_032DB6E1C0A2_.wvu.PrintArea" localSheetId="4" hidden="1">'Sch-1'!$A$1:$O$124</definedName>
    <definedName name="Z_A7DBDDEF_9245_44C6_9EBF_032DB6E1C0A2_.wvu.PrintArea" localSheetId="5" hidden="1">'Sch-2'!$A$1:$J$121</definedName>
    <definedName name="Z_A7DBDDEF_9245_44C6_9EBF_032DB6E1C0A2_.wvu.PrintArea" localSheetId="6" hidden="1">'Sch-3 '!$A$1:$P$79</definedName>
    <definedName name="Z_A7DBDDEF_9245_44C6_9EBF_032DB6E1C0A2_.wvu.PrintArea" localSheetId="7" hidden="1">'Sch-4a'!$A$1:$Q$37</definedName>
    <definedName name="Z_A7DBDDEF_9245_44C6_9EBF_032DB6E1C0A2_.wvu.PrintArea" localSheetId="8" hidden="1">'Sch-4b'!$A$1:$Q$42</definedName>
    <definedName name="Z_A7DBDDEF_9245_44C6_9EBF_032DB6E1C0A2_.wvu.PrintArea" localSheetId="10" hidden="1">'Sch-5'!$A$1:$E$26</definedName>
    <definedName name="Z_A7DBDDEF_9245_44C6_9EBF_032DB6E1C0A2_.wvu.PrintArea" localSheetId="9" hidden="1">'Sch-5 Dis'!$A$1:$E$26</definedName>
    <definedName name="Z_A7DBDDEF_9245_44C6_9EBF_032DB6E1C0A2_.wvu.PrintArea" localSheetId="11" hidden="1">'Sch-6'!$A$1:$D$33</definedName>
    <definedName name="Z_A7DBDDEF_9245_44C6_9EBF_032DB6E1C0A2_.wvu.PrintArea" localSheetId="12" hidden="1">'Sch-6 After Discount'!$A$1:$D$33</definedName>
    <definedName name="Z_A7DBDDEF_9245_44C6_9EBF_032DB6E1C0A2_.wvu.PrintArea" localSheetId="13" hidden="1">'Sch-7'!$A$1:$M$27</definedName>
    <definedName name="Z_A7DBDDEF_9245_44C6_9EBF_032DB6E1C0A2_.wvu.PrintTitles" localSheetId="4" hidden="1">'Sch-1'!$15:$17</definedName>
    <definedName name="Z_A7DBDDEF_9245_44C6_9EBF_032DB6E1C0A2_.wvu.PrintTitles" localSheetId="5" hidden="1">'Sch-2'!$15:$17</definedName>
    <definedName name="Z_A7DBDDEF_9245_44C6_9EBF_032DB6E1C0A2_.wvu.PrintTitles" localSheetId="6" hidden="1">'Sch-3 '!$13:$17</definedName>
    <definedName name="Z_A7DBDDEF_9245_44C6_9EBF_032DB6E1C0A2_.wvu.PrintTitles" localSheetId="10" hidden="1">'Sch-5'!$3:$13</definedName>
    <definedName name="Z_A7DBDDEF_9245_44C6_9EBF_032DB6E1C0A2_.wvu.PrintTitles" localSheetId="9" hidden="1">'Sch-5 Dis'!$3:$13</definedName>
    <definedName name="Z_A7DBDDEF_9245_44C6_9EBF_032DB6E1C0A2_.wvu.PrintTitles" localSheetId="11" hidden="1">'Sch-6'!$3:$13</definedName>
    <definedName name="Z_A7DBDDEF_9245_44C6_9EBF_032DB6E1C0A2_.wvu.PrintTitles" localSheetId="12" hidden="1">'Sch-6 After Discount'!$3:$13</definedName>
    <definedName name="Z_A7DBDDEF_9245_44C6_9EBF_032DB6E1C0A2_.wvu.PrintTitles" localSheetId="13" hidden="1">'Sch-7'!$14:$14</definedName>
    <definedName name="Z_A7DBDDEF_9245_44C6_9EBF_032DB6E1C0A2_.wvu.Rows" localSheetId="1" hidden="1">Cover!$7:$7</definedName>
    <definedName name="Z_A7DBDDEF_9245_44C6_9EBF_032DB6E1C0A2_.wvu.Rows" localSheetId="14" hidden="1">Discount!$32:$34</definedName>
    <definedName name="Z_A7DBDDEF_9245_44C6_9EBF_032DB6E1C0A2_.wvu.Rows" localSheetId="4" hidden="1">'Sch-1'!#REF!,'Sch-1'!#REF!,'Sch-1'!#REF!,'Sch-1'!#REF!</definedName>
    <definedName name="Z_A7DBDDEF_9245_44C6_9EBF_032DB6E1C0A2_.wvu.Rows" localSheetId="5" hidden="1">'Sch-2'!#REF!,'Sch-2'!#REF!,'Sch-2'!#REF!,'Sch-2'!#REF!</definedName>
    <definedName name="Z_A7DBDDEF_9245_44C6_9EBF_032DB6E1C0A2_.wvu.Rows" localSheetId="6" hidden="1">'Sch-3 '!#REF!,'Sch-3 '!#REF!,'Sch-3 '!#REF!,'Sch-3 '!#REF!</definedName>
    <definedName name="Z_A7DBDDEF_9245_44C6_9EBF_032DB6E1C0A2_.wvu.Rows" localSheetId="13" hidden="1">'Sch-7'!$24:$24,'Sch-7'!$100:$218</definedName>
    <definedName name="Z_B23AD343_29DA_4CE0_BD10_47BF44F3782F_.wvu.Cols" localSheetId="14" hidden="1">Discount!$H:$O</definedName>
    <definedName name="Z_B23AD343_29DA_4CE0_BD10_47BF44F3782F_.wvu.Cols" localSheetId="4" hidden="1">'Sch-1'!$S:$AV</definedName>
    <definedName name="Z_B23AD343_29DA_4CE0_BD10_47BF44F3782F_.wvu.Cols" localSheetId="5" hidden="1">'Sch-2'!$M:$R</definedName>
    <definedName name="Z_B23AD343_29DA_4CE0_BD10_47BF44F3782F_.wvu.Cols" localSheetId="6" hidden="1">'Sch-3 '!$S:$AE,'Sch-3 '!$AK:$AP</definedName>
    <definedName name="Z_B23AD343_29DA_4CE0_BD10_47BF44F3782F_.wvu.Cols" localSheetId="10" hidden="1">'Sch-5'!$I:$P</definedName>
    <definedName name="Z_B23AD343_29DA_4CE0_BD10_47BF44F3782F_.wvu.Cols" localSheetId="13" hidden="1">'Sch-7'!$O:$O,'Sch-7'!$AG:$AM</definedName>
    <definedName name="Z_B23AD343_29DA_4CE0_BD10_47BF44F3782F_.wvu.FilterData" localSheetId="4" hidden="1">'Sch-1'!$A$19:$O$113</definedName>
    <definedName name="Z_B23AD343_29DA_4CE0_BD10_47BF44F3782F_.wvu.FilterData" localSheetId="5" hidden="1">'Sch-2'!$G$19:$J$114</definedName>
    <definedName name="Z_B23AD343_29DA_4CE0_BD10_47BF44F3782F_.wvu.FilterData" localSheetId="6" hidden="1">'Sch-3 '!$A$19:$P$73</definedName>
    <definedName name="Z_B23AD343_29DA_4CE0_BD10_47BF44F3782F_.wvu.PrintArea" localSheetId="15" hidden="1">'Bid Form 2nd Envelope'!$A$1:$F$61</definedName>
    <definedName name="Z_B23AD343_29DA_4CE0_BD10_47BF44F3782F_.wvu.PrintArea" localSheetId="14" hidden="1">Discount!$A$2:$G$43</definedName>
    <definedName name="Z_B23AD343_29DA_4CE0_BD10_47BF44F3782F_.wvu.PrintArea" localSheetId="2" hidden="1">Instructions!$A$1:$C$50</definedName>
    <definedName name="Z_B23AD343_29DA_4CE0_BD10_47BF44F3782F_.wvu.PrintArea" localSheetId="3" hidden="1">'Names of Bidder'!$A$1:$D$31</definedName>
    <definedName name="Z_B23AD343_29DA_4CE0_BD10_47BF44F3782F_.wvu.PrintArea" localSheetId="4" hidden="1">'Sch-1'!$A$1:$O$124</definedName>
    <definedName name="Z_B23AD343_29DA_4CE0_BD10_47BF44F3782F_.wvu.PrintArea" localSheetId="5" hidden="1">'Sch-2'!$A$1:$J$121</definedName>
    <definedName name="Z_B23AD343_29DA_4CE0_BD10_47BF44F3782F_.wvu.PrintArea" localSheetId="6" hidden="1">'Sch-3 '!$A$1:$P$79</definedName>
    <definedName name="Z_B23AD343_29DA_4CE0_BD10_47BF44F3782F_.wvu.PrintArea" localSheetId="7" hidden="1">'Sch-4a'!$A$1:$Q$37</definedName>
    <definedName name="Z_B23AD343_29DA_4CE0_BD10_47BF44F3782F_.wvu.PrintArea" localSheetId="8" hidden="1">'Sch-4b'!$A$1:$Q$42</definedName>
    <definedName name="Z_B23AD343_29DA_4CE0_BD10_47BF44F3782F_.wvu.PrintArea" localSheetId="10" hidden="1">'Sch-5'!$A$1:$E$26</definedName>
    <definedName name="Z_B23AD343_29DA_4CE0_BD10_47BF44F3782F_.wvu.PrintArea" localSheetId="9" hidden="1">'Sch-5 Dis'!$A$1:$E$26</definedName>
    <definedName name="Z_B23AD343_29DA_4CE0_BD10_47BF44F3782F_.wvu.PrintArea" localSheetId="11" hidden="1">'Sch-6'!$A$1:$D$34</definedName>
    <definedName name="Z_B23AD343_29DA_4CE0_BD10_47BF44F3782F_.wvu.PrintArea" localSheetId="12" hidden="1">'Sch-6 After Discount'!$A$1:$D$34</definedName>
    <definedName name="Z_B23AD343_29DA_4CE0_BD10_47BF44F3782F_.wvu.PrintArea" localSheetId="13" hidden="1">'Sch-7'!$A$1:$M$27</definedName>
    <definedName name="Z_B23AD343_29DA_4CE0_BD10_47BF44F3782F_.wvu.PrintTitles" localSheetId="4" hidden="1">'Sch-1'!$15:$17</definedName>
    <definedName name="Z_B23AD343_29DA_4CE0_BD10_47BF44F3782F_.wvu.PrintTitles" localSheetId="5" hidden="1">'Sch-2'!$15:$17</definedName>
    <definedName name="Z_B23AD343_29DA_4CE0_BD10_47BF44F3782F_.wvu.PrintTitles" localSheetId="6" hidden="1">'Sch-3 '!$13:$17</definedName>
    <definedName name="Z_B23AD343_29DA_4CE0_BD10_47BF44F3782F_.wvu.PrintTitles" localSheetId="10" hidden="1">'Sch-5'!$3:$13</definedName>
    <definedName name="Z_B23AD343_29DA_4CE0_BD10_47BF44F3782F_.wvu.PrintTitles" localSheetId="9" hidden="1">'Sch-5 Dis'!$3:$13</definedName>
    <definedName name="Z_B23AD343_29DA_4CE0_BD10_47BF44F3782F_.wvu.PrintTitles" localSheetId="11" hidden="1">'Sch-6'!$3:$13</definedName>
    <definedName name="Z_B23AD343_29DA_4CE0_BD10_47BF44F3782F_.wvu.PrintTitles" localSheetId="12" hidden="1">'Sch-6 After Discount'!$3:$13</definedName>
    <definedName name="Z_B23AD343_29DA_4CE0_BD10_47BF44F3782F_.wvu.PrintTitles" localSheetId="13" hidden="1">'Sch-7'!$14:$14</definedName>
    <definedName name="Z_B23AD343_29DA_4CE0_BD10_47BF44F3782F_.wvu.Rows" localSheetId="1" hidden="1">Cover!$7:$7</definedName>
    <definedName name="Z_B23AD343_29DA_4CE0_BD10_47BF44F3782F_.wvu.Rows" localSheetId="14" hidden="1">Discount!$32:$34</definedName>
    <definedName name="Z_B23AD343_29DA_4CE0_BD10_47BF44F3782F_.wvu.Rows" localSheetId="5" hidden="1">'Sch-2'!#REF!</definedName>
    <definedName name="Z_B23AD343_29DA_4CE0_BD10_47BF44F3782F_.wvu.Rows" localSheetId="13" hidden="1">'Sch-7'!$24:$24,'Sch-7'!$100:$218</definedName>
    <definedName name="Z_B3CE7B10_A914_4559_A6DA_AED8C22AFD6D_.wvu.Cols" localSheetId="14" hidden="1">Discount!$H:$O</definedName>
    <definedName name="Z_B3CE7B10_A914_4559_A6DA_AED8C22AFD6D_.wvu.Cols" localSheetId="4" hidden="1">'Sch-1'!$P:$AE</definedName>
    <definedName name="Z_B3CE7B10_A914_4559_A6DA_AED8C22AFD6D_.wvu.Cols" localSheetId="5" hidden="1">'Sch-2'!$M:$R</definedName>
    <definedName name="Z_B3CE7B10_A914_4559_A6DA_AED8C22AFD6D_.wvu.Cols" localSheetId="6" hidden="1">'Sch-3 '!$S:$AE,'Sch-3 '!$AK:$AP</definedName>
    <definedName name="Z_B3CE7B10_A914_4559_A6DA_AED8C22AFD6D_.wvu.Cols" localSheetId="10" hidden="1">'Sch-5'!$I:$P</definedName>
    <definedName name="Z_B3CE7B10_A914_4559_A6DA_AED8C22AFD6D_.wvu.Cols" localSheetId="13" hidden="1">'Sch-7'!$O:$O,'Sch-7'!$AG:$AM</definedName>
    <definedName name="Z_B3CE7B10_A914_4559_A6DA_AED8C22AFD6D_.wvu.FilterData" localSheetId="4" hidden="1">'Sch-1'!$A$19:$O$113</definedName>
    <definedName name="Z_B3CE7B10_A914_4559_A6DA_AED8C22AFD6D_.wvu.FilterData" localSheetId="5" hidden="1">'Sch-2'!$G$19:$J$114</definedName>
    <definedName name="Z_B3CE7B10_A914_4559_A6DA_AED8C22AFD6D_.wvu.FilterData" localSheetId="6" hidden="1">'Sch-3 '!$A$19:$P$73</definedName>
    <definedName name="Z_B3CE7B10_A914_4559_A6DA_AED8C22AFD6D_.wvu.PrintArea" localSheetId="15" hidden="1">'Bid Form 2nd Envelope'!$A$1:$F$61</definedName>
    <definedName name="Z_B3CE7B10_A914_4559_A6DA_AED8C22AFD6D_.wvu.PrintArea" localSheetId="14" hidden="1">Discount!$A$2:$G$43</definedName>
    <definedName name="Z_B3CE7B10_A914_4559_A6DA_AED8C22AFD6D_.wvu.PrintArea" localSheetId="2" hidden="1">Instructions!$A$1:$C$50</definedName>
    <definedName name="Z_B3CE7B10_A914_4559_A6DA_AED8C22AFD6D_.wvu.PrintArea" localSheetId="3" hidden="1">'Names of Bidder'!$A$1:$F$33</definedName>
    <definedName name="Z_B3CE7B10_A914_4559_A6DA_AED8C22AFD6D_.wvu.PrintArea" localSheetId="4" hidden="1">'Sch-1'!$A$1:$O$124</definedName>
    <definedName name="Z_B3CE7B10_A914_4559_A6DA_AED8C22AFD6D_.wvu.PrintArea" localSheetId="5" hidden="1">'Sch-2'!$A$1:$J$121</definedName>
    <definedName name="Z_B3CE7B10_A914_4559_A6DA_AED8C22AFD6D_.wvu.PrintArea" localSheetId="6" hidden="1">'Sch-3 '!$A$1:$P$79</definedName>
    <definedName name="Z_B3CE7B10_A914_4559_A6DA_AED8C22AFD6D_.wvu.PrintArea" localSheetId="7" hidden="1">'Sch-4a'!$A$1:$Q$37</definedName>
    <definedName name="Z_B3CE7B10_A914_4559_A6DA_AED8C22AFD6D_.wvu.PrintArea" localSheetId="8" hidden="1">'Sch-4b'!$A$1:$Q$42</definedName>
    <definedName name="Z_B3CE7B10_A914_4559_A6DA_AED8C22AFD6D_.wvu.PrintArea" localSheetId="10" hidden="1">'Sch-5'!$A$1:$E$26</definedName>
    <definedName name="Z_B3CE7B10_A914_4559_A6DA_AED8C22AFD6D_.wvu.PrintArea" localSheetId="9" hidden="1">'Sch-5 Dis'!$A$1:$E$26</definedName>
    <definedName name="Z_B3CE7B10_A914_4559_A6DA_AED8C22AFD6D_.wvu.PrintArea" localSheetId="11" hidden="1">'Sch-6'!$A$1:$D$33</definedName>
    <definedName name="Z_B3CE7B10_A914_4559_A6DA_AED8C22AFD6D_.wvu.PrintArea" localSheetId="12" hidden="1">'Sch-6 After Discount'!$A$1:$D$33</definedName>
    <definedName name="Z_B3CE7B10_A914_4559_A6DA_AED8C22AFD6D_.wvu.PrintArea" localSheetId="13" hidden="1">'Sch-7'!$A$1:$M$27</definedName>
    <definedName name="Z_B3CE7B10_A914_4559_A6DA_AED8C22AFD6D_.wvu.PrintTitles" localSheetId="4" hidden="1">'Sch-1'!$15:$17</definedName>
    <definedName name="Z_B3CE7B10_A914_4559_A6DA_AED8C22AFD6D_.wvu.PrintTitles" localSheetId="5" hidden="1">'Sch-2'!$15:$17</definedName>
    <definedName name="Z_B3CE7B10_A914_4559_A6DA_AED8C22AFD6D_.wvu.PrintTitles" localSheetId="6" hidden="1">'Sch-3 '!$13:$17</definedName>
    <definedName name="Z_B3CE7B10_A914_4559_A6DA_AED8C22AFD6D_.wvu.PrintTitles" localSheetId="10" hidden="1">'Sch-5'!$3:$13</definedName>
    <definedName name="Z_B3CE7B10_A914_4559_A6DA_AED8C22AFD6D_.wvu.PrintTitles" localSheetId="9" hidden="1">'Sch-5 Dis'!$3:$13</definedName>
    <definedName name="Z_B3CE7B10_A914_4559_A6DA_AED8C22AFD6D_.wvu.PrintTitles" localSheetId="11" hidden="1">'Sch-6'!$3:$13</definedName>
    <definedName name="Z_B3CE7B10_A914_4559_A6DA_AED8C22AFD6D_.wvu.PrintTitles" localSheetId="12" hidden="1">'Sch-6 After Discount'!$3:$13</definedName>
    <definedName name="Z_B3CE7B10_A914_4559_A6DA_AED8C22AFD6D_.wvu.PrintTitles" localSheetId="13" hidden="1">'Sch-7'!$14:$14</definedName>
    <definedName name="Z_B3CE7B10_A914_4559_A6DA_AED8C22AFD6D_.wvu.Rows" localSheetId="1" hidden="1">Cover!$7:$7</definedName>
    <definedName name="Z_B3CE7B10_A914_4559_A6DA_AED8C22AFD6D_.wvu.Rows" localSheetId="14" hidden="1">Discount!$32:$34</definedName>
    <definedName name="Z_B3CE7B10_A914_4559_A6DA_AED8C22AFD6D_.wvu.Rows" localSheetId="5" hidden="1">'Sch-2'!#REF!</definedName>
    <definedName name="Z_B3CE7B10_A914_4559_A6DA_AED8C22AFD6D_.wvu.Rows" localSheetId="13" hidden="1">'Sch-7'!$24:$24,'Sch-7'!$100:$218</definedName>
    <definedName name="Z_B506D4DB_B5B3_4722_9CF5_EE949FBC5D29_.wvu.Cols" localSheetId="15" hidden="1">'Bid Form 2nd Envelope'!$G:$AL</definedName>
    <definedName name="Z_B506D4DB_B5B3_4722_9CF5_EE949FBC5D29_.wvu.Cols" localSheetId="14" hidden="1">Discount!$H:$L</definedName>
    <definedName name="Z_B506D4DB_B5B3_4722_9CF5_EE949FBC5D29_.wvu.Cols" localSheetId="3" hidden="1">'Names of Bidder'!$J:$Z</definedName>
    <definedName name="Z_B506D4DB_B5B3_4722_9CF5_EE949FBC5D29_.wvu.Cols" localSheetId="4" hidden="1">'Sch-1'!$O:$T,'Sch-1'!$AD:$AH</definedName>
    <definedName name="Z_B506D4DB_B5B3_4722_9CF5_EE949FBC5D29_.wvu.Cols" localSheetId="5" hidden="1">'Sch-2'!$K:$K</definedName>
    <definedName name="Z_B506D4DB_B5B3_4722_9CF5_EE949FBC5D29_.wvu.Cols" localSheetId="6" hidden="1">'Sch-3 '!$Q:$U,'Sch-3 '!$AK:$AP</definedName>
    <definedName name="Z_B506D4DB_B5B3_4722_9CF5_EE949FBC5D29_.wvu.Cols" localSheetId="7" hidden="1">'Sch-4a'!$Q:$U</definedName>
    <definedName name="Z_B506D4DB_B5B3_4722_9CF5_EE949FBC5D29_.wvu.Cols" localSheetId="8" hidden="1">'Sch-4b'!$R:$T</definedName>
    <definedName name="Z_B506D4DB_B5B3_4722_9CF5_EE949FBC5D29_.wvu.Cols" localSheetId="10" hidden="1">'Sch-5'!$I:$P</definedName>
    <definedName name="Z_B506D4DB_B5B3_4722_9CF5_EE949FBC5D29_.wvu.Cols" localSheetId="13" hidden="1">'Sch-7'!$P:$R,'Sch-7'!$AG:$AM</definedName>
    <definedName name="Z_B506D4DB_B5B3_4722_9CF5_EE949FBC5D29_.wvu.FilterData" localSheetId="4" hidden="1">'Sch-1'!$A$18:$AY$112</definedName>
    <definedName name="Z_B506D4DB_B5B3_4722_9CF5_EE949FBC5D29_.wvu.FilterData" localSheetId="5" hidden="1">'Sch-2'!$G$19:$J$114</definedName>
    <definedName name="Z_B506D4DB_B5B3_4722_9CF5_EE949FBC5D29_.wvu.FilterData" localSheetId="6" hidden="1">'Sch-3 '!$A$19:$BB$73</definedName>
    <definedName name="Z_B506D4DB_B5B3_4722_9CF5_EE949FBC5D29_.wvu.PrintArea" localSheetId="15" hidden="1">'Bid Form 2nd Envelope'!$A$1:$F$60</definedName>
    <definedName name="Z_B506D4DB_B5B3_4722_9CF5_EE949FBC5D29_.wvu.PrintArea" localSheetId="1" hidden="1">Cover!$A$1:$F$15</definedName>
    <definedName name="Z_B506D4DB_B5B3_4722_9CF5_EE949FBC5D29_.wvu.PrintArea" localSheetId="14" hidden="1">Discount!$A$2:$G$43</definedName>
    <definedName name="Z_B506D4DB_B5B3_4722_9CF5_EE949FBC5D29_.wvu.PrintArea" localSheetId="2" hidden="1">Instructions!$A$1:$C$50</definedName>
    <definedName name="Z_B506D4DB_B5B3_4722_9CF5_EE949FBC5D29_.wvu.PrintArea" localSheetId="3" hidden="1">'Names of Bidder'!$A$1:$F$33</definedName>
    <definedName name="Z_B506D4DB_B5B3_4722_9CF5_EE949FBC5D29_.wvu.PrintArea" localSheetId="4" hidden="1">'Sch-1'!$A$1:$O$124</definedName>
    <definedName name="Z_B506D4DB_B5B3_4722_9CF5_EE949FBC5D29_.wvu.PrintArea" localSheetId="5" hidden="1">'Sch-2'!$A$1:$K$123</definedName>
    <definedName name="Z_B506D4DB_B5B3_4722_9CF5_EE949FBC5D29_.wvu.PrintArea" localSheetId="6" hidden="1">'Sch-3 '!$A$1:$Q$79</definedName>
    <definedName name="Z_B506D4DB_B5B3_4722_9CF5_EE949FBC5D29_.wvu.PrintArea" localSheetId="7" hidden="1">'Sch-4a'!$A$1:$Q$37</definedName>
    <definedName name="Z_B506D4DB_B5B3_4722_9CF5_EE949FBC5D29_.wvu.PrintArea" localSheetId="8" hidden="1">'Sch-4b'!$A$1:$Q$42</definedName>
    <definedName name="Z_B506D4DB_B5B3_4722_9CF5_EE949FBC5D29_.wvu.PrintArea" localSheetId="10" hidden="1">'Sch-5'!$A$1:$E$26</definedName>
    <definedName name="Z_B506D4DB_B5B3_4722_9CF5_EE949FBC5D29_.wvu.PrintArea" localSheetId="9" hidden="1">'Sch-5 Dis'!$A$1:$E$26</definedName>
    <definedName name="Z_B506D4DB_B5B3_4722_9CF5_EE949FBC5D29_.wvu.PrintArea" localSheetId="11" hidden="1">'Sch-6'!$A$1:$D$33</definedName>
    <definedName name="Z_B506D4DB_B5B3_4722_9CF5_EE949FBC5D29_.wvu.PrintArea" localSheetId="12" hidden="1">'Sch-6 After Discount'!$A$1:$D$33</definedName>
    <definedName name="Z_B506D4DB_B5B3_4722_9CF5_EE949FBC5D29_.wvu.PrintArea" localSheetId="13" hidden="1">'Sch-7'!$A$1:$N$27</definedName>
    <definedName name="Z_B506D4DB_B5B3_4722_9CF5_EE949FBC5D29_.wvu.PrintTitles" localSheetId="4" hidden="1">'Sch-1'!$15:$17</definedName>
    <definedName name="Z_B506D4DB_B5B3_4722_9CF5_EE949FBC5D29_.wvu.PrintTitles" localSheetId="5" hidden="1">'Sch-2'!$15:$17</definedName>
    <definedName name="Z_B506D4DB_B5B3_4722_9CF5_EE949FBC5D29_.wvu.PrintTitles" localSheetId="6" hidden="1">'Sch-3 '!$13:$17</definedName>
    <definedName name="Z_B506D4DB_B5B3_4722_9CF5_EE949FBC5D29_.wvu.PrintTitles" localSheetId="10" hidden="1">'Sch-5'!$3:$13</definedName>
    <definedName name="Z_B506D4DB_B5B3_4722_9CF5_EE949FBC5D29_.wvu.PrintTitles" localSheetId="9" hidden="1">'Sch-5 Dis'!$3:$13</definedName>
    <definedName name="Z_B506D4DB_B5B3_4722_9CF5_EE949FBC5D29_.wvu.PrintTitles" localSheetId="11" hidden="1">'Sch-6'!$3:$13</definedName>
    <definedName name="Z_B506D4DB_B5B3_4722_9CF5_EE949FBC5D29_.wvu.PrintTitles" localSheetId="12" hidden="1">'Sch-6 After Discount'!$3:$13</definedName>
    <definedName name="Z_B506D4DB_B5B3_4722_9CF5_EE949FBC5D29_.wvu.PrintTitles" localSheetId="13" hidden="1">'Sch-7'!$14:$14</definedName>
    <definedName name="Z_B506D4DB_B5B3_4722_9CF5_EE949FBC5D29_.wvu.Rows" localSheetId="1" hidden="1">Cover!$7:$7</definedName>
    <definedName name="Z_B506D4DB_B5B3_4722_9CF5_EE949FBC5D29_.wvu.Rows" localSheetId="14" hidden="1">Discount!$32:$34</definedName>
    <definedName name="Z_B506D4DB_B5B3_4722_9CF5_EE949FBC5D29_.wvu.Rows" localSheetId="3" hidden="1">'Names of Bidder'!$7:$7,'Names of Bidder'!$14:$23,'Names of Bidder'!$27:$30</definedName>
    <definedName name="Z_B506D4DB_B5B3_4722_9CF5_EE949FBC5D29_.wvu.Rows" localSheetId="4" hidden="1">'Sch-1'!$113:$113,'Sch-1'!$117:$117</definedName>
    <definedName name="Z_B506D4DB_B5B3_4722_9CF5_EE949FBC5D29_.wvu.Rows" localSheetId="5" hidden="1">'Sch-2'!$113:$113</definedName>
    <definedName name="Z_B506D4DB_B5B3_4722_9CF5_EE949FBC5D29_.wvu.Rows" localSheetId="6" hidden="1">'Sch-3 '!$72:$72,'Sch-3 '!$74:$74</definedName>
    <definedName name="Z_B506D4DB_B5B3_4722_9CF5_EE949FBC5D29_.wvu.Rows" localSheetId="7" hidden="1">'Sch-4a'!$30:$30</definedName>
    <definedName name="Z_B506D4DB_B5B3_4722_9CF5_EE949FBC5D29_.wvu.Rows" localSheetId="8" hidden="1">'Sch-4b'!$35:$35</definedName>
    <definedName name="Z_B506D4DB_B5B3_4722_9CF5_EE949FBC5D29_.wvu.Rows" localSheetId="11" hidden="1">'Sch-6'!$31:$31</definedName>
    <definedName name="Z_B506D4DB_B5B3_4722_9CF5_EE949FBC5D29_.wvu.Rows" localSheetId="13" hidden="1">'Sch-7'!$17:$18,'Sch-7'!$100:$218</definedName>
    <definedName name="Z_B835C05C_B615_4DCB_982D_4519616B3CD8_.wvu.Cols" localSheetId="14" hidden="1">Discount!$H:$P</definedName>
    <definedName name="Z_B835C05C_B615_4DCB_982D_4519616B3CD8_.wvu.Cols" localSheetId="4" hidden="1">'Sch-1'!$S:$V</definedName>
    <definedName name="Z_B835C05C_B615_4DCB_982D_4519616B3CD8_.wvu.Cols" localSheetId="5" hidden="1">'Sch-2'!$K:$T</definedName>
    <definedName name="Z_B835C05C_B615_4DCB_982D_4519616B3CD8_.wvu.Cols" localSheetId="6" hidden="1">'Sch-3 '!$S:$AE,'Sch-3 '!$AK:$AP</definedName>
    <definedName name="Z_B835C05C_B615_4DCB_982D_4519616B3CD8_.wvu.Cols" localSheetId="10" hidden="1">'Sch-5'!$I:$P</definedName>
    <definedName name="Z_B835C05C_B615_4DCB_982D_4519616B3CD8_.wvu.Cols" localSheetId="13" hidden="1">'Sch-7'!$O:$O,'Sch-7'!$AG:$AM</definedName>
    <definedName name="Z_B835C05C_B615_4DCB_982D_4519616B3CD8_.wvu.FilterData" localSheetId="4" hidden="1">'Sch-1'!$A$19:$AZ$116</definedName>
    <definedName name="Z_B835C05C_B615_4DCB_982D_4519616B3CD8_.wvu.FilterData" localSheetId="5" hidden="1">'Sch-2'!$G$19:$J$114</definedName>
    <definedName name="Z_B835C05C_B615_4DCB_982D_4519616B3CD8_.wvu.FilterData" localSheetId="6" hidden="1">'Sch-3 '!$A$19:$BB$73</definedName>
    <definedName name="Z_B835C05C_B615_4DCB_982D_4519616B3CD8_.wvu.PrintArea" localSheetId="15" hidden="1">'Bid Form 2nd Envelope'!$A$1:$F$61</definedName>
    <definedName name="Z_B835C05C_B615_4DCB_982D_4519616B3CD8_.wvu.PrintArea" localSheetId="14" hidden="1">Discount!$A$2:$G$43</definedName>
    <definedName name="Z_B835C05C_B615_4DCB_982D_4519616B3CD8_.wvu.PrintArea" localSheetId="2" hidden="1">Instructions!$A$1:$C$50</definedName>
    <definedName name="Z_B835C05C_B615_4DCB_982D_4519616B3CD8_.wvu.PrintArea" localSheetId="3" hidden="1">'Names of Bidder'!$A$1:$F$33</definedName>
    <definedName name="Z_B835C05C_B615_4DCB_982D_4519616B3CD8_.wvu.PrintArea" localSheetId="4" hidden="1">'Sch-1'!$A$1:$O$124</definedName>
    <definedName name="Z_B835C05C_B615_4DCB_982D_4519616B3CD8_.wvu.PrintArea" localSheetId="5" hidden="1">'Sch-2'!$A$1:$J$121</definedName>
    <definedName name="Z_B835C05C_B615_4DCB_982D_4519616B3CD8_.wvu.PrintArea" localSheetId="6" hidden="1">'Sch-3 '!$A$1:$P$79</definedName>
    <definedName name="Z_B835C05C_B615_4DCB_982D_4519616B3CD8_.wvu.PrintArea" localSheetId="7" hidden="1">'Sch-4a'!$A$1:$Q$37</definedName>
    <definedName name="Z_B835C05C_B615_4DCB_982D_4519616B3CD8_.wvu.PrintArea" localSheetId="8" hidden="1">'Sch-4b'!$A$1:$Q$42</definedName>
    <definedName name="Z_B835C05C_B615_4DCB_982D_4519616B3CD8_.wvu.PrintArea" localSheetId="10" hidden="1">'Sch-5'!$A$1:$E$26</definedName>
    <definedName name="Z_B835C05C_B615_4DCB_982D_4519616B3CD8_.wvu.PrintArea" localSheetId="9" hidden="1">'Sch-5 Dis'!$A$1:$E$26</definedName>
    <definedName name="Z_B835C05C_B615_4DCB_982D_4519616B3CD8_.wvu.PrintArea" localSheetId="11" hidden="1">'Sch-6'!$A$1:$D$33</definedName>
    <definedName name="Z_B835C05C_B615_4DCB_982D_4519616B3CD8_.wvu.PrintArea" localSheetId="12" hidden="1">'Sch-6 After Discount'!$A$1:$D$33</definedName>
    <definedName name="Z_B835C05C_B615_4DCB_982D_4519616B3CD8_.wvu.PrintArea" localSheetId="13" hidden="1">'Sch-7'!$A$1:$M$27</definedName>
    <definedName name="Z_B835C05C_B615_4DCB_982D_4519616B3CD8_.wvu.PrintTitles" localSheetId="4" hidden="1">'Sch-1'!$15:$17</definedName>
    <definedName name="Z_B835C05C_B615_4DCB_982D_4519616B3CD8_.wvu.PrintTitles" localSheetId="5" hidden="1">'Sch-2'!$15:$17</definedName>
    <definedName name="Z_B835C05C_B615_4DCB_982D_4519616B3CD8_.wvu.PrintTitles" localSheetId="6" hidden="1">'Sch-3 '!$13:$17</definedName>
    <definedName name="Z_B835C05C_B615_4DCB_982D_4519616B3CD8_.wvu.PrintTitles" localSheetId="10" hidden="1">'Sch-5'!$3:$13</definedName>
    <definedName name="Z_B835C05C_B615_4DCB_982D_4519616B3CD8_.wvu.PrintTitles" localSheetId="9" hidden="1">'Sch-5 Dis'!$3:$13</definedName>
    <definedName name="Z_B835C05C_B615_4DCB_982D_4519616B3CD8_.wvu.PrintTitles" localSheetId="11" hidden="1">'Sch-6'!$3:$13</definedName>
    <definedName name="Z_B835C05C_B615_4DCB_982D_4519616B3CD8_.wvu.PrintTitles" localSheetId="12" hidden="1">'Sch-6 After Discount'!$3:$13</definedName>
    <definedName name="Z_B835C05C_B615_4DCB_982D_4519616B3CD8_.wvu.PrintTitles" localSheetId="13" hidden="1">'Sch-7'!$14:$14</definedName>
    <definedName name="Z_B835C05C_B615_4DCB_982D_4519616B3CD8_.wvu.Rows" localSheetId="1" hidden="1">Cover!$7:$7</definedName>
    <definedName name="Z_B835C05C_B615_4DCB_982D_4519616B3CD8_.wvu.Rows" localSheetId="14" hidden="1">Discount!$23:$23,Discount!$30:$30,Discount!$32:$34</definedName>
    <definedName name="Z_B835C05C_B615_4DCB_982D_4519616B3CD8_.wvu.Rows" localSheetId="4" hidden="1">'Sch-1'!#REF!</definedName>
    <definedName name="Z_B835C05C_B615_4DCB_982D_4519616B3CD8_.wvu.Rows" localSheetId="6" hidden="1">'Sch-3 '!#REF!</definedName>
    <definedName name="Z_B835C05C_B615_4DCB_982D_4519616B3CD8_.wvu.Rows" localSheetId="13" hidden="1">'Sch-7'!$24:$24,'Sch-7'!#REF!,'Sch-7'!$100:$218</definedName>
    <definedName name="Z_C058D58D_0A44_4B7F_A839_6AD7930832D3_.wvu.Cols" localSheetId="15" hidden="1">'Bid Form 2nd Envelope'!$G:$AL</definedName>
    <definedName name="Z_C058D58D_0A44_4B7F_A839_6AD7930832D3_.wvu.Cols" localSheetId="14" hidden="1">Discount!$H:$L</definedName>
    <definedName name="Z_C058D58D_0A44_4B7F_A839_6AD7930832D3_.wvu.Cols" localSheetId="3" hidden="1">'Names of Bidder'!$J:$Z</definedName>
    <definedName name="Z_C058D58D_0A44_4B7F_A839_6AD7930832D3_.wvu.Cols" localSheetId="4" hidden="1">'Sch-1'!$O:$T,'Sch-1'!$AD:$AH</definedName>
    <definedName name="Z_C058D58D_0A44_4B7F_A839_6AD7930832D3_.wvu.Cols" localSheetId="5" hidden="1">'Sch-2'!$K:$K</definedName>
    <definedName name="Z_C058D58D_0A44_4B7F_A839_6AD7930832D3_.wvu.Cols" localSheetId="6" hidden="1">'Sch-3 '!$Q:$U,'Sch-3 '!$AK:$AP</definedName>
    <definedName name="Z_C058D58D_0A44_4B7F_A839_6AD7930832D3_.wvu.Cols" localSheetId="7" hidden="1">'Sch-4a'!$Q:$U</definedName>
    <definedName name="Z_C058D58D_0A44_4B7F_A839_6AD7930832D3_.wvu.Cols" localSheetId="8" hidden="1">'Sch-4b'!$Q:$T</definedName>
    <definedName name="Z_C058D58D_0A44_4B7F_A839_6AD7930832D3_.wvu.Cols" localSheetId="10" hidden="1">'Sch-5'!$I:$P</definedName>
    <definedName name="Z_C058D58D_0A44_4B7F_A839_6AD7930832D3_.wvu.Cols" localSheetId="13" hidden="1">'Sch-7'!$P:$R,'Sch-7'!$AG:$AM</definedName>
    <definedName name="Z_C058D58D_0A44_4B7F_A839_6AD7930832D3_.wvu.FilterData" localSheetId="4" hidden="1">'Sch-1'!$A$18:$AY$112</definedName>
    <definedName name="Z_C058D58D_0A44_4B7F_A839_6AD7930832D3_.wvu.FilterData" localSheetId="5" hidden="1">'Sch-2'!$G$19:$J$114</definedName>
    <definedName name="Z_C058D58D_0A44_4B7F_A839_6AD7930832D3_.wvu.FilterData" localSheetId="6" hidden="1">'Sch-3 '!$A$19:$BB$73</definedName>
    <definedName name="Z_C058D58D_0A44_4B7F_A839_6AD7930832D3_.wvu.PrintArea" localSheetId="15" hidden="1">'Bid Form 2nd Envelope'!$A$1:$F$60</definedName>
    <definedName name="Z_C058D58D_0A44_4B7F_A839_6AD7930832D3_.wvu.PrintArea" localSheetId="1" hidden="1">Cover!$A$1:$F$15</definedName>
    <definedName name="Z_C058D58D_0A44_4B7F_A839_6AD7930832D3_.wvu.PrintArea" localSheetId="14" hidden="1">Discount!$A$2:$G$43</definedName>
    <definedName name="Z_C058D58D_0A44_4B7F_A839_6AD7930832D3_.wvu.PrintArea" localSheetId="2" hidden="1">Instructions!$A$1:$C$50</definedName>
    <definedName name="Z_C058D58D_0A44_4B7F_A839_6AD7930832D3_.wvu.PrintArea" localSheetId="3" hidden="1">'Names of Bidder'!$A$1:$F$33</definedName>
    <definedName name="Z_C058D58D_0A44_4B7F_A839_6AD7930832D3_.wvu.PrintArea" localSheetId="4" hidden="1">'Sch-1'!$A$1:$O$124</definedName>
    <definedName name="Z_C058D58D_0A44_4B7F_A839_6AD7930832D3_.wvu.PrintArea" localSheetId="5" hidden="1">'Sch-2'!$A$1:$K$123</definedName>
    <definedName name="Z_C058D58D_0A44_4B7F_A839_6AD7930832D3_.wvu.PrintArea" localSheetId="6" hidden="1">'Sch-3 '!$A$1:$Q$79</definedName>
    <definedName name="Z_C058D58D_0A44_4B7F_A839_6AD7930832D3_.wvu.PrintArea" localSheetId="7" hidden="1">'Sch-4a'!$A$1:$Q$37</definedName>
    <definedName name="Z_C058D58D_0A44_4B7F_A839_6AD7930832D3_.wvu.PrintArea" localSheetId="8" hidden="1">'Sch-4b'!$A$1:$Q$42</definedName>
    <definedName name="Z_C058D58D_0A44_4B7F_A839_6AD7930832D3_.wvu.PrintArea" localSheetId="10" hidden="1">'Sch-5'!$A$1:$E$26</definedName>
    <definedName name="Z_C058D58D_0A44_4B7F_A839_6AD7930832D3_.wvu.PrintArea" localSheetId="9" hidden="1">'Sch-5 Dis'!$A$1:$E$26</definedName>
    <definedName name="Z_C058D58D_0A44_4B7F_A839_6AD7930832D3_.wvu.PrintArea" localSheetId="11" hidden="1">'Sch-6'!$A$1:$D$33</definedName>
    <definedName name="Z_C058D58D_0A44_4B7F_A839_6AD7930832D3_.wvu.PrintArea" localSheetId="12" hidden="1">'Sch-6 After Discount'!$A$1:$D$33</definedName>
    <definedName name="Z_C058D58D_0A44_4B7F_A839_6AD7930832D3_.wvu.PrintArea" localSheetId="13" hidden="1">'Sch-7'!$A$1:$N$27</definedName>
    <definedName name="Z_C058D58D_0A44_4B7F_A839_6AD7930832D3_.wvu.PrintTitles" localSheetId="4" hidden="1">'Sch-1'!$15:$17</definedName>
    <definedName name="Z_C058D58D_0A44_4B7F_A839_6AD7930832D3_.wvu.PrintTitles" localSheetId="5" hidden="1">'Sch-2'!$15:$17</definedName>
    <definedName name="Z_C058D58D_0A44_4B7F_A839_6AD7930832D3_.wvu.PrintTitles" localSheetId="6" hidden="1">'Sch-3 '!$13:$17</definedName>
    <definedName name="Z_C058D58D_0A44_4B7F_A839_6AD7930832D3_.wvu.PrintTitles" localSheetId="10" hidden="1">'Sch-5'!$3:$13</definedName>
    <definedName name="Z_C058D58D_0A44_4B7F_A839_6AD7930832D3_.wvu.PrintTitles" localSheetId="9" hidden="1">'Sch-5 Dis'!$3:$13</definedName>
    <definedName name="Z_C058D58D_0A44_4B7F_A839_6AD7930832D3_.wvu.PrintTitles" localSheetId="11" hidden="1">'Sch-6'!$3:$13</definedName>
    <definedName name="Z_C058D58D_0A44_4B7F_A839_6AD7930832D3_.wvu.PrintTitles" localSheetId="12" hidden="1">'Sch-6 After Discount'!$3:$13</definedName>
    <definedName name="Z_C058D58D_0A44_4B7F_A839_6AD7930832D3_.wvu.PrintTitles" localSheetId="13" hidden="1">'Sch-7'!$14:$14</definedName>
    <definedName name="Z_C058D58D_0A44_4B7F_A839_6AD7930832D3_.wvu.Rows" localSheetId="1" hidden="1">Cover!$7:$7</definedName>
    <definedName name="Z_C058D58D_0A44_4B7F_A839_6AD7930832D3_.wvu.Rows" localSheetId="14" hidden="1">Discount!$32:$34</definedName>
    <definedName name="Z_C058D58D_0A44_4B7F_A839_6AD7930832D3_.wvu.Rows" localSheetId="3" hidden="1">'Names of Bidder'!$7:$7,'Names of Bidder'!$14:$23,'Names of Bidder'!$27:$30</definedName>
    <definedName name="Z_C058D58D_0A44_4B7F_A839_6AD7930832D3_.wvu.Rows" localSheetId="4" hidden="1">'Sch-1'!$113:$113,'Sch-1'!$117:$117</definedName>
    <definedName name="Z_C058D58D_0A44_4B7F_A839_6AD7930832D3_.wvu.Rows" localSheetId="5" hidden="1">'Sch-2'!$113:$113</definedName>
    <definedName name="Z_C058D58D_0A44_4B7F_A839_6AD7930832D3_.wvu.Rows" localSheetId="6" hidden="1">'Sch-3 '!$72:$72,'Sch-3 '!$74:$74</definedName>
    <definedName name="Z_C058D58D_0A44_4B7F_A839_6AD7930832D3_.wvu.Rows" localSheetId="7" hidden="1">'Sch-4a'!$30:$30</definedName>
    <definedName name="Z_C058D58D_0A44_4B7F_A839_6AD7930832D3_.wvu.Rows" localSheetId="8" hidden="1">'Sch-4b'!$35:$35</definedName>
    <definedName name="Z_C058D58D_0A44_4B7F_A839_6AD7930832D3_.wvu.Rows" localSheetId="11" hidden="1">'Sch-6'!$31:$31</definedName>
    <definedName name="Z_C058D58D_0A44_4B7F_A839_6AD7930832D3_.wvu.Rows" localSheetId="13" hidden="1">'Sch-7'!$17:$18,'Sch-7'!$100:$218</definedName>
    <definedName name="Z_C431BC99_7569_44AB_83F6_AB73BDED3783_.wvu.Cols" localSheetId="14" hidden="1">Discount!$H:$P</definedName>
    <definedName name="Z_C431BC99_7569_44AB_83F6_AB73BDED3783_.wvu.Cols" localSheetId="4" hidden="1">'Sch-1'!$T:$W</definedName>
    <definedName name="Z_C431BC99_7569_44AB_83F6_AB73BDED3783_.wvu.Cols" localSheetId="5" hidden="1">'Sch-2'!$K:$T</definedName>
    <definedName name="Z_C431BC99_7569_44AB_83F6_AB73BDED3783_.wvu.Cols" localSheetId="6" hidden="1">'Sch-3 '!$S:$AE,'Sch-3 '!$AK:$AP</definedName>
    <definedName name="Z_C431BC99_7569_44AB_83F6_AB73BDED3783_.wvu.Cols" localSheetId="10" hidden="1">'Sch-5'!$I:$P</definedName>
    <definedName name="Z_C431BC99_7569_44AB_83F6_AB73BDED3783_.wvu.Cols" localSheetId="13" hidden="1">'Sch-7'!$O:$O,'Sch-7'!$AG:$AM</definedName>
    <definedName name="Z_C431BC99_7569_44AB_83F6_AB73BDED3783_.wvu.FilterData" localSheetId="4" hidden="1">'Sch-1'!$A$19:$AZ$116</definedName>
    <definedName name="Z_C431BC99_7569_44AB_83F6_AB73BDED3783_.wvu.FilterData" localSheetId="5" hidden="1">'Sch-2'!$G$19:$J$114</definedName>
    <definedName name="Z_C431BC99_7569_44AB_83F6_AB73BDED3783_.wvu.FilterData" localSheetId="6" hidden="1">'Sch-3 '!$A$19:$BB$73</definedName>
    <definedName name="Z_C431BC99_7569_44AB_83F6_AB73BDED3783_.wvu.PrintArea" localSheetId="15" hidden="1">'Bid Form 2nd Envelope'!$A$1:$F$61</definedName>
    <definedName name="Z_C431BC99_7569_44AB_83F6_AB73BDED3783_.wvu.PrintArea" localSheetId="14" hidden="1">Discount!$A$2:$G$43</definedName>
    <definedName name="Z_C431BC99_7569_44AB_83F6_AB73BDED3783_.wvu.PrintArea" localSheetId="2" hidden="1">Instructions!$A$1:$C$50</definedName>
    <definedName name="Z_C431BC99_7569_44AB_83F6_AB73BDED3783_.wvu.PrintArea" localSheetId="3" hidden="1">'Names of Bidder'!$A$1:$F$33</definedName>
    <definedName name="Z_C431BC99_7569_44AB_83F6_AB73BDED3783_.wvu.PrintArea" localSheetId="4" hidden="1">'Sch-1'!$A$1:$O$124</definedName>
    <definedName name="Z_C431BC99_7569_44AB_83F6_AB73BDED3783_.wvu.PrintArea" localSheetId="5" hidden="1">'Sch-2'!$A$1:$J$121</definedName>
    <definedName name="Z_C431BC99_7569_44AB_83F6_AB73BDED3783_.wvu.PrintArea" localSheetId="6" hidden="1">'Sch-3 '!$A$1:$P$79</definedName>
    <definedName name="Z_C431BC99_7569_44AB_83F6_AB73BDED3783_.wvu.PrintArea" localSheetId="7" hidden="1">'Sch-4a'!$A$1:$Q$37</definedName>
    <definedName name="Z_C431BC99_7569_44AB_83F6_AB73BDED3783_.wvu.PrintArea" localSheetId="8" hidden="1">'Sch-4b'!$A$1:$Q$42</definedName>
    <definedName name="Z_C431BC99_7569_44AB_83F6_AB73BDED3783_.wvu.PrintArea" localSheetId="10" hidden="1">'Sch-5'!$A$1:$E$26</definedName>
    <definedName name="Z_C431BC99_7569_44AB_83F6_AB73BDED3783_.wvu.PrintArea" localSheetId="9" hidden="1">'Sch-5 Dis'!$A$1:$E$26</definedName>
    <definedName name="Z_C431BC99_7569_44AB_83F6_AB73BDED3783_.wvu.PrintArea" localSheetId="11" hidden="1">'Sch-6'!$A$1:$D$33</definedName>
    <definedName name="Z_C431BC99_7569_44AB_83F6_AB73BDED3783_.wvu.PrintArea" localSheetId="12" hidden="1">'Sch-6 After Discount'!$A$1:$D$33</definedName>
    <definedName name="Z_C431BC99_7569_44AB_83F6_AB73BDED3783_.wvu.PrintArea" localSheetId="13" hidden="1">'Sch-7'!$A$1:$M$27</definedName>
    <definedName name="Z_C431BC99_7569_44AB_83F6_AB73BDED3783_.wvu.PrintTitles" localSheetId="4" hidden="1">'Sch-1'!$15:$17</definedName>
    <definedName name="Z_C431BC99_7569_44AB_83F6_AB73BDED3783_.wvu.PrintTitles" localSheetId="5" hidden="1">'Sch-2'!$15:$17</definedName>
    <definedName name="Z_C431BC99_7569_44AB_83F6_AB73BDED3783_.wvu.PrintTitles" localSheetId="6" hidden="1">'Sch-3 '!$13:$17</definedName>
    <definedName name="Z_C431BC99_7569_44AB_83F6_AB73BDED3783_.wvu.PrintTitles" localSheetId="10" hidden="1">'Sch-5'!$3:$13</definedName>
    <definedName name="Z_C431BC99_7569_44AB_83F6_AB73BDED3783_.wvu.PrintTitles" localSheetId="9" hidden="1">'Sch-5 Dis'!$3:$13</definedName>
    <definedName name="Z_C431BC99_7569_44AB_83F6_AB73BDED3783_.wvu.PrintTitles" localSheetId="11" hidden="1">'Sch-6'!$3:$13</definedName>
    <definedName name="Z_C431BC99_7569_44AB_83F6_AB73BDED3783_.wvu.PrintTitles" localSheetId="12" hidden="1">'Sch-6 After Discount'!$3:$13</definedName>
    <definedName name="Z_C431BC99_7569_44AB_83F6_AB73BDED3783_.wvu.PrintTitles" localSheetId="13" hidden="1">'Sch-7'!$14:$14</definedName>
    <definedName name="Z_C431BC99_7569_44AB_83F6_AB73BDED3783_.wvu.Rows" localSheetId="1" hidden="1">Cover!$7:$7</definedName>
    <definedName name="Z_C431BC99_7569_44AB_83F6_AB73BDED3783_.wvu.Rows" localSheetId="14" hidden="1">Discount!$23:$23,Discount!$30:$30,Discount!$32:$34</definedName>
    <definedName name="Z_C431BC99_7569_44AB_83F6_AB73BDED3783_.wvu.Rows" localSheetId="4" hidden="1">'Sch-1'!#REF!</definedName>
    <definedName name="Z_C431BC99_7569_44AB_83F6_AB73BDED3783_.wvu.Rows" localSheetId="6" hidden="1">'Sch-3 '!#REF!</definedName>
    <definedName name="Z_C431BC99_7569_44AB_83F6_AB73BDED3783_.wvu.Rows" localSheetId="13" hidden="1">'Sch-7'!$24:$24,'Sch-7'!#REF!,'Sch-7'!$100:$218</definedName>
    <definedName name="Z_C6A7FFED_91EB_41DF_A944_2BFB2D792481_.wvu.Cols" localSheetId="15" hidden="1">'Bid Form 2nd Envelope'!$G:$AL</definedName>
    <definedName name="Z_C6A7FFED_91EB_41DF_A944_2BFB2D792481_.wvu.Cols" localSheetId="14" hidden="1">Discount!$H:$L</definedName>
    <definedName name="Z_C6A7FFED_91EB_41DF_A944_2BFB2D792481_.wvu.Cols" localSheetId="3" hidden="1">'Names of Bidder'!$J:$Z</definedName>
    <definedName name="Z_C6A7FFED_91EB_41DF_A944_2BFB2D792481_.wvu.Cols" localSheetId="4" hidden="1">'Sch-1'!$P:$U,'Sch-1'!$AD:$AH</definedName>
    <definedName name="Z_C6A7FFED_91EB_41DF_A944_2BFB2D792481_.wvu.Cols" localSheetId="5" hidden="1">'Sch-2'!$K:$N</definedName>
    <definedName name="Z_C6A7FFED_91EB_41DF_A944_2BFB2D792481_.wvu.Cols" localSheetId="6" hidden="1">'Sch-3 '!$R:$U,'Sch-3 '!$AK:$AP</definedName>
    <definedName name="Z_C6A7FFED_91EB_41DF_A944_2BFB2D792481_.wvu.Cols" localSheetId="7" hidden="1">'Sch-4a'!$R:$U</definedName>
    <definedName name="Z_C6A7FFED_91EB_41DF_A944_2BFB2D792481_.wvu.Cols" localSheetId="8" hidden="1">'Sch-4b'!$R:$T</definedName>
    <definedName name="Z_C6A7FFED_91EB_41DF_A944_2BFB2D792481_.wvu.Cols" localSheetId="10" hidden="1">'Sch-5'!$I:$P</definedName>
    <definedName name="Z_C6A7FFED_91EB_41DF_A944_2BFB2D792481_.wvu.Cols" localSheetId="13" hidden="1">'Sch-7'!$P:$R,'Sch-7'!$AG:$AM</definedName>
    <definedName name="Z_C6A7FFED_91EB_41DF_A944_2BFB2D792481_.wvu.FilterData" localSheetId="4" hidden="1">'Sch-1'!$A$18:$AY$112</definedName>
    <definedName name="Z_C6A7FFED_91EB_41DF_A944_2BFB2D792481_.wvu.FilterData" localSheetId="5" hidden="1">'Sch-2'!$G$19:$J$114</definedName>
    <definedName name="Z_C6A7FFED_91EB_41DF_A944_2BFB2D792481_.wvu.FilterData" localSheetId="6" hidden="1">'Sch-3 '!$A$19:$BB$73</definedName>
    <definedName name="Z_C6A7FFED_91EB_41DF_A944_2BFB2D792481_.wvu.PrintArea" localSheetId="15" hidden="1">'Bid Form 2nd Envelope'!$A$1:$F$60</definedName>
    <definedName name="Z_C6A7FFED_91EB_41DF_A944_2BFB2D792481_.wvu.PrintArea" localSheetId="1" hidden="1">Cover!$A$1:$F$15</definedName>
    <definedName name="Z_C6A7FFED_91EB_41DF_A944_2BFB2D792481_.wvu.PrintArea" localSheetId="14" hidden="1">Discount!$A$2:$G$43</definedName>
    <definedName name="Z_C6A7FFED_91EB_41DF_A944_2BFB2D792481_.wvu.PrintArea" localSheetId="2" hidden="1">Instructions!$A$1:$C$50</definedName>
    <definedName name="Z_C6A7FFED_91EB_41DF_A944_2BFB2D792481_.wvu.PrintArea" localSheetId="3" hidden="1">'Names of Bidder'!$A$1:$F$33</definedName>
    <definedName name="Z_C6A7FFED_91EB_41DF_A944_2BFB2D792481_.wvu.PrintArea" localSheetId="4" hidden="1">'Sch-1'!$A$1:$O$124</definedName>
    <definedName name="Z_C6A7FFED_91EB_41DF_A944_2BFB2D792481_.wvu.PrintArea" localSheetId="5" hidden="1">'Sch-2'!$A$1:$K$123</definedName>
    <definedName name="Z_C6A7FFED_91EB_41DF_A944_2BFB2D792481_.wvu.PrintArea" localSheetId="6" hidden="1">'Sch-3 '!$A$1:$Q$79</definedName>
    <definedName name="Z_C6A7FFED_91EB_41DF_A944_2BFB2D792481_.wvu.PrintArea" localSheetId="7" hidden="1">'Sch-4a'!$A$1:$Q$37</definedName>
    <definedName name="Z_C6A7FFED_91EB_41DF_A944_2BFB2D792481_.wvu.PrintArea" localSheetId="8" hidden="1">'Sch-4b'!$A$1:$Q$42</definedName>
    <definedName name="Z_C6A7FFED_91EB_41DF_A944_2BFB2D792481_.wvu.PrintArea" localSheetId="10" hidden="1">'Sch-5'!$A$1:$E$26</definedName>
    <definedName name="Z_C6A7FFED_91EB_41DF_A944_2BFB2D792481_.wvu.PrintArea" localSheetId="9" hidden="1">'Sch-5 Dis'!$A$1:$E$26</definedName>
    <definedName name="Z_C6A7FFED_91EB_41DF_A944_2BFB2D792481_.wvu.PrintArea" localSheetId="11" hidden="1">'Sch-6'!$A$1:$D$33</definedName>
    <definedName name="Z_C6A7FFED_91EB_41DF_A944_2BFB2D792481_.wvu.PrintArea" localSheetId="12" hidden="1">'Sch-6 After Discount'!$A$1:$D$33</definedName>
    <definedName name="Z_C6A7FFED_91EB_41DF_A944_2BFB2D792481_.wvu.PrintArea" localSheetId="13" hidden="1">'Sch-7'!$A$1:$N$27</definedName>
    <definedName name="Z_C6A7FFED_91EB_41DF_A944_2BFB2D792481_.wvu.PrintTitles" localSheetId="4" hidden="1">'Sch-1'!$15:$17</definedName>
    <definedName name="Z_C6A7FFED_91EB_41DF_A944_2BFB2D792481_.wvu.PrintTitles" localSheetId="5" hidden="1">'Sch-2'!$15:$17</definedName>
    <definedName name="Z_C6A7FFED_91EB_41DF_A944_2BFB2D792481_.wvu.PrintTitles" localSheetId="6" hidden="1">'Sch-3 '!$13:$17</definedName>
    <definedName name="Z_C6A7FFED_91EB_41DF_A944_2BFB2D792481_.wvu.PrintTitles" localSheetId="10" hidden="1">'Sch-5'!$3:$13</definedName>
    <definedName name="Z_C6A7FFED_91EB_41DF_A944_2BFB2D792481_.wvu.PrintTitles" localSheetId="9" hidden="1">'Sch-5 Dis'!$3:$13</definedName>
    <definedName name="Z_C6A7FFED_91EB_41DF_A944_2BFB2D792481_.wvu.PrintTitles" localSheetId="11" hidden="1">'Sch-6'!$3:$13</definedName>
    <definedName name="Z_C6A7FFED_91EB_41DF_A944_2BFB2D792481_.wvu.PrintTitles" localSheetId="12" hidden="1">'Sch-6 After Discount'!$3:$13</definedName>
    <definedName name="Z_C6A7FFED_91EB_41DF_A944_2BFB2D792481_.wvu.PrintTitles" localSheetId="13" hidden="1">'Sch-7'!$14:$14</definedName>
    <definedName name="Z_C6A7FFED_91EB_41DF_A944_2BFB2D792481_.wvu.Rows" localSheetId="1" hidden="1">Cover!$7:$7</definedName>
    <definedName name="Z_C6A7FFED_91EB_41DF_A944_2BFB2D792481_.wvu.Rows" localSheetId="14" hidden="1">Discount!$32:$34</definedName>
    <definedName name="Z_C6A7FFED_91EB_41DF_A944_2BFB2D792481_.wvu.Rows" localSheetId="3" hidden="1">'Names of Bidder'!$7:$7,'Names of Bidder'!$14:$23,'Names of Bidder'!$27:$30</definedName>
    <definedName name="Z_C6A7FFED_91EB_41DF_A944_2BFB2D792481_.wvu.Rows" localSheetId="11" hidden="1">'Sch-6'!$31:$31</definedName>
    <definedName name="Z_C6A7FFED_91EB_41DF_A944_2BFB2D792481_.wvu.Rows" localSheetId="13" hidden="1">'Sch-7'!$17:$18,'Sch-7'!$100:$218</definedName>
    <definedName name="Z_D0757F9E_DF41_4B40_A5E5_F4F8FDD8D61D_.wvu.Cols" localSheetId="14" hidden="1">Discount!$H:$O</definedName>
    <definedName name="Z_D0757F9E_DF41_4B40_A5E5_F4F8FDD8D61D_.wvu.Cols" localSheetId="5" hidden="1">'Sch-2'!$M:$R</definedName>
    <definedName name="Z_D0757F9E_DF41_4B40_A5E5_F4F8FDD8D61D_.wvu.Cols" localSheetId="6" hidden="1">'Sch-3 '!$S:$AE,'Sch-3 '!$AK:$AP</definedName>
    <definedName name="Z_D0757F9E_DF41_4B40_A5E5_F4F8FDD8D61D_.wvu.Cols" localSheetId="10" hidden="1">'Sch-5'!$I:$P</definedName>
    <definedName name="Z_D0757F9E_DF41_4B40_A5E5_F4F8FDD8D61D_.wvu.Cols" localSheetId="13" hidden="1">'Sch-7'!$O:$O,'Sch-7'!$AG:$AM</definedName>
    <definedName name="Z_D0757F9E_DF41_4B40_A5E5_F4F8FDD8D61D_.wvu.FilterData" localSheetId="4" hidden="1">'Sch-1'!$A$19:$O$113</definedName>
    <definedName name="Z_D0757F9E_DF41_4B40_A5E5_F4F8FDD8D61D_.wvu.FilterData" localSheetId="5" hidden="1">'Sch-2'!$G$19:$J$114</definedName>
    <definedName name="Z_D0757F9E_DF41_4B40_A5E5_F4F8FDD8D61D_.wvu.FilterData" localSheetId="6" hidden="1">'Sch-3 '!$A$19:$P$73</definedName>
    <definedName name="Z_D0757F9E_DF41_4B40_A5E5_F4F8FDD8D61D_.wvu.PrintArea" localSheetId="15" hidden="1">'Bid Form 2nd Envelope'!$A$1:$F$61</definedName>
    <definedName name="Z_D0757F9E_DF41_4B40_A5E5_F4F8FDD8D61D_.wvu.PrintArea" localSheetId="14" hidden="1">Discount!$A$2:$G$43</definedName>
    <definedName name="Z_D0757F9E_DF41_4B40_A5E5_F4F8FDD8D61D_.wvu.PrintArea" localSheetId="2" hidden="1">Instructions!$A$1:$C$50</definedName>
    <definedName name="Z_D0757F9E_DF41_4B40_A5E5_F4F8FDD8D61D_.wvu.PrintArea" localSheetId="3" hidden="1">'Names of Bidder'!$A$1:$F$33</definedName>
    <definedName name="Z_D0757F9E_DF41_4B40_A5E5_F4F8FDD8D61D_.wvu.PrintArea" localSheetId="4" hidden="1">'Sch-1'!$A$1:$O$124</definedName>
    <definedName name="Z_D0757F9E_DF41_4B40_A5E5_F4F8FDD8D61D_.wvu.PrintArea" localSheetId="5" hidden="1">'Sch-2'!$A$1:$J$121</definedName>
    <definedName name="Z_D0757F9E_DF41_4B40_A5E5_F4F8FDD8D61D_.wvu.PrintArea" localSheetId="6" hidden="1">'Sch-3 '!$A$1:$P$79</definedName>
    <definedName name="Z_D0757F9E_DF41_4B40_A5E5_F4F8FDD8D61D_.wvu.PrintArea" localSheetId="7" hidden="1">'Sch-4a'!$A$1:$Q$37</definedName>
    <definedName name="Z_D0757F9E_DF41_4B40_A5E5_F4F8FDD8D61D_.wvu.PrintArea" localSheetId="8" hidden="1">'Sch-4b'!$A$1:$Q$42</definedName>
    <definedName name="Z_D0757F9E_DF41_4B40_A5E5_F4F8FDD8D61D_.wvu.PrintArea" localSheetId="10" hidden="1">'Sch-5'!$A$1:$E$26</definedName>
    <definedName name="Z_D0757F9E_DF41_4B40_A5E5_F4F8FDD8D61D_.wvu.PrintArea" localSheetId="9" hidden="1">'Sch-5 Dis'!$A$1:$E$26</definedName>
    <definedName name="Z_D0757F9E_DF41_4B40_A5E5_F4F8FDD8D61D_.wvu.PrintArea" localSheetId="11" hidden="1">'Sch-6'!$A$1:$D$33</definedName>
    <definedName name="Z_D0757F9E_DF41_4B40_A5E5_F4F8FDD8D61D_.wvu.PrintArea" localSheetId="12" hidden="1">'Sch-6 After Discount'!$A$1:$D$33</definedName>
    <definedName name="Z_D0757F9E_DF41_4B40_A5E5_F4F8FDD8D61D_.wvu.PrintArea" localSheetId="13" hidden="1">'Sch-7'!$A$1:$M$27</definedName>
    <definedName name="Z_D0757F9E_DF41_4B40_A5E5_F4F8FDD8D61D_.wvu.PrintTitles" localSheetId="4" hidden="1">'Sch-1'!$15:$17</definedName>
    <definedName name="Z_D0757F9E_DF41_4B40_A5E5_F4F8FDD8D61D_.wvu.PrintTitles" localSheetId="5" hidden="1">'Sch-2'!$15:$17</definedName>
    <definedName name="Z_D0757F9E_DF41_4B40_A5E5_F4F8FDD8D61D_.wvu.PrintTitles" localSheetId="6" hidden="1">'Sch-3 '!$13:$17</definedName>
    <definedName name="Z_D0757F9E_DF41_4B40_A5E5_F4F8FDD8D61D_.wvu.PrintTitles" localSheetId="10" hidden="1">'Sch-5'!$3:$13</definedName>
    <definedName name="Z_D0757F9E_DF41_4B40_A5E5_F4F8FDD8D61D_.wvu.PrintTitles" localSheetId="9" hidden="1">'Sch-5 Dis'!$3:$13</definedName>
    <definedName name="Z_D0757F9E_DF41_4B40_A5E5_F4F8FDD8D61D_.wvu.PrintTitles" localSheetId="11" hidden="1">'Sch-6'!$3:$13</definedName>
    <definedName name="Z_D0757F9E_DF41_4B40_A5E5_F4F8FDD8D61D_.wvu.PrintTitles" localSheetId="12" hidden="1">'Sch-6 After Discount'!$3:$13</definedName>
    <definedName name="Z_D0757F9E_DF41_4B40_A5E5_F4F8FDD8D61D_.wvu.PrintTitles" localSheetId="13" hidden="1">'Sch-7'!$14:$14</definedName>
    <definedName name="Z_D0757F9E_DF41_4B40_A5E5_F4F8FDD8D61D_.wvu.Rows" localSheetId="1" hidden="1">Cover!$7:$7</definedName>
    <definedName name="Z_D0757F9E_DF41_4B40_A5E5_F4F8FDD8D61D_.wvu.Rows" localSheetId="14" hidden="1">Discount!$32:$34</definedName>
    <definedName name="Z_D0757F9E_DF41_4B40_A5E5_F4F8FDD8D61D_.wvu.Rows" localSheetId="5" hidden="1">'Sch-2'!#REF!</definedName>
    <definedName name="Z_D0757F9E_DF41_4B40_A5E5_F4F8FDD8D61D_.wvu.Rows" localSheetId="13" hidden="1">'Sch-7'!$24:$24,'Sch-7'!$100:$218</definedName>
    <definedName name="Z_D53177B2_31EC_4222_B97A_A37DCFD9E45B_.wvu.Cols" localSheetId="14" hidden="1">Discount!$H:$P</definedName>
    <definedName name="Z_D53177B2_31EC_4222_B97A_A37DCFD9E45B_.wvu.Cols" localSheetId="4" hidden="1">'Sch-1'!$P:$AZ</definedName>
    <definedName name="Z_D53177B2_31EC_4222_B97A_A37DCFD9E45B_.wvu.Cols" localSheetId="5" hidden="1">'Sch-2'!$M:$R</definedName>
    <definedName name="Z_D53177B2_31EC_4222_B97A_A37DCFD9E45B_.wvu.Cols" localSheetId="6" hidden="1">'Sch-3 '!$S:$AE,'Sch-3 '!$AK:$AP</definedName>
    <definedName name="Z_D53177B2_31EC_4222_B97A_A37DCFD9E45B_.wvu.Cols" localSheetId="10" hidden="1">'Sch-5'!$I:$P</definedName>
    <definedName name="Z_D53177B2_31EC_4222_B97A_A37DCFD9E45B_.wvu.Cols" localSheetId="13" hidden="1">'Sch-7'!$O:$O,'Sch-7'!$AG:$AM</definedName>
    <definedName name="Z_D53177B2_31EC_4222_B97A_A37DCFD9E45B_.wvu.FilterData" localSheetId="4" hidden="1">'Sch-1'!$A$19:$O$113</definedName>
    <definedName name="Z_D53177B2_31EC_4222_B97A_A37DCFD9E45B_.wvu.FilterData" localSheetId="5" hidden="1">'Sch-2'!$G$19:$J$114</definedName>
    <definedName name="Z_D53177B2_31EC_4222_B97A_A37DCFD9E45B_.wvu.FilterData" localSheetId="6" hidden="1">'Sch-3 '!$A$19:$P$73</definedName>
    <definedName name="Z_D53177B2_31EC_4222_B97A_A37DCFD9E45B_.wvu.PrintArea" localSheetId="15" hidden="1">'Bid Form 2nd Envelope'!$A$1:$F$61</definedName>
    <definedName name="Z_D53177B2_31EC_4222_B97A_A37DCFD9E45B_.wvu.PrintArea" localSheetId="14" hidden="1">Discount!$A$2:$G$43</definedName>
    <definedName name="Z_D53177B2_31EC_4222_B97A_A37DCFD9E45B_.wvu.PrintArea" localSheetId="2" hidden="1">Instructions!$A$1:$C$50</definedName>
    <definedName name="Z_D53177B2_31EC_4222_B97A_A37DCFD9E45B_.wvu.PrintArea" localSheetId="3" hidden="1">'Names of Bidder'!$A$1:$F$33</definedName>
    <definedName name="Z_D53177B2_31EC_4222_B97A_A37DCFD9E45B_.wvu.PrintArea" localSheetId="4" hidden="1">'Sch-1'!$A$1:$O$124</definedName>
    <definedName name="Z_D53177B2_31EC_4222_B97A_A37DCFD9E45B_.wvu.PrintArea" localSheetId="5" hidden="1">'Sch-2'!$A$1:$J$121</definedName>
    <definedName name="Z_D53177B2_31EC_4222_B97A_A37DCFD9E45B_.wvu.PrintArea" localSheetId="6" hidden="1">'Sch-3 '!$A$1:$P$79</definedName>
    <definedName name="Z_D53177B2_31EC_4222_B97A_A37DCFD9E45B_.wvu.PrintArea" localSheetId="7" hidden="1">'Sch-4a'!$A$1:$Q$37</definedName>
    <definedName name="Z_D53177B2_31EC_4222_B97A_A37DCFD9E45B_.wvu.PrintArea" localSheetId="8" hidden="1">'Sch-4b'!$A$1:$Q$42</definedName>
    <definedName name="Z_D53177B2_31EC_4222_B97A_A37DCFD9E45B_.wvu.PrintArea" localSheetId="10" hidden="1">'Sch-5'!$A$1:$E$26</definedName>
    <definedName name="Z_D53177B2_31EC_4222_B97A_A37DCFD9E45B_.wvu.PrintArea" localSheetId="9" hidden="1">'Sch-5 Dis'!$A$1:$E$26</definedName>
    <definedName name="Z_D53177B2_31EC_4222_B97A_A37DCFD9E45B_.wvu.PrintArea" localSheetId="11" hidden="1">'Sch-6'!$A$1:$D$33</definedName>
    <definedName name="Z_D53177B2_31EC_4222_B97A_A37DCFD9E45B_.wvu.PrintArea" localSheetId="12" hidden="1">'Sch-6 After Discount'!$A$1:$D$33</definedName>
    <definedName name="Z_D53177B2_31EC_4222_B97A_A37DCFD9E45B_.wvu.PrintArea" localSheetId="13" hidden="1">'Sch-7'!$A$1:$M$27</definedName>
    <definedName name="Z_D53177B2_31EC_4222_B97A_A37DCFD9E45B_.wvu.PrintTitles" localSheetId="4" hidden="1">'Sch-1'!$15:$17</definedName>
    <definedName name="Z_D53177B2_31EC_4222_B97A_A37DCFD9E45B_.wvu.PrintTitles" localSheetId="5" hidden="1">'Sch-2'!$15:$17</definedName>
    <definedName name="Z_D53177B2_31EC_4222_B97A_A37DCFD9E45B_.wvu.PrintTitles" localSheetId="6" hidden="1">'Sch-3 '!$13:$17</definedName>
    <definedName name="Z_D53177B2_31EC_4222_B97A_A37DCFD9E45B_.wvu.PrintTitles" localSheetId="10" hidden="1">'Sch-5'!$3:$13</definedName>
    <definedName name="Z_D53177B2_31EC_4222_B97A_A37DCFD9E45B_.wvu.PrintTitles" localSheetId="9" hidden="1">'Sch-5 Dis'!$3:$13</definedName>
    <definedName name="Z_D53177B2_31EC_4222_B97A_A37DCFD9E45B_.wvu.PrintTitles" localSheetId="11" hidden="1">'Sch-6'!$3:$13</definedName>
    <definedName name="Z_D53177B2_31EC_4222_B97A_A37DCFD9E45B_.wvu.PrintTitles" localSheetId="12" hidden="1">'Sch-6 After Discount'!$3:$13</definedName>
    <definedName name="Z_D53177B2_31EC_4222_B97A_A37DCFD9E45B_.wvu.PrintTitles" localSheetId="13" hidden="1">'Sch-7'!$14:$14</definedName>
    <definedName name="Z_D53177B2_31EC_4222_B97A_A37DCFD9E45B_.wvu.Rows" localSheetId="1" hidden="1">Cover!$7:$7</definedName>
    <definedName name="Z_D53177B2_31EC_4222_B97A_A37DCFD9E45B_.wvu.Rows" localSheetId="14" hidden="1">Discount!$32:$34</definedName>
    <definedName name="Z_D53177B2_31EC_4222_B97A_A37DCFD9E45B_.wvu.Rows" localSheetId="4" hidden="1">'Sch-1'!#REF!</definedName>
    <definedName name="Z_D53177B2_31EC_4222_B97A_A37DCFD9E45B_.wvu.Rows" localSheetId="5" hidden="1">'Sch-2'!#REF!</definedName>
    <definedName name="Z_D53177B2_31EC_4222_B97A_A37DCFD9E45B_.wvu.Rows" localSheetId="13" hidden="1">'Sch-7'!$24:$24,'Sch-7'!$100:$218</definedName>
    <definedName name="Z_E31EEC54_5F58_47EA_99FC_C1E22AF5375A_.wvu.Cols" localSheetId="15" hidden="1">'Bid Form 2nd Envelope'!$Y:$AN</definedName>
    <definedName name="Z_E31EEC54_5F58_47EA_99FC_C1E22AF5375A_.wvu.Cols" localSheetId="14" hidden="1">Discount!$H:$K</definedName>
    <definedName name="Z_E31EEC54_5F58_47EA_99FC_C1E22AF5375A_.wvu.Cols" localSheetId="4" hidden="1">'Sch-1'!$Q:$S</definedName>
    <definedName name="Z_E31EEC54_5F58_47EA_99FC_C1E22AF5375A_.wvu.Cols" localSheetId="6" hidden="1">'Sch-3 '!$R:$S,'Sch-3 '!$AK:$AP</definedName>
    <definedName name="Z_E31EEC54_5F58_47EA_99FC_C1E22AF5375A_.wvu.Cols" localSheetId="7" hidden="1">'Sch-4a'!$R:$S</definedName>
    <definedName name="Z_E31EEC54_5F58_47EA_99FC_C1E22AF5375A_.wvu.Cols" localSheetId="8" hidden="1">'Sch-4b'!$R:$S</definedName>
    <definedName name="Z_E31EEC54_5F58_47EA_99FC_C1E22AF5375A_.wvu.Cols" localSheetId="10" hidden="1">'Sch-5'!$I:$P</definedName>
    <definedName name="Z_E31EEC54_5F58_47EA_99FC_C1E22AF5375A_.wvu.Cols" localSheetId="13" hidden="1">'Sch-7'!$P:$R,'Sch-7'!$AG:$AM</definedName>
    <definedName name="Z_E31EEC54_5F58_47EA_99FC_C1E22AF5375A_.wvu.FilterData" localSheetId="4" hidden="1">'Sch-1'!$A$19:$AZ$116</definedName>
    <definedName name="Z_E31EEC54_5F58_47EA_99FC_C1E22AF5375A_.wvu.FilterData" localSheetId="5" hidden="1">'Sch-2'!$G$19:$J$114</definedName>
    <definedName name="Z_E31EEC54_5F58_47EA_99FC_C1E22AF5375A_.wvu.FilterData" localSheetId="6" hidden="1">'Sch-3 '!$A$19:$BB$73</definedName>
    <definedName name="Z_E31EEC54_5F58_47EA_99FC_C1E22AF5375A_.wvu.PrintArea" localSheetId="15" hidden="1">'Bid Form 2nd Envelope'!$A$1:$F$61</definedName>
    <definedName name="Z_E31EEC54_5F58_47EA_99FC_C1E22AF5375A_.wvu.PrintArea" localSheetId="1" hidden="1">Cover!$A$1:$H$15</definedName>
    <definedName name="Z_E31EEC54_5F58_47EA_99FC_C1E22AF5375A_.wvu.PrintArea" localSheetId="14" hidden="1">Discount!$A$2:$G$43</definedName>
    <definedName name="Z_E31EEC54_5F58_47EA_99FC_C1E22AF5375A_.wvu.PrintArea" localSheetId="2" hidden="1">Instructions!$A$1:$C$50</definedName>
    <definedName name="Z_E31EEC54_5F58_47EA_99FC_C1E22AF5375A_.wvu.PrintArea" localSheetId="3" hidden="1">'Names of Bidder'!$A$1:$F$33</definedName>
    <definedName name="Z_E31EEC54_5F58_47EA_99FC_C1E22AF5375A_.wvu.PrintArea" localSheetId="4" hidden="1">'Sch-1'!$A$1:$O$124</definedName>
    <definedName name="Z_E31EEC54_5F58_47EA_99FC_C1E22AF5375A_.wvu.PrintArea" localSheetId="5" hidden="1">'Sch-2'!$A$1:$J$123</definedName>
    <definedName name="Z_E31EEC54_5F58_47EA_99FC_C1E22AF5375A_.wvu.PrintArea" localSheetId="6" hidden="1">'Sch-3 '!$A$1:$Q$79</definedName>
    <definedName name="Z_E31EEC54_5F58_47EA_99FC_C1E22AF5375A_.wvu.PrintArea" localSheetId="7" hidden="1">'Sch-4a'!$A$1:$Q$37</definedName>
    <definedName name="Z_E31EEC54_5F58_47EA_99FC_C1E22AF5375A_.wvu.PrintArea" localSheetId="8" hidden="1">'Sch-4b'!$A$1:$Q$42</definedName>
    <definedName name="Z_E31EEC54_5F58_47EA_99FC_C1E22AF5375A_.wvu.PrintArea" localSheetId="10" hidden="1">'Sch-5'!$A$1:$E$26</definedName>
    <definedName name="Z_E31EEC54_5F58_47EA_99FC_C1E22AF5375A_.wvu.PrintArea" localSheetId="9" hidden="1">'Sch-5 Dis'!$A$1:$E$26</definedName>
    <definedName name="Z_E31EEC54_5F58_47EA_99FC_C1E22AF5375A_.wvu.PrintArea" localSheetId="11" hidden="1">'Sch-6'!$A$1:$D$33</definedName>
    <definedName name="Z_E31EEC54_5F58_47EA_99FC_C1E22AF5375A_.wvu.PrintArea" localSheetId="12" hidden="1">'Sch-6 After Discount'!$A$1:$D$33</definedName>
    <definedName name="Z_E31EEC54_5F58_47EA_99FC_C1E22AF5375A_.wvu.PrintArea" localSheetId="13" hidden="1">'Sch-7'!$A$1:$N$27</definedName>
    <definedName name="Z_E31EEC54_5F58_47EA_99FC_C1E22AF5375A_.wvu.PrintTitles" localSheetId="4" hidden="1">'Sch-1'!$15:$17</definedName>
    <definedName name="Z_E31EEC54_5F58_47EA_99FC_C1E22AF5375A_.wvu.PrintTitles" localSheetId="5" hidden="1">'Sch-2'!$15:$17</definedName>
    <definedName name="Z_E31EEC54_5F58_47EA_99FC_C1E22AF5375A_.wvu.PrintTitles" localSheetId="6" hidden="1">'Sch-3 '!$13:$17</definedName>
    <definedName name="Z_E31EEC54_5F58_47EA_99FC_C1E22AF5375A_.wvu.PrintTitles" localSheetId="10" hidden="1">'Sch-5'!$3:$13</definedName>
    <definedName name="Z_E31EEC54_5F58_47EA_99FC_C1E22AF5375A_.wvu.PrintTitles" localSheetId="9" hidden="1">'Sch-5 Dis'!$3:$13</definedName>
    <definedName name="Z_E31EEC54_5F58_47EA_99FC_C1E22AF5375A_.wvu.PrintTitles" localSheetId="11" hidden="1">'Sch-6'!$3:$13</definedName>
    <definedName name="Z_E31EEC54_5F58_47EA_99FC_C1E22AF5375A_.wvu.PrintTitles" localSheetId="12" hidden="1">'Sch-6 After Discount'!$3:$13</definedName>
    <definedName name="Z_E31EEC54_5F58_47EA_99FC_C1E22AF5375A_.wvu.PrintTitles" localSheetId="13" hidden="1">'Sch-7'!$14:$14</definedName>
    <definedName name="Z_E31EEC54_5F58_47EA_99FC_C1E22AF5375A_.wvu.Rows" localSheetId="1" hidden="1">Cover!$7:$7</definedName>
    <definedName name="Z_E31EEC54_5F58_47EA_99FC_C1E22AF5375A_.wvu.Rows" localSheetId="14" hidden="1">Discount!$32:$34</definedName>
    <definedName name="Z_E31EEC54_5F58_47EA_99FC_C1E22AF5375A_.wvu.Rows" localSheetId="3" hidden="1">'Names of Bidder'!$13:$23</definedName>
    <definedName name="Z_E31EEC54_5F58_47EA_99FC_C1E22AF5375A_.wvu.Rows" localSheetId="5" hidden="1">'Sch-2'!#REF!</definedName>
    <definedName name="Z_E31EEC54_5F58_47EA_99FC_C1E22AF5375A_.wvu.Rows" localSheetId="13" hidden="1">'Sch-7'!$17:$18,'Sch-7'!$100:$218</definedName>
    <definedName name="Z_E97134B6_5E8D_4951_8DA0_73D065532361_.wvu.Cols" localSheetId="14" hidden="1">Discount!$H:$P</definedName>
    <definedName name="Z_E97134B6_5E8D_4951_8DA0_73D065532361_.wvu.Cols" localSheetId="4" hidden="1">'Sch-1'!$P:$AZ</definedName>
    <definedName name="Z_E97134B6_5E8D_4951_8DA0_73D065532361_.wvu.Cols" localSheetId="5" hidden="1">'Sch-2'!$M:$R</definedName>
    <definedName name="Z_E97134B6_5E8D_4951_8DA0_73D065532361_.wvu.Cols" localSheetId="6" hidden="1">'Sch-3 '!$S:$AE,'Sch-3 '!$AK:$AP</definedName>
    <definedName name="Z_E97134B6_5E8D_4951_8DA0_73D065532361_.wvu.Cols" localSheetId="10" hidden="1">'Sch-5'!$I:$P</definedName>
    <definedName name="Z_E97134B6_5E8D_4951_8DA0_73D065532361_.wvu.Cols" localSheetId="13" hidden="1">'Sch-7'!$O:$O,'Sch-7'!$AG:$AM</definedName>
    <definedName name="Z_E97134B6_5E8D_4951_8DA0_73D065532361_.wvu.FilterData" localSheetId="4" hidden="1">'Sch-1'!$A$19:$O$113</definedName>
    <definedName name="Z_E97134B6_5E8D_4951_8DA0_73D065532361_.wvu.FilterData" localSheetId="5" hidden="1">'Sch-2'!$G$19:$J$114</definedName>
    <definedName name="Z_E97134B6_5E8D_4951_8DA0_73D065532361_.wvu.FilterData" localSheetId="6" hidden="1">'Sch-3 '!$A$19:$P$73</definedName>
    <definedName name="Z_E97134B6_5E8D_4951_8DA0_73D065532361_.wvu.PrintArea" localSheetId="15" hidden="1">'Bid Form 2nd Envelope'!$A$1:$F$61</definedName>
    <definedName name="Z_E97134B6_5E8D_4951_8DA0_73D065532361_.wvu.PrintArea" localSheetId="14" hidden="1">Discount!$A$2:$G$43</definedName>
    <definedName name="Z_E97134B6_5E8D_4951_8DA0_73D065532361_.wvu.PrintArea" localSheetId="2" hidden="1">Instructions!$A$1:$C$50</definedName>
    <definedName name="Z_E97134B6_5E8D_4951_8DA0_73D065532361_.wvu.PrintArea" localSheetId="3" hidden="1">'Names of Bidder'!$A$1:$F$33</definedName>
    <definedName name="Z_E97134B6_5E8D_4951_8DA0_73D065532361_.wvu.PrintArea" localSheetId="4" hidden="1">'Sch-1'!$A$1:$O$124</definedName>
    <definedName name="Z_E97134B6_5E8D_4951_8DA0_73D065532361_.wvu.PrintArea" localSheetId="5" hidden="1">'Sch-2'!$A$1:$J$121</definedName>
    <definedName name="Z_E97134B6_5E8D_4951_8DA0_73D065532361_.wvu.PrintArea" localSheetId="6" hidden="1">'Sch-3 '!$A$1:$P$79</definedName>
    <definedName name="Z_E97134B6_5E8D_4951_8DA0_73D065532361_.wvu.PrintArea" localSheetId="7" hidden="1">'Sch-4a'!$A$1:$Q$37</definedName>
    <definedName name="Z_E97134B6_5E8D_4951_8DA0_73D065532361_.wvu.PrintArea" localSheetId="8" hidden="1">'Sch-4b'!$A$1:$Q$42</definedName>
    <definedName name="Z_E97134B6_5E8D_4951_8DA0_73D065532361_.wvu.PrintArea" localSheetId="10" hidden="1">'Sch-5'!$A$1:$E$26</definedName>
    <definedName name="Z_E97134B6_5E8D_4951_8DA0_73D065532361_.wvu.PrintArea" localSheetId="9" hidden="1">'Sch-5 Dis'!$A$1:$E$26</definedName>
    <definedName name="Z_E97134B6_5E8D_4951_8DA0_73D065532361_.wvu.PrintArea" localSheetId="11" hidden="1">'Sch-6'!$A$1:$D$33</definedName>
    <definedName name="Z_E97134B6_5E8D_4951_8DA0_73D065532361_.wvu.PrintArea" localSheetId="12" hidden="1">'Sch-6 After Discount'!$A$1:$D$33</definedName>
    <definedName name="Z_E97134B6_5E8D_4951_8DA0_73D065532361_.wvu.PrintArea" localSheetId="13" hidden="1">'Sch-7'!$A$1:$M$27</definedName>
    <definedName name="Z_E97134B6_5E8D_4951_8DA0_73D065532361_.wvu.PrintTitles" localSheetId="4" hidden="1">'Sch-1'!$15:$17</definedName>
    <definedName name="Z_E97134B6_5E8D_4951_8DA0_73D065532361_.wvu.PrintTitles" localSheetId="5" hidden="1">'Sch-2'!$15:$17</definedName>
    <definedName name="Z_E97134B6_5E8D_4951_8DA0_73D065532361_.wvu.PrintTitles" localSheetId="6" hidden="1">'Sch-3 '!$13:$17</definedName>
    <definedName name="Z_E97134B6_5E8D_4951_8DA0_73D065532361_.wvu.PrintTitles" localSheetId="10" hidden="1">'Sch-5'!$3:$13</definedName>
    <definedName name="Z_E97134B6_5E8D_4951_8DA0_73D065532361_.wvu.PrintTitles" localSheetId="9" hidden="1">'Sch-5 Dis'!$3:$13</definedName>
    <definedName name="Z_E97134B6_5E8D_4951_8DA0_73D065532361_.wvu.PrintTitles" localSheetId="11" hidden="1">'Sch-6'!$3:$13</definedName>
    <definedName name="Z_E97134B6_5E8D_4951_8DA0_73D065532361_.wvu.PrintTitles" localSheetId="12" hidden="1">'Sch-6 After Discount'!$3:$13</definedName>
    <definedName name="Z_E97134B6_5E8D_4951_8DA0_73D065532361_.wvu.PrintTitles" localSheetId="13" hidden="1">'Sch-7'!$14:$14</definedName>
    <definedName name="Z_E97134B6_5E8D_4951_8DA0_73D065532361_.wvu.Rows" localSheetId="1" hidden="1">Cover!$7:$7</definedName>
    <definedName name="Z_E97134B6_5E8D_4951_8DA0_73D065532361_.wvu.Rows" localSheetId="14" hidden="1">Discount!$32:$34</definedName>
    <definedName name="Z_E97134B6_5E8D_4951_8DA0_73D065532361_.wvu.Rows" localSheetId="4" hidden="1">'Sch-1'!#REF!</definedName>
    <definedName name="Z_E97134B6_5E8D_4951_8DA0_73D065532361_.wvu.Rows" localSheetId="5" hidden="1">'Sch-2'!#REF!</definedName>
    <definedName name="Z_E97134B6_5E8D_4951_8DA0_73D065532361_.wvu.Rows" localSheetId="13" hidden="1">'Sch-7'!$24:$24,'Sch-7'!$100:$218</definedName>
    <definedName name="Z_E9F4E142_7D26_464D_BECA_4F3806DB1FE1_.wvu.Cols" localSheetId="14" hidden="1">Discount!$H:$O</definedName>
    <definedName name="Z_E9F4E142_7D26_464D_BECA_4F3806DB1FE1_.wvu.Cols" localSheetId="4" hidden="1">'Sch-1'!$S:$AV</definedName>
    <definedName name="Z_E9F4E142_7D26_464D_BECA_4F3806DB1FE1_.wvu.Cols" localSheetId="5" hidden="1">'Sch-2'!$M:$R</definedName>
    <definedName name="Z_E9F4E142_7D26_464D_BECA_4F3806DB1FE1_.wvu.Cols" localSheetId="6" hidden="1">'Sch-3 '!$S:$AE,'Sch-3 '!$AK:$AP</definedName>
    <definedName name="Z_E9F4E142_7D26_464D_BECA_4F3806DB1FE1_.wvu.Cols" localSheetId="10" hidden="1">'Sch-5'!$I:$P</definedName>
    <definedName name="Z_E9F4E142_7D26_464D_BECA_4F3806DB1FE1_.wvu.Cols" localSheetId="13" hidden="1">'Sch-7'!$O:$O,'Sch-7'!$AG:$AM</definedName>
    <definedName name="Z_E9F4E142_7D26_464D_BECA_4F3806DB1FE1_.wvu.FilterData" localSheetId="4" hidden="1">'Sch-1'!$A$19:$O$113</definedName>
    <definedName name="Z_E9F4E142_7D26_464D_BECA_4F3806DB1FE1_.wvu.FilterData" localSheetId="5" hidden="1">'Sch-2'!$G$19:$J$114</definedName>
    <definedName name="Z_E9F4E142_7D26_464D_BECA_4F3806DB1FE1_.wvu.FilterData" localSheetId="6" hidden="1">'Sch-3 '!$A$19:$P$73</definedName>
    <definedName name="Z_E9F4E142_7D26_464D_BECA_4F3806DB1FE1_.wvu.PrintArea" localSheetId="15" hidden="1">'Bid Form 2nd Envelope'!$A$1:$F$61</definedName>
    <definedName name="Z_E9F4E142_7D26_464D_BECA_4F3806DB1FE1_.wvu.PrintArea" localSheetId="14" hidden="1">Discount!$A$2:$G$43</definedName>
    <definedName name="Z_E9F4E142_7D26_464D_BECA_4F3806DB1FE1_.wvu.PrintArea" localSheetId="2" hidden="1">Instructions!$A$1:$C$50</definedName>
    <definedName name="Z_E9F4E142_7D26_464D_BECA_4F3806DB1FE1_.wvu.PrintArea" localSheetId="3" hidden="1">'Names of Bidder'!$A$1:$D$31</definedName>
    <definedName name="Z_E9F4E142_7D26_464D_BECA_4F3806DB1FE1_.wvu.PrintArea" localSheetId="4" hidden="1">'Sch-1'!$A$1:$O$124</definedName>
    <definedName name="Z_E9F4E142_7D26_464D_BECA_4F3806DB1FE1_.wvu.PrintArea" localSheetId="5" hidden="1">'Sch-2'!$A$1:$J$121</definedName>
    <definedName name="Z_E9F4E142_7D26_464D_BECA_4F3806DB1FE1_.wvu.PrintArea" localSheetId="6" hidden="1">'Sch-3 '!$A$1:$P$79</definedName>
    <definedName name="Z_E9F4E142_7D26_464D_BECA_4F3806DB1FE1_.wvu.PrintArea" localSheetId="7" hidden="1">'Sch-4a'!$A$1:$Q$37</definedName>
    <definedName name="Z_E9F4E142_7D26_464D_BECA_4F3806DB1FE1_.wvu.PrintArea" localSheetId="8" hidden="1">'Sch-4b'!$A$1:$Q$42</definedName>
    <definedName name="Z_E9F4E142_7D26_464D_BECA_4F3806DB1FE1_.wvu.PrintArea" localSheetId="10" hidden="1">'Sch-5'!$A$1:$E$26</definedName>
    <definedName name="Z_E9F4E142_7D26_464D_BECA_4F3806DB1FE1_.wvu.PrintArea" localSheetId="9" hidden="1">'Sch-5 Dis'!$A$1:$E$26</definedName>
    <definedName name="Z_E9F4E142_7D26_464D_BECA_4F3806DB1FE1_.wvu.PrintArea" localSheetId="11" hidden="1">'Sch-6'!$A$1:$D$34</definedName>
    <definedName name="Z_E9F4E142_7D26_464D_BECA_4F3806DB1FE1_.wvu.PrintArea" localSheetId="12" hidden="1">'Sch-6 After Discount'!$A$1:$D$34</definedName>
    <definedName name="Z_E9F4E142_7D26_464D_BECA_4F3806DB1FE1_.wvu.PrintArea" localSheetId="13" hidden="1">'Sch-7'!$A$1:$M$27</definedName>
    <definedName name="Z_E9F4E142_7D26_464D_BECA_4F3806DB1FE1_.wvu.PrintTitles" localSheetId="4" hidden="1">'Sch-1'!$15:$17</definedName>
    <definedName name="Z_E9F4E142_7D26_464D_BECA_4F3806DB1FE1_.wvu.PrintTitles" localSheetId="5" hidden="1">'Sch-2'!$15:$17</definedName>
    <definedName name="Z_E9F4E142_7D26_464D_BECA_4F3806DB1FE1_.wvu.PrintTitles" localSheetId="6" hidden="1">'Sch-3 '!$13:$17</definedName>
    <definedName name="Z_E9F4E142_7D26_464D_BECA_4F3806DB1FE1_.wvu.PrintTitles" localSheetId="10" hidden="1">'Sch-5'!$3:$13</definedName>
    <definedName name="Z_E9F4E142_7D26_464D_BECA_4F3806DB1FE1_.wvu.PrintTitles" localSheetId="9" hidden="1">'Sch-5 Dis'!$3:$13</definedName>
    <definedName name="Z_E9F4E142_7D26_464D_BECA_4F3806DB1FE1_.wvu.PrintTitles" localSheetId="11" hidden="1">'Sch-6'!$3:$13</definedName>
    <definedName name="Z_E9F4E142_7D26_464D_BECA_4F3806DB1FE1_.wvu.PrintTitles" localSheetId="12" hidden="1">'Sch-6 After Discount'!$3:$13</definedName>
    <definedName name="Z_E9F4E142_7D26_464D_BECA_4F3806DB1FE1_.wvu.PrintTitles" localSheetId="13" hidden="1">'Sch-7'!$14:$14</definedName>
    <definedName name="Z_E9F4E142_7D26_464D_BECA_4F3806DB1FE1_.wvu.Rows" localSheetId="1" hidden="1">Cover!$7:$7</definedName>
    <definedName name="Z_E9F4E142_7D26_464D_BECA_4F3806DB1FE1_.wvu.Rows" localSheetId="14" hidden="1">Discount!$32:$34</definedName>
    <definedName name="Z_E9F4E142_7D26_464D_BECA_4F3806DB1FE1_.wvu.Rows" localSheetId="5" hidden="1">'Sch-2'!#REF!</definedName>
    <definedName name="Z_E9F4E142_7D26_464D_BECA_4F3806DB1FE1_.wvu.Rows" localSheetId="13" hidden="1">'Sch-7'!$24:$24,'Sch-7'!$100:$218</definedName>
    <definedName name="Z_ECE9294F_C910_4036_88BC_B1F2176FB06B_.wvu.Cols" localSheetId="14" hidden="1">Discount!$H:$O</definedName>
    <definedName name="Z_ECE9294F_C910_4036_88BC_B1F2176FB06B_.wvu.Cols" localSheetId="4" hidden="1">'Sch-1'!$S:$AV</definedName>
    <definedName name="Z_ECE9294F_C910_4036_88BC_B1F2176FB06B_.wvu.Cols" localSheetId="5" hidden="1">'Sch-2'!$M:$R</definedName>
    <definedName name="Z_ECE9294F_C910_4036_88BC_B1F2176FB06B_.wvu.Cols" localSheetId="6" hidden="1">'Sch-3 '!$S:$AE,'Sch-3 '!$AK:$AP</definedName>
    <definedName name="Z_ECE9294F_C910_4036_88BC_B1F2176FB06B_.wvu.Cols" localSheetId="10" hidden="1">'Sch-5'!$I:$P</definedName>
    <definedName name="Z_ECE9294F_C910_4036_88BC_B1F2176FB06B_.wvu.Cols" localSheetId="13" hidden="1">'Sch-7'!$O:$O,'Sch-7'!$AG:$AM</definedName>
    <definedName name="Z_ECE9294F_C910_4036_88BC_B1F2176FB06B_.wvu.FilterData" localSheetId="4" hidden="1">'Sch-1'!$A$19:$O$113</definedName>
    <definedName name="Z_ECE9294F_C910_4036_88BC_B1F2176FB06B_.wvu.FilterData" localSheetId="5" hidden="1">'Sch-2'!$G$19:$J$114</definedName>
    <definedName name="Z_ECE9294F_C910_4036_88BC_B1F2176FB06B_.wvu.FilterData" localSheetId="6" hidden="1">'Sch-3 '!$A$19:$P$73</definedName>
    <definedName name="Z_ECE9294F_C910_4036_88BC_B1F2176FB06B_.wvu.PrintArea" localSheetId="15" hidden="1">'Bid Form 2nd Envelope'!$A$1:$F$61</definedName>
    <definedName name="Z_ECE9294F_C910_4036_88BC_B1F2176FB06B_.wvu.PrintArea" localSheetId="14" hidden="1">Discount!$A$2:$G$43</definedName>
    <definedName name="Z_ECE9294F_C910_4036_88BC_B1F2176FB06B_.wvu.PrintArea" localSheetId="2" hidden="1">Instructions!$A$1:$C$50</definedName>
    <definedName name="Z_ECE9294F_C910_4036_88BC_B1F2176FB06B_.wvu.PrintArea" localSheetId="3" hidden="1">'Names of Bidder'!$A$1:$D$31</definedName>
    <definedName name="Z_ECE9294F_C910_4036_88BC_B1F2176FB06B_.wvu.PrintArea" localSheetId="4" hidden="1">'Sch-1'!$A$1:$O$124</definedName>
    <definedName name="Z_ECE9294F_C910_4036_88BC_B1F2176FB06B_.wvu.PrintArea" localSheetId="5" hidden="1">'Sch-2'!$A$1:$J$121</definedName>
    <definedName name="Z_ECE9294F_C910_4036_88BC_B1F2176FB06B_.wvu.PrintArea" localSheetId="6" hidden="1">'Sch-3 '!$A$1:$P$79</definedName>
    <definedName name="Z_ECE9294F_C910_4036_88BC_B1F2176FB06B_.wvu.PrintArea" localSheetId="7" hidden="1">'Sch-4a'!$A$1:$Q$37</definedName>
    <definedName name="Z_ECE9294F_C910_4036_88BC_B1F2176FB06B_.wvu.PrintArea" localSheetId="8" hidden="1">'Sch-4b'!$A$1:$Q$42</definedName>
    <definedName name="Z_ECE9294F_C910_4036_88BC_B1F2176FB06B_.wvu.PrintArea" localSheetId="10" hidden="1">'Sch-5'!$A$1:$E$26</definedName>
    <definedName name="Z_ECE9294F_C910_4036_88BC_B1F2176FB06B_.wvu.PrintArea" localSheetId="9" hidden="1">'Sch-5 Dis'!$A$1:$E$26</definedName>
    <definedName name="Z_ECE9294F_C910_4036_88BC_B1F2176FB06B_.wvu.PrintArea" localSheetId="11" hidden="1">'Sch-6'!$A$1:$D$34</definedName>
    <definedName name="Z_ECE9294F_C910_4036_88BC_B1F2176FB06B_.wvu.PrintArea" localSheetId="12" hidden="1">'Sch-6 After Discount'!$A$1:$D$34</definedName>
    <definedName name="Z_ECE9294F_C910_4036_88BC_B1F2176FB06B_.wvu.PrintArea" localSheetId="13" hidden="1">'Sch-7'!$A$1:$M$27</definedName>
    <definedName name="Z_ECE9294F_C910_4036_88BC_B1F2176FB06B_.wvu.PrintTitles" localSheetId="4" hidden="1">'Sch-1'!$15:$17</definedName>
    <definedName name="Z_ECE9294F_C910_4036_88BC_B1F2176FB06B_.wvu.PrintTitles" localSheetId="5" hidden="1">'Sch-2'!$15:$17</definedName>
    <definedName name="Z_ECE9294F_C910_4036_88BC_B1F2176FB06B_.wvu.PrintTitles" localSheetId="6" hidden="1">'Sch-3 '!$13:$17</definedName>
    <definedName name="Z_ECE9294F_C910_4036_88BC_B1F2176FB06B_.wvu.PrintTitles" localSheetId="10" hidden="1">'Sch-5'!$3:$13</definedName>
    <definedName name="Z_ECE9294F_C910_4036_88BC_B1F2176FB06B_.wvu.PrintTitles" localSheetId="9" hidden="1">'Sch-5 Dis'!$3:$13</definedName>
    <definedName name="Z_ECE9294F_C910_4036_88BC_B1F2176FB06B_.wvu.PrintTitles" localSheetId="11" hidden="1">'Sch-6'!$3:$13</definedName>
    <definedName name="Z_ECE9294F_C910_4036_88BC_B1F2176FB06B_.wvu.PrintTitles" localSheetId="12" hidden="1">'Sch-6 After Discount'!$3:$13</definedName>
    <definedName name="Z_ECE9294F_C910_4036_88BC_B1F2176FB06B_.wvu.PrintTitles" localSheetId="13" hidden="1">'Sch-7'!$14:$14</definedName>
    <definedName name="Z_ECE9294F_C910_4036_88BC_B1F2176FB06B_.wvu.Rows" localSheetId="1" hidden="1">Cover!$7:$7</definedName>
    <definedName name="Z_ECE9294F_C910_4036_88BC_B1F2176FB06B_.wvu.Rows" localSheetId="14" hidden="1">Discount!$32:$34</definedName>
    <definedName name="Z_ECE9294F_C910_4036_88BC_B1F2176FB06B_.wvu.Rows" localSheetId="4" hidden="1">'Sch-1'!#REF!</definedName>
    <definedName name="Z_ECE9294F_C910_4036_88BC_B1F2176FB06B_.wvu.Rows" localSheetId="5" hidden="1">'Sch-2'!#REF!</definedName>
    <definedName name="Z_ECE9294F_C910_4036_88BC_B1F2176FB06B_.wvu.Rows" localSheetId="6" hidden="1">'Sch-3 '!#REF!</definedName>
    <definedName name="Z_ECE9294F_C910_4036_88BC_B1F2176FB06B_.wvu.Rows" localSheetId="13" hidden="1">'Sch-7'!$24:$24,'Sch-7'!$100:$218</definedName>
    <definedName name="Z_EE46BCD1_F715_4FA9_A5FC_1B125AD601E0_.wvu.Cols" localSheetId="14" hidden="1">Discount!$H:$O</definedName>
    <definedName name="Z_EE46BCD1_F715_4FA9_A5FC_1B125AD601E0_.wvu.Cols" localSheetId="5" hidden="1">'Sch-2'!$M:$R</definedName>
    <definedName name="Z_EE46BCD1_F715_4FA9_A5FC_1B125AD601E0_.wvu.Cols" localSheetId="6" hidden="1">'Sch-3 '!$S:$AE,'Sch-3 '!$AK:$AP</definedName>
    <definedName name="Z_EE46BCD1_F715_4FA9_A5FC_1B125AD601E0_.wvu.Cols" localSheetId="10" hidden="1">'Sch-5'!$I:$P</definedName>
    <definedName name="Z_EE46BCD1_F715_4FA9_A5FC_1B125AD601E0_.wvu.Cols" localSheetId="13" hidden="1">'Sch-7'!$O:$O,'Sch-7'!$AG:$AM</definedName>
    <definedName name="Z_EE46BCD1_F715_4FA9_A5FC_1B125AD601E0_.wvu.FilterData" localSheetId="4" hidden="1">'Sch-1'!$A$19:$O$113</definedName>
    <definedName name="Z_EE46BCD1_F715_4FA9_A5FC_1B125AD601E0_.wvu.FilterData" localSheetId="5" hidden="1">'Sch-2'!$G$19:$J$114</definedName>
    <definedName name="Z_EE46BCD1_F715_4FA9_A5FC_1B125AD601E0_.wvu.FilterData" localSheetId="6" hidden="1">'Sch-3 '!$A$19:$P$73</definedName>
    <definedName name="Z_EE46BCD1_F715_4FA9_A5FC_1B125AD601E0_.wvu.PrintArea" localSheetId="15" hidden="1">'Bid Form 2nd Envelope'!$A$1:$F$61</definedName>
    <definedName name="Z_EE46BCD1_F715_4FA9_A5FC_1B125AD601E0_.wvu.PrintArea" localSheetId="14" hidden="1">Discount!$A$2:$G$43</definedName>
    <definedName name="Z_EE46BCD1_F715_4FA9_A5FC_1B125AD601E0_.wvu.PrintArea" localSheetId="2" hidden="1">Instructions!$A$1:$C$50</definedName>
    <definedName name="Z_EE46BCD1_F715_4FA9_A5FC_1B125AD601E0_.wvu.PrintArea" localSheetId="3" hidden="1">'Names of Bidder'!$A$1:$F$33</definedName>
    <definedName name="Z_EE46BCD1_F715_4FA9_A5FC_1B125AD601E0_.wvu.PrintArea" localSheetId="4" hidden="1">'Sch-1'!$A$1:$O$124</definedName>
    <definedName name="Z_EE46BCD1_F715_4FA9_A5FC_1B125AD601E0_.wvu.PrintArea" localSheetId="5" hidden="1">'Sch-2'!$A$1:$J$121</definedName>
    <definedName name="Z_EE46BCD1_F715_4FA9_A5FC_1B125AD601E0_.wvu.PrintArea" localSheetId="6" hidden="1">'Sch-3 '!$A$1:$P$79</definedName>
    <definedName name="Z_EE46BCD1_F715_4FA9_A5FC_1B125AD601E0_.wvu.PrintArea" localSheetId="7" hidden="1">'Sch-4a'!$A$1:$Q$37</definedName>
    <definedName name="Z_EE46BCD1_F715_4FA9_A5FC_1B125AD601E0_.wvu.PrintArea" localSheetId="8" hidden="1">'Sch-4b'!$A$1:$Q$42</definedName>
    <definedName name="Z_EE46BCD1_F715_4FA9_A5FC_1B125AD601E0_.wvu.PrintArea" localSheetId="10" hidden="1">'Sch-5'!$A$1:$E$26</definedName>
    <definedName name="Z_EE46BCD1_F715_4FA9_A5FC_1B125AD601E0_.wvu.PrintArea" localSheetId="9" hidden="1">'Sch-5 Dis'!$A$1:$E$26</definedName>
    <definedName name="Z_EE46BCD1_F715_4FA9_A5FC_1B125AD601E0_.wvu.PrintArea" localSheetId="11" hidden="1">'Sch-6'!$A$1:$D$33</definedName>
    <definedName name="Z_EE46BCD1_F715_4FA9_A5FC_1B125AD601E0_.wvu.PrintArea" localSheetId="12" hidden="1">'Sch-6 After Discount'!$A$1:$D$33</definedName>
    <definedName name="Z_EE46BCD1_F715_4FA9_A5FC_1B125AD601E0_.wvu.PrintArea" localSheetId="13" hidden="1">'Sch-7'!$A$1:$M$27</definedName>
    <definedName name="Z_EE46BCD1_F715_4FA9_A5FC_1B125AD601E0_.wvu.PrintTitles" localSheetId="4" hidden="1">'Sch-1'!$15:$17</definedName>
    <definedName name="Z_EE46BCD1_F715_4FA9_A5FC_1B125AD601E0_.wvu.PrintTitles" localSheetId="5" hidden="1">'Sch-2'!$15:$17</definedName>
    <definedName name="Z_EE46BCD1_F715_4FA9_A5FC_1B125AD601E0_.wvu.PrintTitles" localSheetId="6" hidden="1">'Sch-3 '!$13:$17</definedName>
    <definedName name="Z_EE46BCD1_F715_4FA9_A5FC_1B125AD601E0_.wvu.PrintTitles" localSheetId="10" hidden="1">'Sch-5'!$3:$13</definedName>
    <definedName name="Z_EE46BCD1_F715_4FA9_A5FC_1B125AD601E0_.wvu.PrintTitles" localSheetId="9" hidden="1">'Sch-5 Dis'!$3:$13</definedName>
    <definedName name="Z_EE46BCD1_F715_4FA9_A5FC_1B125AD601E0_.wvu.PrintTitles" localSheetId="11" hidden="1">'Sch-6'!$3:$13</definedName>
    <definedName name="Z_EE46BCD1_F715_4FA9_A5FC_1B125AD601E0_.wvu.PrintTitles" localSheetId="12" hidden="1">'Sch-6 After Discount'!$3:$13</definedName>
    <definedName name="Z_EE46BCD1_F715_4FA9_A5FC_1B125AD601E0_.wvu.PrintTitles" localSheetId="13" hidden="1">'Sch-7'!$14:$14</definedName>
    <definedName name="Z_EE46BCD1_F715_4FA9_A5FC_1B125AD601E0_.wvu.Rows" localSheetId="1" hidden="1">Cover!$7:$7</definedName>
    <definedName name="Z_EE46BCD1_F715_4FA9_A5FC_1B125AD601E0_.wvu.Rows" localSheetId="14" hidden="1">Discount!$32:$34</definedName>
    <definedName name="Z_EE46BCD1_F715_4FA9_A5FC_1B125AD601E0_.wvu.Rows" localSheetId="5" hidden="1">'Sch-2'!#REF!</definedName>
    <definedName name="Z_EE46BCD1_F715_4FA9_A5FC_1B125AD601E0_.wvu.Rows" localSheetId="13" hidden="1">'Sch-7'!$24:$24,'Sch-7'!$100:$218</definedName>
  </definedNames>
  <calcPr calcId="191029"/>
  <customWorkbookViews>
    <customWorkbookView name="Ankit Vaishnav  - Personal View" guid="{C058D58D-0A44-4B7F-A839-6AD7930832D3}" mergeInterval="0" personalView="1" maximized="1" xWindow="-8" yWindow="-8" windowWidth="1936" windowHeight="1048" tabRatio="803" activeSheetId="16"/>
    <customWorkbookView name="Ankit Vaishnav {अंकित वैष्णव} - Personal View" guid="{B506D4DB-B5B3-4722-9CF5-EE949FBC5D29}" mergeInterval="0" personalView="1" maximized="1" xWindow="-8" yWindow="-8" windowWidth="1936" windowHeight="1048" tabRatio="803" activeSheetId="5"/>
    <customWorkbookView name="60001714 - Personal View" guid="{302D9D75-0757-45DA-AFBF-614F08F1401B}" mergeInterval="0" personalView="1" maximized="1" xWindow="-8" yWindow="-8" windowWidth="1936" windowHeight="1056" activeSheetId="12"/>
    <customWorkbookView name="Umesh Kumar Yadav {उमेश कुमार यादव} - Personal View" guid="{C6A7FFED-91EB-41DF-A944-2BFB2D792481}" mergeInterval="0" personalView="1" maximized="1" xWindow="-8" yWindow="-8" windowWidth="1936" windowHeight="1056" activeSheetId="2"/>
    <customWorkbookView name="Mainak Roy  - Personal View" guid="{03FF083C-583E-419B-931B-109B3C9F6C32}" mergeInterval="0" personalView="1" maximized="1" xWindow="-9" yWindow="-9" windowWidth="1938" windowHeight="1048" tabRatio="803" activeSheetId="1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5" l="1"/>
  <c r="H23" i="15"/>
  <c r="S21" i="9"/>
  <c r="S24" i="9"/>
  <c r="S27" i="9"/>
  <c r="S30" i="9"/>
  <c r="T25" i="8"/>
  <c r="T65" i="7"/>
  <c r="T66" i="7"/>
  <c r="T67" i="7"/>
  <c r="T68" i="7"/>
  <c r="T69" i="7"/>
  <c r="T70" i="7"/>
  <c r="T71" i="7"/>
  <c r="T51" i="7"/>
  <c r="T52" i="7"/>
  <c r="T53" i="7"/>
  <c r="T54" i="7"/>
  <c r="T55" i="7"/>
  <c r="T56" i="7"/>
  <c r="T57" i="7"/>
  <c r="T58" i="7"/>
  <c r="T59" i="7"/>
  <c r="T60" i="7"/>
  <c r="T61" i="7"/>
  <c r="T62" i="7"/>
  <c r="T39" i="7"/>
  <c r="T40" i="7"/>
  <c r="T41" i="7"/>
  <c r="T42" i="7"/>
  <c r="T43" i="7"/>
  <c r="T44" i="7"/>
  <c r="T45" i="7"/>
  <c r="T46" i="7"/>
  <c r="T47" i="7"/>
  <c r="T48" i="7"/>
  <c r="T28" i="7"/>
  <c r="T29" i="7"/>
  <c r="T30" i="7"/>
  <c r="T31" i="7"/>
  <c r="T32" i="7"/>
  <c r="T33" i="7"/>
  <c r="T34" i="7"/>
  <c r="T35" i="7"/>
  <c r="T36" i="7"/>
  <c r="T20" i="7"/>
  <c r="T21" i="7"/>
  <c r="T22" i="7"/>
  <c r="T23" i="7"/>
  <c r="T24" i="7"/>
  <c r="T25" i="7"/>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N115" i="5"/>
  <c r="P20" i="5"/>
  <c r="T20" i="5" s="1"/>
  <c r="P21" i="5"/>
  <c r="T21" i="5" s="1"/>
  <c r="P22" i="5"/>
  <c r="T22" i="5" s="1"/>
  <c r="P23" i="5"/>
  <c r="T23" i="5" s="1"/>
  <c r="P24" i="5"/>
  <c r="T24" i="5" s="1"/>
  <c r="P25" i="5"/>
  <c r="T25" i="5" s="1"/>
  <c r="P26" i="5"/>
  <c r="T26" i="5" s="1"/>
  <c r="P27" i="5"/>
  <c r="T27" i="5" s="1"/>
  <c r="P28" i="5"/>
  <c r="T28" i="5" s="1"/>
  <c r="P29" i="5"/>
  <c r="T29" i="5" s="1"/>
  <c r="P30" i="5"/>
  <c r="T30" i="5" s="1"/>
  <c r="P31" i="5"/>
  <c r="T31" i="5" s="1"/>
  <c r="P32" i="5"/>
  <c r="T32" i="5" s="1"/>
  <c r="P34" i="5"/>
  <c r="T34" i="5"/>
  <c r="P35" i="5"/>
  <c r="T35" i="5" s="1"/>
  <c r="P36" i="5"/>
  <c r="T36" i="5" s="1"/>
  <c r="P37" i="5"/>
  <c r="T37" i="5" s="1"/>
  <c r="P38" i="5"/>
  <c r="T38" i="5" s="1"/>
  <c r="P39" i="5"/>
  <c r="T39" i="5" s="1"/>
  <c r="P40" i="5"/>
  <c r="T40" i="5" s="1"/>
  <c r="P41" i="5"/>
  <c r="T41" i="5" s="1"/>
  <c r="P42" i="5"/>
  <c r="T42" i="5" s="1"/>
  <c r="P43" i="5"/>
  <c r="T43" i="5"/>
  <c r="P44" i="5"/>
  <c r="T44" i="5" s="1"/>
  <c r="P45" i="5"/>
  <c r="T45" i="5" s="1"/>
  <c r="P46" i="5"/>
  <c r="T46" i="5" s="1"/>
  <c r="P47" i="5"/>
  <c r="T47" i="5" s="1"/>
  <c r="P48" i="5"/>
  <c r="T48" i="5" s="1"/>
  <c r="P49" i="5"/>
  <c r="T49" i="5" s="1"/>
  <c r="P50" i="5"/>
  <c r="T50" i="5"/>
  <c r="P52" i="5"/>
  <c r="T52" i="5"/>
  <c r="P53" i="5"/>
  <c r="T53" i="5" s="1"/>
  <c r="P54" i="5"/>
  <c r="T54" i="5" s="1"/>
  <c r="P55" i="5"/>
  <c r="T55" i="5" s="1"/>
  <c r="P56" i="5"/>
  <c r="T56" i="5" s="1"/>
  <c r="P57" i="5"/>
  <c r="T57" i="5" s="1"/>
  <c r="P58" i="5"/>
  <c r="T58" i="5" s="1"/>
  <c r="P59" i="5"/>
  <c r="T59" i="5" s="1"/>
  <c r="P60" i="5"/>
  <c r="T60" i="5" s="1"/>
  <c r="P61" i="5"/>
  <c r="T61" i="5" s="1"/>
  <c r="P62" i="5"/>
  <c r="T62" i="5" s="1"/>
  <c r="P63" i="5"/>
  <c r="T63" i="5" s="1"/>
  <c r="P64" i="5"/>
  <c r="T64" i="5" s="1"/>
  <c r="P65" i="5"/>
  <c r="T65" i="5" s="1"/>
  <c r="P66" i="5"/>
  <c r="T66" i="5" s="1"/>
  <c r="P67" i="5"/>
  <c r="T67" i="5" s="1"/>
  <c r="P68" i="5"/>
  <c r="T68" i="5" s="1"/>
  <c r="P69" i="5"/>
  <c r="T69" i="5" s="1"/>
  <c r="P70" i="5"/>
  <c r="T70" i="5" s="1"/>
  <c r="P71" i="5"/>
  <c r="T71" i="5" s="1"/>
  <c r="P73" i="5"/>
  <c r="T73" i="5" s="1"/>
  <c r="P74" i="5"/>
  <c r="T74" i="5"/>
  <c r="P75" i="5"/>
  <c r="T75" i="5" s="1"/>
  <c r="P76" i="5"/>
  <c r="T76" i="5"/>
  <c r="P77" i="5"/>
  <c r="T77" i="5" s="1"/>
  <c r="P78" i="5"/>
  <c r="T78" i="5" s="1"/>
  <c r="P79" i="5"/>
  <c r="T79" i="5" s="1"/>
  <c r="P80" i="5"/>
  <c r="T80" i="5" s="1"/>
  <c r="P81" i="5"/>
  <c r="T81" i="5" s="1"/>
  <c r="P82" i="5"/>
  <c r="T82" i="5" s="1"/>
  <c r="P83" i="5"/>
  <c r="T83" i="5"/>
  <c r="P84" i="5"/>
  <c r="T84" i="5" s="1"/>
  <c r="P85" i="5"/>
  <c r="T85" i="5" s="1"/>
  <c r="P86" i="5"/>
  <c r="T86" i="5" s="1"/>
  <c r="P87" i="5"/>
  <c r="T87" i="5" s="1"/>
  <c r="P88" i="5"/>
  <c r="T88" i="5" s="1"/>
  <c r="P89" i="5"/>
  <c r="T89" i="5" s="1"/>
  <c r="P90" i="5"/>
  <c r="T90" i="5" s="1"/>
  <c r="P91" i="5"/>
  <c r="T91" i="5"/>
  <c r="P92" i="5"/>
  <c r="T92" i="5" s="1"/>
  <c r="P93" i="5"/>
  <c r="T93" i="5" s="1"/>
  <c r="P94" i="5"/>
  <c r="T94" i="5" s="1"/>
  <c r="P95" i="5"/>
  <c r="T95" i="5" s="1"/>
  <c r="P97" i="5"/>
  <c r="T97" i="5" s="1"/>
  <c r="P98" i="5"/>
  <c r="T98" i="5" s="1"/>
  <c r="P99" i="5"/>
  <c r="T99" i="5" s="1"/>
  <c r="P100" i="5"/>
  <c r="T100" i="5" s="1"/>
  <c r="P101" i="5"/>
  <c r="T101" i="5" s="1"/>
  <c r="P102" i="5"/>
  <c r="T102" i="5" s="1"/>
  <c r="P103" i="5"/>
  <c r="T103" i="5" s="1"/>
  <c r="P104" i="5"/>
  <c r="T104" i="5" s="1"/>
  <c r="P105" i="5"/>
  <c r="T105" i="5" s="1"/>
  <c r="P106" i="5"/>
  <c r="T106" i="5"/>
  <c r="P107" i="5"/>
  <c r="T107" i="5" s="1"/>
  <c r="P108" i="5"/>
  <c r="T108" i="5" s="1"/>
  <c r="P109" i="5"/>
  <c r="T109" i="5" s="1"/>
  <c r="P110" i="5"/>
  <c r="T110" i="5" s="1"/>
  <c r="P111" i="5"/>
  <c r="T111" i="5" s="1"/>
  <c r="P112" i="5"/>
  <c r="T112" i="5"/>
  <c r="P113" i="5"/>
  <c r="Q113" i="5"/>
  <c r="R113" i="5" s="1"/>
  <c r="T113" i="5"/>
  <c r="P25" i="8"/>
  <c r="R25" i="8" s="1"/>
  <c r="S25" i="8" s="1"/>
  <c r="B30" i="9"/>
  <c r="P70" i="7"/>
  <c r="R70" i="7" s="1"/>
  <c r="S70" i="7" s="1"/>
  <c r="Q70" i="7" s="1"/>
  <c r="B27" i="9"/>
  <c r="P60" i="7"/>
  <c r="R60" i="7" s="1"/>
  <c r="S60" i="7" s="1"/>
  <c r="Q60" i="7" s="1"/>
  <c r="P59" i="7"/>
  <c r="R59" i="7" s="1"/>
  <c r="S59" i="7" s="1"/>
  <c r="Q59" i="7" s="1"/>
  <c r="P58" i="7"/>
  <c r="R58" i="7" s="1"/>
  <c r="S58" i="7" s="1"/>
  <c r="Q58" i="7" s="1"/>
  <c r="P57" i="7"/>
  <c r="R57" i="7" s="1"/>
  <c r="S57" i="7" s="1"/>
  <c r="Q57" i="7" s="1"/>
  <c r="P56" i="7"/>
  <c r="R56" i="7" s="1"/>
  <c r="S56" i="7" s="1"/>
  <c r="Q56" i="7" s="1"/>
  <c r="P55" i="7"/>
  <c r="R55" i="7" s="1"/>
  <c r="S55" i="7" s="1"/>
  <c r="Q55" i="7" s="1"/>
  <c r="P54" i="7"/>
  <c r="R54" i="7" s="1"/>
  <c r="S54" i="7" s="1"/>
  <c r="Q54" i="7" s="1"/>
  <c r="B24" i="9"/>
  <c r="P34" i="7"/>
  <c r="R34" i="7" s="1"/>
  <c r="S34" i="7" s="1"/>
  <c r="Q34" i="7" s="1"/>
  <c r="P33" i="7"/>
  <c r="R33" i="7" s="1"/>
  <c r="S33" i="7" s="1"/>
  <c r="Q33" i="7" s="1"/>
  <c r="P32" i="7"/>
  <c r="R32" i="7" s="1"/>
  <c r="S32" i="7" s="1"/>
  <c r="Q32" i="7" s="1"/>
  <c r="J98" i="6"/>
  <c r="J99" i="6"/>
  <c r="J83" i="6"/>
  <c r="J84" i="6"/>
  <c r="J85" i="6"/>
  <c r="J86" i="6"/>
  <c r="J87" i="6"/>
  <c r="J88" i="6"/>
  <c r="J89" i="6"/>
  <c r="J90" i="6"/>
  <c r="J91" i="6"/>
  <c r="J92" i="6"/>
  <c r="J93" i="6"/>
  <c r="J47" i="6"/>
  <c r="J48" i="6"/>
  <c r="J49" i="6"/>
  <c r="N110" i="5"/>
  <c r="Q110" i="5" s="1"/>
  <c r="R110" i="5" s="1"/>
  <c r="O110" i="5" s="1"/>
  <c r="N111" i="5"/>
  <c r="Q111" i="5" s="1"/>
  <c r="R111" i="5" s="1"/>
  <c r="O111" i="5" s="1"/>
  <c r="N83" i="5"/>
  <c r="Q83" i="5" s="1"/>
  <c r="R83" i="5" s="1"/>
  <c r="O83" i="5" s="1"/>
  <c r="N84" i="5"/>
  <c r="Q84" i="5" s="1"/>
  <c r="R84" i="5" s="1"/>
  <c r="O84" i="5" s="1"/>
  <c r="N85" i="5"/>
  <c r="Q85" i="5" s="1"/>
  <c r="R85" i="5" s="1"/>
  <c r="O85" i="5" s="1"/>
  <c r="N86" i="5"/>
  <c r="Q86" i="5" s="1"/>
  <c r="R86" i="5" s="1"/>
  <c r="O86" i="5" s="1"/>
  <c r="N87" i="5"/>
  <c r="Q87" i="5" s="1"/>
  <c r="R87" i="5" s="1"/>
  <c r="O87" i="5" s="1"/>
  <c r="N88" i="5"/>
  <c r="Q88" i="5" s="1"/>
  <c r="R88" i="5" s="1"/>
  <c r="O88" i="5" s="1"/>
  <c r="N89" i="5"/>
  <c r="Q89" i="5" s="1"/>
  <c r="R89" i="5" s="1"/>
  <c r="O89" i="5" s="1"/>
  <c r="N90" i="5"/>
  <c r="Q90" i="5" s="1"/>
  <c r="R90" i="5" s="1"/>
  <c r="O90" i="5" s="1"/>
  <c r="N91" i="5"/>
  <c r="Q91" i="5" s="1"/>
  <c r="R91" i="5" s="1"/>
  <c r="O91" i="5" s="1"/>
  <c r="N92" i="5"/>
  <c r="Q92" i="5" s="1"/>
  <c r="R92" i="5" s="1"/>
  <c r="O92" i="5" s="1"/>
  <c r="N93" i="5"/>
  <c r="Q93" i="5" s="1"/>
  <c r="R93" i="5" s="1"/>
  <c r="O93" i="5" s="1"/>
  <c r="N47" i="5"/>
  <c r="Q47" i="5" s="1"/>
  <c r="R47" i="5" s="1"/>
  <c r="O47" i="5" s="1"/>
  <c r="N48" i="5"/>
  <c r="Q48" i="5" s="1"/>
  <c r="R48" i="5" s="1"/>
  <c r="O48" i="5" s="1"/>
  <c r="N49" i="5"/>
  <c r="Q49" i="5" s="1"/>
  <c r="R49" i="5" s="1"/>
  <c r="O49" i="5" s="1"/>
  <c r="A7" i="5"/>
  <c r="P31" i="9"/>
  <c r="R31" i="9" s="1"/>
  <c r="B51" i="6"/>
  <c r="B33" i="6"/>
  <c r="S31" i="9" l="1"/>
  <c r="Q31" i="9" s="1"/>
  <c r="Q25" i="8"/>
  <c r="T64" i="7"/>
  <c r="T50" i="7"/>
  <c r="T38" i="7"/>
  <c r="T27" i="7"/>
  <c r="B18" i="7"/>
  <c r="B18" i="9" s="1"/>
  <c r="B18" i="6"/>
  <c r="D25" i="10" l="1"/>
  <c r="B25" i="10"/>
  <c r="D24" i="10"/>
  <c r="B24" i="10"/>
  <c r="D11" i="10"/>
  <c r="B11" i="10"/>
  <c r="D10" i="10"/>
  <c r="B10" i="10"/>
  <c r="D9" i="10"/>
  <c r="B9" i="10"/>
  <c r="D8" i="10"/>
  <c r="B8" i="10"/>
  <c r="D7" i="10"/>
  <c r="A7" i="10"/>
  <c r="A6" i="10"/>
  <c r="A3" i="10"/>
  <c r="A1" i="10"/>
  <c r="M124" i="5"/>
  <c r="J121" i="6" s="1"/>
  <c r="O79" i="7" s="1"/>
  <c r="M123" i="5"/>
  <c r="D24" i="11" s="1"/>
  <c r="D32" i="12" s="1"/>
  <c r="D32" i="13" s="1"/>
  <c r="N25" i="14" s="1"/>
  <c r="F41" i="15" s="1"/>
  <c r="F46" i="16" s="1"/>
  <c r="B123" i="5"/>
  <c r="B120" i="6" s="1"/>
  <c r="D78" i="7" s="1"/>
  <c r="B122" i="5"/>
  <c r="B119" i="6" s="1"/>
  <c r="C11" i="5"/>
  <c r="C12" i="6" s="1"/>
  <c r="C11" i="7" s="1"/>
  <c r="B11" i="8" s="1"/>
  <c r="B11" i="9" s="1"/>
  <c r="B11" i="11" s="1"/>
  <c r="C10" i="5"/>
  <c r="C11" i="6" s="1"/>
  <c r="C10" i="7" s="1"/>
  <c r="B10" i="8" s="1"/>
  <c r="B10" i="9" s="1"/>
  <c r="B10" i="11" s="1"/>
  <c r="C9" i="5"/>
  <c r="C10" i="6" s="1"/>
  <c r="C9" i="7" s="1"/>
  <c r="B9" i="8" s="1"/>
  <c r="B9" i="9" s="1"/>
  <c r="B9" i="11" s="1"/>
  <c r="C8" i="5"/>
  <c r="C9" i="6" s="1"/>
  <c r="C8" i="7" s="1"/>
  <c r="B8" i="8" s="1"/>
  <c r="B8" i="9" s="1"/>
  <c r="B8" i="11" s="1"/>
  <c r="A3" i="5"/>
  <c r="A1" i="4"/>
  <c r="B3" i="2"/>
  <c r="B2" i="2"/>
  <c r="A3" i="6" s="1"/>
  <c r="A3" i="7" s="1"/>
  <c r="A3" i="8" s="1"/>
  <c r="A3" i="9" s="1"/>
  <c r="A3" i="11" s="1"/>
  <c r="A3" i="12" s="1"/>
  <c r="A3" i="13" s="1"/>
  <c r="A3" i="14" s="1"/>
  <c r="C12" i="15" s="1"/>
  <c r="C15" i="16" s="1"/>
  <c r="A59" i="16"/>
  <c r="F44" i="16"/>
  <c r="A13" i="16"/>
  <c r="A12" i="16"/>
  <c r="A11" i="16"/>
  <c r="A10" i="16"/>
  <c r="A9" i="16"/>
  <c r="B6" i="16"/>
  <c r="AG7" i="16" s="1"/>
  <c r="AG8" i="16" s="1"/>
  <c r="Z2" i="16"/>
  <c r="Z1" i="16"/>
  <c r="G39" i="15"/>
  <c r="I30" i="15"/>
  <c r="I29" i="15"/>
  <c r="I28" i="15"/>
  <c r="I27" i="15"/>
  <c r="I26" i="15"/>
  <c r="I25" i="15"/>
  <c r="I23" i="15"/>
  <c r="I16" i="15"/>
  <c r="J218" i="14"/>
  <c r="I218" i="14"/>
  <c r="J217" i="14"/>
  <c r="I217" i="14"/>
  <c r="J216" i="14"/>
  <c r="I216" i="14"/>
  <c r="J215" i="14"/>
  <c r="I215" i="14"/>
  <c r="A215" i="14"/>
  <c r="J214" i="14"/>
  <c r="I214" i="14"/>
  <c r="A214" i="14"/>
  <c r="J213" i="14"/>
  <c r="I213" i="14"/>
  <c r="A213" i="14"/>
  <c r="J212" i="14"/>
  <c r="I212" i="14"/>
  <c r="A212" i="14"/>
  <c r="I211" i="14"/>
  <c r="A211" i="14"/>
  <c r="J210" i="14"/>
  <c r="I210" i="14"/>
  <c r="A210" i="14"/>
  <c r="J209" i="14"/>
  <c r="I209" i="14"/>
  <c r="A209" i="14"/>
  <c r="J208" i="14"/>
  <c r="I208" i="14"/>
  <c r="A208" i="14"/>
  <c r="J207" i="14"/>
  <c r="I207" i="14"/>
  <c r="A207" i="14"/>
  <c r="I206" i="14"/>
  <c r="A206" i="14"/>
  <c r="J205" i="14"/>
  <c r="I205" i="14"/>
  <c r="J204" i="14"/>
  <c r="I204" i="14"/>
  <c r="A204" i="14"/>
  <c r="J203" i="14"/>
  <c r="I203" i="14"/>
  <c r="A203" i="14"/>
  <c r="J202" i="14"/>
  <c r="I202" i="14"/>
  <c r="A202" i="14"/>
  <c r="J201" i="14"/>
  <c r="I201" i="14"/>
  <c r="A201" i="14"/>
  <c r="J200" i="14"/>
  <c r="I200" i="14"/>
  <c r="A200" i="14"/>
  <c r="J199" i="14"/>
  <c r="I199" i="14"/>
  <c r="A199" i="14"/>
  <c r="I198" i="14"/>
  <c r="A198" i="14"/>
  <c r="J197" i="14"/>
  <c r="I197" i="14"/>
  <c r="J196" i="14"/>
  <c r="I196" i="14"/>
  <c r="A196" i="14"/>
  <c r="J195" i="14"/>
  <c r="I195" i="14"/>
  <c r="A195" i="14"/>
  <c r="I194" i="14"/>
  <c r="A194" i="14"/>
  <c r="J193" i="14"/>
  <c r="I193" i="14"/>
  <c r="J192" i="14"/>
  <c r="I192" i="14"/>
  <c r="A192" i="14"/>
  <c r="J191" i="14"/>
  <c r="I191" i="14"/>
  <c r="A191" i="14"/>
  <c r="J190" i="14"/>
  <c r="I190" i="14"/>
  <c r="A190" i="14"/>
  <c r="I189" i="14"/>
  <c r="A189" i="14"/>
  <c r="J188" i="14"/>
  <c r="I188" i="14"/>
  <c r="J187" i="14"/>
  <c r="I187" i="14"/>
  <c r="A187" i="14"/>
  <c r="J186" i="14"/>
  <c r="I186" i="14"/>
  <c r="A186" i="14"/>
  <c r="J185" i="14"/>
  <c r="I185" i="14"/>
  <c r="A185" i="14"/>
  <c r="I184" i="14"/>
  <c r="A184" i="14"/>
  <c r="J183" i="14"/>
  <c r="I183" i="14"/>
  <c r="J182" i="14"/>
  <c r="I182" i="14"/>
  <c r="A182" i="14"/>
  <c r="J181" i="14"/>
  <c r="I181" i="14"/>
  <c r="A181" i="14"/>
  <c r="J180" i="14"/>
  <c r="I180" i="14"/>
  <c r="A180" i="14"/>
  <c r="J179" i="14"/>
  <c r="I179" i="14"/>
  <c r="A179" i="14"/>
  <c r="J178" i="14"/>
  <c r="I178" i="14"/>
  <c r="A178" i="14"/>
  <c r="J177" i="14"/>
  <c r="I177" i="14"/>
  <c r="A177" i="14"/>
  <c r="J176" i="14"/>
  <c r="I176" i="14"/>
  <c r="A176" i="14"/>
  <c r="J175" i="14"/>
  <c r="I175" i="14"/>
  <c r="A175" i="14"/>
  <c r="J174" i="14"/>
  <c r="I174" i="14"/>
  <c r="A174" i="14"/>
  <c r="I173" i="14"/>
  <c r="A173" i="14"/>
  <c r="J172" i="14"/>
  <c r="I172" i="14"/>
  <c r="J171" i="14"/>
  <c r="I171" i="14"/>
  <c r="A171" i="14"/>
  <c r="J170" i="14"/>
  <c r="I170" i="14"/>
  <c r="A170" i="14"/>
  <c r="J169" i="14"/>
  <c r="I169" i="14"/>
  <c r="A169" i="14"/>
  <c r="J168" i="14"/>
  <c r="I168" i="14"/>
  <c r="A168" i="14"/>
  <c r="J167" i="14"/>
  <c r="I167" i="14"/>
  <c r="A167" i="14"/>
  <c r="J166" i="14"/>
  <c r="I166" i="14"/>
  <c r="A166" i="14"/>
  <c r="I165" i="14"/>
  <c r="A165" i="14"/>
  <c r="J164" i="14"/>
  <c r="I164" i="14"/>
  <c r="J163" i="14"/>
  <c r="I163" i="14"/>
  <c r="A163" i="14"/>
  <c r="J162" i="14"/>
  <c r="I162" i="14"/>
  <c r="A162" i="14"/>
  <c r="J161" i="14"/>
  <c r="I161" i="14"/>
  <c r="A161" i="14"/>
  <c r="J160" i="14"/>
  <c r="I160" i="14"/>
  <c r="A160" i="14"/>
  <c r="J159" i="14"/>
  <c r="I159" i="14"/>
  <c r="A159" i="14"/>
  <c r="I158" i="14"/>
  <c r="A158" i="14"/>
  <c r="I157" i="14"/>
  <c r="A157" i="14"/>
  <c r="J156" i="14"/>
  <c r="I156" i="14"/>
  <c r="J155" i="14"/>
  <c r="I155" i="14"/>
  <c r="J154" i="14"/>
  <c r="I154" i="14"/>
  <c r="A154" i="14"/>
  <c r="J153" i="14"/>
  <c r="I153" i="14"/>
  <c r="A153" i="14"/>
  <c r="J152" i="14"/>
  <c r="I152" i="14"/>
  <c r="A152" i="14"/>
  <c r="I151" i="14"/>
  <c r="A151" i="14"/>
  <c r="I150" i="14"/>
  <c r="A150" i="14"/>
  <c r="J148" i="14"/>
  <c r="I148" i="14"/>
  <c r="J147" i="14"/>
  <c r="I147" i="14"/>
  <c r="J146" i="14"/>
  <c r="I146" i="14"/>
  <c r="A146" i="14"/>
  <c r="J145" i="14"/>
  <c r="I145" i="14"/>
  <c r="A145" i="14"/>
  <c r="J144" i="14"/>
  <c r="I144" i="14"/>
  <c r="A144" i="14"/>
  <c r="J143" i="14"/>
  <c r="I143" i="14"/>
  <c r="A143" i="14"/>
  <c r="I142" i="14"/>
  <c r="A142" i="14"/>
  <c r="J141" i="14"/>
  <c r="I141" i="14"/>
  <c r="J140" i="14"/>
  <c r="I140" i="14"/>
  <c r="A140" i="14"/>
  <c r="J139" i="14"/>
  <c r="I139" i="14"/>
  <c r="A139" i="14"/>
  <c r="J138" i="14"/>
  <c r="I138" i="14"/>
  <c r="A138" i="14"/>
  <c r="I137" i="14"/>
  <c r="A137" i="14"/>
  <c r="J136" i="14"/>
  <c r="I136" i="14"/>
  <c r="J135" i="14"/>
  <c r="I135" i="14"/>
  <c r="A135" i="14"/>
  <c r="J134" i="14"/>
  <c r="I134" i="14"/>
  <c r="A134" i="14"/>
  <c r="J133" i="14"/>
  <c r="I133" i="14"/>
  <c r="A133" i="14"/>
  <c r="I132" i="14"/>
  <c r="A132" i="14"/>
  <c r="J131" i="14"/>
  <c r="I131" i="14"/>
  <c r="J130" i="14"/>
  <c r="I130" i="14"/>
  <c r="A130" i="14"/>
  <c r="J129" i="14"/>
  <c r="I129" i="14"/>
  <c r="A129" i="14"/>
  <c r="J128" i="14"/>
  <c r="I128" i="14"/>
  <c r="A128" i="14"/>
  <c r="J127" i="14"/>
  <c r="I127" i="14"/>
  <c r="A127" i="14"/>
  <c r="I126" i="14"/>
  <c r="A126" i="14"/>
  <c r="J125" i="14"/>
  <c r="I125" i="14"/>
  <c r="J124" i="14"/>
  <c r="I124" i="14"/>
  <c r="A124" i="14"/>
  <c r="J123" i="14"/>
  <c r="I123" i="14"/>
  <c r="A123" i="14"/>
  <c r="J122" i="14"/>
  <c r="I122" i="14"/>
  <c r="A122" i="14"/>
  <c r="J121" i="14"/>
  <c r="I121" i="14"/>
  <c r="A121" i="14"/>
  <c r="I120" i="14"/>
  <c r="A120" i="14"/>
  <c r="I119" i="14"/>
  <c r="A119" i="14"/>
  <c r="I118" i="14"/>
  <c r="A118" i="14"/>
  <c r="J117" i="14"/>
  <c r="I117" i="14"/>
  <c r="J116" i="14"/>
  <c r="I116" i="14"/>
  <c r="A116" i="14"/>
  <c r="J115" i="14"/>
  <c r="I115" i="14"/>
  <c r="A115" i="14"/>
  <c r="I114" i="14"/>
  <c r="A114" i="14"/>
  <c r="J113" i="14"/>
  <c r="I113" i="14"/>
  <c r="A113" i="14"/>
  <c r="J112" i="14"/>
  <c r="I112" i="14"/>
  <c r="A112" i="14"/>
  <c r="J110" i="14"/>
  <c r="J109" i="14"/>
  <c r="J108" i="14"/>
  <c r="A108" i="14"/>
  <c r="J107" i="14"/>
  <c r="A107" i="14"/>
  <c r="J106" i="14"/>
  <c r="I106" i="14"/>
  <c r="J103" i="14"/>
  <c r="I103" i="14"/>
  <c r="A103" i="14"/>
  <c r="J102" i="14"/>
  <c r="I102" i="14"/>
  <c r="J26" i="14"/>
  <c r="J25" i="14"/>
  <c r="M18" i="14"/>
  <c r="Q18" i="14" s="1"/>
  <c r="R18" i="14" s="1"/>
  <c r="N18" i="14" s="1"/>
  <c r="M17" i="14"/>
  <c r="Q17" i="14" s="1"/>
  <c r="R17" i="14" s="1"/>
  <c r="N17" i="14" s="1"/>
  <c r="K11" i="14"/>
  <c r="I11" i="14"/>
  <c r="I110" i="14" s="1"/>
  <c r="AI10" i="14"/>
  <c r="K10" i="14"/>
  <c r="I10" i="14"/>
  <c r="I109" i="14" s="1"/>
  <c r="K9" i="14"/>
  <c r="I9" i="14"/>
  <c r="I108" i="14" s="1"/>
  <c r="K8" i="14"/>
  <c r="I8" i="14"/>
  <c r="I107" i="14" s="1"/>
  <c r="K7" i="14"/>
  <c r="A7" i="14"/>
  <c r="A106" i="14" s="1"/>
  <c r="AI6" i="14"/>
  <c r="A6" i="14"/>
  <c r="A105" i="14" s="1"/>
  <c r="AI5" i="14"/>
  <c r="AI4" i="14"/>
  <c r="AI3" i="14"/>
  <c r="D11" i="13"/>
  <c r="B11" i="13"/>
  <c r="D10" i="13"/>
  <c r="B10" i="13"/>
  <c r="D9" i="13"/>
  <c r="B9" i="13"/>
  <c r="D8" i="13"/>
  <c r="B8" i="13"/>
  <c r="D7" i="13"/>
  <c r="A7" i="13"/>
  <c r="A6" i="13"/>
  <c r="D11" i="12"/>
  <c r="B11" i="12"/>
  <c r="D10" i="12"/>
  <c r="B10" i="12"/>
  <c r="D9" i="12"/>
  <c r="B9" i="12"/>
  <c r="D8" i="12"/>
  <c r="B8" i="12"/>
  <c r="D7" i="12"/>
  <c r="A7" i="12"/>
  <c r="A6" i="12"/>
  <c r="O17" i="11"/>
  <c r="K17" i="11"/>
  <c r="I17" i="11"/>
  <c r="M17" i="11" s="1"/>
  <c r="O16" i="11"/>
  <c r="K16" i="11"/>
  <c r="O14" i="11"/>
  <c r="K14" i="11"/>
  <c r="K18" i="11" s="1"/>
  <c r="D11" i="11"/>
  <c r="D10" i="11"/>
  <c r="D9" i="11"/>
  <c r="D8" i="11"/>
  <c r="D7" i="11"/>
  <c r="A7" i="11"/>
  <c r="A6" i="11"/>
  <c r="P32" i="9"/>
  <c r="R32" i="9" s="1"/>
  <c r="P29" i="9"/>
  <c r="R29" i="9" s="1"/>
  <c r="P28" i="9"/>
  <c r="R28" i="9" s="1"/>
  <c r="P26" i="9"/>
  <c r="R26" i="9" s="1"/>
  <c r="P25" i="9"/>
  <c r="R25" i="9" s="1"/>
  <c r="S25" i="9" s="1"/>
  <c r="P23" i="9"/>
  <c r="R23" i="9" s="1"/>
  <c r="P22" i="9"/>
  <c r="R22" i="9" s="1"/>
  <c r="P20" i="9"/>
  <c r="R20" i="9" s="1"/>
  <c r="P19" i="9"/>
  <c r="P11" i="9"/>
  <c r="P10" i="9"/>
  <c r="P9" i="9"/>
  <c r="P8" i="9"/>
  <c r="P7" i="9"/>
  <c r="A7" i="9"/>
  <c r="A6" i="9"/>
  <c r="T27" i="8"/>
  <c r="P27" i="8"/>
  <c r="R27" i="8" s="1"/>
  <c r="T23" i="8"/>
  <c r="P23" i="8"/>
  <c r="R23" i="8" s="1"/>
  <c r="T21" i="8"/>
  <c r="P21" i="8"/>
  <c r="R21" i="8" s="1"/>
  <c r="T19" i="8"/>
  <c r="P19" i="8"/>
  <c r="N11" i="8"/>
  <c r="N10" i="8"/>
  <c r="N9" i="8"/>
  <c r="N8" i="8"/>
  <c r="N7" i="8"/>
  <c r="A7" i="8"/>
  <c r="A6" i="8"/>
  <c r="P71" i="7"/>
  <c r="R71" i="7" s="1"/>
  <c r="S71" i="7" s="1"/>
  <c r="Q71" i="7" s="1"/>
  <c r="P69" i="7"/>
  <c r="R69" i="7" s="1"/>
  <c r="S69" i="7" s="1"/>
  <c r="Q69" i="7" s="1"/>
  <c r="P68" i="7"/>
  <c r="R68" i="7" s="1"/>
  <c r="S68" i="7" s="1"/>
  <c r="Q68" i="7" s="1"/>
  <c r="P67" i="7"/>
  <c r="R67" i="7" s="1"/>
  <c r="S67" i="7" s="1"/>
  <c r="Q67" i="7" s="1"/>
  <c r="P66" i="7"/>
  <c r="R66" i="7" s="1"/>
  <c r="S66" i="7" s="1"/>
  <c r="Q66" i="7" s="1"/>
  <c r="P65" i="7"/>
  <c r="R65" i="7" s="1"/>
  <c r="S65" i="7" s="1"/>
  <c r="Q65" i="7" s="1"/>
  <c r="P64" i="7"/>
  <c r="P62" i="7"/>
  <c r="R62" i="7" s="1"/>
  <c r="S62" i="7" s="1"/>
  <c r="Q62" i="7" s="1"/>
  <c r="P61" i="7"/>
  <c r="R61" i="7" s="1"/>
  <c r="S61" i="7" s="1"/>
  <c r="Q61" i="7" s="1"/>
  <c r="P53" i="7"/>
  <c r="R53" i="7" s="1"/>
  <c r="S53" i="7" s="1"/>
  <c r="Q53" i="7" s="1"/>
  <c r="P52" i="7"/>
  <c r="R52" i="7" s="1"/>
  <c r="S52" i="7" s="1"/>
  <c r="Q52" i="7" s="1"/>
  <c r="P51" i="7"/>
  <c r="R51" i="7" s="1"/>
  <c r="S51" i="7" s="1"/>
  <c r="Q51" i="7" s="1"/>
  <c r="P50" i="7"/>
  <c r="P48" i="7"/>
  <c r="R48" i="7" s="1"/>
  <c r="S48" i="7" s="1"/>
  <c r="Q48" i="7" s="1"/>
  <c r="P47" i="7"/>
  <c r="R47" i="7" s="1"/>
  <c r="S47" i="7" s="1"/>
  <c r="Q47" i="7" s="1"/>
  <c r="P46" i="7"/>
  <c r="R46" i="7" s="1"/>
  <c r="S46" i="7" s="1"/>
  <c r="Q46" i="7" s="1"/>
  <c r="P45" i="7"/>
  <c r="R45" i="7" s="1"/>
  <c r="S45" i="7" s="1"/>
  <c r="Q45" i="7" s="1"/>
  <c r="P44" i="7"/>
  <c r="R44" i="7" s="1"/>
  <c r="S44" i="7" s="1"/>
  <c r="Q44" i="7" s="1"/>
  <c r="P43" i="7"/>
  <c r="R43" i="7" s="1"/>
  <c r="S43" i="7" s="1"/>
  <c r="Q43" i="7" s="1"/>
  <c r="P42" i="7"/>
  <c r="R42" i="7" s="1"/>
  <c r="S42" i="7" s="1"/>
  <c r="Q42" i="7" s="1"/>
  <c r="P41" i="7"/>
  <c r="R41" i="7" s="1"/>
  <c r="S41" i="7" s="1"/>
  <c r="Q41" i="7" s="1"/>
  <c r="P40" i="7"/>
  <c r="R40" i="7" s="1"/>
  <c r="S40" i="7" s="1"/>
  <c r="Q40" i="7" s="1"/>
  <c r="P39" i="7"/>
  <c r="R39" i="7" s="1"/>
  <c r="S39" i="7" s="1"/>
  <c r="Q39" i="7" s="1"/>
  <c r="P38" i="7"/>
  <c r="P36" i="7"/>
  <c r="R36" i="7" s="1"/>
  <c r="S36" i="7" s="1"/>
  <c r="Q36" i="7" s="1"/>
  <c r="P35" i="7"/>
  <c r="R35" i="7" s="1"/>
  <c r="S35" i="7" s="1"/>
  <c r="Q35" i="7" s="1"/>
  <c r="P31" i="7"/>
  <c r="R31" i="7" s="1"/>
  <c r="S31" i="7" s="1"/>
  <c r="Q31" i="7" s="1"/>
  <c r="P30" i="7"/>
  <c r="R30" i="7" s="1"/>
  <c r="S30" i="7" s="1"/>
  <c r="Q30" i="7" s="1"/>
  <c r="P29" i="7"/>
  <c r="R29" i="7" s="1"/>
  <c r="S29" i="7" s="1"/>
  <c r="Q29" i="7" s="1"/>
  <c r="P28" i="7"/>
  <c r="R28" i="7" s="1"/>
  <c r="S28" i="7" s="1"/>
  <c r="Q28" i="7" s="1"/>
  <c r="P27" i="7"/>
  <c r="P25" i="7"/>
  <c r="R25" i="7" s="1"/>
  <c r="S25" i="7" s="1"/>
  <c r="Q25" i="7" s="1"/>
  <c r="P24" i="7"/>
  <c r="R24" i="7" s="1"/>
  <c r="S24" i="7" s="1"/>
  <c r="Q24" i="7" s="1"/>
  <c r="P23" i="7"/>
  <c r="R23" i="7" s="1"/>
  <c r="S23" i="7" s="1"/>
  <c r="Q23" i="7" s="1"/>
  <c r="P22" i="7"/>
  <c r="R22" i="7" s="1"/>
  <c r="S22" i="7" s="1"/>
  <c r="Q22" i="7" s="1"/>
  <c r="P21" i="7"/>
  <c r="R21" i="7" s="1"/>
  <c r="S21" i="7" s="1"/>
  <c r="Q21" i="7" s="1"/>
  <c r="P20" i="7"/>
  <c r="R20" i="7" s="1"/>
  <c r="S20" i="7" s="1"/>
  <c r="Q20" i="7" s="1"/>
  <c r="T19" i="7"/>
  <c r="P19" i="7"/>
  <c r="R19" i="7" s="1"/>
  <c r="S19" i="7" s="1"/>
  <c r="M11" i="7"/>
  <c r="AM10" i="7"/>
  <c r="M10" i="7"/>
  <c r="M9" i="7"/>
  <c r="M8" i="7"/>
  <c r="M7" i="7"/>
  <c r="A7" i="7"/>
  <c r="AM6" i="7"/>
  <c r="A6" i="7"/>
  <c r="AM5" i="7"/>
  <c r="AM4" i="7"/>
  <c r="AM3" i="7"/>
  <c r="J112" i="6"/>
  <c r="J111" i="6"/>
  <c r="J110" i="6"/>
  <c r="J109" i="6"/>
  <c r="J108" i="6"/>
  <c r="J107" i="6"/>
  <c r="J106" i="6"/>
  <c r="J105" i="6"/>
  <c r="J104" i="6"/>
  <c r="J103" i="6"/>
  <c r="J102" i="6"/>
  <c r="J101" i="6"/>
  <c r="J100" i="6"/>
  <c r="J97" i="6"/>
  <c r="J95" i="6"/>
  <c r="J94" i="6"/>
  <c r="J82" i="6"/>
  <c r="J81" i="6"/>
  <c r="J80" i="6"/>
  <c r="J79" i="6"/>
  <c r="J78" i="6"/>
  <c r="J77" i="6"/>
  <c r="J76" i="6"/>
  <c r="J75" i="6"/>
  <c r="J74" i="6"/>
  <c r="J73" i="6"/>
  <c r="J71" i="6"/>
  <c r="J70" i="6"/>
  <c r="J69" i="6"/>
  <c r="J68" i="6"/>
  <c r="J67" i="6"/>
  <c r="J66" i="6"/>
  <c r="J65" i="6"/>
  <c r="J64" i="6"/>
  <c r="J63" i="6"/>
  <c r="J62" i="6"/>
  <c r="J61" i="6"/>
  <c r="J60" i="6"/>
  <c r="J59" i="6"/>
  <c r="J58" i="6"/>
  <c r="J57" i="6"/>
  <c r="J56" i="6"/>
  <c r="J55" i="6"/>
  <c r="J54" i="6"/>
  <c r="J53" i="6"/>
  <c r="J52" i="6"/>
  <c r="J50" i="6"/>
  <c r="J46" i="6"/>
  <c r="J45" i="6"/>
  <c r="J44" i="6"/>
  <c r="J43" i="6"/>
  <c r="J42" i="6"/>
  <c r="J41" i="6"/>
  <c r="J40" i="6"/>
  <c r="J39" i="6"/>
  <c r="J38" i="6"/>
  <c r="J37" i="6"/>
  <c r="J36" i="6"/>
  <c r="J35" i="6"/>
  <c r="J34" i="6"/>
  <c r="J32" i="6"/>
  <c r="J31" i="6"/>
  <c r="J30" i="6"/>
  <c r="J29" i="6"/>
  <c r="J28" i="6"/>
  <c r="J27" i="6"/>
  <c r="J26" i="6"/>
  <c r="J25" i="6"/>
  <c r="J24" i="6"/>
  <c r="J23" i="6"/>
  <c r="J22" i="6"/>
  <c r="J21" i="6"/>
  <c r="J20" i="6"/>
  <c r="K19" i="6"/>
  <c r="J19" i="6"/>
  <c r="A18" i="6"/>
  <c r="I11" i="6"/>
  <c r="I10" i="6"/>
  <c r="I9" i="6"/>
  <c r="I8" i="6"/>
  <c r="C8" i="6"/>
  <c r="I7" i="6"/>
  <c r="A7" i="6"/>
  <c r="A6" i="6"/>
  <c r="G32" i="4"/>
  <c r="A15" i="4"/>
  <c r="A14" i="4"/>
  <c r="A10" i="4"/>
  <c r="A9" i="4"/>
  <c r="A7" i="4"/>
  <c r="K6" i="4"/>
  <c r="N112" i="5"/>
  <c r="Q112" i="5" s="1"/>
  <c r="R112" i="5" s="1"/>
  <c r="O112" i="5" s="1"/>
  <c r="N109" i="5"/>
  <c r="Q109" i="5" s="1"/>
  <c r="R109" i="5" s="1"/>
  <c r="O109" i="5" s="1"/>
  <c r="N108" i="5"/>
  <c r="Q108" i="5" s="1"/>
  <c r="R108" i="5" s="1"/>
  <c r="O108" i="5" s="1"/>
  <c r="N107" i="5"/>
  <c r="Q107" i="5" s="1"/>
  <c r="R107" i="5" s="1"/>
  <c r="O107" i="5" s="1"/>
  <c r="N106" i="5"/>
  <c r="Q106" i="5" s="1"/>
  <c r="R106" i="5" s="1"/>
  <c r="O106" i="5" s="1"/>
  <c r="N105" i="5"/>
  <c r="Q105" i="5" s="1"/>
  <c r="R105" i="5" s="1"/>
  <c r="O105" i="5" s="1"/>
  <c r="N104" i="5"/>
  <c r="Q104" i="5" s="1"/>
  <c r="R104" i="5" s="1"/>
  <c r="O104" i="5" s="1"/>
  <c r="N103" i="5"/>
  <c r="Q103" i="5" s="1"/>
  <c r="R103" i="5" s="1"/>
  <c r="O103" i="5" s="1"/>
  <c r="N102" i="5"/>
  <c r="Q102" i="5" s="1"/>
  <c r="R102" i="5" s="1"/>
  <c r="O102" i="5" s="1"/>
  <c r="N101" i="5"/>
  <c r="Q101" i="5" s="1"/>
  <c r="R101" i="5" s="1"/>
  <c r="O101" i="5" s="1"/>
  <c r="N100" i="5"/>
  <c r="Q100" i="5" s="1"/>
  <c r="R100" i="5" s="1"/>
  <c r="O100" i="5" s="1"/>
  <c r="N99" i="5"/>
  <c r="Q99" i="5" s="1"/>
  <c r="R99" i="5" s="1"/>
  <c r="O99" i="5" s="1"/>
  <c r="N98" i="5"/>
  <c r="Q98" i="5" s="1"/>
  <c r="R98" i="5" s="1"/>
  <c r="O98" i="5" s="1"/>
  <c r="N97" i="5"/>
  <c r="Q97" i="5" s="1"/>
  <c r="R97" i="5" s="1"/>
  <c r="N95" i="5"/>
  <c r="Q95" i="5" s="1"/>
  <c r="R95" i="5" s="1"/>
  <c r="O95" i="5" s="1"/>
  <c r="N94" i="5"/>
  <c r="Q94" i="5" s="1"/>
  <c r="R94" i="5" s="1"/>
  <c r="O94" i="5" s="1"/>
  <c r="N82" i="5"/>
  <c r="Q82" i="5" s="1"/>
  <c r="R82" i="5" s="1"/>
  <c r="O82" i="5" s="1"/>
  <c r="N81" i="5"/>
  <c r="Q81" i="5" s="1"/>
  <c r="R81" i="5" s="1"/>
  <c r="O81" i="5" s="1"/>
  <c r="N80" i="5"/>
  <c r="Q80" i="5" s="1"/>
  <c r="R80" i="5" s="1"/>
  <c r="O80" i="5" s="1"/>
  <c r="N79" i="5"/>
  <c r="Q79" i="5" s="1"/>
  <c r="R79" i="5" s="1"/>
  <c r="O79" i="5" s="1"/>
  <c r="N78" i="5"/>
  <c r="Q78" i="5" s="1"/>
  <c r="R78" i="5" s="1"/>
  <c r="O78" i="5" s="1"/>
  <c r="N77" i="5"/>
  <c r="Q77" i="5" s="1"/>
  <c r="R77" i="5" s="1"/>
  <c r="O77" i="5" s="1"/>
  <c r="N76" i="5"/>
  <c r="Q76" i="5" s="1"/>
  <c r="R76" i="5" s="1"/>
  <c r="O76" i="5" s="1"/>
  <c r="N75" i="5"/>
  <c r="Q75" i="5" s="1"/>
  <c r="R75" i="5" s="1"/>
  <c r="O75" i="5" s="1"/>
  <c r="N74" i="5"/>
  <c r="Q74" i="5" s="1"/>
  <c r="R74" i="5" s="1"/>
  <c r="O74" i="5" s="1"/>
  <c r="N73" i="5"/>
  <c r="Q73" i="5" s="1"/>
  <c r="R73" i="5" s="1"/>
  <c r="N71" i="5"/>
  <c r="Q71" i="5" s="1"/>
  <c r="R71" i="5" s="1"/>
  <c r="O71" i="5" s="1"/>
  <c r="N70" i="5"/>
  <c r="Q70" i="5" s="1"/>
  <c r="R70" i="5" s="1"/>
  <c r="O70" i="5" s="1"/>
  <c r="N69" i="5"/>
  <c r="Q69" i="5" s="1"/>
  <c r="R69" i="5" s="1"/>
  <c r="O69" i="5" s="1"/>
  <c r="N68" i="5"/>
  <c r="Q68" i="5" s="1"/>
  <c r="R68" i="5" s="1"/>
  <c r="O68" i="5" s="1"/>
  <c r="N67" i="5"/>
  <c r="Q67" i="5" s="1"/>
  <c r="R67" i="5" s="1"/>
  <c r="O67" i="5" s="1"/>
  <c r="N66" i="5"/>
  <c r="Q66" i="5" s="1"/>
  <c r="R66" i="5" s="1"/>
  <c r="O66" i="5" s="1"/>
  <c r="N65" i="5"/>
  <c r="Q65" i="5" s="1"/>
  <c r="R65" i="5" s="1"/>
  <c r="O65" i="5" s="1"/>
  <c r="N64" i="5"/>
  <c r="Q64" i="5" s="1"/>
  <c r="R64" i="5" s="1"/>
  <c r="O64" i="5" s="1"/>
  <c r="N63" i="5"/>
  <c r="Q63" i="5" s="1"/>
  <c r="R63" i="5" s="1"/>
  <c r="O63" i="5" s="1"/>
  <c r="N62" i="5"/>
  <c r="Q62" i="5" s="1"/>
  <c r="R62" i="5" s="1"/>
  <c r="O62" i="5" s="1"/>
  <c r="N61" i="5"/>
  <c r="Q61" i="5" s="1"/>
  <c r="R61" i="5" s="1"/>
  <c r="O61" i="5" s="1"/>
  <c r="N60" i="5"/>
  <c r="Q60" i="5" s="1"/>
  <c r="R60" i="5" s="1"/>
  <c r="O60" i="5" s="1"/>
  <c r="N59" i="5"/>
  <c r="Q59" i="5" s="1"/>
  <c r="R59" i="5" s="1"/>
  <c r="O59" i="5" s="1"/>
  <c r="N58" i="5"/>
  <c r="Q58" i="5" s="1"/>
  <c r="R58" i="5" s="1"/>
  <c r="O58" i="5" s="1"/>
  <c r="N57" i="5"/>
  <c r="Q57" i="5" s="1"/>
  <c r="R57" i="5" s="1"/>
  <c r="O57" i="5" s="1"/>
  <c r="N56" i="5"/>
  <c r="Q56" i="5" s="1"/>
  <c r="R56" i="5" s="1"/>
  <c r="O56" i="5" s="1"/>
  <c r="N55" i="5"/>
  <c r="Q55" i="5" s="1"/>
  <c r="R55" i="5" s="1"/>
  <c r="O55" i="5" s="1"/>
  <c r="N54" i="5"/>
  <c r="Q54" i="5" s="1"/>
  <c r="R54" i="5" s="1"/>
  <c r="O54" i="5" s="1"/>
  <c r="N53" i="5"/>
  <c r="Q53" i="5" s="1"/>
  <c r="R53" i="5" s="1"/>
  <c r="O53" i="5" s="1"/>
  <c r="N52" i="5"/>
  <c r="Q52" i="5" s="1"/>
  <c r="R52" i="5" s="1"/>
  <c r="N50" i="5"/>
  <c r="Q50" i="5" s="1"/>
  <c r="R50" i="5" s="1"/>
  <c r="O50" i="5" s="1"/>
  <c r="N46" i="5"/>
  <c r="Q46" i="5" s="1"/>
  <c r="R46" i="5" s="1"/>
  <c r="O46" i="5" s="1"/>
  <c r="N45" i="5"/>
  <c r="Q45" i="5" s="1"/>
  <c r="R45" i="5" s="1"/>
  <c r="O45" i="5" s="1"/>
  <c r="N44" i="5"/>
  <c r="Q44" i="5" s="1"/>
  <c r="R44" i="5" s="1"/>
  <c r="O44" i="5" s="1"/>
  <c r="N43" i="5"/>
  <c r="Q43" i="5" s="1"/>
  <c r="R43" i="5" s="1"/>
  <c r="O43" i="5" s="1"/>
  <c r="N42" i="5"/>
  <c r="Q42" i="5" s="1"/>
  <c r="R42" i="5" s="1"/>
  <c r="O42" i="5" s="1"/>
  <c r="N41" i="5"/>
  <c r="Q41" i="5" s="1"/>
  <c r="R41" i="5" s="1"/>
  <c r="O41" i="5" s="1"/>
  <c r="N40" i="5"/>
  <c r="Q40" i="5" s="1"/>
  <c r="R40" i="5" s="1"/>
  <c r="O40" i="5" s="1"/>
  <c r="N39" i="5"/>
  <c r="Q39" i="5" s="1"/>
  <c r="R39" i="5" s="1"/>
  <c r="O39" i="5" s="1"/>
  <c r="N38" i="5"/>
  <c r="Q38" i="5" s="1"/>
  <c r="R38" i="5" s="1"/>
  <c r="O38" i="5" s="1"/>
  <c r="N37" i="5"/>
  <c r="Q37" i="5" s="1"/>
  <c r="R37" i="5" s="1"/>
  <c r="O37" i="5" s="1"/>
  <c r="N36" i="5"/>
  <c r="Q36" i="5" s="1"/>
  <c r="R36" i="5" s="1"/>
  <c r="O36" i="5" s="1"/>
  <c r="N35" i="5"/>
  <c r="Q35" i="5" s="1"/>
  <c r="R35" i="5" s="1"/>
  <c r="O35" i="5" s="1"/>
  <c r="N34" i="5"/>
  <c r="Q34" i="5" s="1"/>
  <c r="R34" i="5" s="1"/>
  <c r="N32" i="5"/>
  <c r="Q32" i="5" s="1"/>
  <c r="R32" i="5" s="1"/>
  <c r="O32" i="5" s="1"/>
  <c r="N31" i="5"/>
  <c r="Q31" i="5" s="1"/>
  <c r="R31" i="5" s="1"/>
  <c r="O31" i="5" s="1"/>
  <c r="N30" i="5"/>
  <c r="Q30" i="5" s="1"/>
  <c r="R30" i="5" s="1"/>
  <c r="O30" i="5" s="1"/>
  <c r="N29" i="5"/>
  <c r="Q29" i="5" s="1"/>
  <c r="R29" i="5" s="1"/>
  <c r="O29" i="5" s="1"/>
  <c r="N28" i="5"/>
  <c r="Q28" i="5" s="1"/>
  <c r="R28" i="5" s="1"/>
  <c r="O28" i="5" s="1"/>
  <c r="N27" i="5"/>
  <c r="Q27" i="5" s="1"/>
  <c r="R27" i="5" s="1"/>
  <c r="O27" i="5" s="1"/>
  <c r="N26" i="5"/>
  <c r="Q26" i="5" s="1"/>
  <c r="R26" i="5" s="1"/>
  <c r="O26" i="5" s="1"/>
  <c r="N25" i="5"/>
  <c r="Q25" i="5" s="1"/>
  <c r="R25" i="5" s="1"/>
  <c r="O25" i="5" s="1"/>
  <c r="N24" i="5"/>
  <c r="Q24" i="5" s="1"/>
  <c r="R24" i="5" s="1"/>
  <c r="O24" i="5" s="1"/>
  <c r="N23" i="5"/>
  <c r="Q23" i="5" s="1"/>
  <c r="R23" i="5" s="1"/>
  <c r="O23" i="5" s="1"/>
  <c r="N22" i="5"/>
  <c r="Q22" i="5" s="1"/>
  <c r="R22" i="5" s="1"/>
  <c r="O22" i="5" s="1"/>
  <c r="N21" i="5"/>
  <c r="Q21" i="5" s="1"/>
  <c r="R21" i="5" s="1"/>
  <c r="O21" i="5" s="1"/>
  <c r="N20" i="5"/>
  <c r="Q20" i="5" s="1"/>
  <c r="R20" i="5" s="1"/>
  <c r="O20" i="5" s="1"/>
  <c r="P19" i="5"/>
  <c r="T19" i="5" s="1"/>
  <c r="N19" i="5"/>
  <c r="AJ8" i="5"/>
  <c r="A6" i="5"/>
  <c r="AJ2" i="5"/>
  <c r="AJ1" i="5"/>
  <c r="S32" i="9" l="1"/>
  <c r="Q32" i="9" s="1"/>
  <c r="S29" i="9"/>
  <c r="Q29" i="9" s="1"/>
  <c r="S28" i="9"/>
  <c r="Q28" i="9" s="1"/>
  <c r="S26" i="9"/>
  <c r="Q26" i="9" s="1"/>
  <c r="S23" i="9"/>
  <c r="Q23" i="9" s="1"/>
  <c r="S22" i="9"/>
  <c r="Q22" i="9" s="1"/>
  <c r="S20" i="9"/>
  <c r="Q20" i="9" s="1"/>
  <c r="S27" i="8"/>
  <c r="Q27" i="8" s="1"/>
  <c r="S23" i="8"/>
  <c r="Q23" i="8" s="1"/>
  <c r="T29" i="8"/>
  <c r="T30" i="8" s="1"/>
  <c r="S21" i="8"/>
  <c r="Q21" i="8" s="1"/>
  <c r="N114" i="5"/>
  <c r="N116" i="5" s="1"/>
  <c r="D14" i="12" s="1"/>
  <c r="R19" i="8"/>
  <c r="P29" i="8"/>
  <c r="A1" i="6"/>
  <c r="A1" i="7" s="1"/>
  <c r="A1" i="8" s="1"/>
  <c r="A1" i="9" s="1"/>
  <c r="A1" i="11" s="1"/>
  <c r="A1" i="12" s="1"/>
  <c r="A1" i="13" s="1"/>
  <c r="A1" i="14" s="1"/>
  <c r="A1" i="16"/>
  <c r="R64" i="7"/>
  <c r="S64" i="7" s="1"/>
  <c r="Q64" i="7" s="1"/>
  <c r="R50" i="7"/>
  <c r="S50" i="7" s="1"/>
  <c r="Q50" i="7" s="1"/>
  <c r="R38" i="7"/>
  <c r="S38" i="7" s="1"/>
  <c r="Q38" i="7" s="1"/>
  <c r="R27" i="7"/>
  <c r="S27" i="7" s="1"/>
  <c r="Q27" i="7" s="1"/>
  <c r="O97" i="5"/>
  <c r="O73" i="5"/>
  <c r="O52" i="5"/>
  <c r="O34" i="5"/>
  <c r="A102" i="14"/>
  <c r="P34" i="9"/>
  <c r="H29" i="15" s="1"/>
  <c r="P73" i="7"/>
  <c r="AG6" i="16"/>
  <c r="N21" i="14"/>
  <c r="B39" i="9"/>
  <c r="A1" i="5"/>
  <c r="B24" i="11"/>
  <c r="B32" i="12" s="1"/>
  <c r="B32" i="13" s="1"/>
  <c r="E25" i="14" s="1"/>
  <c r="C41" i="15" s="1"/>
  <c r="B46" i="16" s="1"/>
  <c r="O40" i="9"/>
  <c r="O35" i="8"/>
  <c r="AI7" i="14"/>
  <c r="M20" i="14"/>
  <c r="A2" i="4"/>
  <c r="J120" i="6"/>
  <c r="O78" i="7" s="1"/>
  <c r="B40" i="9"/>
  <c r="B25" i="11"/>
  <c r="B33" i="12" s="1"/>
  <c r="B33" i="13" s="1"/>
  <c r="E26" i="14" s="1"/>
  <c r="C42" i="15" s="1"/>
  <c r="B47" i="16" s="1"/>
  <c r="O18" i="11"/>
  <c r="B34" i="8"/>
  <c r="AM7" i="7"/>
  <c r="B35" i="8"/>
  <c r="D25" i="11"/>
  <c r="D33" i="12" s="1"/>
  <c r="D33" i="13" s="1"/>
  <c r="N26" i="14" s="1"/>
  <c r="F42" i="15" s="1"/>
  <c r="F47" i="16" s="1"/>
  <c r="D77" i="7"/>
  <c r="K114" i="6"/>
  <c r="J114" i="6"/>
  <c r="T114" i="5"/>
  <c r="AG9" i="16"/>
  <c r="B41" i="16" s="1"/>
  <c r="Q25" i="9"/>
  <c r="R19" i="9"/>
  <c r="Q19" i="7"/>
  <c r="T73" i="7"/>
  <c r="T74" i="7" s="1"/>
  <c r="Q19" i="5"/>
  <c r="P114" i="5"/>
  <c r="S19" i="9" l="1"/>
  <c r="Q19" i="9" s="1"/>
  <c r="Q35" i="9" s="1"/>
  <c r="S19" i="8"/>
  <c r="S29" i="8" s="1"/>
  <c r="A2" i="15"/>
  <c r="A100" i="14"/>
  <c r="Q74" i="7"/>
  <c r="R19" i="5"/>
  <c r="O19" i="5" s="1"/>
  <c r="N117" i="5" s="1"/>
  <c r="D15" i="11" s="1"/>
  <c r="D22" i="12"/>
  <c r="S73" i="7"/>
  <c r="H22" i="15"/>
  <c r="I22" i="15" s="1"/>
  <c r="H18" i="15"/>
  <c r="I18" i="15" s="1"/>
  <c r="H25" i="15"/>
  <c r="O39" i="9"/>
  <c r="O34" i="8"/>
  <c r="S34" i="9"/>
  <c r="D20" i="12"/>
  <c r="H28" i="15"/>
  <c r="H21" i="15"/>
  <c r="I21" i="15" s="1"/>
  <c r="H27" i="15"/>
  <c r="D18" i="12"/>
  <c r="H20" i="15"/>
  <c r="I20" i="15" s="1"/>
  <c r="H16" i="15"/>
  <c r="H15" i="15"/>
  <c r="I15" i="15" s="1"/>
  <c r="D16" i="12"/>
  <c r="H19" i="15"/>
  <c r="I19" i="15" s="1"/>
  <c r="H26" i="15"/>
  <c r="Q19" i="8" l="1"/>
  <c r="Q30" i="8" s="1"/>
  <c r="D17" i="11" s="1"/>
  <c r="AE1" i="5"/>
  <c r="AE2" i="5" s="1"/>
  <c r="K22" i="15"/>
  <c r="D22" i="13" s="1"/>
  <c r="K18" i="15"/>
  <c r="K21" i="15"/>
  <c r="D20" i="13" s="1"/>
  <c r="K23" i="15"/>
  <c r="K20" i="15"/>
  <c r="K19" i="15"/>
  <c r="D16" i="13" s="1"/>
  <c r="D14" i="13" l="1"/>
  <c r="D18" i="11"/>
  <c r="D24" i="12" s="1"/>
  <c r="D28" i="12" s="1"/>
  <c r="D18" i="13"/>
  <c r="D16" i="10"/>
  <c r="D14" i="10"/>
  <c r="D18" i="10" l="1"/>
  <c r="D24" i="13" s="1"/>
  <c r="D28" i="13" s="1"/>
  <c r="AB17" i="16" l="1"/>
  <c r="B17" i="16" s="1"/>
</calcChain>
</file>

<file path=xl/sharedStrings.xml><?xml version="1.0" encoding="utf-8"?>
<sst xmlns="http://schemas.openxmlformats.org/spreadsheetml/2006/main" count="1390" uniqueCount="412">
  <si>
    <t>Schedule - 1</t>
  </si>
  <si>
    <t>Direct Total</t>
  </si>
  <si>
    <t>`</t>
  </si>
  <si>
    <t>BO Total</t>
  </si>
  <si>
    <t>(SCHEDULE OF RATES AND PRICES)</t>
  </si>
  <si>
    <t>To:</t>
  </si>
  <si>
    <t>Contracts Services, 3rd Floor</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</si>
  <si>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</si>
  <si>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</si>
  <si>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</si>
  <si>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</si>
  <si>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</si>
  <si>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</si>
  <si>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</si>
  <si>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Direct</t>
  </si>
  <si>
    <t>All Prices are in Indian Rupees.</t>
  </si>
  <si>
    <t>Bought-Out</t>
  </si>
  <si>
    <t>SI. No.</t>
  </si>
  <si>
    <t>PR No</t>
  </si>
  <si>
    <t>PR Line Item No</t>
  </si>
  <si>
    <t>Activity Description</t>
  </si>
  <si>
    <t>Material Code</t>
  </si>
  <si>
    <t xml:space="preserve">HSN Code </t>
  </si>
  <si>
    <t>Whether HSN in column ‘ 6 ’ is confirmed. If not  indicate applicable the HSN code *</t>
  </si>
  <si>
    <t>Rate of GST applicable ( in %)</t>
  </si>
  <si>
    <t>Whether  rate of GST in column ‘4’ is confirmed. If not  indicate applicable rate of GST *</t>
  </si>
  <si>
    <t>Item  Description</t>
  </si>
  <si>
    <t>Unit</t>
  </si>
  <si>
    <t>Qty.</t>
  </si>
  <si>
    <t>Unit Ex-works price (excluding GST)</t>
  </si>
  <si>
    <t>Total Ex-works price (excluding GST)</t>
  </si>
  <si>
    <t>GST Tax as confirmed by Bidder</t>
  </si>
  <si>
    <t>14= 12 x 13</t>
  </si>
  <si>
    <t>I</t>
  </si>
  <si>
    <t xml:space="preserve">EA </t>
  </si>
  <si>
    <t>SET</t>
  </si>
  <si>
    <t>II</t>
  </si>
  <si>
    <t>NETWORK MANAGER &amp; ELEMENT MANAGER SYSTEM - SOFTWARE</t>
  </si>
  <si>
    <t>NETWORK MANAGER &amp; ELEMENT MANAGER SYSTEM - HARDWARE</t>
  </si>
  <si>
    <t xml:space="preserve">Total Ex-works Price </t>
  </si>
  <si>
    <t>Total Type Test charges as per Schedule-7</t>
  </si>
  <si>
    <t>Total Ex-works Price including Type Test charges</t>
  </si>
  <si>
    <t>Total GST Tax as confirmed by Bidder</t>
  </si>
  <si>
    <t>Note          :</t>
  </si>
  <si>
    <t>Specify amount of GST on the transaction between the Contractor and the Employer.</t>
  </si>
  <si>
    <t>*</t>
  </si>
  <si>
    <t>In case the bidder leaves the cell for confirmation of the HSN code and/or  GST rate  “blank”,  the HSN code and corresponding GST rate indicated by the Employer shall be deemed to be the one confirmed by the Bidder.</t>
  </si>
  <si>
    <t xml:space="preserve">Date          : </t>
  </si>
  <si>
    <t>Place         :</t>
  </si>
  <si>
    <t>Printed Name   :</t>
  </si>
  <si>
    <t>Designation   :</t>
  </si>
  <si>
    <t>ORIGINAL</t>
  </si>
  <si>
    <t>Price Schedules</t>
  </si>
  <si>
    <t>Fill up only green shaded cells in Sch-1, Sch-2, Sch-3, Sch-4a, Sch-4b, Sch-5, Sch-7 and Bid Form 2nd Envelope.</t>
  </si>
  <si>
    <t/>
  </si>
  <si>
    <t>All the cells in Sch-5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</si>
  <si>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</si>
  <si>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</si>
  <si>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General Instruction to the Bidders for filling up this workbook of Price Schedules </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</si>
  <si>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</si>
  <si>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</si>
  <si>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</si>
  <si>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</si>
  <si>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</si>
  <si>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</si>
  <si>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</si>
  <si>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</si>
  <si>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</si>
  <si>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</si>
  <si>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</si>
  <si>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</si>
  <si>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</si>
  <si>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This Workbook consists of following worksheets :</t>
  </si>
  <si>
    <t xml:space="preserve">Cover : </t>
  </si>
  <si>
    <t>Opening page of the workbook.</t>
  </si>
  <si>
    <t>Names of Bidder :</t>
  </si>
  <si>
    <t>●</t>
  </si>
  <si>
    <t>Select Sole Bidder from the pull down menu. Do not leave this cell blank.</t>
  </si>
  <si>
    <t>Fill up names and address of the Sole Bidder.</t>
  </si>
  <si>
    <t>Fill up date in dd-mmm-yyyy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</si>
  <si>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</si>
  <si>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</si>
  <si>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</si>
  <si>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</si>
  <si>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Total amount shall get calculated automatically.</t>
  </si>
  <si>
    <t>Type Test charges shall appear automatically after filling up Sch-7 appropriately.</t>
  </si>
  <si>
    <t>Sch-2 (Freight &amp; Insurance Charges) :</t>
  </si>
  <si>
    <t>Sch-3 (Erection  Charges) :</t>
  </si>
  <si>
    <t>Sch-4a (Training  Charges) :</t>
  </si>
  <si>
    <t>Sch-4b (Maintenance Charges during and after Defect Liability Period) :</t>
  </si>
  <si>
    <t>Sch-5 (Summary of Taxes and Duties applicable on the Goods) :</t>
  </si>
  <si>
    <t>No cell is required to be filled in by the bidder in this worksheet.</t>
  </si>
  <si>
    <t>Sch -6 :</t>
  </si>
  <si>
    <t xml:space="preserve">Summary of all the Schedules without considering discount (mentioned in the work sheet discount) shall be displayed automatically. </t>
  </si>
  <si>
    <t>Sch-7 (Type Test Charges) :</t>
  </si>
  <si>
    <t>Fill up the rates &amp; location where type tests are proposed.</t>
  </si>
  <si>
    <t>Total of this Sch-7 shall automatically appear in Sch-1.</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</si>
  <si>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</si>
  <si>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</si>
  <si>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</si>
  <si>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Fill up additional information as required.</t>
  </si>
  <si>
    <t>* * *</t>
  </si>
  <si>
    <t>Happy Bidding !</t>
  </si>
  <si>
    <t>Sole Bidder</t>
  </si>
  <si>
    <t>JV (Joint Venture)</t>
  </si>
  <si>
    <t>2 or More</t>
  </si>
  <si>
    <t>Enter following details of the bidder</t>
  </si>
  <si>
    <t>Specify type of Bidder         [Select from drop down menu]</t>
  </si>
  <si>
    <t>Name of other Partner - 2 (more, if any)</t>
  </si>
  <si>
    <t>Address of other Partner - 2 (more, if any)</t>
  </si>
  <si>
    <t xml:space="preserve">Printed Name </t>
  </si>
  <si>
    <t>Designation</t>
  </si>
  <si>
    <t>email ID of Bid Signatory</t>
  </si>
  <si>
    <t>Mobile No. of Bid Signatory</t>
  </si>
  <si>
    <t>Tel No. of Bid Signatory</t>
  </si>
  <si>
    <t>Fax No. of Bid Signatory</t>
  </si>
  <si>
    <t xml:space="preserve">Date     </t>
  </si>
  <si>
    <t xml:space="preserve">Place     </t>
  </si>
  <si>
    <t>Schedule - 2</t>
  </si>
  <si>
    <t>Local Transportation, In-transit insurance, loading and unloading</t>
  </si>
  <si>
    <t>Description</t>
  </si>
  <si>
    <t>Quantity</t>
  </si>
  <si>
    <t xml:space="preserve">Unit Freight, In-transit Insurance, loading &amp; unloading Charges </t>
  </si>
  <si>
    <t xml:space="preserve">Total Freight, 
In-transit Insurance, loading &amp; unloading Charges 
</t>
  </si>
  <si>
    <t>8= 6 x 7</t>
  </si>
  <si>
    <t xml:space="preserve">Total F&amp;I Price </t>
  </si>
  <si>
    <t>#</t>
  </si>
  <si>
    <t>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Insurance and other Incidental Services only in line with clause ITB 11.4(b).</t>
  </si>
  <si>
    <t xml:space="preserve">Date: </t>
  </si>
  <si>
    <t>Place:</t>
  </si>
  <si>
    <t>Schedule - 3</t>
  </si>
  <si>
    <t>As per Lum-sum</t>
  </si>
  <si>
    <t>(SCHEDULE OF RATES AND PRICES )</t>
  </si>
  <si>
    <t>AS per Percent</t>
  </si>
  <si>
    <t>As per lum-sum on Sch-3</t>
  </si>
  <si>
    <t>As per Percent on Sch-3</t>
  </si>
  <si>
    <t>Total Discount</t>
  </si>
  <si>
    <t>Multipackage lum-sum</t>
  </si>
  <si>
    <t>Installation Charges :</t>
  </si>
  <si>
    <t>Amount after Discount (Rs.)</t>
  </si>
  <si>
    <t>Dis Alert</t>
  </si>
  <si>
    <t>Amount after MPD (Rs.)</t>
  </si>
  <si>
    <t>Activity Header</t>
  </si>
  <si>
    <t>PR Activity No</t>
  </si>
  <si>
    <t>Service Code</t>
  </si>
  <si>
    <t>SAC (Service Accounting Codes)</t>
  </si>
  <si>
    <t>Whether SAC in column '8’ is confirmed. If not  indicate applicable the SAC *</t>
  </si>
  <si>
    <t>Unit Erection Charges</t>
  </si>
  <si>
    <t>Total Erection Charges</t>
  </si>
  <si>
    <t>Total GST as confirmed by Bidder</t>
  </si>
  <si>
    <t>16 = 14 x 15</t>
  </si>
  <si>
    <t>6 = 4 x 5</t>
  </si>
  <si>
    <t>Network Manager &amp; Element Manager System - Software</t>
  </si>
  <si>
    <t>Network Manager &amp; Element Manager System - Hardware</t>
  </si>
  <si>
    <t>Total Installation Charges</t>
  </si>
  <si>
    <t>In case the bidder leaves the cell for confirmation of the SAC and/or  GST rate “blank”,  the SAC and corresponding GST rate indicated by the Employer shall be deemed to be the one confirmed by the Bidder.</t>
  </si>
  <si>
    <t>Schedule - 4a</t>
  </si>
  <si>
    <t>Training Charges for Training to be imparted</t>
  </si>
  <si>
    <t>Unit Training Charges excluding GST</t>
  </si>
  <si>
    <t>Total Training  Charges excluding GST</t>
  </si>
  <si>
    <t>Total Training Charges</t>
  </si>
  <si>
    <t>Schedule - 4b</t>
  </si>
  <si>
    <t>Maintenance Charges during &amp; after Defect Liability Period</t>
  </si>
  <si>
    <t>Unit Maintenance Charges excluding GST</t>
  </si>
  <si>
    <t>Total Maintenance  Charges excluding GST</t>
  </si>
  <si>
    <t>Total Maintenance Charges during and after Defect Liabilty Period</t>
  </si>
  <si>
    <t>Schedule - 5</t>
  </si>
  <si>
    <t>(SUMMARY OF TAXES &amp; DUTIES APPLICABLE ON PLANT &amp; EQUIPMENT)</t>
  </si>
  <si>
    <t>Name     :</t>
  </si>
  <si>
    <t>Address :</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</si>
  <si>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</si>
  <si>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</si>
  <si>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</si>
  <si>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</si>
  <si>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</si>
  <si>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</si>
  <si>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</si>
  <si>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</si>
  <si>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</si>
  <si>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</si>
  <si>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</si>
  <si>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</si>
  <si>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(Schedule-3), Training to be imparted in India (Schedule-4a) and Maintenance Charges during and after Defect Liabilty Period (Schedule-4b)</t>
  </si>
  <si>
    <t xml:space="preserve">GRAND TOTAL [1+2] </t>
  </si>
  <si>
    <t>Grand Total after Discount</t>
  </si>
  <si>
    <t>Grand Total after MPD</t>
  </si>
  <si>
    <t xml:space="preserve">Date         : </t>
  </si>
  <si>
    <t>Place        :</t>
  </si>
  <si>
    <t>Schedule - 6</t>
  </si>
  <si>
    <t>(GRAND SUMMARY)</t>
  </si>
  <si>
    <t>TOTAL SCHEDULE NO. 1</t>
  </si>
  <si>
    <t xml:space="preserve">Ex-works price of Plant and Equipment including Type Test Charges </t>
  </si>
  <si>
    <t>TOTAL SCHEDULE NO. 2</t>
  </si>
  <si>
    <t>Local Transportation, In-transit Insurance, loading &amp; unloading</t>
  </si>
  <si>
    <t>3</t>
  </si>
  <si>
    <t>TOTAL SCHEDULE NO. 3</t>
  </si>
  <si>
    <t>Installation Charges</t>
  </si>
  <si>
    <t>4a</t>
  </si>
  <si>
    <t>TOTAL SCHEDULE NO. 4a</t>
  </si>
  <si>
    <t xml:space="preserve">Training Charges </t>
  </si>
  <si>
    <t>4b</t>
  </si>
  <si>
    <t>TOTAL SCHEDULE NO. 4b</t>
  </si>
  <si>
    <t>TOTAL SCHEDULE NO. 5</t>
  </si>
  <si>
    <t>Taxes and Duties</t>
  </si>
  <si>
    <t>6</t>
  </si>
  <si>
    <t>TOTAL SCHEDULE NO. 7</t>
  </si>
  <si>
    <r>
      <t xml:space="preserve">Type Test Charges 
</t>
    </r>
    <r>
      <rPr>
        <sz val="10"/>
        <rFont val="Book Antiqua"/>
        <family val="1"/>
      </rPr>
      <t>[Total of this Schedule is included in Schedule - 1 above.]</t>
    </r>
  </si>
  <si>
    <t>GRAND TOTAL [1+2+3+4+5]</t>
  </si>
  <si>
    <t>Schedule - 6 After Discount</t>
  </si>
  <si>
    <t>Schedule 7</t>
  </si>
  <si>
    <t>As per lum-sum on Sch-7</t>
  </si>
  <si>
    <t>As per Percent on Sch-7</t>
  </si>
  <si>
    <t>Multipackage Discount</t>
  </si>
  <si>
    <t>Type tests Charges:</t>
  </si>
  <si>
    <t>SL. NO.</t>
  </si>
  <si>
    <t>Line Item No</t>
  </si>
  <si>
    <t>Code</t>
  </si>
  <si>
    <t>Whether HSN in column ‘2’ is confirmed. If not  indicate applicable the HSN code *</t>
  </si>
  <si>
    <t>Description of Test</t>
  </si>
  <si>
    <t>Unit Test Charge</t>
  </si>
  <si>
    <t>Total Test Charges (Rs.)</t>
  </si>
  <si>
    <t>Revaluation of M column</t>
  </si>
  <si>
    <t>Tax Calculation</t>
  </si>
  <si>
    <t>Total Test Charges After Discount (Rs.)</t>
  </si>
  <si>
    <t>Total Test Charges After MPD (Rs.)</t>
  </si>
  <si>
    <t>13 = 10 x 11</t>
  </si>
  <si>
    <t>NOT APPLICABLE</t>
  </si>
  <si>
    <t>TOTAL TYPE TEST CHARGES</t>
  </si>
  <si>
    <t>Note         :</t>
  </si>
  <si>
    <t>Bidder should indicate the name of test laboratories where type tests are proposed to be conducted</t>
  </si>
  <si>
    <t xml:space="preserve">This letter of discount is optional. Bidder may / may not offer any discount. </t>
  </si>
  <si>
    <t>Letter of Discount</t>
  </si>
  <si>
    <t>LETTER OF DISCOUNT</t>
  </si>
  <si>
    <t>Contract Services</t>
  </si>
  <si>
    <t>Sector-29, (near IFFCO Chowk)</t>
  </si>
  <si>
    <t>Gurgaon (Haryana) - 122001</t>
  </si>
  <si>
    <t>Subject  :</t>
  </si>
  <si>
    <t>Dear Sir</t>
  </si>
  <si>
    <t>With reference to the subject tender, we hereby offer unconditional discount on the prices quoted by us as per details given here below :</t>
  </si>
  <si>
    <t>Eq Weightage of Rs/ %</t>
  </si>
  <si>
    <t>Final Discount Factor</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</si>
  <si>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Sch-3, Sch-4a, Sch-4b &amp; Sch-7] </t>
    </r>
    <r>
      <rPr>
        <b/>
        <sz val="11"/>
        <rFont val="Book Antiqua"/>
        <family val="1"/>
      </rPr>
      <t>In Rs.</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</si>
  <si>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</si>
  <si>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 xml:space="preserve">Schedule-1 : Ex works prices </t>
  </si>
  <si>
    <t>In Rs.</t>
  </si>
  <si>
    <t>Schedule-1 : Ex-Works Price</t>
  </si>
  <si>
    <t>Schedule-2 : Freight &amp; Insurance</t>
  </si>
  <si>
    <t>Schedule-3 : Erection Charges</t>
  </si>
  <si>
    <t>Schedule-4a : Training Charges</t>
  </si>
  <si>
    <t>Schedule-4b : Maintenance Charges during and after DLP</t>
  </si>
  <si>
    <t>Schedule-4b : Maintenance Charges</t>
  </si>
  <si>
    <t>Schedule-7 : Type Test Charges</t>
  </si>
  <si>
    <t>Schedule-1 : Ex works prices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</si>
  <si>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</si>
  <si>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</si>
  <si>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</si>
  <si>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</si>
  <si>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</si>
  <si>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</si>
  <si>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</si>
  <si>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</si>
  <si>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</si>
  <si>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</si>
  <si>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</si>
  <si>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</si>
  <si>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</si>
  <si>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</si>
  <si>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</si>
  <si>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</si>
  <si>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</si>
  <si>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</si>
  <si>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</si>
  <si>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</si>
  <si>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</si>
  <si>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</si>
  <si>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</si>
  <si>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</si>
  <si>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</si>
  <si>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</si>
  <si>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</si>
  <si>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</si>
  <si>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</si>
  <si>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</si>
  <si>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</si>
  <si>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</si>
  <si>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</si>
  <si>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</si>
  <si>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</si>
  <si>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</si>
  <si>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</si>
  <si>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</si>
  <si>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</si>
  <si>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</si>
  <si>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</si>
  <si>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 xml:space="preserve">Local Transportation, In-transit Insurance, loading and unloading </t>
  </si>
  <si>
    <t>Schedule 3</t>
  </si>
  <si>
    <t>Installation Charges.</t>
  </si>
  <si>
    <t>Schedule 4a</t>
  </si>
  <si>
    <t>Training charges for training to be imparted.</t>
  </si>
  <si>
    <t>Schedule 4b</t>
  </si>
  <si>
    <t>Maintenance Charges during &amp; after Defect Liability Period.</t>
  </si>
  <si>
    <t>Schedule 5</t>
  </si>
  <si>
    <t>Taxes and Duties not included in Schedule 1</t>
  </si>
  <si>
    <t>Schedule 6</t>
  </si>
  <si>
    <t>Grand Summary [Schedule 1to 5]</t>
  </si>
  <si>
    <t>Break-up of Type Test Charges for Type Tests to be conducted (NOT APPLICABLE)</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</si>
  <si>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</si>
  <si>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</si>
  <si>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</si>
  <si>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</si>
  <si>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which are payable by the Employer under the Contract, shall be reimbursed by the Employer on production of satisfactory documentary evidence by the Contractor in accordance with the provisions of the Bidding Documents.</t>
    </r>
  </si>
  <si>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specified in Schedule No. 1,  Installation Services specified in Schedule No. 3, Charges for Training to be imparted  specified in Schedule No. 4a and Maintenance Charges during &amp; after Defect Laibility Period specified in Schedule No. 4b of the Price Schedule in this Second Envelope by the Indian Laws.</t>
  </si>
  <si>
    <t xml:space="preserve">We confirm that we have also registered/we shall also get registered in the GST Network with a GSTIN, in all the states where the project is located and the states from which we shall make our supply of goods. </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</si>
  <si>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</si>
  <si>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</si>
  <si>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</si>
  <si>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</si>
  <si>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</si>
  <si>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</si>
  <si>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</si>
  <si>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</si>
  <si>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</si>
  <si>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</si>
  <si>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r>
      <t>Discount on percent basis on total price quoted by us without Taxes &amp; Duties.</t>
    </r>
    <r>
      <rPr>
        <sz val="11"/>
        <rFont val="Book Antiqua"/>
        <family val="1"/>
      </rPr>
      <t xml:space="preserve"> [The discount shall be applicable on all the items of all the Schdules i.e. Sch-1 (without type test charges), Sch-2 , Sch-3, Sch-4a, Sch-4b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</si>
  <si>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</si>
  <si>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Package Name:</t>
  </si>
  <si>
    <t>Spec no.</t>
  </si>
  <si>
    <t>SUMMARY OF TAXES &amp; DUTIES APPLICABLE ON GOODS</t>
  </si>
  <si>
    <t>Printed name</t>
  </si>
  <si>
    <t xml:space="preserve">Package - I </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</si>
  <si>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</si>
  <si>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</si>
  <si>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S16.1 SFP</t>
  </si>
  <si>
    <t>TRIBUTARY INTERFACE- E1 INTERFACE (MINIMUM 16 NOS.)</t>
  </si>
  <si>
    <t>ETHERNET INTERFACE 10/100 BASE T WITH LAYER-2 SWITCHING (MIN 8INTERFACES PER CARD)</t>
  </si>
  <si>
    <t>TRIBUTARY INTERFACE-GIGABIT ETHERNET INTERFACES 10/100 MBPS WITH LAYER-2 SWITCHING (MINIMUM 2 NOS.)</t>
  </si>
  <si>
    <t>Equipment Cabinets For SDH</t>
  </si>
  <si>
    <t>PRE CONNECTORIZED OPTICAL FIBER PATCH CORDS(10 MTRS) â€“ PACK OF SIXPATCH CORDS</t>
  </si>
  <si>
    <t>III</t>
  </si>
  <si>
    <t>FURNITURE FOR NMS HARDWARE</t>
  </si>
  <si>
    <t>IV</t>
  </si>
  <si>
    <t>V</t>
  </si>
  <si>
    <t xml:space="preserve">Solapur STPP under AGC    </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</si>
  <si>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</si>
  <si>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</si>
  <si>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</si>
  <si>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</si>
  <si>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</si>
  <si>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</si>
  <si>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Training for communication Equipments</t>
  </si>
  <si>
    <t>MND</t>
  </si>
  <si>
    <t>Maintenance Charges for Communication system during warranty period                                                                    </t>
  </si>
  <si>
    <t>JHR</t>
  </si>
  <si>
    <t>Maintenance Charges for Communication system after warranty period</t>
  </si>
  <si>
    <t>Furniture for NMS hardware</t>
  </si>
  <si>
    <t>Communication Equipment Package FOTE-05: Communication Equipment (SDH) Supply and Installation package for Communication Schemes approved in 24th NCT</t>
  </si>
  <si>
    <t>CC/NT/W-COMM/DOM/A01/24/16897</t>
  </si>
  <si>
    <t xml:space="preserve">Supply AGC FOTE &amp; Ethernet Card SR-1    </t>
  </si>
  <si>
    <t xml:space="preserve">Spare AGC FOTE &amp; Ethernet Card SR-1     </t>
  </si>
  <si>
    <t>ETHERNET INTERFACE 10/100 BASE T WITH LAYER-2 SWITCHING (MIN 8INTERFACES PER CARD) FOR MAKE-TEJAS AND MODEL- TJ1400</t>
  </si>
  <si>
    <t>SDH EQUIPMENT (STM-16 MADM UPTO 5 MSP PROTECTED DIRECTIONS)-COMMONCARDS, CROSS-CONNECT/CONTROL CARDS, OPTICAL BASE CARD, POWER SUPPLYCARDS, POWER CABLING, OTHER HARDWARE &amp; ACCESSORIES (EACH).</t>
  </si>
  <si>
    <t xml:space="preserve">FOTE &amp; Ethernet Cards in SR-1     </t>
  </si>
  <si>
    <t xml:space="preserve">Supply AGC FOTE &amp; Ethernet Card SR-2    </t>
  </si>
  <si>
    <t xml:space="preserve">Spare AGC FOTE &amp; Ethernet Card SR-2     </t>
  </si>
  <si>
    <t xml:space="preserve">FOTE &amp; Ethernet Cards in SR-2 </t>
  </si>
  <si>
    <t xml:space="preserve">Supply Addl FOTE at ISTS Node ER-1      </t>
  </si>
  <si>
    <t xml:space="preserve">Spares Addl FOTE at ISTS Node ER-1      </t>
  </si>
  <si>
    <t>HIGH DENSITY CROSS CONNECT CARD INCLUDING PSU AND FTU (SUPPORTS5XSTM-16 MSP AND 2XSTM-64 MSP (10-STM16+4-STM64): 02 NOS AT EACH NODE(CXC-2, PSU-2 &amp; FTU-1 NOS) AND ASSOCIATED CABLES INCLUDING PATCH CORDSAND POWER CABLES</t>
  </si>
  <si>
    <t>S64.1 SFP</t>
  </si>
  <si>
    <t>L64.1 SFP</t>
  </si>
  <si>
    <t>L64.2 SFP</t>
  </si>
  <si>
    <t>STM-64 OLIC TO SUPPORT 150 KMS</t>
  </si>
  <si>
    <t>STM-64 OLIC TO SUPPORT 175 KMS</t>
  </si>
  <si>
    <t xml:space="preserve">Addl FOTE at var ISTS nodes in ER-1  </t>
  </si>
  <si>
    <t xml:space="preserve">Supply Addl FOTE at ISTS Node ER-2      </t>
  </si>
  <si>
    <t xml:space="preserve">Spares Addl FOTE at ISTS Node ER-2      </t>
  </si>
  <si>
    <t xml:space="preserve">Addl FOTE at var ISTS nodes in ER-2      </t>
  </si>
  <si>
    <t xml:space="preserve">Supply FOTE at Alipurduar for bhutan    </t>
  </si>
  <si>
    <t xml:space="preserve">Spare FOTE at Alipurduar for bhutan     </t>
  </si>
  <si>
    <t>SDH EQUIPMENT OF TEJAS MAKE (STM-16 MADM UPTO 5 MSP PROTECTEDDIRECTIONS)-BASE EQUIPMENT (COMMON CARDS, CROSS CONNECT/CONTROL CARDS,OPTICAL BASE CARDS, POWER SUPPLY CARDS, POWER CABLING, OTHER HARDWAREAND ACCESSORIES INCLUDING SUB RACKS, PATCH CORD, DDF ETC FULLY EQUIPEDEXCLUDING OPTICAL INTERFACE &amp; TRIBUTARY CARDS</t>
  </si>
  <si>
    <t>OPTICAL INTERFACE CARD (TO SUPPORT MINIMUM 225 KMS) FOR STM-4</t>
  </si>
  <si>
    <t>VOIP TELEPHONE INSTRUMENT WITH ONE COMMON SWITCH (MIN. 8 PORT)</t>
  </si>
  <si>
    <t xml:space="preserve">FOTE at Alipurduar for Bhutan Connectvty    </t>
  </si>
  <si>
    <t xml:space="preserve">Addl FOTE at var ISTS nodes in ER-2       </t>
  </si>
  <si>
    <t xml:space="preserve">Service AGC FOTE &amp; Ethernet Card SR-1   </t>
  </si>
  <si>
    <t xml:space="preserve">AMC and training of AGC SR-1            </t>
  </si>
  <si>
    <t>Ethernet Interface 10/100 Base T with Layer-2 switching (Min 8 Interfaces per card) for Make-Tejas and Model- TJ1400</t>
  </si>
  <si>
    <t xml:space="preserve">FOTE &amp; Ethernet Cards in SR-2   </t>
  </si>
  <si>
    <t xml:space="preserve">Service AGC FOTE &amp; Ethernet Card SR-2   </t>
  </si>
  <si>
    <t xml:space="preserve">AMC and training of AGC SR-2            </t>
  </si>
  <si>
    <t xml:space="preserve">Addl FOTE at var ISTS nodes in ER-1     </t>
  </si>
  <si>
    <t xml:space="preserve">Service Addl FOTE at ISTS Node ER-1     </t>
  </si>
  <si>
    <t>Installation of STM-64 BASE EQUIPMENT</t>
  </si>
  <si>
    <t>Installation ofÂ S64.1 SFP</t>
  </si>
  <si>
    <t>Installation ofÂ L64.1 SFP</t>
  </si>
  <si>
    <t>Installation ofÂ STM-64 OLIC to support 150 kms</t>
  </si>
  <si>
    <t>Installation ofÂ STM-64 OLIC to support 175 kms</t>
  </si>
  <si>
    <t>Dismantling of Existing Communication Equipment from existing location, Loading, unloading, transporting, and installation &amp;Commissioning of the equipment to new location (Including insurance charges)</t>
  </si>
  <si>
    <t>LOT</t>
  </si>
  <si>
    <t xml:space="preserve">AMC and training of Addl FOTE ER-1      </t>
  </si>
  <si>
    <t xml:space="preserve">Addl FOTE at var ISTS nodes in ER-2 </t>
  </si>
  <si>
    <t xml:space="preserve">Service Addl FOTE at ISTS Node ER-2     </t>
  </si>
  <si>
    <t xml:space="preserve">AMC and training of Addl FOTE ER-2      </t>
  </si>
  <si>
    <t xml:space="preserve">FOTE at Alipurduar for Bhutan Connectvty   </t>
  </si>
  <si>
    <t xml:space="preserve">Service FOTE at Alipurduar for bhutan   </t>
  </si>
  <si>
    <t>Installation of SDH EQUIPMENT OF TEJAS MAKE (STM-16 MADM UPTO 5 MSP PROTECTED DIRECTIONS)-BASE EQUIPMENT (COMMON CARDS, CROSSCONNECT/CONTROL CARDS, OPTICAL BASE CARDS, POWER SUPPLY CARDS, POWER CABLING, OTHER HARDWARE AND ACCESSORIES INCLUDING SUB RACKS,PATCH CORD, DDF ETC FULLY EQUIPED EXCLUDING OPTICAL INTERFACE &amp; TRIBUTARY CARDS</t>
  </si>
  <si>
    <t>Optical Interface Card (to support minimum 225 kms) for STM-4</t>
  </si>
  <si>
    <t>VOIP telephone instrument with one common switch (min. 8 port)</t>
  </si>
  <si>
    <t xml:space="preserve">AMC and Training                        </t>
  </si>
  <si>
    <t xml:space="preserve">FOTE &amp; Ethernet Cards in SR-1 </t>
  </si>
  <si>
    <t xml:space="preserve">Addl FOTE at var ISTS nodes in ER-2        </t>
  </si>
  <si>
    <t>FOTE at Alipurduar for Bhutan Connectvty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</si>
</sst>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0.0000%"/>
    <numFmt numFmtId="166" formatCode="[$-409]dd\-mmm\-yy;@"/>
    <numFmt numFmtId="167" formatCode="0.0"/>
    <numFmt numFmtId="168" formatCode="_(* #,##0_);_(* \(#,##0\);_(* \-??_);_(@_)"/>
    <numFmt numFmtId="169" formatCode="_(* #,##0.00_);_(* \(#,##0.00\);_(* \-??_);_(@_)"/>
    <numFmt numFmtId="170" formatCode="0.00_)"/>
    <numFmt numFmtId="171" formatCode="_(* #,##0_);_(* \(#,##0\);_(* &quot;-&quot;??_);_(@_)"/>
    <numFmt numFmtId="172" formatCode="&quot; &quot;@"/>
    <numFmt numFmtId="173" formatCode="0.000"/>
    <numFmt numFmtId="174" formatCode="_(* #,##0.0_);_(* \(#,##0.0\);_(* \-??_);_(@_)"/>
    <numFmt numFmtId="175" formatCode="0.0000000000%"/>
  </numFmts>
  <fonts count="60" x14ac:knownFonts="1">
    <font>
      <sz val="11"/>
      <name val="Book Antiqua"/>
      <family val="1"/>
    </font>
    <font>
      <sz val="11"/>
      <name val="Book Antiqua"/>
      <family val="1"/>
    </font>
    <font>
      <b/>
      <sz val="12"/>
      <name val="Book Antiqua"/>
      <family val="1"/>
    </font>
    <font>
      <sz val="12"/>
      <name val="Book Antiqua"/>
      <family val="1"/>
    </font>
    <font>
      <b/>
      <sz val="12"/>
      <color indexed="9"/>
      <name val="Book Antiqua"/>
      <family val="1"/>
    </font>
    <font>
      <sz val="12"/>
      <color indexed="9"/>
      <name val="Book Antiqua"/>
      <family val="1"/>
    </font>
    <font>
      <b/>
      <sz val="14"/>
      <name val="Book Antiqua"/>
      <family val="1"/>
    </font>
    <font>
      <b/>
      <i/>
      <sz val="12"/>
      <name val="Book Antiqua"/>
      <family val="1"/>
    </font>
    <font>
      <sz val="12"/>
      <color indexed="8"/>
      <name val="Book Antiqua"/>
      <family val="1"/>
    </font>
    <font>
      <sz val="10"/>
      <name val="Arial"/>
      <family val="2"/>
    </font>
    <font>
      <b/>
      <sz val="12"/>
      <name val="Arial"/>
      <family val="2"/>
    </font>
    <font>
      <b/>
      <sz val="12"/>
      <color rgb="FFFF0000"/>
      <name val="Arial"/>
      <family val="2"/>
    </font>
    <font>
      <sz val="12"/>
      <name val="Arial"/>
      <family val="2"/>
    </font>
    <font>
      <b/>
      <sz val="22"/>
      <color indexed="10"/>
      <name val="Book Antiqua"/>
      <family val="1"/>
    </font>
    <font>
      <b/>
      <sz val="12"/>
      <color indexed="16"/>
      <name val="Book Antiqua"/>
      <family val="1"/>
    </font>
    <font>
      <b/>
      <u/>
      <sz val="12"/>
      <name val="Book Antiqua"/>
      <family val="1"/>
    </font>
    <font>
      <b/>
      <sz val="12"/>
      <color indexed="12"/>
      <name val="Book Antiqua"/>
      <family val="1"/>
    </font>
    <font>
      <sz val="12"/>
      <color indexed="12"/>
      <name val="Book Antiqua"/>
      <family val="1"/>
    </font>
    <font>
      <b/>
      <sz val="12"/>
      <color indexed="12"/>
      <name val="Arial"/>
      <family val="2"/>
    </font>
    <font>
      <b/>
      <vertAlign val="superscript"/>
      <sz val="12"/>
      <color indexed="12"/>
      <name val="Book Antiqua"/>
      <family val="1"/>
    </font>
    <font>
      <sz val="10"/>
      <name val="Book Antiqua"/>
      <family val="1"/>
    </font>
    <font>
      <sz val="11"/>
      <color indexed="9"/>
      <name val="Book Antiqua"/>
      <family val="1"/>
    </font>
    <font>
      <b/>
      <sz val="12"/>
      <color indexed="10"/>
      <name val="Book Antiqua"/>
      <family val="1"/>
    </font>
    <font>
      <b/>
      <sz val="11"/>
      <name val="Book Antiqua"/>
      <family val="1"/>
    </font>
    <font>
      <b/>
      <sz val="11"/>
      <color indexed="10"/>
      <name val="Book Antiqua"/>
      <family val="1"/>
    </font>
    <font>
      <b/>
      <sz val="11"/>
      <color indexed="9"/>
      <name val="Book Antiqua"/>
      <family val="1"/>
    </font>
    <font>
      <sz val="11"/>
      <color indexed="8"/>
      <name val="Book Antiqua"/>
      <family val="1"/>
    </font>
    <font>
      <sz val="14"/>
      <name val="Book Antiqua"/>
      <family val="1"/>
    </font>
    <font>
      <b/>
      <sz val="12"/>
      <color indexed="8"/>
      <name val="Book Antiqua"/>
      <family val="1"/>
    </font>
    <font>
      <sz val="12"/>
      <color rgb="FFFF0000"/>
      <name val="Book Antiqua"/>
      <family val="1"/>
    </font>
    <font>
      <b/>
      <sz val="12"/>
      <color rgb="FFFF0000"/>
      <name val="Book Antiqua"/>
      <family val="1"/>
    </font>
    <font>
      <b/>
      <sz val="20"/>
      <name val="Book Antiqua"/>
      <family val="1"/>
    </font>
    <font>
      <sz val="20"/>
      <name val="Book Antiqua"/>
      <family val="1"/>
    </font>
    <font>
      <b/>
      <sz val="14"/>
      <color indexed="8"/>
      <name val="Book Antiqua"/>
      <family val="1"/>
    </font>
    <font>
      <sz val="12"/>
      <color indexed="56"/>
      <name val="Book Antiqua"/>
      <family val="1"/>
    </font>
    <font>
      <sz val="12"/>
      <color indexed="10"/>
      <name val="Book Antiqua"/>
      <family val="1"/>
    </font>
    <font>
      <i/>
      <sz val="11"/>
      <name val="Book Antiqua"/>
      <family val="1"/>
    </font>
    <font>
      <b/>
      <sz val="10"/>
      <name val="Book Antiqua"/>
      <family val="1"/>
    </font>
    <font>
      <b/>
      <sz val="12"/>
      <name val="Times New Roman"/>
      <family val="1"/>
    </font>
    <font>
      <sz val="10"/>
      <name val="Arial"/>
      <family val="2"/>
    </font>
    <font>
      <sz val="12"/>
      <name val="Times New Roman"/>
      <family val="1"/>
    </font>
    <font>
      <sz val="12"/>
      <color indexed="9"/>
      <name val="Arial"/>
      <family val="2"/>
    </font>
    <font>
      <sz val="11"/>
      <name val="Calibri"/>
      <family val="2"/>
      <scheme val="minor"/>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b/>
      <sz val="11"/>
      <color indexed="8"/>
      <name val="Cambria"/>
      <family val="1"/>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trike/>
      <sz val="11"/>
      <name val="Book Antiqua"/>
      <family val="1"/>
    </font>
    <font>
      <sz val="12"/>
      <color theme="0"/>
      <name val="Book Antiqua"/>
      <family val="1"/>
    </font>
    <font>
      <b/>
      <sz val="12"/>
      <color theme="0"/>
      <name val="Book Antiqua"/>
      <family val="1"/>
    </font>
  </fonts>
  <fills count="16">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indexed="1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
      <patternFill patternType="solid">
        <fgColor rgb="FF00B0F0"/>
        <bgColor indexed="64"/>
      </patternFill>
    </fill>
    <fill>
      <patternFill patternType="solid">
        <fgColor indexed="45"/>
        <bgColor indexed="64"/>
      </patternFill>
    </fill>
    <fill>
      <patternFill patternType="solid">
        <fgColor theme="1" tint="0.49998474074526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s>
  <cellStyleXfs count="16">
    <xf numFmtId="0" fontId="0" fillId="0" borderId="0"/>
    <xf numFmtId="164" fontId="9" fillId="0" borderId="0" applyFont="0" applyFill="0" applyBorder="0" applyAlignment="0" applyProtection="0"/>
    <xf numFmtId="0" fontId="1" fillId="0" borderId="0"/>
    <xf numFmtId="0" fontId="1" fillId="0" borderId="0" applyNumberFormat="0" applyFill="0" applyBorder="0" applyProtection="0">
      <alignment vertical="top"/>
    </xf>
    <xf numFmtId="0" fontId="9" fillId="0" borderId="0" applyNumberFormat="0" applyFont="0" applyFill="0" applyBorder="0" applyAlignment="0" applyProtection="0">
      <alignment vertical="top"/>
    </xf>
    <xf numFmtId="0" fontId="9" fillId="0" borderId="0"/>
    <xf numFmtId="0" fontId="20" fillId="0" borderId="0"/>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xf numFmtId="0" fontId="39" fillId="0" borderId="0" applyNumberFormat="0" applyFont="0" applyFill="0" applyBorder="0" applyAlignment="0" applyProtection="0">
      <alignment vertical="top"/>
    </xf>
    <xf numFmtId="0" fontId="39" fillId="0" borderId="0" applyNumberFormat="0" applyFont="0" applyFill="0" applyBorder="0" applyAlignment="0" applyProtection="0">
      <alignment vertical="top"/>
    </xf>
    <xf numFmtId="0" fontId="20" fillId="0" borderId="0"/>
    <xf numFmtId="0" fontId="1" fillId="0" borderId="0"/>
    <xf numFmtId="0" fontId="1" fillId="0" borderId="0"/>
  </cellStyleXfs>
  <cellXfs count="1012">
    <xf numFmtId="0" fontId="0" fillId="0" borderId="0" xfId="0"/>
    <xf numFmtId="0" fontId="2" fillId="0" borderId="1" xfId="0" applyFont="1" applyBorder="1" applyAlignment="1">
      <alignment horizontal="left" vertical="top"/>
    </xf>
    <xf numFmtId="10" fontId="2" fillId="0" borderId="1" xfId="0" applyNumberFormat="1" applyFont="1" applyBorder="1" applyAlignment="1">
      <alignment horizontal="left" vertical="top"/>
    </xf>
    <xf numFmtId="0" fontId="3"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xf>
    <xf numFmtId="0" fontId="4"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0" fontId="3" fillId="2" borderId="0" xfId="0" applyFont="1" applyFill="1" applyAlignment="1">
      <alignment horizontal="left" vertical="top"/>
    </xf>
    <xf numFmtId="0" fontId="3" fillId="2" borderId="0" xfId="0" applyFont="1" applyFill="1" applyAlignment="1">
      <alignment vertical="top"/>
    </xf>
    <xf numFmtId="0" fontId="3" fillId="0" borderId="0" xfId="0" applyFont="1" applyAlignment="1">
      <alignment horizontal="left" vertical="top"/>
    </xf>
    <xf numFmtId="10" fontId="3" fillId="0" borderId="0" xfId="0" applyNumberFormat="1" applyFont="1" applyAlignment="1">
      <alignment horizontal="left" vertical="top"/>
    </xf>
    <xf numFmtId="1" fontId="3" fillId="2" borderId="0" xfId="0" applyNumberFormat="1" applyFont="1" applyFill="1" applyAlignment="1">
      <alignment vertical="top"/>
    </xf>
    <xf numFmtId="2" fontId="3" fillId="0" borderId="0" xfId="0" applyNumberFormat="1" applyFont="1" applyAlignment="1">
      <alignment vertical="top"/>
    </xf>
    <xf numFmtId="0" fontId="5" fillId="0" borderId="0" xfId="0" applyFont="1" applyAlignment="1">
      <alignment horizontal="left" vertical="top"/>
    </xf>
    <xf numFmtId="10" fontId="3" fillId="0" borderId="0" xfId="0" applyNumberFormat="1" applyFont="1" applyAlignment="1">
      <alignment horizontal="center" vertical="top"/>
    </xf>
    <xf numFmtId="1" fontId="3" fillId="0" borderId="0" xfId="0" applyNumberFormat="1" applyFont="1" applyAlignment="1">
      <alignment vertical="top"/>
    </xf>
    <xf numFmtId="0" fontId="2" fillId="0" borderId="0" xfId="2" applyFont="1" applyAlignment="1" applyProtection="1">
      <alignment vertical="top"/>
      <protection hidden="1"/>
    </xf>
    <xf numFmtId="10" fontId="2" fillId="0" borderId="0" xfId="2" applyNumberFormat="1" applyFont="1" applyAlignment="1" applyProtection="1">
      <alignment vertical="top"/>
      <protection hidden="1"/>
    </xf>
    <xf numFmtId="0" fontId="3" fillId="0" borderId="0" xfId="2" applyFont="1" applyAlignment="1" applyProtection="1">
      <alignment vertical="top"/>
      <protection hidden="1"/>
    </xf>
    <xf numFmtId="0" fontId="2" fillId="0" borderId="0" xfId="2" applyFont="1" applyAlignment="1" applyProtection="1">
      <alignment horizontal="center" vertical="top"/>
      <protection hidden="1"/>
    </xf>
    <xf numFmtId="0" fontId="3" fillId="0" borderId="0" xfId="0" applyFont="1" applyAlignment="1" applyProtection="1">
      <alignment horizontal="left" vertical="top"/>
      <protection hidden="1"/>
    </xf>
    <xf numFmtId="0" fontId="3" fillId="0" borderId="0" xfId="2" applyFont="1" applyAlignment="1" applyProtection="1">
      <alignment horizontal="left" vertical="top"/>
      <protection hidden="1"/>
    </xf>
    <xf numFmtId="10" fontId="2" fillId="0" borderId="0" xfId="0" applyNumberFormat="1" applyFont="1" applyAlignment="1">
      <alignment horizontal="center" vertical="top"/>
    </xf>
    <xf numFmtId="2" fontId="3" fillId="0" borderId="0" xfId="0" applyNumberFormat="1" applyFont="1" applyAlignment="1">
      <alignment horizontal="center" vertical="top"/>
    </xf>
    <xf numFmtId="10" fontId="3" fillId="0" borderId="0" xfId="2" applyNumberFormat="1" applyFont="1" applyAlignment="1" applyProtection="1">
      <alignment vertical="top"/>
      <protection hidden="1"/>
    </xf>
    <xf numFmtId="2" fontId="2" fillId="0" borderId="0" xfId="0" applyNumberFormat="1" applyFont="1" applyAlignment="1">
      <alignment horizontal="center" vertical="top"/>
    </xf>
    <xf numFmtId="165" fontId="3" fillId="0" borderId="0" xfId="0" applyNumberFormat="1" applyFont="1" applyAlignment="1">
      <alignment horizontal="center" vertical="top"/>
    </xf>
    <xf numFmtId="0" fontId="3" fillId="0" borderId="0" xfId="2" applyFont="1" applyAlignment="1" applyProtection="1">
      <alignment horizontal="center" vertical="top"/>
      <protection hidden="1"/>
    </xf>
    <xf numFmtId="0" fontId="3" fillId="0" borderId="0" xfId="0" applyFont="1" applyAlignment="1" applyProtection="1">
      <alignment vertical="top"/>
      <protection hidden="1"/>
    </xf>
    <xf numFmtId="15" fontId="3" fillId="0" borderId="0" xfId="0" applyNumberFormat="1" applyFont="1" applyAlignment="1">
      <alignment vertical="top"/>
    </xf>
    <xf numFmtId="0" fontId="5" fillId="5" borderId="0" xfId="0" applyFont="1" applyFill="1" applyAlignment="1">
      <alignment vertical="top"/>
    </xf>
    <xf numFmtId="0" fontId="3" fillId="5" borderId="0" xfId="0" applyFont="1" applyFill="1" applyAlignment="1">
      <alignment vertical="top"/>
    </xf>
    <xf numFmtId="0" fontId="3" fillId="0" borderId="0" xfId="0" applyFont="1" applyAlignment="1">
      <alignment horizontal="justify" vertical="top" wrapText="1"/>
    </xf>
    <xf numFmtId="10" fontId="3" fillId="0" borderId="0" xfId="0" applyNumberFormat="1" applyFont="1" applyAlignment="1">
      <alignment horizontal="justify" vertical="top" wrapText="1"/>
    </xf>
    <xf numFmtId="0" fontId="4"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vertical="top" wrapText="1"/>
    </xf>
    <xf numFmtId="0" fontId="2" fillId="0" borderId="0" xfId="0" applyFont="1" applyAlignment="1">
      <alignment vertical="top"/>
    </xf>
    <xf numFmtId="0" fontId="7" fillId="0" borderId="0" xfId="0" applyFont="1" applyAlignment="1">
      <alignment horizontal="right" vertical="top"/>
    </xf>
    <xf numFmtId="0" fontId="2" fillId="0" borderId="0" xfId="0" applyFont="1" applyAlignment="1" applyProtection="1">
      <alignment horizontal="center" vertical="top" wrapText="1"/>
      <protection hidden="1"/>
    </xf>
    <xf numFmtId="0" fontId="2" fillId="0" borderId="0" xfId="0" applyFont="1" applyAlignment="1" applyProtection="1">
      <alignment horizontal="center" vertical="top"/>
      <protection hidden="1"/>
    </xf>
    <xf numFmtId="0" fontId="6" fillId="6" borderId="6" xfId="0" applyFont="1" applyFill="1" applyBorder="1" applyAlignment="1">
      <alignment horizontal="center" vertical="top" wrapText="1"/>
    </xf>
    <xf numFmtId="0" fontId="6" fillId="6" borderId="7" xfId="0" applyFont="1" applyFill="1" applyBorder="1" applyAlignment="1">
      <alignment vertical="top"/>
    </xf>
    <xf numFmtId="0" fontId="2" fillId="6" borderId="7" xfId="0" applyFont="1" applyFill="1" applyBorder="1" applyAlignment="1">
      <alignment vertical="top" wrapText="1"/>
    </xf>
    <xf numFmtId="0" fontId="2" fillId="6" borderId="4" xfId="0" applyFont="1" applyFill="1" applyBorder="1" applyAlignment="1">
      <alignment vertical="top" wrapText="1"/>
    </xf>
    <xf numFmtId="0" fontId="3" fillId="0" borderId="8" xfId="0" applyFont="1" applyBorder="1" applyAlignment="1">
      <alignment horizontal="center" vertical="top" wrapText="1"/>
    </xf>
    <xf numFmtId="0" fontId="3" fillId="0" borderId="8" xfId="0" applyFont="1" applyBorder="1" applyAlignment="1">
      <alignment vertical="top" wrapText="1"/>
    </xf>
    <xf numFmtId="1" fontId="3" fillId="0" borderId="9" xfId="3" applyNumberFormat="1" applyFont="1" applyFill="1" applyBorder="1" applyAlignment="1" applyProtection="1">
      <alignment horizontal="center" vertical="top"/>
      <protection locked="0" hidden="1"/>
    </xf>
    <xf numFmtId="10" fontId="3" fillId="0" borderId="8" xfId="3" applyNumberFormat="1" applyFont="1" applyFill="1" applyBorder="1" applyAlignment="1" applyProtection="1">
      <alignment horizontal="center" vertical="top"/>
      <protection locked="0" hidden="1"/>
    </xf>
    <xf numFmtId="2" fontId="3" fillId="0" borderId="8" xfId="3" applyNumberFormat="1" applyFont="1" applyFill="1" applyBorder="1" applyAlignment="1" applyProtection="1">
      <alignment horizontal="right" vertical="top"/>
      <protection locked="0" hidden="1"/>
    </xf>
    <xf numFmtId="2" fontId="3" fillId="0" borderId="8" xfId="0" applyNumberFormat="1" applyFont="1" applyBorder="1" applyAlignment="1">
      <alignment horizontal="right" vertical="top"/>
    </xf>
    <xf numFmtId="2" fontId="8" fillId="0" borderId="8" xfId="0" applyNumberFormat="1" applyFont="1" applyBorder="1" applyAlignment="1">
      <alignment horizontal="right" vertical="top"/>
    </xf>
    <xf numFmtId="0" fontId="5" fillId="0" borderId="0" xfId="0" applyFont="1" applyAlignment="1" applyProtection="1">
      <alignment vertical="top"/>
      <protection hidden="1"/>
    </xf>
    <xf numFmtId="9" fontId="3" fillId="0" borderId="2" xfId="0" applyNumberFormat="1" applyFont="1" applyBorder="1" applyAlignment="1">
      <alignment horizontal="center" vertical="top" wrapText="1"/>
    </xf>
    <xf numFmtId="2" fontId="3" fillId="0" borderId="2" xfId="0" applyNumberFormat="1" applyFont="1" applyBorder="1" applyAlignment="1">
      <alignment horizontal="right" vertical="top"/>
    </xf>
    <xf numFmtId="2" fontId="8" fillId="0" borderId="2" xfId="0" applyNumberFormat="1" applyFont="1" applyBorder="1" applyAlignment="1">
      <alignment horizontal="right" vertical="top"/>
    </xf>
    <xf numFmtId="0" fontId="3" fillId="7" borderId="11" xfId="0" applyFont="1" applyFill="1" applyBorder="1" applyAlignment="1">
      <alignment horizontal="center" vertical="top" wrapText="1"/>
    </xf>
    <xf numFmtId="0" fontId="3" fillId="7" borderId="1" xfId="0" applyFont="1" applyFill="1" applyBorder="1" applyAlignment="1">
      <alignment horizontal="center" vertical="top" wrapText="1"/>
    </xf>
    <xf numFmtId="39" fontId="2" fillId="7" borderId="8" xfId="1" applyNumberFormat="1" applyFont="1" applyFill="1" applyBorder="1" applyAlignment="1" applyProtection="1">
      <alignment horizontal="right" vertical="top"/>
    </xf>
    <xf numFmtId="0" fontId="3" fillId="7" borderId="12" xfId="0" applyFont="1" applyFill="1" applyBorder="1" applyAlignment="1">
      <alignment vertical="top"/>
    </xf>
    <xf numFmtId="2" fontId="5" fillId="0" borderId="0" xfId="0" applyNumberFormat="1" applyFont="1" applyAlignment="1">
      <alignment vertical="top"/>
    </xf>
    <xf numFmtId="0" fontId="3" fillId="0" borderId="3" xfId="4" applyNumberFormat="1" applyFont="1" applyFill="1" applyBorder="1" applyAlignment="1" applyProtection="1">
      <alignment horizontal="center" vertical="top"/>
    </xf>
    <xf numFmtId="0" fontId="3" fillId="0" borderId="7" xfId="4" applyNumberFormat="1" applyFont="1" applyFill="1" applyBorder="1" applyAlignment="1" applyProtection="1">
      <alignment horizontal="center" vertical="top"/>
    </xf>
    <xf numFmtId="39" fontId="2" fillId="0" borderId="2" xfId="1" applyNumberFormat="1" applyFont="1" applyFill="1" applyBorder="1" applyAlignment="1" applyProtection="1">
      <alignment horizontal="right" vertical="top"/>
    </xf>
    <xf numFmtId="0" fontId="3" fillId="0" borderId="5" xfId="0" applyFont="1" applyBorder="1" applyAlignment="1">
      <alignment vertical="top"/>
    </xf>
    <xf numFmtId="0" fontId="3" fillId="8" borderId="13" xfId="4" applyNumberFormat="1" applyFont="1" applyFill="1" applyBorder="1" applyAlignment="1" applyProtection="1">
      <alignment horizontal="center" vertical="top"/>
    </xf>
    <xf numFmtId="0" fontId="3" fillId="8" borderId="14" xfId="4" applyNumberFormat="1" applyFont="1" applyFill="1" applyBorder="1" applyAlignment="1" applyProtection="1">
      <alignment horizontal="center" vertical="top"/>
    </xf>
    <xf numFmtId="39" fontId="2" fillId="8" borderId="2" xfId="1" applyNumberFormat="1" applyFont="1" applyFill="1" applyBorder="1" applyAlignment="1" applyProtection="1">
      <alignment horizontal="right" vertical="top"/>
    </xf>
    <xf numFmtId="0" fontId="3" fillId="8" borderId="2" xfId="0" applyFont="1" applyFill="1" applyBorder="1" applyAlignment="1">
      <alignment vertical="top"/>
    </xf>
    <xf numFmtId="2" fontId="2" fillId="0" borderId="0" xfId="0" applyNumberFormat="1" applyFont="1" applyAlignment="1">
      <alignment vertical="top"/>
    </xf>
    <xf numFmtId="0" fontId="2" fillId="0" borderId="0" xfId="0" applyFont="1" applyAlignment="1">
      <alignment horizontal="center" vertical="top"/>
    </xf>
    <xf numFmtId="0" fontId="3" fillId="0" borderId="0" xfId="0" applyFont="1" applyAlignment="1">
      <alignment horizontal="right" vertical="top"/>
    </xf>
    <xf numFmtId="0" fontId="3" fillId="8" borderId="0" xfId="4" applyNumberFormat="1" applyFont="1" applyFill="1" applyBorder="1" applyAlignment="1" applyProtection="1">
      <alignment horizontal="center" vertical="top"/>
    </xf>
    <xf numFmtId="0" fontId="2" fillId="0" borderId="0" xfId="0" applyFont="1" applyAlignment="1">
      <alignment horizontal="left" vertical="top"/>
    </xf>
    <xf numFmtId="0" fontId="2" fillId="0" borderId="0" xfId="0" applyFont="1" applyAlignment="1">
      <alignment horizontal="justify" vertical="top"/>
    </xf>
    <xf numFmtId="166" fontId="2" fillId="0" borderId="0" xfId="0" applyNumberFormat="1" applyFont="1" applyAlignment="1">
      <alignment vertical="top"/>
    </xf>
    <xf numFmtId="10" fontId="2" fillId="0" borderId="0" xfId="0" applyNumberFormat="1" applyFont="1" applyAlignment="1">
      <alignment horizontal="justify" vertical="top"/>
    </xf>
    <xf numFmtId="14" fontId="3" fillId="0" borderId="0" xfId="0" applyNumberFormat="1" applyFont="1" applyAlignment="1">
      <alignment horizontal="center" vertical="top"/>
    </xf>
    <xf numFmtId="0" fontId="2" fillId="0" borderId="0" xfId="0" applyFont="1" applyAlignment="1">
      <alignment horizontal="right" vertical="top"/>
    </xf>
    <xf numFmtId="10" fontId="5" fillId="0" borderId="0" xfId="0" applyNumberFormat="1" applyFont="1" applyAlignment="1">
      <alignment horizontal="center" vertical="top"/>
    </xf>
    <xf numFmtId="0" fontId="5" fillId="0" borderId="0" xfId="0" applyFont="1" applyAlignment="1" applyProtection="1">
      <alignment horizontal="center" vertical="top"/>
      <protection hidden="1"/>
    </xf>
    <xf numFmtId="10" fontId="5" fillId="0" borderId="0" xfId="0" applyNumberFormat="1" applyFont="1" applyAlignment="1" applyProtection="1">
      <alignment horizontal="center" vertical="top"/>
      <protection hidden="1"/>
    </xf>
    <xf numFmtId="0" fontId="4" fillId="0" borderId="0" xfId="0" applyFont="1" applyAlignment="1" applyProtection="1">
      <alignment horizontal="right" vertical="top"/>
      <protection hidden="1"/>
    </xf>
    <xf numFmtId="0" fontId="4" fillId="0" borderId="0" xfId="0" applyFont="1" applyAlignment="1" applyProtection="1">
      <alignment horizontal="left" vertical="top"/>
      <protection hidden="1"/>
    </xf>
    <xf numFmtId="10" fontId="4" fillId="0" borderId="0" xfId="0" applyNumberFormat="1" applyFont="1" applyAlignment="1" applyProtection="1">
      <alignment horizontal="left" vertical="top"/>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3" fillId="0" borderId="0" xfId="0" applyFont="1" applyAlignment="1" applyProtection="1">
      <alignment horizontal="right" vertical="top"/>
      <protection hidden="1"/>
    </xf>
    <xf numFmtId="0" fontId="5" fillId="0" borderId="0" xfId="0" applyFont="1" applyAlignment="1" applyProtection="1">
      <alignment horizontal="left" vertical="top"/>
      <protection hidden="1"/>
    </xf>
    <xf numFmtId="10" fontId="5" fillId="0" borderId="0" xfId="0" applyNumberFormat="1" applyFont="1" applyAlignment="1" applyProtection="1">
      <alignment horizontal="left" vertical="top"/>
      <protection hidden="1"/>
    </xf>
    <xf numFmtId="0" fontId="4" fillId="0" borderId="0" xfId="2" applyFont="1" applyAlignment="1" applyProtection="1">
      <alignment vertical="top"/>
      <protection hidden="1"/>
    </xf>
    <xf numFmtId="10" fontId="4" fillId="0" borderId="0" xfId="2" applyNumberFormat="1" applyFont="1" applyAlignment="1" applyProtection="1">
      <alignment vertical="top"/>
      <protection hidden="1"/>
    </xf>
    <xf numFmtId="0" fontId="5" fillId="0" borderId="0" xfId="2" applyFont="1" applyAlignment="1" applyProtection="1">
      <alignment vertical="top"/>
      <protection hidden="1"/>
    </xf>
    <xf numFmtId="0" fontId="4" fillId="0" borderId="0" xfId="2" applyFont="1" applyAlignment="1" applyProtection="1">
      <alignment horizontal="center" vertical="top"/>
      <protection hidden="1"/>
    </xf>
    <xf numFmtId="0" fontId="5" fillId="0" borderId="0" xfId="2" applyFont="1" applyAlignment="1" applyProtection="1">
      <alignment horizontal="left" vertical="top"/>
      <protection hidden="1"/>
    </xf>
    <xf numFmtId="10" fontId="5" fillId="0" borderId="0" xfId="2" applyNumberFormat="1" applyFont="1" applyAlignment="1" applyProtection="1">
      <alignment vertical="top"/>
      <protection hidden="1"/>
    </xf>
    <xf numFmtId="165" fontId="3" fillId="0" borderId="0" xfId="0" applyNumberFormat="1" applyFont="1" applyAlignment="1">
      <alignment vertical="top"/>
    </xf>
    <xf numFmtId="0" fontId="5" fillId="0" borderId="0" xfId="2" applyFont="1" applyAlignment="1" applyProtection="1">
      <alignment horizontal="center" vertical="top"/>
      <protection hidden="1"/>
    </xf>
    <xf numFmtId="0" fontId="4"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wrapText="1"/>
      <protection hidden="1"/>
    </xf>
    <xf numFmtId="0" fontId="4" fillId="0" borderId="0" xfId="0" applyFont="1" applyAlignment="1" applyProtection="1">
      <alignment vertical="top" wrapText="1"/>
      <protection hidden="1"/>
    </xf>
    <xf numFmtId="0" fontId="3"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protection hidden="1"/>
    </xf>
    <xf numFmtId="0" fontId="3" fillId="0" borderId="0" xfId="0" applyFont="1" applyAlignment="1" applyProtection="1">
      <alignment horizontal="center" vertical="top"/>
      <protection hidden="1"/>
    </xf>
    <xf numFmtId="167" fontId="4" fillId="0" borderId="0" xfId="4" applyNumberFormat="1" applyFont="1" applyFill="1" applyBorder="1" applyAlignment="1" applyProtection="1">
      <alignment horizontal="center" vertical="top" wrapText="1"/>
      <protection hidden="1"/>
    </xf>
    <xf numFmtId="10" fontId="4" fillId="0" borderId="0" xfId="4" applyNumberFormat="1" applyFont="1" applyFill="1" applyBorder="1" applyAlignment="1" applyProtection="1">
      <alignment horizontal="center" vertical="top" wrapText="1"/>
      <protection hidden="1"/>
    </xf>
    <xf numFmtId="0" fontId="4" fillId="0" borderId="0" xfId="4" applyFont="1" applyFill="1" applyBorder="1" applyAlignment="1" applyProtection="1">
      <alignment vertical="top"/>
      <protection hidden="1"/>
    </xf>
    <xf numFmtId="0" fontId="5" fillId="0" borderId="0" xfId="4" applyNumberFormat="1"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right" vertical="top" wrapText="1"/>
      <protection hidden="1"/>
    </xf>
    <xf numFmtId="2"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horizontal="right" vertical="top"/>
      <protection hidden="1"/>
    </xf>
    <xf numFmtId="2" fontId="2" fillId="0" borderId="0" xfId="0" applyNumberFormat="1" applyFont="1" applyAlignment="1" applyProtection="1">
      <alignment horizontal="center" vertical="top"/>
      <protection hidden="1"/>
    </xf>
    <xf numFmtId="167" fontId="5" fillId="0" borderId="0" xfId="4" applyNumberFormat="1" applyFont="1" applyFill="1" applyBorder="1" applyAlignment="1" applyProtection="1">
      <alignment horizontal="center" vertical="top" wrapText="1"/>
      <protection hidden="1"/>
    </xf>
    <xf numFmtId="10" fontId="5" fillId="0" borderId="0" xfId="4" applyNumberFormat="1" applyFont="1" applyFill="1" applyBorder="1" applyAlignment="1" applyProtection="1">
      <alignment horizontal="center" vertical="top" wrapText="1"/>
      <protection hidden="1"/>
    </xf>
    <xf numFmtId="0" fontId="5" fillId="0" borderId="0" xfId="4" applyFont="1" applyFill="1" applyBorder="1" applyAlignment="1" applyProtection="1">
      <alignment vertical="top" wrapText="1"/>
      <protection hidden="1"/>
    </xf>
    <xf numFmtId="168"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wrapText="1"/>
      <protection hidden="1"/>
    </xf>
    <xf numFmtId="0" fontId="3" fillId="0" borderId="0" xfId="0" applyFont="1" applyAlignment="1" applyProtection="1">
      <alignment vertical="top" wrapText="1"/>
      <protection hidden="1"/>
    </xf>
    <xf numFmtId="168" fontId="3" fillId="0" borderId="0" xfId="0" applyNumberFormat="1" applyFont="1" applyAlignment="1" applyProtection="1">
      <alignment horizontal="right" vertical="top" wrapText="1"/>
      <protection hidden="1"/>
    </xf>
    <xf numFmtId="2" fontId="3" fillId="0" borderId="0" xfId="0" applyNumberFormat="1" applyFont="1" applyAlignment="1" applyProtection="1">
      <alignment vertical="top" wrapText="1"/>
      <protection hidden="1"/>
    </xf>
    <xf numFmtId="0" fontId="5" fillId="0" borderId="0" xfId="4" applyNumberFormat="1" applyFont="1" applyFill="1" applyBorder="1" applyAlignment="1" applyProtection="1">
      <alignment vertical="top"/>
      <protection hidden="1"/>
    </xf>
    <xf numFmtId="169"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protection hidden="1"/>
    </xf>
    <xf numFmtId="2" fontId="3" fillId="0" borderId="0" xfId="0" applyNumberFormat="1" applyFont="1" applyAlignment="1" applyProtection="1">
      <alignment vertical="top"/>
      <protection hidden="1"/>
    </xf>
    <xf numFmtId="0" fontId="5" fillId="0" borderId="0" xfId="4" applyFont="1" applyFill="1" applyBorder="1" applyAlignment="1" applyProtection="1">
      <alignment horizontal="center" vertical="top" wrapText="1"/>
      <protection hidden="1"/>
    </xf>
    <xf numFmtId="2" fontId="5" fillId="0" borderId="0" xfId="1" applyNumberFormat="1" applyFont="1" applyFill="1" applyBorder="1" applyAlignment="1" applyProtection="1">
      <alignment horizontal="right" vertical="top" wrapText="1"/>
      <protection hidden="1"/>
    </xf>
    <xf numFmtId="168" fontId="3" fillId="0" borderId="0" xfId="1" applyNumberFormat="1" applyFont="1" applyFill="1" applyBorder="1" applyAlignment="1" applyProtection="1">
      <alignment horizontal="center" vertical="top"/>
      <protection hidden="1"/>
    </xf>
    <xf numFmtId="170" fontId="5" fillId="0" borderId="0" xfId="4" quotePrefix="1" applyNumberFormat="1" applyFont="1" applyFill="1" applyBorder="1" applyAlignment="1" applyProtection="1">
      <alignment vertical="top" wrapText="1"/>
      <protection hidden="1"/>
    </xf>
    <xf numFmtId="170" fontId="5" fillId="0" borderId="0" xfId="4" applyNumberFormat="1" applyFont="1" applyFill="1" applyBorder="1" applyAlignment="1" applyProtection="1">
      <alignment vertical="top" wrapText="1"/>
      <protection hidden="1"/>
    </xf>
    <xf numFmtId="0" fontId="4" fillId="0" borderId="0" xfId="4" applyFont="1" applyFill="1" applyBorder="1" applyAlignment="1" applyProtection="1">
      <alignment vertical="top" wrapText="1"/>
      <protection hidden="1"/>
    </xf>
    <xf numFmtId="167" fontId="5" fillId="0" borderId="0" xfId="4" applyNumberFormat="1" applyFont="1" applyFill="1" applyBorder="1" applyAlignment="1" applyProtection="1">
      <alignment vertical="top" wrapText="1"/>
      <protection hidden="1"/>
    </xf>
    <xf numFmtId="2" fontId="3" fillId="0" borderId="0" xfId="1"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vertical="top" wrapText="1"/>
      <protection hidden="1"/>
    </xf>
    <xf numFmtId="3" fontId="5" fillId="0" borderId="0" xfId="4" applyNumberFormat="1" applyFont="1" applyFill="1" applyBorder="1" applyAlignment="1" applyProtection="1">
      <alignment vertical="top" wrapText="1"/>
      <protection hidden="1"/>
    </xf>
    <xf numFmtId="0" fontId="5" fillId="0" borderId="0" xfId="4" applyFont="1" applyFill="1" applyBorder="1" applyAlignment="1" applyProtection="1">
      <alignment horizontal="right" vertical="top" wrapText="1"/>
      <protection hidden="1"/>
    </xf>
    <xf numFmtId="0" fontId="4" fillId="0" borderId="0" xfId="4"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center" vertical="top"/>
      <protection hidden="1"/>
    </xf>
    <xf numFmtId="10" fontId="5" fillId="0" borderId="0" xfId="4"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horizontal="right" vertical="top"/>
      <protection hidden="1"/>
    </xf>
    <xf numFmtId="0" fontId="3" fillId="0" borderId="2" xfId="5" quotePrefix="1" applyFont="1" applyBorder="1" applyAlignment="1" applyProtection="1">
      <alignment horizontal="left" vertical="center"/>
      <protection hidden="1"/>
    </xf>
    <xf numFmtId="0" fontId="10" fillId="0" borderId="2" xfId="5" applyFont="1" applyBorder="1" applyAlignment="1" applyProtection="1">
      <alignment vertical="center"/>
      <protection hidden="1"/>
    </xf>
    <xf numFmtId="0" fontId="11" fillId="0" borderId="0" xfId="5" applyFont="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Protection="1">
      <protection hidden="1"/>
    </xf>
    <xf numFmtId="0" fontId="16" fillId="0" borderId="20" xfId="5" applyFont="1" applyBorder="1" applyAlignment="1" applyProtection="1">
      <alignment horizontal="center" vertical="center"/>
      <protection hidden="1"/>
    </xf>
    <xf numFmtId="0" fontId="12" fillId="0" borderId="0" xfId="5" applyFont="1"/>
    <xf numFmtId="0" fontId="12" fillId="0" borderId="0" xfId="5" quotePrefix="1" applyFont="1" applyAlignment="1">
      <alignment horizontal="left"/>
    </xf>
    <xf numFmtId="0" fontId="3" fillId="0" borderId="23" xfId="5" applyFont="1" applyBorder="1" applyAlignment="1" applyProtection="1">
      <alignment vertical="center"/>
      <protection hidden="1"/>
    </xf>
    <xf numFmtId="0" fontId="3" fillId="0" borderId="0" xfId="5" applyFont="1" applyAlignment="1" applyProtection="1">
      <alignment vertical="center"/>
      <protection hidden="1"/>
    </xf>
    <xf numFmtId="0" fontId="3" fillId="0" borderId="24" xfId="5" applyFont="1" applyBorder="1" applyAlignment="1" applyProtection="1">
      <alignment vertical="center"/>
      <protection hidden="1"/>
    </xf>
    <xf numFmtId="0" fontId="3" fillId="0" borderId="25" xfId="5" applyFont="1" applyBorder="1" applyAlignment="1" applyProtection="1">
      <alignment vertical="center"/>
      <protection hidden="1"/>
    </xf>
    <xf numFmtId="0" fontId="3" fillId="0" borderId="1" xfId="5" applyFont="1" applyBorder="1" applyAlignment="1" applyProtection="1">
      <alignment vertical="center"/>
      <protection hidden="1"/>
    </xf>
    <xf numFmtId="0" fontId="3" fillId="0" borderId="9" xfId="5" applyFont="1" applyBorder="1" applyAlignment="1" applyProtection="1">
      <alignment vertical="center"/>
      <protection hidden="1"/>
    </xf>
    <xf numFmtId="0" fontId="2" fillId="0" borderId="24" xfId="5" applyFont="1" applyBorder="1" applyAlignment="1" applyProtection="1">
      <alignment vertical="center"/>
      <protection hidden="1"/>
    </xf>
    <xf numFmtId="0" fontId="18" fillId="0" borderId="0" xfId="5" applyFont="1" applyAlignment="1" applyProtection="1">
      <alignment vertical="center"/>
      <protection hidden="1"/>
    </xf>
    <xf numFmtId="0" fontId="3" fillId="0" borderId="10" xfId="5" applyFont="1" applyBorder="1" applyAlignment="1" applyProtection="1">
      <alignment vertical="center"/>
      <protection hidden="1"/>
    </xf>
    <xf numFmtId="0" fontId="16" fillId="0" borderId="0" xfId="0" applyFont="1" applyAlignment="1" applyProtection="1">
      <alignment horizontal="center" vertical="center" wrapText="1"/>
      <protection hidden="1"/>
    </xf>
    <xf numFmtId="0" fontId="10" fillId="0" borderId="0" xfId="0" applyFont="1" applyProtection="1">
      <protection hidden="1"/>
    </xf>
    <xf numFmtId="0" fontId="3" fillId="0" borderId="0" xfId="0" applyFont="1" applyProtection="1">
      <protection hidden="1"/>
    </xf>
    <xf numFmtId="0" fontId="3" fillId="0" borderId="0" xfId="0" applyFont="1" applyAlignment="1" applyProtection="1">
      <alignment vertical="center"/>
      <protection hidden="1"/>
    </xf>
    <xf numFmtId="0" fontId="12" fillId="0" borderId="0" xfId="0" applyFont="1" applyProtection="1">
      <protection hidden="1"/>
    </xf>
    <xf numFmtId="0" fontId="3" fillId="0" borderId="0" xfId="0" applyFont="1" applyAlignment="1" applyProtection="1">
      <alignment horizontal="justify" vertical="center"/>
      <protection hidden="1"/>
    </xf>
    <xf numFmtId="0" fontId="12" fillId="0" borderId="0" xfId="0" applyFont="1" applyAlignment="1" applyProtection="1">
      <alignment vertical="top" wrapText="1"/>
      <protection hidden="1"/>
    </xf>
    <xf numFmtId="167" fontId="2"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16" fillId="0" borderId="0" xfId="0" applyFont="1" applyAlignment="1" applyProtection="1">
      <alignment horizontal="justify" vertical="center"/>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justify"/>
      <protection hidden="1"/>
    </xf>
    <xf numFmtId="167" fontId="2" fillId="0" borderId="0" xfId="0" quotePrefix="1" applyNumberFormat="1" applyFont="1" applyAlignment="1" applyProtection="1">
      <alignment horizontal="left" vertical="top" wrapText="1"/>
      <protection hidden="1"/>
    </xf>
    <xf numFmtId="0" fontId="16" fillId="0" borderId="0" xfId="6" applyFont="1" applyAlignment="1" applyProtection="1">
      <alignment horizontal="center" vertical="center" wrapText="1"/>
      <protection hidden="1"/>
    </xf>
    <xf numFmtId="0" fontId="3" fillId="0" borderId="0" xfId="6" applyFont="1" applyAlignment="1" applyProtection="1">
      <alignment vertical="center"/>
      <protection hidden="1"/>
    </xf>
    <xf numFmtId="0" fontId="5" fillId="0" borderId="0" xfId="6" applyFont="1" applyAlignment="1" applyProtection="1">
      <alignment vertical="center"/>
      <protection hidden="1"/>
    </xf>
    <xf numFmtId="0" fontId="3" fillId="0" borderId="0" xfId="6" applyFont="1" applyProtection="1">
      <protection hidden="1"/>
    </xf>
    <xf numFmtId="0" fontId="3" fillId="0" borderId="0" xfId="6" applyFont="1" applyAlignment="1" applyProtection="1">
      <alignment horizontal="center"/>
      <protection hidden="1"/>
    </xf>
    <xf numFmtId="0" fontId="5" fillId="0" borderId="0" xfId="6" applyFont="1" applyProtection="1">
      <protection hidden="1"/>
    </xf>
    <xf numFmtId="0" fontId="2" fillId="0" borderId="0" xfId="6" applyFont="1" applyAlignment="1" applyProtection="1">
      <alignment horizontal="center" vertical="center"/>
      <protection hidden="1"/>
    </xf>
    <xf numFmtId="0" fontId="3" fillId="0" borderId="0" xfId="6" applyFont="1" applyAlignment="1" applyProtection="1">
      <alignment horizontal="justify" vertical="center"/>
      <protection hidden="1"/>
    </xf>
    <xf numFmtId="0" fontId="3" fillId="0" borderId="6" xfId="6" applyFont="1" applyBorder="1" applyAlignment="1" applyProtection="1">
      <alignment vertical="center" wrapText="1"/>
      <protection hidden="1"/>
    </xf>
    <xf numFmtId="0" fontId="3" fillId="0" borderId="28" xfId="6" applyFont="1" applyBorder="1" applyAlignment="1" applyProtection="1">
      <alignment vertical="center" wrapText="1"/>
      <protection hidden="1"/>
    </xf>
    <xf numFmtId="0" fontId="3" fillId="0" borderId="0" xfId="6" applyFont="1" applyAlignment="1" applyProtection="1">
      <alignment horizontal="center" vertical="center"/>
      <protection hidden="1"/>
    </xf>
    <xf numFmtId="0" fontId="8" fillId="0" borderId="0" xfId="6" applyFont="1" applyAlignment="1" applyProtection="1">
      <alignment horizontal="center" vertical="center"/>
      <protection hidden="1"/>
    </xf>
    <xf numFmtId="0" fontId="3" fillId="0" borderId="4" xfId="6" applyFont="1" applyBorder="1" applyAlignment="1" applyProtection="1">
      <alignment vertical="center" wrapText="1"/>
      <protection hidden="1"/>
    </xf>
    <xf numFmtId="0" fontId="3" fillId="0" borderId="0" xfId="6" applyFont="1" applyAlignment="1" applyProtection="1">
      <alignment vertical="center" wrapText="1"/>
      <protection hidden="1"/>
    </xf>
    <xf numFmtId="0" fontId="3" fillId="0" borderId="6" xfId="6" applyFont="1" applyBorder="1" applyAlignment="1" applyProtection="1">
      <alignment vertical="center"/>
      <protection hidden="1"/>
    </xf>
    <xf numFmtId="0" fontId="3" fillId="0" borderId="4" xfId="6" applyFont="1" applyBorder="1" applyAlignment="1" applyProtection="1">
      <alignment vertical="center"/>
      <protection hidden="1"/>
    </xf>
    <xf numFmtId="0" fontId="3" fillId="0" borderId="25" xfId="6" applyFont="1" applyBorder="1" applyAlignment="1" applyProtection="1">
      <alignment vertical="center"/>
      <protection hidden="1"/>
    </xf>
    <xf numFmtId="0" fontId="3" fillId="0" borderId="9" xfId="6" applyFont="1" applyBorder="1" applyAlignment="1" applyProtection="1">
      <alignment vertical="center"/>
      <protection hidden="1"/>
    </xf>
    <xf numFmtId="0" fontId="3" fillId="0" borderId="23" xfId="6" applyFont="1" applyBorder="1" applyAlignment="1" applyProtection="1">
      <alignment vertical="center"/>
      <protection hidden="1"/>
    </xf>
    <xf numFmtId="0" fontId="3" fillId="0" borderId="24" xfId="6" applyFont="1" applyBorder="1" applyAlignment="1" applyProtection="1">
      <alignment vertical="center"/>
      <protection hidden="1"/>
    </xf>
    <xf numFmtId="0" fontId="3" fillId="0" borderId="16" xfId="6" applyFont="1" applyBorder="1" applyAlignment="1" applyProtection="1">
      <alignment vertical="center"/>
      <protection hidden="1"/>
    </xf>
    <xf numFmtId="0" fontId="3" fillId="0" borderId="18" xfId="6" applyFont="1" applyBorder="1" applyAlignment="1" applyProtection="1">
      <alignment vertical="center"/>
      <protection hidden="1"/>
    </xf>
    <xf numFmtId="0" fontId="3" fillId="0" borderId="20" xfId="6" applyFont="1" applyBorder="1" applyAlignment="1" applyProtection="1">
      <alignment vertical="center"/>
      <protection hidden="1"/>
    </xf>
    <xf numFmtId="0" fontId="3" fillId="0" borderId="22" xfId="6" applyFont="1" applyBorder="1" applyAlignment="1" applyProtection="1">
      <alignment vertical="center"/>
      <protection hidden="1"/>
    </xf>
    <xf numFmtId="0" fontId="3" fillId="0" borderId="29" xfId="6" applyFont="1" applyBorder="1" applyAlignment="1" applyProtection="1">
      <alignment vertical="center"/>
      <protection hidden="1"/>
    </xf>
    <xf numFmtId="0" fontId="3" fillId="0" borderId="30" xfId="6" applyFont="1" applyBorder="1" applyAlignment="1" applyProtection="1">
      <alignment vertical="center"/>
      <protection hidden="1"/>
    </xf>
    <xf numFmtId="0" fontId="3" fillId="0" borderId="6" xfId="6" applyFont="1" applyBorder="1" applyAlignment="1" applyProtection="1">
      <alignment horizontal="left" vertical="center"/>
      <protection hidden="1"/>
    </xf>
    <xf numFmtId="0" fontId="3" fillId="0" borderId="4" xfId="6" applyFont="1" applyBorder="1" applyAlignment="1" applyProtection="1">
      <alignment horizontal="left" vertical="center"/>
      <protection hidden="1"/>
    </xf>
    <xf numFmtId="0" fontId="3" fillId="0" borderId="0" xfId="6" applyFont="1" applyAlignment="1" applyProtection="1">
      <alignment horizontal="left" vertical="center"/>
      <protection hidden="1"/>
    </xf>
    <xf numFmtId="1" fontId="3" fillId="9" borderId="15" xfId="6" applyNumberFormat="1" applyFont="1" applyFill="1" applyBorder="1" applyAlignment="1" applyProtection="1">
      <alignment horizontal="center" vertical="center"/>
      <protection locked="0"/>
    </xf>
    <xf numFmtId="166" fontId="3" fillId="9" borderId="15" xfId="6" applyNumberFormat="1" applyFont="1" applyFill="1" applyBorder="1" applyAlignment="1" applyProtection="1">
      <alignment horizontal="center" vertical="center"/>
      <protection locked="0"/>
    </xf>
    <xf numFmtId="0" fontId="22" fillId="0" borderId="0" xfId="6" applyFont="1" applyAlignment="1" applyProtection="1">
      <alignment horizontal="center" vertical="center"/>
      <protection hidden="1"/>
    </xf>
    <xf numFmtId="0" fontId="23" fillId="0" borderId="1" xfId="0" applyFont="1" applyBorder="1" applyAlignment="1">
      <alignment horizontal="left" vertical="top"/>
    </xf>
    <xf numFmtId="0" fontId="23" fillId="0" borderId="1" xfId="0" applyFont="1" applyBorder="1" applyAlignment="1">
      <alignment horizontal="justify" vertical="top"/>
    </xf>
    <xf numFmtId="0" fontId="23" fillId="0" borderId="1" xfId="0" applyFont="1" applyBorder="1" applyAlignment="1">
      <alignment horizontal="center" vertical="top"/>
    </xf>
    <xf numFmtId="0" fontId="23" fillId="0" borderId="1" xfId="0" applyFont="1" applyBorder="1" applyAlignment="1">
      <alignment vertical="top"/>
    </xf>
    <xf numFmtId="0" fontId="23" fillId="0" borderId="1" xfId="0" applyFont="1" applyBorder="1" applyAlignment="1">
      <alignment horizontal="right" vertical="top"/>
    </xf>
    <xf numFmtId="0" fontId="21"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justify" vertical="top"/>
    </xf>
    <xf numFmtId="0" fontId="23" fillId="0" borderId="0" xfId="0" applyFont="1" applyAlignment="1">
      <alignment vertical="top" wrapText="1"/>
    </xf>
    <xf numFmtId="0" fontId="24" fillId="0" borderId="0" xfId="0" applyFont="1" applyAlignment="1">
      <alignment vertical="top"/>
    </xf>
    <xf numFmtId="0" fontId="21" fillId="0" borderId="0" xfId="0" applyFont="1" applyAlignment="1">
      <alignment horizontal="center" vertical="top"/>
    </xf>
    <xf numFmtId="0" fontId="21" fillId="0" borderId="0" xfId="0" applyFont="1" applyAlignment="1">
      <alignment horizontal="left" vertical="top"/>
    </xf>
    <xf numFmtId="0" fontId="25" fillId="0" borderId="0" xfId="0" applyFont="1" applyAlignment="1">
      <alignment vertical="top"/>
    </xf>
    <xf numFmtId="0" fontId="0" fillId="0" borderId="0" xfId="3" applyNumberFormat="1" applyFont="1" applyFill="1" applyBorder="1" applyAlignment="1" applyProtection="1">
      <alignment horizontal="center" vertical="top"/>
    </xf>
    <xf numFmtId="0" fontId="0" fillId="0" borderId="0" xfId="3" applyNumberFormat="1" applyFont="1" applyFill="1" applyBorder="1" applyAlignment="1" applyProtection="1">
      <alignment horizontal="justify" vertical="top" wrapText="1"/>
    </xf>
    <xf numFmtId="0" fontId="0" fillId="0" borderId="0" xfId="3" applyNumberFormat="1" applyFont="1" applyFill="1" applyBorder="1" applyProtection="1">
      <alignment vertical="top"/>
    </xf>
    <xf numFmtId="0" fontId="23" fillId="0" borderId="0" xfId="2" applyFont="1" applyAlignment="1" applyProtection="1">
      <alignment vertical="top"/>
      <protection hidden="1"/>
    </xf>
    <xf numFmtId="0" fontId="23" fillId="0" borderId="0" xfId="2" applyFont="1" applyAlignment="1" applyProtection="1">
      <alignment horizontal="center" vertical="top"/>
      <protection hidden="1"/>
    </xf>
    <xf numFmtId="0" fontId="0" fillId="0" borderId="0" xfId="2" applyFont="1" applyAlignment="1" applyProtection="1">
      <alignment horizontal="justify" vertical="top"/>
      <protection hidden="1"/>
    </xf>
    <xf numFmtId="0" fontId="0" fillId="0" borderId="0" xfId="2" applyFont="1" applyAlignment="1" applyProtection="1">
      <alignment horizontal="center" vertical="top"/>
      <protection hidden="1"/>
    </xf>
    <xf numFmtId="0" fontId="0" fillId="0" borderId="0" xfId="0" applyAlignment="1" applyProtection="1">
      <alignment horizontal="left" vertical="top"/>
      <protection hidden="1"/>
    </xf>
    <xf numFmtId="0" fontId="21" fillId="0" borderId="0" xfId="2" applyFont="1" applyAlignment="1" applyProtection="1">
      <alignment vertical="top"/>
      <protection hidden="1"/>
    </xf>
    <xf numFmtId="0" fontId="0" fillId="0" borderId="0" xfId="2" applyFont="1" applyAlignment="1" applyProtection="1">
      <alignment horizontal="left" vertical="top"/>
      <protection hidden="1"/>
    </xf>
    <xf numFmtId="0" fontId="0" fillId="0" borderId="0" xfId="2" applyFont="1" applyAlignment="1">
      <alignment horizontal="left" vertical="top"/>
    </xf>
    <xf numFmtId="0" fontId="21" fillId="5" borderId="0" xfId="2" applyFont="1" applyFill="1" applyAlignment="1" applyProtection="1">
      <alignment vertical="top"/>
      <protection hidden="1"/>
    </xf>
    <xf numFmtId="0" fontId="0" fillId="5" borderId="0" xfId="0" applyFill="1" applyAlignment="1">
      <alignment vertical="top"/>
    </xf>
    <xf numFmtId="0" fontId="21" fillId="5" borderId="0" xfId="0" applyFont="1" applyFill="1" applyAlignment="1">
      <alignment vertical="top"/>
    </xf>
    <xf numFmtId="0" fontId="23" fillId="0" borderId="0" xfId="2" applyFont="1" applyAlignment="1" applyProtection="1">
      <alignment horizontal="justify" vertical="top"/>
      <protection hidden="1"/>
    </xf>
    <xf numFmtId="0" fontId="21" fillId="0" borderId="0" xfId="0" applyFont="1" applyAlignment="1" applyProtection="1">
      <alignment vertical="top"/>
      <protection hidden="1"/>
    </xf>
    <xf numFmtId="0" fontId="6" fillId="6" borderId="6" xfId="2" applyFont="1" applyFill="1" applyBorder="1" applyAlignment="1" applyProtection="1">
      <alignment horizontal="center" vertical="top"/>
      <protection hidden="1"/>
    </xf>
    <xf numFmtId="0" fontId="6" fillId="6" borderId="7" xfId="2" applyFont="1" applyFill="1" applyBorder="1" applyAlignment="1" applyProtection="1">
      <alignment vertical="top"/>
      <protection hidden="1"/>
    </xf>
    <xf numFmtId="0" fontId="3" fillId="6" borderId="7" xfId="2" applyFont="1" applyFill="1" applyBorder="1" applyAlignment="1" applyProtection="1">
      <alignment vertical="top"/>
      <protection hidden="1"/>
    </xf>
    <xf numFmtId="0" fontId="3" fillId="6" borderId="4" xfId="2" applyFont="1" applyFill="1" applyBorder="1" applyAlignment="1" applyProtection="1">
      <alignment vertical="top"/>
      <protection hidden="1"/>
    </xf>
    <xf numFmtId="0" fontId="0" fillId="0" borderId="8" xfId="0" applyBorder="1" applyAlignment="1">
      <alignment horizontal="center" vertical="top" wrapText="1"/>
    </xf>
    <xf numFmtId="2" fontId="0" fillId="0" borderId="8" xfId="3" applyNumberFormat="1" applyFont="1" applyFill="1" applyBorder="1" applyAlignment="1" applyProtection="1">
      <alignment horizontal="right" vertical="top"/>
      <protection locked="0" hidden="1"/>
    </xf>
    <xf numFmtId="2" fontId="0" fillId="0" borderId="25" xfId="0" applyNumberFormat="1" applyBorder="1" applyAlignment="1">
      <alignment horizontal="right" vertical="top"/>
    </xf>
    <xf numFmtId="0" fontId="26" fillId="0" borderId="0" xfId="0" applyFont="1" applyAlignment="1">
      <alignment horizontal="center" vertical="top"/>
    </xf>
    <xf numFmtId="2" fontId="0" fillId="0" borderId="6" xfId="0" applyNumberFormat="1" applyBorder="1" applyAlignment="1">
      <alignment horizontal="right" vertical="top"/>
    </xf>
    <xf numFmtId="0" fontId="0" fillId="11" borderId="0" xfId="0" applyFill="1" applyAlignment="1">
      <alignment horizontal="center" vertical="top" wrapText="1"/>
    </xf>
    <xf numFmtId="0" fontId="23" fillId="11" borderId="0" xfId="4" applyFont="1" applyFill="1" applyBorder="1" applyAlignment="1" applyProtection="1">
      <alignment horizontal="justify" vertical="top" wrapText="1"/>
    </xf>
    <xf numFmtId="0" fontId="23" fillId="11" borderId="0" xfId="4" applyFont="1" applyFill="1" applyBorder="1" applyAlignment="1" applyProtection="1">
      <alignment horizontal="center" vertical="top" wrapText="1"/>
    </xf>
    <xf numFmtId="2" fontId="0" fillId="11" borderId="0" xfId="0" applyNumberFormat="1" applyFill="1" applyAlignment="1">
      <alignment horizontal="right" vertical="top"/>
    </xf>
    <xf numFmtId="164" fontId="0" fillId="11" borderId="0" xfId="1" applyFont="1" applyFill="1" applyBorder="1" applyAlignment="1" applyProtection="1">
      <alignment horizontal="right" vertical="top"/>
    </xf>
    <xf numFmtId="0" fontId="0" fillId="0" borderId="0" xfId="0" applyAlignment="1">
      <alignment horizontal="right" vertical="top"/>
    </xf>
    <xf numFmtId="0" fontId="23" fillId="0" borderId="0" xfId="0" applyFont="1" applyAlignment="1">
      <alignment horizontal="center" vertical="top"/>
    </xf>
    <xf numFmtId="166" fontId="23" fillId="0" borderId="0" xfId="0" applyNumberFormat="1" applyFont="1" applyAlignment="1">
      <alignment horizontal="justify" vertical="top"/>
    </xf>
    <xf numFmtId="14" fontId="0" fillId="0" borderId="0" xfId="0" applyNumberFormat="1" applyAlignment="1">
      <alignment horizontal="center" vertical="top"/>
    </xf>
    <xf numFmtId="0" fontId="23" fillId="0" borderId="0" xfId="0" applyFont="1" applyAlignment="1">
      <alignment vertical="top"/>
    </xf>
    <xf numFmtId="0" fontId="21" fillId="0" borderId="0" xfId="0" applyFont="1" applyAlignment="1">
      <alignment horizontal="justify" vertical="top"/>
    </xf>
    <xf numFmtId="0" fontId="0" fillId="0" borderId="0" xfId="0" applyAlignment="1">
      <alignment horizontal="justify" vertical="top" wrapText="1"/>
    </xf>
    <xf numFmtId="0" fontId="0" fillId="0" borderId="0" xfId="3" applyNumberFormat="1" applyFont="1" applyFill="1" applyBorder="1" applyAlignment="1" applyProtection="1">
      <alignment horizontal="center" vertical="top"/>
      <protection hidden="1"/>
    </xf>
    <xf numFmtId="0" fontId="0" fillId="0" borderId="0" xfId="3" applyNumberFormat="1" applyFont="1" applyFill="1" applyBorder="1" applyAlignment="1" applyProtection="1">
      <alignment horizontal="justify" vertical="top"/>
      <protection hidden="1"/>
    </xf>
    <xf numFmtId="0" fontId="0" fillId="0" borderId="0" xfId="3" applyNumberFormat="1" applyFont="1" applyFill="1" applyBorder="1" applyAlignment="1" applyProtection="1">
      <alignment horizontal="justify" vertical="top" wrapText="1"/>
      <protection hidden="1"/>
    </xf>
    <xf numFmtId="0" fontId="0" fillId="0" borderId="0" xfId="3" applyNumberFormat="1" applyFont="1" applyFill="1" applyBorder="1" applyProtection="1">
      <alignment vertical="top"/>
      <protection hidden="1"/>
    </xf>
    <xf numFmtId="1" fontId="2" fillId="0" borderId="1" xfId="0" applyNumberFormat="1" applyFont="1" applyBorder="1" applyAlignment="1">
      <alignment horizontal="left" vertical="top"/>
    </xf>
    <xf numFmtId="167" fontId="2" fillId="0" borderId="1" xfId="0" applyNumberFormat="1" applyFont="1" applyBorder="1" applyAlignment="1">
      <alignment horizontal="left" vertical="top"/>
    </xf>
    <xf numFmtId="1" fontId="2" fillId="0" borderId="1" xfId="0" applyNumberFormat="1" applyFont="1" applyBorder="1" applyAlignment="1">
      <alignment horizontal="center" vertical="center"/>
    </xf>
    <xf numFmtId="0" fontId="2" fillId="0" borderId="1" xfId="0" applyFont="1" applyBorder="1" applyAlignment="1">
      <alignment horizontal="justify" vertical="top"/>
    </xf>
    <xf numFmtId="0" fontId="2" fillId="0" borderId="1" xfId="0" applyFont="1" applyBorder="1" applyAlignment="1">
      <alignment horizontal="right" vertical="top"/>
    </xf>
    <xf numFmtId="1" fontId="3" fillId="0" borderId="0" xfId="0" applyNumberFormat="1" applyFont="1" applyAlignment="1">
      <alignment horizontal="center" vertical="top"/>
    </xf>
    <xf numFmtId="167" fontId="3" fillId="0" borderId="0" xfId="0" applyNumberFormat="1" applyFont="1" applyAlignment="1">
      <alignment horizontal="center" vertical="top"/>
    </xf>
    <xf numFmtId="1" fontId="3" fillId="0" borderId="0" xfId="0" applyNumberFormat="1" applyFont="1" applyAlignment="1">
      <alignment horizontal="center" vertical="center"/>
    </xf>
    <xf numFmtId="0" fontId="3" fillId="0" borderId="0" xfId="0" applyFont="1" applyAlignment="1">
      <alignment horizontal="justify" vertical="top"/>
    </xf>
    <xf numFmtId="1" fontId="3" fillId="0" borderId="0" xfId="3" applyNumberFormat="1" applyFont="1" applyFill="1" applyBorder="1" applyAlignment="1" applyProtection="1">
      <alignment horizontal="center" vertical="top"/>
    </xf>
    <xf numFmtId="167" fontId="3" fillId="0" borderId="0" xfId="3" applyNumberFormat="1" applyFont="1" applyFill="1" applyBorder="1" applyAlignment="1" applyProtection="1">
      <alignment horizontal="center" vertical="top"/>
    </xf>
    <xf numFmtId="1" fontId="3" fillId="0" borderId="0" xfId="3" applyNumberFormat="1" applyFont="1" applyFill="1" applyBorder="1" applyAlignment="1" applyProtection="1">
      <alignment horizontal="center" vertical="center"/>
    </xf>
    <xf numFmtId="0" fontId="3" fillId="0" borderId="0"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justify" vertical="top" wrapText="1"/>
    </xf>
    <xf numFmtId="0" fontId="3" fillId="0" borderId="0" xfId="3" applyNumberFormat="1" applyFont="1" applyFill="1" applyBorder="1" applyProtection="1">
      <alignment vertical="top"/>
    </xf>
    <xf numFmtId="1" fontId="2" fillId="0" borderId="0" xfId="2" applyNumberFormat="1" applyFont="1" applyAlignment="1" applyProtection="1">
      <alignment horizontal="left" vertical="top"/>
      <protection hidden="1"/>
    </xf>
    <xf numFmtId="167" fontId="2" fillId="0" borderId="0" xfId="2" applyNumberFormat="1" applyFont="1" applyAlignment="1" applyProtection="1">
      <alignment horizontal="left" vertical="top"/>
      <protection hidden="1"/>
    </xf>
    <xf numFmtId="1" fontId="2" fillId="0" borderId="0" xfId="2" applyNumberFormat="1" applyFont="1" applyAlignment="1" applyProtection="1">
      <alignment horizontal="center" vertical="center"/>
      <protection hidden="1"/>
    </xf>
    <xf numFmtId="0" fontId="2" fillId="0" borderId="0" xfId="2" applyFont="1" applyAlignment="1" applyProtection="1">
      <alignment horizontal="left" vertical="top"/>
      <protection hidden="1"/>
    </xf>
    <xf numFmtId="0" fontId="3" fillId="0" borderId="0" xfId="2" applyFont="1" applyAlignment="1" applyProtection="1">
      <alignment horizontal="justify" vertical="top"/>
      <protection hidden="1"/>
    </xf>
    <xf numFmtId="0" fontId="2" fillId="0" borderId="0" xfId="3" applyNumberFormat="1" applyFont="1" applyFill="1" applyBorder="1" applyAlignment="1" applyProtection="1">
      <alignment vertical="top" wrapText="1"/>
    </xf>
    <xf numFmtId="1" fontId="2" fillId="0" borderId="0" xfId="3" applyNumberFormat="1" applyFont="1" applyFill="1" applyBorder="1" applyAlignment="1" applyProtection="1">
      <alignment horizontal="center" vertical="center" wrapText="1"/>
    </xf>
    <xf numFmtId="0" fontId="3" fillId="0" borderId="0" xfId="2" applyFont="1" applyAlignment="1">
      <alignment vertical="top"/>
    </xf>
    <xf numFmtId="1" fontId="3" fillId="0" borderId="0" xfId="2" applyNumberFormat="1" applyFont="1" applyAlignment="1" applyProtection="1">
      <alignment horizontal="left" vertical="top"/>
      <protection hidden="1"/>
    </xf>
    <xf numFmtId="167" fontId="3" fillId="0" borderId="0" xfId="2" applyNumberFormat="1" applyFont="1" applyAlignment="1" applyProtection="1">
      <alignment horizontal="left" vertical="top"/>
      <protection hidden="1"/>
    </xf>
    <xf numFmtId="167" fontId="3" fillId="0" borderId="0" xfId="2" applyNumberFormat="1" applyFont="1" applyAlignment="1" applyProtection="1">
      <alignment vertical="top"/>
      <protection hidden="1"/>
    </xf>
    <xf numFmtId="1" fontId="3" fillId="0" borderId="0" xfId="2" applyNumberFormat="1" applyFont="1" applyAlignment="1" applyProtection="1">
      <alignment horizontal="center" vertical="center"/>
      <protection hidden="1"/>
    </xf>
    <xf numFmtId="1" fontId="3" fillId="0" borderId="0" xfId="2" applyNumberFormat="1" applyFont="1" applyAlignment="1" applyProtection="1">
      <alignment horizontal="center" vertical="top"/>
      <protection hidden="1"/>
    </xf>
    <xf numFmtId="167" fontId="3" fillId="0" borderId="0" xfId="2" applyNumberFormat="1" applyFont="1" applyAlignment="1" applyProtection="1">
      <alignment horizontal="center" vertical="top"/>
      <protection hidden="1"/>
    </xf>
    <xf numFmtId="0" fontId="3" fillId="0" borderId="0" xfId="2" applyFont="1" applyAlignment="1">
      <alignment horizontal="justify" vertical="top"/>
    </xf>
    <xf numFmtId="0" fontId="3" fillId="0" borderId="0" xfId="2" applyFont="1" applyAlignment="1">
      <alignment horizontal="center" vertical="top"/>
    </xf>
    <xf numFmtId="167" fontId="6" fillId="5" borderId="0" xfId="2" applyNumberFormat="1" applyFont="1" applyFill="1" applyAlignment="1" applyProtection="1">
      <alignment vertical="top"/>
      <protection hidden="1"/>
    </xf>
    <xf numFmtId="167" fontId="27" fillId="5" borderId="0" xfId="2" applyNumberFormat="1" applyFont="1" applyFill="1" applyAlignment="1" applyProtection="1">
      <alignment vertical="top"/>
      <protection hidden="1"/>
    </xf>
    <xf numFmtId="0" fontId="8" fillId="5" borderId="0" xfId="0" applyFont="1" applyFill="1" applyAlignment="1">
      <alignment vertical="top"/>
    </xf>
    <xf numFmtId="0" fontId="5" fillId="5" borderId="0" xfId="0" applyFont="1" applyFill="1" applyAlignment="1">
      <alignment horizontal="center" vertical="top"/>
    </xf>
    <xf numFmtId="0" fontId="8" fillId="0" borderId="0" xfId="0" applyFont="1" applyAlignment="1">
      <alignment vertical="top"/>
    </xf>
    <xf numFmtId="0" fontId="4" fillId="0" borderId="0" xfId="0" applyFont="1" applyAlignment="1">
      <alignment horizontal="center" vertical="top"/>
    </xf>
    <xf numFmtId="0" fontId="5" fillId="0" borderId="0" xfId="0" applyFont="1" applyAlignment="1">
      <alignment vertical="center"/>
    </xf>
    <xf numFmtId="0" fontId="3" fillId="0" borderId="0" xfId="0" applyFont="1" applyAlignment="1">
      <alignment vertical="center"/>
    </xf>
    <xf numFmtId="167" fontId="6" fillId="6" borderId="0" xfId="2" applyNumberFormat="1" applyFont="1" applyFill="1" applyAlignment="1" applyProtection="1">
      <alignment horizontal="center" vertical="top"/>
      <protection hidden="1"/>
    </xf>
    <xf numFmtId="167" fontId="6" fillId="6" borderId="0" xfId="2" applyNumberFormat="1" applyFont="1" applyFill="1" applyAlignment="1" applyProtection="1">
      <alignment vertical="top"/>
      <protection hidden="1"/>
    </xf>
    <xf numFmtId="167" fontId="27" fillId="6" borderId="0" xfId="2" applyNumberFormat="1" applyFont="1" applyFill="1" applyAlignment="1" applyProtection="1">
      <alignment vertical="top"/>
      <protection hidden="1"/>
    </xf>
    <xf numFmtId="0" fontId="5" fillId="6" borderId="0" xfId="0" applyFont="1" applyFill="1" applyAlignment="1">
      <alignment vertical="top"/>
    </xf>
    <xf numFmtId="1" fontId="3" fillId="0" borderId="2" xfId="0" applyNumberFormat="1" applyFont="1" applyBorder="1" applyAlignment="1">
      <alignment horizontal="center" vertical="top" wrapText="1"/>
    </xf>
    <xf numFmtId="1" fontId="3" fillId="0" borderId="2" xfId="3" applyNumberFormat="1" applyFont="1" applyFill="1" applyBorder="1" applyAlignment="1" applyProtection="1">
      <alignment horizontal="right" vertical="top"/>
      <protection locked="0"/>
    </xf>
    <xf numFmtId="2" fontId="3" fillId="0" borderId="2" xfId="3" applyNumberFormat="1" applyFont="1" applyFill="1" applyBorder="1" applyAlignment="1" applyProtection="1">
      <alignment horizontal="right" vertical="top"/>
    </xf>
    <xf numFmtId="2" fontId="3" fillId="0" borderId="2" xfId="3" applyNumberFormat="1" applyFont="1" applyFill="1" applyBorder="1" applyProtection="1">
      <alignment vertical="top"/>
    </xf>
    <xf numFmtId="0" fontId="8" fillId="0" borderId="0" xfId="3" applyNumberFormat="1" applyFont="1" applyFill="1" applyBorder="1" applyProtection="1">
      <alignment vertical="top"/>
    </xf>
    <xf numFmtId="0" fontId="3" fillId="0" borderId="0" xfId="3" applyNumberFormat="1" applyFont="1" applyFill="1" applyBorder="1" applyAlignment="1" applyProtection="1">
      <alignment vertical="top" wrapText="1"/>
    </xf>
    <xf numFmtId="2" fontId="2" fillId="12" borderId="2" xfId="3" applyNumberFormat="1" applyFont="1" applyFill="1" applyBorder="1" applyAlignment="1" applyProtection="1">
      <alignment horizontal="right" vertical="top"/>
    </xf>
    <xf numFmtId="0" fontId="5" fillId="12" borderId="2" xfId="0" applyFont="1" applyFill="1" applyBorder="1" applyAlignment="1">
      <alignment vertical="top"/>
    </xf>
    <xf numFmtId="1" fontId="3" fillId="12" borderId="0" xfId="0" applyNumberFormat="1" applyFont="1" applyFill="1" applyAlignment="1">
      <alignment horizontal="center" vertical="top" wrapText="1"/>
    </xf>
    <xf numFmtId="167" fontId="3" fillId="12" borderId="0" xfId="0" applyNumberFormat="1" applyFont="1" applyFill="1" applyAlignment="1">
      <alignment horizontal="center" vertical="top" wrapText="1"/>
    </xf>
    <xf numFmtId="1" fontId="3" fillId="12" borderId="0" xfId="0" applyNumberFormat="1" applyFont="1" applyFill="1" applyAlignment="1">
      <alignment horizontal="center" vertical="center" wrapText="1"/>
    </xf>
    <xf numFmtId="0" fontId="3" fillId="12" borderId="0" xfId="0" applyFont="1" applyFill="1" applyAlignment="1">
      <alignment horizontal="center" vertical="top" wrapText="1"/>
    </xf>
    <xf numFmtId="2" fontId="2" fillId="12" borderId="2" xfId="3" applyNumberFormat="1" applyFont="1" applyFill="1" applyBorder="1" applyProtection="1">
      <alignment vertical="top"/>
    </xf>
    <xf numFmtId="1" fontId="3" fillId="0" borderId="0" xfId="0" applyNumberFormat="1" applyFont="1" applyAlignment="1">
      <alignment horizontal="right" vertical="top"/>
    </xf>
    <xf numFmtId="2" fontId="3" fillId="0" borderId="0" xfId="3" applyNumberFormat="1" applyFont="1" applyFill="1" applyBorder="1" applyAlignment="1" applyProtection="1">
      <alignment horizontal="right" vertical="top"/>
    </xf>
    <xf numFmtId="2" fontId="2" fillId="0" borderId="0" xfId="3" applyNumberFormat="1" applyFont="1" applyFill="1" applyBorder="1" applyAlignment="1" applyProtection="1">
      <alignment horizontal="right" vertical="top"/>
    </xf>
    <xf numFmtId="0" fontId="3" fillId="0" borderId="0" xfId="0" applyFont="1" applyAlignment="1">
      <alignment vertical="top" wrapText="1"/>
    </xf>
    <xf numFmtId="167" fontId="2" fillId="0" borderId="0" xfId="0" applyNumberFormat="1" applyFont="1" applyAlignment="1">
      <alignment horizontal="center" vertical="top"/>
    </xf>
    <xf numFmtId="0" fontId="2" fillId="0" borderId="0" xfId="0" applyFont="1" applyAlignment="1">
      <alignment horizontal="center" vertical="top" wrapText="1"/>
    </xf>
    <xf numFmtId="1" fontId="5" fillId="0" borderId="0" xfId="0" applyNumberFormat="1" applyFont="1" applyAlignment="1">
      <alignment horizontal="center" vertical="top"/>
    </xf>
    <xf numFmtId="167" fontId="5" fillId="0" borderId="0" xfId="0" applyNumberFormat="1" applyFont="1" applyAlignment="1">
      <alignment horizontal="center" vertical="top"/>
    </xf>
    <xf numFmtId="1" fontId="5" fillId="0" borderId="0" xfId="0" applyNumberFormat="1" applyFont="1" applyAlignment="1">
      <alignment horizontal="center" vertical="center"/>
    </xf>
    <xf numFmtId="0" fontId="5" fillId="0" borderId="0" xfId="0" applyFont="1" applyAlignment="1">
      <alignment horizontal="justify" vertical="top"/>
    </xf>
    <xf numFmtId="1" fontId="2" fillId="0" borderId="0" xfId="0" applyNumberFormat="1" applyFont="1" applyAlignment="1">
      <alignment horizontal="center" vertical="top"/>
    </xf>
    <xf numFmtId="1" fontId="2" fillId="0" borderId="0" xfId="0" applyNumberFormat="1" applyFont="1" applyAlignment="1">
      <alignment horizontal="center" vertical="center"/>
    </xf>
    <xf numFmtId="166" fontId="2" fillId="0" borderId="0" xfId="0" applyNumberFormat="1" applyFont="1" applyAlignment="1" applyProtection="1">
      <alignment horizontal="justify" vertical="top"/>
      <protection hidden="1"/>
    </xf>
    <xf numFmtId="1" fontId="2" fillId="0" borderId="0" xfId="7" applyNumberFormat="1" applyFont="1" applyFill="1" applyBorder="1" applyAlignment="1" applyProtection="1">
      <alignment horizontal="center" vertical="top" wrapText="1"/>
      <protection hidden="1"/>
    </xf>
    <xf numFmtId="167" fontId="2" fillId="0" borderId="0" xfId="7" applyNumberFormat="1" applyFont="1" applyFill="1" applyBorder="1" applyAlignment="1" applyProtection="1">
      <alignment horizontal="center" vertical="top" wrapText="1"/>
      <protection hidden="1"/>
    </xf>
    <xf numFmtId="1" fontId="2" fillId="0" borderId="0" xfId="7" applyNumberFormat="1" applyFont="1" applyFill="1" applyBorder="1" applyAlignment="1" applyProtection="1">
      <alignment horizontal="center" vertical="center" wrapText="1"/>
      <protection hidden="1"/>
    </xf>
    <xf numFmtId="0" fontId="2" fillId="0" borderId="0" xfId="7"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justify" vertical="top" wrapText="1"/>
      <protection hidden="1"/>
    </xf>
    <xf numFmtId="171" fontId="3" fillId="0" borderId="0" xfId="1"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center" vertical="top"/>
      <protection hidden="1"/>
    </xf>
    <xf numFmtId="2" fontId="3" fillId="0" borderId="0" xfId="3" applyNumberFormat="1" applyFont="1" applyFill="1" applyBorder="1" applyAlignment="1" applyProtection="1">
      <alignment horizontal="right" vertical="top"/>
      <protection hidden="1"/>
    </xf>
    <xf numFmtId="2" fontId="5" fillId="0" borderId="0" xfId="3" applyNumberFormat="1" applyFont="1" applyFill="1" applyBorder="1" applyAlignment="1" applyProtection="1">
      <alignment horizontal="right" vertical="top"/>
      <protection hidden="1"/>
    </xf>
    <xf numFmtId="4" fontId="5" fillId="0" borderId="0" xfId="3" applyNumberFormat="1" applyFont="1" applyFill="1" applyBorder="1" applyProtection="1">
      <alignment vertical="top"/>
      <protection hidden="1"/>
    </xf>
    <xf numFmtId="2" fontId="4" fillId="0" borderId="0" xfId="3" applyNumberFormat="1" applyFont="1" applyFill="1" applyBorder="1" applyAlignment="1" applyProtection="1">
      <alignment horizontal="right" vertical="top"/>
      <protection hidden="1"/>
    </xf>
    <xf numFmtId="1" fontId="5" fillId="0" borderId="0" xfId="3" applyNumberFormat="1" applyFont="1" applyFill="1" applyBorder="1" applyAlignment="1" applyProtection="1">
      <alignment horizontal="center" vertical="top"/>
      <protection hidden="1"/>
    </xf>
    <xf numFmtId="167" fontId="5" fillId="0" borderId="0" xfId="3" applyNumberFormat="1" applyFont="1" applyFill="1" applyBorder="1" applyAlignment="1" applyProtection="1">
      <alignment horizontal="center" vertical="top"/>
      <protection hidden="1"/>
    </xf>
    <xf numFmtId="1" fontId="5" fillId="0" borderId="0" xfId="3" applyNumberFormat="1" applyFont="1" applyFill="1" applyBorder="1" applyAlignment="1" applyProtection="1">
      <alignment horizontal="center" vertical="center"/>
      <protection hidden="1"/>
    </xf>
    <xf numFmtId="0" fontId="5" fillId="0" borderId="0" xfId="3" applyNumberFormat="1" applyFont="1" applyFill="1" applyBorder="1" applyAlignment="1" applyProtection="1">
      <alignment horizontal="center" vertical="top"/>
      <protection hidden="1"/>
    </xf>
    <xf numFmtId="0" fontId="5" fillId="0" borderId="0" xfId="0" applyFont="1" applyAlignment="1" applyProtection="1">
      <alignment horizontal="justify" vertical="top" wrapText="1"/>
      <protection hidden="1"/>
    </xf>
    <xf numFmtId="0" fontId="4" fillId="0" borderId="0" xfId="3" applyNumberFormat="1" applyFont="1" applyFill="1" applyBorder="1" applyAlignment="1" applyProtection="1">
      <alignment horizontal="justify" vertical="top" wrapText="1"/>
      <protection hidden="1"/>
    </xf>
    <xf numFmtId="1" fontId="3" fillId="0" borderId="0" xfId="3" applyNumberFormat="1" applyFont="1" applyFill="1" applyBorder="1" applyAlignment="1" applyProtection="1">
      <alignment horizontal="center" vertical="top"/>
      <protection hidden="1"/>
    </xf>
    <xf numFmtId="167" fontId="3" fillId="0" borderId="0" xfId="3" applyNumberFormat="1" applyFont="1" applyFill="1" applyBorder="1" applyAlignment="1" applyProtection="1">
      <alignment horizontal="center" vertical="top"/>
      <protection hidden="1"/>
    </xf>
    <xf numFmtId="1" fontId="3" fillId="0" borderId="0" xfId="3" applyNumberFormat="1" applyFont="1" applyFill="1" applyBorder="1" applyAlignment="1" applyProtection="1">
      <alignment horizontal="center" vertical="center"/>
      <protection hidden="1"/>
    </xf>
    <xf numFmtId="0" fontId="3" fillId="0" borderId="0" xfId="3" applyNumberFormat="1" applyFont="1" applyFill="1" applyBorder="1" applyAlignment="1" applyProtection="1">
      <alignment horizontal="center" vertical="top"/>
      <protection hidden="1"/>
    </xf>
    <xf numFmtId="0" fontId="3" fillId="0" borderId="0" xfId="3" applyNumberFormat="1" applyFont="1" applyFill="1" applyBorder="1" applyAlignment="1" applyProtection="1">
      <alignment horizontal="justify" vertical="top" wrapText="1"/>
      <protection hidden="1"/>
    </xf>
    <xf numFmtId="0" fontId="3" fillId="0" borderId="0" xfId="3" applyNumberFormat="1" applyFont="1" applyFill="1" applyBorder="1" applyProtection="1">
      <alignment vertical="top"/>
      <protection hidden="1"/>
    </xf>
    <xf numFmtId="1" fontId="2" fillId="0" borderId="0" xfId="0" applyNumberFormat="1" applyFont="1" applyAlignment="1" applyProtection="1">
      <alignment horizontal="center" vertical="top"/>
      <protection hidden="1"/>
    </xf>
    <xf numFmtId="167" fontId="2" fillId="0" borderId="0" xfId="0" applyNumberFormat="1" applyFont="1" applyAlignment="1" applyProtection="1">
      <alignment horizontal="center" vertical="top"/>
      <protection hidden="1"/>
    </xf>
    <xf numFmtId="1" fontId="2" fillId="0" borderId="0" xfId="0" applyNumberFormat="1" applyFont="1" applyAlignment="1" applyProtection="1">
      <alignment horizontal="center" vertical="center"/>
      <protection hidden="1"/>
    </xf>
    <xf numFmtId="0" fontId="2" fillId="0" borderId="0" xfId="0" applyFont="1" applyAlignment="1" applyProtection="1">
      <alignment horizontal="justify" vertical="top"/>
      <protection hidden="1"/>
    </xf>
    <xf numFmtId="0" fontId="2" fillId="0" borderId="0" xfId="0" applyFont="1" applyAlignment="1" applyProtection="1">
      <alignment vertical="top"/>
      <protection hidden="1"/>
    </xf>
    <xf numFmtId="0" fontId="2" fillId="0" borderId="0" xfId="0" applyFont="1" applyAlignment="1" applyProtection="1">
      <alignment horizontal="right" vertical="top"/>
      <protection hidden="1"/>
    </xf>
    <xf numFmtId="0" fontId="2" fillId="0" borderId="1" xfId="0" applyFont="1" applyBorder="1" applyAlignment="1" applyProtection="1">
      <alignment horizontal="justify" vertical="center"/>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1" xfId="0" applyFont="1" applyBorder="1" applyAlignment="1" applyProtection="1">
      <alignment horizontal="right" vertical="center"/>
      <protection hidden="1"/>
    </xf>
    <xf numFmtId="0" fontId="3" fillId="0" borderId="0" xfId="9" applyNumberFormat="1" applyFont="1" applyFill="1" applyBorder="1" applyAlignment="1" applyProtection="1">
      <alignment vertical="center"/>
      <protection hidden="1"/>
    </xf>
    <xf numFmtId="0" fontId="3" fillId="0" borderId="0" xfId="9" applyNumberFormat="1" applyFont="1" applyFill="1" applyBorder="1" applyAlignment="1" applyProtection="1">
      <alignment vertical="top"/>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3" fillId="0" borderId="0" xfId="3" applyNumberFormat="1" applyFont="1" applyFill="1" applyBorder="1" applyAlignment="1" applyProtection="1">
      <alignment vertical="center"/>
      <protection hidden="1"/>
    </xf>
    <xf numFmtId="0" fontId="3" fillId="0" borderId="0" xfId="3" applyNumberFormat="1" applyFont="1" applyFill="1" applyBorder="1" applyAlignment="1" applyProtection="1">
      <alignment vertical="center" wrapText="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3" fillId="0" borderId="0" xfId="0" applyFont="1" applyAlignment="1" applyProtection="1">
      <alignment horizontal="left" vertical="center" indent="1"/>
      <protection hidden="1"/>
    </xf>
    <xf numFmtId="0" fontId="3" fillId="0" borderId="0" xfId="2" applyFont="1" applyAlignment="1" applyProtection="1">
      <alignment horizontal="left" vertical="center" indent="1"/>
      <protection hidden="1"/>
    </xf>
    <xf numFmtId="0" fontId="3" fillId="0" borderId="0" xfId="9" applyFont="1" applyAlignment="1" applyProtection="1">
      <alignment vertical="center"/>
      <protection hidden="1"/>
    </xf>
    <xf numFmtId="0" fontId="3" fillId="0" borderId="0" xfId="9" applyFont="1" applyAlignment="1" applyProtection="1">
      <alignment vertical="center" wrapText="1"/>
      <protection hidden="1"/>
    </xf>
    <xf numFmtId="0" fontId="6" fillId="5" borderId="0" xfId="9" applyFont="1" applyFill="1" applyAlignment="1" applyProtection="1">
      <alignment vertical="center"/>
      <protection hidden="1"/>
    </xf>
    <xf numFmtId="0" fontId="3" fillId="5" borderId="0" xfId="9" applyFont="1" applyFill="1" applyAlignment="1" applyProtection="1">
      <alignment vertical="center" wrapText="1"/>
      <protection hidden="1"/>
    </xf>
    <xf numFmtId="0" fontId="3" fillId="5" borderId="0" xfId="9" applyFont="1" applyFill="1" applyAlignment="1" applyProtection="1">
      <alignment vertical="center"/>
      <protection hidden="1"/>
    </xf>
    <xf numFmtId="0" fontId="3" fillId="5" borderId="0" xfId="9" applyNumberFormat="1" applyFont="1" applyFill="1" applyBorder="1" applyAlignment="1" applyProtection="1">
      <alignment vertical="center"/>
      <protection hidden="1"/>
    </xf>
    <xf numFmtId="0" fontId="3" fillId="5" borderId="0" xfId="9" applyNumberFormat="1" applyFont="1" applyFill="1" applyBorder="1" applyAlignment="1" applyProtection="1">
      <alignment vertical="top"/>
      <protection hidden="1"/>
    </xf>
    <xf numFmtId="0" fontId="2" fillId="0" borderId="0" xfId="9" applyFont="1" applyAlignment="1" applyProtection="1">
      <alignment vertical="center"/>
      <protection hidden="1"/>
    </xf>
    <xf numFmtId="0" fontId="6" fillId="6" borderId="0" xfId="9" applyFont="1" applyFill="1" applyAlignment="1" applyProtection="1">
      <alignment horizontal="center" vertical="center"/>
      <protection hidden="1"/>
    </xf>
    <xf numFmtId="0" fontId="2" fillId="6" borderId="0" xfId="9" applyFont="1" applyFill="1" applyAlignment="1" applyProtection="1">
      <alignment vertical="center"/>
      <protection hidden="1"/>
    </xf>
    <xf numFmtId="0" fontId="3" fillId="6" borderId="0" xfId="9" applyFont="1" applyFill="1" applyAlignment="1" applyProtection="1">
      <alignment vertical="center"/>
      <protection hidden="1"/>
    </xf>
    <xf numFmtId="1" fontId="3" fillId="0" borderId="2" xfId="3" applyNumberFormat="1" applyFont="1" applyFill="1" applyBorder="1" applyAlignment="1" applyProtection="1">
      <alignment horizontal="center" vertical="top"/>
      <protection locked="0"/>
    </xf>
    <xf numFmtId="0" fontId="2" fillId="0" borderId="0" xfId="9" applyFont="1" applyAlignment="1" applyProtection="1">
      <alignment horizontal="center" vertical="center" wrapText="1"/>
      <protection hidden="1"/>
    </xf>
    <xf numFmtId="0" fontId="3" fillId="0" borderId="0" xfId="9" applyNumberFormat="1" applyFont="1" applyFill="1" applyBorder="1" applyAlignment="1" applyProtection="1">
      <alignment vertical="center" wrapText="1"/>
      <protection hidden="1"/>
    </xf>
    <xf numFmtId="0" fontId="3" fillId="0" borderId="2" xfId="9" applyNumberFormat="1" applyFont="1" applyFill="1" applyBorder="1" applyAlignment="1" applyProtection="1">
      <alignment vertical="center" wrapText="1"/>
      <protection hidden="1"/>
    </xf>
    <xf numFmtId="0" fontId="30" fillId="0" borderId="0" xfId="0" applyFont="1" applyAlignment="1">
      <alignment vertical="top"/>
    </xf>
    <xf numFmtId="0" fontId="2" fillId="0" borderId="0" xfId="9" applyFont="1" applyBorder="1" applyAlignment="1" applyProtection="1">
      <alignment horizontal="left" vertical="center"/>
      <protection hidden="1"/>
    </xf>
    <xf numFmtId="0" fontId="3" fillId="0" borderId="0" xfId="9" applyFont="1" applyBorder="1" applyAlignment="1" applyProtection="1">
      <alignment horizontal="justify" vertical="center" wrapText="1"/>
      <protection hidden="1"/>
    </xf>
    <xf numFmtId="0" fontId="2" fillId="0" borderId="0" xfId="0" applyFont="1" applyAlignment="1" applyProtection="1">
      <alignment horizontal="justify" vertical="center"/>
      <protection hidden="1"/>
    </xf>
    <xf numFmtId="166" fontId="2" fillId="0" borderId="0" xfId="0" applyNumberFormat="1" applyFont="1" applyAlignment="1" applyProtection="1">
      <alignment horizontal="justify" vertical="center"/>
      <protection hidden="1"/>
    </xf>
    <xf numFmtId="14" fontId="3"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right" vertical="center"/>
      <protection hidden="1"/>
    </xf>
    <xf numFmtId="0" fontId="23" fillId="0" borderId="1" xfId="0" applyFont="1" applyBorder="1" applyAlignment="1" applyProtection="1">
      <alignment horizontal="left" vertical="center"/>
      <protection hidden="1"/>
    </xf>
    <xf numFmtId="0" fontId="23" fillId="0" borderId="1" xfId="0" applyFont="1" applyBorder="1" applyAlignment="1" applyProtection="1">
      <alignment horizontal="justify" vertical="center"/>
      <protection hidden="1"/>
    </xf>
    <xf numFmtId="0" fontId="23" fillId="0" borderId="1" xfId="0" applyFont="1" applyBorder="1" applyAlignment="1" applyProtection="1">
      <alignment horizontal="center" vertical="center"/>
      <protection hidden="1"/>
    </xf>
    <xf numFmtId="0" fontId="23" fillId="0" borderId="1" xfId="0" applyFont="1" applyBorder="1" applyAlignment="1" applyProtection="1">
      <alignment vertical="center"/>
      <protection hidden="1"/>
    </xf>
    <xf numFmtId="0" fontId="23" fillId="0" borderId="1" xfId="0" applyFont="1" applyBorder="1" applyAlignment="1" applyProtection="1">
      <alignment horizontal="right" vertical="center"/>
      <protection hidden="1"/>
    </xf>
    <xf numFmtId="0" fontId="20" fillId="0" borderId="0" xfId="9" applyNumberFormat="1" applyFont="1" applyFill="1" applyBorder="1" applyAlignment="1" applyProtection="1">
      <alignment vertical="center"/>
      <protection hidden="1"/>
    </xf>
    <xf numFmtId="0" fontId="20" fillId="0" borderId="0" xfId="9" applyNumberFormat="1" applyFont="1" applyFill="1" applyBorder="1" applyAlignment="1" applyProtection="1">
      <alignment vertical="top"/>
      <protection hidden="1"/>
    </xf>
    <xf numFmtId="0" fontId="0" fillId="0" borderId="0" xfId="0" applyAlignment="1" applyProtection="1">
      <alignment horizontal="left" vertical="center"/>
      <protection hidden="1"/>
    </xf>
    <xf numFmtId="0" fontId="0" fillId="0" borderId="0" xfId="0" applyAlignment="1" applyProtection="1">
      <alignment horizontal="justify"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3" applyNumberFormat="1" applyFont="1" applyFill="1" applyBorder="1" applyAlignment="1" applyProtection="1">
      <alignment vertical="center"/>
      <protection hidden="1"/>
    </xf>
    <xf numFmtId="0" fontId="0" fillId="0" borderId="0" xfId="3" applyNumberFormat="1" applyFont="1" applyFill="1" applyBorder="1" applyAlignment="1" applyProtection="1">
      <alignment vertical="center" wrapText="1"/>
      <protection hidden="1"/>
    </xf>
    <xf numFmtId="0" fontId="23" fillId="0" borderId="0" xfId="2" applyFont="1" applyAlignment="1" applyProtection="1">
      <alignment vertical="center"/>
      <protection hidden="1"/>
    </xf>
    <xf numFmtId="0" fontId="0" fillId="0" borderId="0" xfId="2" applyFont="1" applyAlignment="1" applyProtection="1">
      <alignment vertical="center"/>
      <protection hidden="1"/>
    </xf>
    <xf numFmtId="0" fontId="0" fillId="0" borderId="0" xfId="0" applyAlignment="1" applyProtection="1">
      <alignment horizontal="left" vertical="center" indent="1"/>
      <protection hidden="1"/>
    </xf>
    <xf numFmtId="0" fontId="0" fillId="0" borderId="0" xfId="2" applyFont="1" applyAlignment="1" applyProtection="1">
      <alignment horizontal="left" vertical="center" indent="1"/>
      <protection hidden="1"/>
    </xf>
    <xf numFmtId="0" fontId="0" fillId="0" borderId="0" xfId="2" applyFont="1" applyAlignment="1" applyProtection="1">
      <alignment vertical="top"/>
      <protection hidden="1"/>
    </xf>
    <xf numFmtId="0" fontId="27" fillId="5" borderId="0" xfId="9" applyFont="1" applyFill="1" applyAlignment="1" applyProtection="1">
      <alignment vertical="center" wrapText="1"/>
      <protection hidden="1"/>
    </xf>
    <xf numFmtId="0" fontId="27" fillId="5" borderId="0" xfId="9" applyFont="1" applyFill="1" applyAlignment="1" applyProtection="1">
      <alignment vertical="center"/>
      <protection hidden="1"/>
    </xf>
    <xf numFmtId="0" fontId="20" fillId="5" borderId="0" xfId="9" applyNumberFormat="1" applyFont="1" applyFill="1" applyBorder="1" applyAlignment="1" applyProtection="1">
      <alignment vertical="center"/>
      <protection hidden="1"/>
    </xf>
    <xf numFmtId="0" fontId="20" fillId="5" borderId="0" xfId="9" applyNumberFormat="1" applyFont="1" applyFill="1" applyBorder="1" applyAlignment="1" applyProtection="1">
      <alignment vertical="top"/>
      <protection hidden="1"/>
    </xf>
    <xf numFmtId="0" fontId="20" fillId="6" borderId="0" xfId="9" applyNumberFormat="1" applyFont="1" applyFill="1" applyBorder="1" applyAlignment="1" applyProtection="1">
      <alignment vertical="center"/>
      <protection hidden="1"/>
    </xf>
    <xf numFmtId="0" fontId="20" fillId="6" borderId="0" xfId="9" applyNumberFormat="1" applyFont="1" applyFill="1" applyBorder="1" applyAlignment="1" applyProtection="1">
      <alignment vertical="top"/>
      <protection hidden="1"/>
    </xf>
    <xf numFmtId="0" fontId="31" fillId="0" borderId="0" xfId="9" applyFont="1" applyAlignment="1" applyProtection="1">
      <alignment horizontal="center" vertical="center" wrapText="1"/>
      <protection hidden="1"/>
    </xf>
    <xf numFmtId="0" fontId="32" fillId="0" borderId="0" xfId="9" applyNumberFormat="1" applyFont="1" applyFill="1" applyBorder="1" applyAlignment="1" applyProtection="1">
      <alignment vertical="center" wrapText="1"/>
      <protection hidden="1"/>
    </xf>
    <xf numFmtId="0" fontId="4" fillId="12" borderId="2" xfId="0" applyFont="1" applyFill="1" applyBorder="1" applyAlignment="1">
      <alignment vertical="top"/>
    </xf>
    <xf numFmtId="0" fontId="23" fillId="0" borderId="0" xfId="0" applyFont="1" applyAlignment="1" applyProtection="1">
      <alignment horizontal="justify" vertical="center"/>
      <protection hidden="1"/>
    </xf>
    <xf numFmtId="166" fontId="23" fillId="0" borderId="0" xfId="0" applyNumberFormat="1" applyFont="1" applyAlignment="1" applyProtection="1">
      <alignment horizontal="justify" vertical="center"/>
      <protection hidden="1"/>
    </xf>
    <xf numFmtId="14" fontId="0" fillId="0" borderId="0" xfId="0" applyNumberFormat="1" applyAlignment="1" applyProtection="1">
      <alignment horizontal="left" vertical="center"/>
      <protection hidden="1"/>
    </xf>
    <xf numFmtId="0" fontId="23"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23" fillId="0" borderId="1"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center" vertical="center"/>
    </xf>
    <xf numFmtId="0" fontId="23" fillId="0" borderId="1" xfId="0" applyFont="1" applyBorder="1" applyAlignment="1">
      <alignment horizontal="right" vertical="center"/>
    </xf>
    <xf numFmtId="0" fontId="5" fillId="0" borderId="0" xfId="5" applyFont="1" applyAlignment="1" applyProtection="1">
      <alignment vertical="top"/>
      <protection hidden="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vertical="center"/>
    </xf>
    <xf numFmtId="0" fontId="21" fillId="0" borderId="0" xfId="0" applyFont="1" applyAlignment="1" applyProtection="1">
      <alignment vertical="center"/>
      <protection hidden="1"/>
    </xf>
    <xf numFmtId="0" fontId="25" fillId="0" borderId="0" xfId="5" applyFont="1" applyAlignment="1" applyProtection="1">
      <alignment vertical="center"/>
      <protection hidden="1"/>
    </xf>
    <xf numFmtId="0" fontId="25" fillId="0" borderId="0" xfId="5" applyFont="1" applyAlignment="1" applyProtection="1">
      <alignment horizontal="center" vertical="center"/>
      <protection hidden="1"/>
    </xf>
    <xf numFmtId="0" fontId="1" fillId="0" borderId="0" xfId="5" applyFont="1" applyAlignment="1" applyProtection="1">
      <alignment vertical="center"/>
      <protection hidden="1"/>
    </xf>
    <xf numFmtId="0" fontId="1" fillId="0" borderId="0" xfId="5" applyFont="1" applyAlignment="1" applyProtection="1">
      <alignment horizontal="left" vertical="center" indent="1"/>
      <protection hidden="1"/>
    </xf>
    <xf numFmtId="0" fontId="23" fillId="0" borderId="0" xfId="3" applyNumberFormat="1" applyFont="1" applyFill="1" applyBorder="1" applyAlignment="1" applyProtection="1">
      <alignment horizontal="left" vertical="center"/>
    </xf>
    <xf numFmtId="0" fontId="1" fillId="0" borderId="0" xfId="10" applyFont="1" applyAlignment="1" applyProtection="1">
      <alignment horizontal="left" vertical="center" indent="1"/>
      <protection hidden="1"/>
    </xf>
    <xf numFmtId="0" fontId="23" fillId="0" borderId="0" xfId="10" applyFont="1" applyAlignment="1" applyProtection="1">
      <alignment vertical="top"/>
      <protection hidden="1"/>
    </xf>
    <xf numFmtId="0" fontId="1" fillId="0" borderId="0" xfId="5" applyFont="1" applyAlignment="1" applyProtection="1">
      <alignment vertical="top"/>
      <protection hidden="1"/>
    </xf>
    <xf numFmtId="0" fontId="23" fillId="0" borderId="15" xfId="5" applyFont="1" applyBorder="1" applyAlignment="1" applyProtection="1">
      <alignment horizontal="center" vertical="center" wrapText="1"/>
      <protection hidden="1"/>
    </xf>
    <xf numFmtId="172" fontId="23" fillId="0" borderId="15" xfId="5" applyNumberFormat="1" applyFont="1" applyBorder="1" applyAlignment="1" applyProtection="1">
      <alignment horizontal="center" vertical="center"/>
      <protection hidden="1"/>
    </xf>
    <xf numFmtId="0" fontId="4" fillId="0" borderId="0" xfId="5" applyFont="1" applyAlignment="1" applyProtection="1">
      <alignment vertical="top"/>
      <protection hidden="1"/>
    </xf>
    <xf numFmtId="0" fontId="1" fillId="0" borderId="19" xfId="5" applyFont="1" applyBorder="1" applyAlignment="1" applyProtection="1">
      <alignment horizontal="center" vertical="center"/>
      <protection hidden="1"/>
    </xf>
    <xf numFmtId="0" fontId="34" fillId="0" borderId="0" xfId="5" applyFont="1" applyAlignment="1" applyProtection="1">
      <alignment vertical="top"/>
      <protection hidden="1"/>
    </xf>
    <xf numFmtId="2" fontId="4" fillId="0" borderId="0" xfId="5" applyNumberFormat="1" applyFont="1" applyAlignment="1" applyProtection="1">
      <alignment vertical="top"/>
      <protection hidden="1"/>
    </xf>
    <xf numFmtId="0" fontId="35" fillId="0" borderId="0" xfId="5" applyFont="1" applyAlignment="1" applyProtection="1">
      <alignment vertical="top"/>
      <protection hidden="1"/>
    </xf>
    <xf numFmtId="173" fontId="5" fillId="0" borderId="0" xfId="5" applyNumberFormat="1" applyFont="1" applyAlignment="1" applyProtection="1">
      <alignment vertical="top"/>
      <protection hidden="1"/>
    </xf>
    <xf numFmtId="2" fontId="4" fillId="11" borderId="0" xfId="5" applyNumberFormat="1" applyFont="1" applyFill="1" applyAlignment="1" applyProtection="1">
      <alignment vertical="top"/>
      <protection hidden="1"/>
    </xf>
    <xf numFmtId="0" fontId="23" fillId="0" borderId="0" xfId="5" applyFont="1" applyAlignment="1" applyProtection="1">
      <alignment vertical="center" wrapText="1"/>
      <protection hidden="1"/>
    </xf>
    <xf numFmtId="4" fontId="23" fillId="0" borderId="0" xfId="5" applyNumberFormat="1" applyFont="1" applyAlignment="1" applyProtection="1">
      <alignment vertical="center"/>
      <protection hidden="1"/>
    </xf>
    <xf numFmtId="0" fontId="23" fillId="0" borderId="0" xfId="5" applyFont="1" applyAlignment="1" applyProtection="1">
      <alignment horizontal="left" vertical="top" wrapText="1"/>
      <protection hidden="1"/>
    </xf>
    <xf numFmtId="0" fontId="1" fillId="0" borderId="0" xfId="5" applyFont="1" applyAlignment="1" applyProtection="1">
      <alignment horizontal="left" vertical="center" wrapText="1"/>
      <protection hidden="1"/>
    </xf>
    <xf numFmtId="0" fontId="23" fillId="0" borderId="0" xfId="0" applyFont="1" applyAlignment="1">
      <alignment horizontal="right" vertical="center"/>
    </xf>
    <xf numFmtId="0" fontId="23" fillId="0" borderId="0" xfId="0" applyFont="1" applyAlignment="1">
      <alignment horizontal="justify" vertical="center"/>
    </xf>
    <xf numFmtId="166" fontId="23" fillId="0" borderId="0" xfId="0" applyNumberFormat="1" applyFont="1" applyAlignment="1">
      <alignment horizontal="left" vertical="center" indent="1"/>
    </xf>
    <xf numFmtId="0" fontId="23" fillId="0" borderId="0" xfId="5" applyFont="1" applyAlignment="1" applyProtection="1">
      <alignment horizontal="left" vertical="center" indent="1"/>
      <protection hidden="1"/>
    </xf>
    <xf numFmtId="0" fontId="21" fillId="0" borderId="0" xfId="0" applyFont="1" applyAlignment="1" applyProtection="1">
      <alignment horizontal="right" vertical="center"/>
      <protection hidden="1"/>
    </xf>
    <xf numFmtId="0" fontId="23" fillId="0" borderId="0" xfId="0" applyFont="1" applyAlignment="1">
      <alignment horizontal="left" vertical="center" indent="1"/>
    </xf>
    <xf numFmtId="0" fontId="21" fillId="0" borderId="0" xfId="0" applyFont="1" applyAlignment="1" applyProtection="1">
      <alignment horizontal="center" vertical="center"/>
      <protection hidden="1"/>
    </xf>
    <xf numFmtId="0" fontId="21" fillId="0" borderId="0" xfId="0" applyFont="1" applyAlignment="1" applyProtection="1">
      <alignment horizontal="justify" vertical="center"/>
      <protection hidden="1"/>
    </xf>
    <xf numFmtId="0" fontId="25" fillId="0" borderId="0" xfId="0" applyFont="1" applyAlignment="1" applyProtection="1">
      <alignment horizontal="right" vertical="center"/>
      <protection hidden="1"/>
    </xf>
    <xf numFmtId="0" fontId="21" fillId="0" borderId="0" xfId="5" applyFont="1" applyAlignment="1" applyProtection="1">
      <alignment vertical="center"/>
      <protection hidden="1"/>
    </xf>
    <xf numFmtId="0" fontId="21" fillId="0" borderId="0" xfId="5" applyFont="1" applyAlignment="1" applyProtection="1">
      <alignment horizontal="right" vertical="center"/>
      <protection hidden="1"/>
    </xf>
    <xf numFmtId="0" fontId="21" fillId="0" borderId="0" xfId="5" applyFont="1" applyAlignment="1" applyProtection="1">
      <alignment horizontal="left" vertical="center"/>
      <protection hidden="1"/>
    </xf>
    <xf numFmtId="0" fontId="3" fillId="0" borderId="0" xfId="5" applyFont="1" applyAlignment="1" applyProtection="1">
      <alignment vertical="top"/>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justify" vertical="center"/>
      <protection hidden="1"/>
    </xf>
    <xf numFmtId="0" fontId="1" fillId="0" borderId="0" xfId="0" applyFont="1" applyAlignment="1" applyProtection="1">
      <alignment vertical="center"/>
      <protection hidden="1"/>
    </xf>
    <xf numFmtId="0" fontId="2" fillId="0" borderId="0" xfId="5" applyFont="1" applyAlignment="1" applyProtection="1">
      <alignment horizontal="center" vertical="top"/>
      <protection hidden="1"/>
    </xf>
    <xf numFmtId="0" fontId="23" fillId="0" borderId="0" xfId="5" applyFont="1" applyAlignment="1" applyProtection="1">
      <alignment vertical="center"/>
      <protection hidden="1"/>
    </xf>
    <xf numFmtId="0" fontId="23" fillId="0" borderId="1" xfId="5" applyFont="1" applyBorder="1" applyAlignment="1" applyProtection="1">
      <alignment vertical="top"/>
      <protection hidden="1"/>
    </xf>
    <xf numFmtId="0" fontId="23" fillId="0" borderId="15" xfId="5" applyFont="1" applyBorder="1" applyAlignment="1" applyProtection="1">
      <alignment horizontal="justify" vertical="top" wrapText="1"/>
      <protection hidden="1"/>
    </xf>
    <xf numFmtId="0" fontId="23" fillId="0" borderId="15" xfId="5" applyFont="1" applyBorder="1" applyAlignment="1" applyProtection="1">
      <alignment horizontal="right" vertical="center" wrapText="1" indent="5"/>
      <protection hidden="1"/>
    </xf>
    <xf numFmtId="4" fontId="23" fillId="0" borderId="15" xfId="5" applyNumberFormat="1" applyFont="1" applyBorder="1" applyAlignment="1" applyProtection="1">
      <alignment vertical="center"/>
      <protection hidden="1"/>
    </xf>
    <xf numFmtId="0" fontId="1" fillId="0" borderId="8" xfId="5" applyFont="1" applyBorder="1" applyAlignment="1" applyProtection="1">
      <alignment horizontal="center" vertical="center"/>
      <protection hidden="1"/>
    </xf>
    <xf numFmtId="0" fontId="1" fillId="0" borderId="8" xfId="5" applyFont="1" applyBorder="1" applyAlignment="1" applyProtection="1">
      <alignment vertical="center"/>
      <protection hidden="1"/>
    </xf>
    <xf numFmtId="4" fontId="23" fillId="0" borderId="15" xfId="5" applyNumberFormat="1" applyFont="1" applyBorder="1" applyAlignment="1" applyProtection="1">
      <alignment horizontal="right" vertical="top"/>
      <protection hidden="1"/>
    </xf>
    <xf numFmtId="0" fontId="0" fillId="0" borderId="8" xfId="5" applyFont="1" applyBorder="1" applyAlignment="1" applyProtection="1">
      <alignment horizontal="justify" vertical="top" wrapText="1"/>
      <protection hidden="1"/>
    </xf>
    <xf numFmtId="4" fontId="23" fillId="0" borderId="15" xfId="5" applyNumberFormat="1" applyFont="1" applyBorder="1" applyAlignment="1" applyProtection="1">
      <alignment horizontal="right" vertical="center"/>
      <protection hidden="1"/>
    </xf>
    <xf numFmtId="4" fontId="23" fillId="0" borderId="15" xfId="5" applyNumberFormat="1" applyFont="1" applyBorder="1" applyAlignment="1" applyProtection="1">
      <alignment vertical="center" wrapText="1"/>
      <protection hidden="1"/>
    </xf>
    <xf numFmtId="3" fontId="37" fillId="0" borderId="8" xfId="5" applyNumberFormat="1" applyFont="1" applyBorder="1" applyAlignment="1" applyProtection="1">
      <alignment horizontal="justify" vertical="center" wrapText="1"/>
      <protection hidden="1"/>
    </xf>
    <xf numFmtId="0" fontId="1" fillId="0" borderId="0" xfId="5" applyFont="1" applyAlignment="1" applyProtection="1">
      <alignment horizontal="center" vertical="center"/>
      <protection hidden="1"/>
    </xf>
    <xf numFmtId="0" fontId="23" fillId="0" borderId="0" xfId="5" applyFont="1" applyAlignment="1" applyProtection="1">
      <alignment horizontal="left" vertical="center" wrapText="1"/>
      <protection hidden="1"/>
    </xf>
    <xf numFmtId="0" fontId="23" fillId="0" borderId="0" xfId="5" applyFont="1" applyAlignment="1" applyProtection="1">
      <alignment horizontal="right" vertical="center" wrapText="1"/>
      <protection hidden="1"/>
    </xf>
    <xf numFmtId="0" fontId="23" fillId="0" borderId="0" xfId="0" applyFont="1" applyAlignment="1" applyProtection="1">
      <alignment horizontal="right" vertical="center"/>
      <protection hidden="1"/>
    </xf>
    <xf numFmtId="166" fontId="23" fillId="0" borderId="0" xfId="0" applyNumberFormat="1" applyFont="1" applyAlignment="1" applyProtection="1">
      <alignment horizontal="left" vertical="center" indent="1"/>
      <protection hidden="1"/>
    </xf>
    <xf numFmtId="0" fontId="23" fillId="0" borderId="0" xfId="0" applyFont="1" applyAlignment="1" applyProtection="1">
      <alignment horizontal="left" vertical="center" indent="1"/>
      <protection hidden="1"/>
    </xf>
    <xf numFmtId="0" fontId="1" fillId="0" borderId="0" xfId="0" applyFont="1" applyAlignment="1" applyProtection="1">
      <alignment horizontal="right" vertical="center"/>
      <protection hidden="1"/>
    </xf>
    <xf numFmtId="0" fontId="1" fillId="0" borderId="0" xfId="0" applyFont="1" applyAlignment="1" applyProtection="1">
      <alignment horizontal="center" vertical="center"/>
      <protection hidden="1"/>
    </xf>
    <xf numFmtId="0" fontId="1" fillId="0" borderId="0" xfId="5" applyFont="1" applyAlignment="1" applyProtection="1">
      <alignment horizontal="right" vertical="center"/>
      <protection hidden="1"/>
    </xf>
    <xf numFmtId="0" fontId="1" fillId="0" borderId="0" xfId="5" applyFont="1" applyAlignment="1" applyProtection="1">
      <alignment horizontal="left" vertical="center"/>
      <protection hidden="1"/>
    </xf>
    <xf numFmtId="0" fontId="3" fillId="0" borderId="0" xfId="5" applyFont="1" applyAlignment="1" applyProtection="1">
      <alignment horizontal="right"/>
      <protection hidden="1"/>
    </xf>
    <xf numFmtId="0" fontId="1" fillId="0" borderId="8" xfId="5" applyFont="1" applyBorder="1" applyAlignment="1" applyProtection="1">
      <alignment horizontal="justify" vertical="top" wrapText="1"/>
      <protection hidden="1"/>
    </xf>
    <xf numFmtId="0" fontId="24" fillId="0" borderId="0" xfId="0" applyFont="1" applyAlignment="1" applyProtection="1">
      <alignment vertical="center"/>
      <protection hidden="1"/>
    </xf>
    <xf numFmtId="0" fontId="1"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left" vertical="center"/>
      <protection hidden="1"/>
    </xf>
    <xf numFmtId="10" fontId="21" fillId="0" borderId="0" xfId="0" applyNumberFormat="1" applyFont="1" applyAlignment="1" applyProtection="1">
      <alignment horizontal="center" vertical="center"/>
      <protection hidden="1"/>
    </xf>
    <xf numFmtId="0" fontId="23" fillId="0" borderId="0" xfId="2" applyFont="1" applyAlignment="1" applyProtection="1">
      <alignment horizontal="left" vertical="center"/>
      <protection hidden="1"/>
    </xf>
    <xf numFmtId="0" fontId="23" fillId="0" borderId="0" xfId="2" applyFont="1" applyAlignment="1" applyProtection="1">
      <alignment horizontal="center" vertical="center"/>
      <protection hidden="1"/>
    </xf>
    <xf numFmtId="0" fontId="0" fillId="0" borderId="0" xfId="5" applyFont="1" applyAlignment="1" applyProtection="1">
      <alignment vertical="center"/>
      <protection hidden="1"/>
    </xf>
    <xf numFmtId="0" fontId="1" fillId="0" borderId="0" xfId="2" applyAlignment="1" applyProtection="1">
      <alignment vertical="center"/>
      <protection hidden="1"/>
    </xf>
    <xf numFmtId="0" fontId="1" fillId="0" borderId="0" xfId="3" applyNumberFormat="1" applyFill="1" applyBorder="1" applyAlignment="1" applyProtection="1">
      <alignment vertical="center"/>
      <protection hidden="1"/>
    </xf>
    <xf numFmtId="0" fontId="23" fillId="0" borderId="0" xfId="3" applyNumberFormat="1" applyFont="1" applyFill="1" applyBorder="1" applyAlignment="1" applyProtection="1">
      <alignment horizontal="justify" vertical="center"/>
      <protection hidden="1"/>
    </xf>
    <xf numFmtId="0" fontId="1" fillId="0" borderId="0" xfId="5" applyFont="1" applyAlignment="1" applyProtection="1">
      <alignment horizontal="left" vertical="top"/>
      <protection hidden="1"/>
    </xf>
    <xf numFmtId="165" fontId="21" fillId="0" borderId="0" xfId="0" applyNumberFormat="1" applyFont="1" applyAlignment="1" applyProtection="1">
      <alignment horizontal="center" vertical="center"/>
      <protection hidden="1"/>
    </xf>
    <xf numFmtId="0" fontId="25" fillId="0" borderId="0" xfId="0" applyFont="1" applyAlignment="1" applyProtection="1">
      <alignment vertical="center"/>
      <protection hidden="1"/>
    </xf>
    <xf numFmtId="0" fontId="21" fillId="0" borderId="0" xfId="0" applyFont="1" applyAlignment="1" applyProtection="1">
      <alignment horizontal="center"/>
      <protection hidden="1"/>
    </xf>
    <xf numFmtId="168" fontId="25" fillId="0" borderId="0" xfId="0" applyNumberFormat="1" applyFont="1" applyAlignment="1" applyProtection="1">
      <alignment horizontal="center" vertical="center" wrapText="1"/>
      <protection hidden="1"/>
    </xf>
    <xf numFmtId="0" fontId="1" fillId="0" borderId="0" xfId="0" applyFont="1" applyAlignment="1" applyProtection="1">
      <alignment horizontal="center"/>
      <protection hidden="1"/>
    </xf>
    <xf numFmtId="0" fontId="23" fillId="13" borderId="4" xfId="0" applyFont="1" applyFill="1" applyBorder="1" applyAlignment="1" applyProtection="1">
      <alignment horizontal="center" vertical="center" wrapText="1"/>
      <protection hidden="1"/>
    </xf>
    <xf numFmtId="0" fontId="40" fillId="11" borderId="2" xfId="11" applyNumberFormat="1" applyFont="1" applyFill="1" applyBorder="1" applyAlignment="1" applyProtection="1">
      <alignment horizontal="center" vertical="top" wrapText="1"/>
    </xf>
    <xf numFmtId="0" fontId="0" fillId="0" borderId="2" xfId="0" applyBorder="1" applyAlignment="1">
      <alignment horizontal="center" vertical="center"/>
    </xf>
    <xf numFmtId="1" fontId="3" fillId="0" borderId="8" xfId="3" applyNumberFormat="1" applyFont="1" applyFill="1" applyBorder="1" applyAlignment="1" applyProtection="1">
      <alignment horizontal="center" vertical="top"/>
      <protection locked="0" hidden="1"/>
    </xf>
    <xf numFmtId="0" fontId="40" fillId="11" borderId="2" xfId="11" applyNumberFormat="1" applyFont="1" applyFill="1" applyBorder="1" applyAlignment="1" applyProtection="1">
      <alignment vertical="top" wrapText="1"/>
    </xf>
    <xf numFmtId="0" fontId="3" fillId="0" borderId="2" xfId="0" applyFont="1" applyBorder="1" applyAlignment="1">
      <alignment horizontal="center" vertical="top"/>
    </xf>
    <xf numFmtId="3" fontId="3" fillId="0" borderId="2" xfId="1" applyNumberFormat="1" applyFont="1" applyFill="1" applyBorder="1" applyAlignment="1" applyProtection="1">
      <alignment horizontal="center" vertical="top"/>
    </xf>
    <xf numFmtId="0" fontId="3" fillId="0" borderId="2" xfId="0" applyFont="1" applyBorder="1" applyAlignment="1" applyProtection="1">
      <alignment vertical="top"/>
      <protection locked="0"/>
    </xf>
    <xf numFmtId="2" fontId="0" fillId="0" borderId="2" xfId="3" applyNumberFormat="1" applyFont="1" applyFill="1" applyBorder="1" applyAlignment="1" applyProtection="1">
      <alignment horizontal="right" vertical="top"/>
    </xf>
    <xf numFmtId="2" fontId="12" fillId="0" borderId="2" xfId="0" applyNumberFormat="1" applyFont="1" applyBorder="1" applyAlignment="1">
      <alignment vertical="top"/>
    </xf>
    <xf numFmtId="0" fontId="41" fillId="0" borderId="0" xfId="0" applyFont="1" applyAlignment="1">
      <alignment vertical="top"/>
    </xf>
    <xf numFmtId="0" fontId="12" fillId="0" borderId="0" xfId="0" applyFont="1" applyAlignment="1">
      <alignment vertical="top"/>
    </xf>
    <xf numFmtId="0" fontId="23" fillId="12" borderId="2" xfId="0" applyFont="1" applyFill="1" applyBorder="1" applyAlignment="1">
      <alignment horizontal="left" vertical="top" wrapText="1"/>
    </xf>
    <xf numFmtId="4" fontId="23" fillId="12" borderId="2" xfId="1" applyNumberFormat="1" applyFont="1" applyFill="1" applyBorder="1" applyAlignment="1" applyProtection="1">
      <alignment vertical="top" wrapText="1"/>
    </xf>
    <xf numFmtId="0" fontId="41" fillId="12" borderId="2" xfId="0" applyFont="1" applyFill="1" applyBorder="1" applyAlignment="1">
      <alignment vertical="top"/>
    </xf>
    <xf numFmtId="0" fontId="23" fillId="12" borderId="2" xfId="0" applyFont="1" applyFill="1" applyBorder="1" applyAlignment="1" applyProtection="1">
      <alignment horizontal="left" vertical="center" wrapText="1"/>
      <protection hidden="1"/>
    </xf>
    <xf numFmtId="2" fontId="21" fillId="0" borderId="0" xfId="2" applyNumberFormat="1" applyFont="1" applyAlignment="1" applyProtection="1">
      <alignment vertical="center"/>
      <protection hidden="1"/>
    </xf>
    <xf numFmtId="0" fontId="24" fillId="0" borderId="0" xfId="2" applyFont="1" applyAlignment="1" applyProtection="1">
      <alignment horizontal="center" vertical="center" wrapText="1"/>
      <protection hidden="1"/>
    </xf>
    <xf numFmtId="0" fontId="42" fillId="0" borderId="0" xfId="0" applyFont="1" applyAlignment="1">
      <alignment horizontal="right" vertical="top"/>
    </xf>
    <xf numFmtId="0" fontId="21" fillId="0" borderId="0" xfId="0" applyFont="1" applyAlignment="1" applyProtection="1">
      <alignment horizontal="right"/>
      <protection hidden="1"/>
    </xf>
    <xf numFmtId="2" fontId="21" fillId="0" borderId="0" xfId="0" applyNumberFormat="1" applyFont="1" applyProtection="1">
      <protection hidden="1"/>
    </xf>
    <xf numFmtId="0" fontId="23" fillId="0" borderId="0" xfId="2" applyFont="1" applyAlignment="1" applyProtection="1">
      <alignment horizontal="left" vertical="top"/>
      <protection hidden="1"/>
    </xf>
    <xf numFmtId="0" fontId="1" fillId="0" borderId="0" xfId="2" applyAlignment="1" applyProtection="1">
      <alignment horizontal="left" vertical="center"/>
      <protection hidden="1"/>
    </xf>
    <xf numFmtId="0" fontId="24" fillId="0" borderId="0" xfId="2" applyFont="1" applyAlignment="1" applyProtection="1">
      <alignment vertical="center" wrapText="1"/>
      <protection hidden="1"/>
    </xf>
    <xf numFmtId="0" fontId="21" fillId="0" borderId="0" xfId="2" applyFont="1" applyAlignment="1" applyProtection="1">
      <alignment horizontal="left" vertical="center"/>
      <protection hidden="1"/>
    </xf>
    <xf numFmtId="0" fontId="21" fillId="0" borderId="0" xfId="2" applyFont="1" applyAlignment="1" applyProtection="1">
      <alignment vertical="center"/>
      <protection hidden="1"/>
    </xf>
    <xf numFmtId="0" fontId="23"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center" vertical="center" wrapText="1"/>
      <protection hidden="1"/>
    </xf>
    <xf numFmtId="174" fontId="23" fillId="0" borderId="0" xfId="1" applyNumberFormat="1" applyFont="1" applyFill="1" applyBorder="1" applyAlignment="1" applyProtection="1">
      <alignment horizontal="left" vertical="center" wrapText="1" indent="1"/>
      <protection hidden="1"/>
    </xf>
    <xf numFmtId="0" fontId="23" fillId="0" borderId="0" xfId="0" applyFont="1" applyAlignment="1" applyProtection="1">
      <alignment vertical="center" wrapText="1"/>
      <protection hidden="1"/>
    </xf>
    <xf numFmtId="174" fontId="1" fillId="0" borderId="0" xfId="1" applyNumberFormat="1" applyFont="1" applyFill="1" applyBorder="1" applyAlignment="1" applyProtection="1">
      <alignment horizontal="right" vertical="center" wrapText="1" indent="1"/>
      <protection hidden="1"/>
    </xf>
    <xf numFmtId="0" fontId="1" fillId="0" borderId="0" xfId="0" applyFont="1" applyAlignment="1" applyProtection="1">
      <alignment vertical="center" wrapText="1"/>
      <protection hidden="1"/>
    </xf>
    <xf numFmtId="2" fontId="1" fillId="0" borderId="0" xfId="2" applyNumberFormat="1" applyAlignment="1" applyProtection="1">
      <alignment horizontal="right" vertical="center"/>
      <protection hidden="1"/>
    </xf>
    <xf numFmtId="2" fontId="1" fillId="0" borderId="0" xfId="2" applyNumberFormat="1" applyAlignment="1" applyProtection="1">
      <alignment vertical="center"/>
      <protection hidden="1"/>
    </xf>
    <xf numFmtId="174" fontId="1" fillId="0" borderId="0" xfId="1" applyNumberFormat="1" applyFont="1" applyFill="1" applyBorder="1" applyAlignment="1" applyProtection="1">
      <alignment horizontal="left" vertical="center" wrapText="1"/>
      <protection hidden="1"/>
    </xf>
    <xf numFmtId="167" fontId="23" fillId="0" borderId="0" xfId="2" applyNumberFormat="1" applyFont="1" applyAlignment="1" applyProtection="1">
      <alignment horizontal="center" vertical="center"/>
      <protection hidden="1"/>
    </xf>
    <xf numFmtId="174" fontId="23" fillId="0" borderId="0" xfId="1" applyNumberFormat="1" applyFont="1" applyFill="1" applyBorder="1" applyAlignment="1" applyProtection="1">
      <alignment horizontal="right" vertical="center" wrapText="1" indent="1"/>
      <protection hidden="1"/>
    </xf>
    <xf numFmtId="174" fontId="23" fillId="0" borderId="0" xfId="1" applyNumberFormat="1" applyFont="1" applyFill="1" applyBorder="1" applyAlignment="1" applyProtection="1">
      <alignment horizontal="left" vertical="center" wrapText="1"/>
      <protection hidden="1"/>
    </xf>
    <xf numFmtId="0" fontId="23" fillId="0" borderId="0" xfId="0" applyFont="1" applyProtection="1">
      <protection hidden="1"/>
    </xf>
    <xf numFmtId="0" fontId="1" fillId="0" borderId="0" xfId="2" applyAlignment="1" applyProtection="1">
      <alignment horizontal="left" vertical="center" wrapText="1"/>
      <protection hidden="1"/>
    </xf>
    <xf numFmtId="0" fontId="1" fillId="0" borderId="0" xfId="2" applyAlignment="1" applyProtection="1">
      <alignment horizontal="right" vertical="center" wrapText="1"/>
      <protection hidden="1"/>
    </xf>
    <xf numFmtId="0" fontId="1" fillId="0" borderId="0" xfId="0" applyFont="1" applyAlignment="1" applyProtection="1">
      <alignment horizontal="left" vertical="center" wrapText="1"/>
      <protection hidden="1"/>
    </xf>
    <xf numFmtId="174" fontId="1" fillId="0" borderId="0" xfId="1" applyNumberFormat="1" applyFont="1" applyFill="1" applyBorder="1" applyAlignment="1" applyProtection="1">
      <alignment horizontal="right" vertical="center" wrapText="1"/>
      <protection hidden="1"/>
    </xf>
    <xf numFmtId="0" fontId="25" fillId="0" borderId="0" xfId="0" applyFont="1" applyAlignment="1" applyProtection="1">
      <alignment horizontal="left" vertical="center" wrapText="1"/>
      <protection hidden="1"/>
    </xf>
    <xf numFmtId="0" fontId="25" fillId="0" borderId="0" xfId="0" applyFont="1" applyAlignment="1" applyProtection="1">
      <alignment horizontal="center" vertical="center" wrapText="1"/>
      <protection hidden="1"/>
    </xf>
    <xf numFmtId="0" fontId="43" fillId="0" borderId="0" xfId="12" applyNumberFormat="1" applyFont="1" applyFill="1" applyBorder="1" applyAlignment="1" applyProtection="1">
      <alignment horizontal="center" vertical="center"/>
      <protection hidden="1"/>
    </xf>
    <xf numFmtId="0" fontId="43" fillId="0" borderId="0" xfId="12" applyNumberFormat="1" applyFont="1" applyFill="1" applyBorder="1" applyAlignment="1" applyProtection="1">
      <alignment horizontal="center" vertical="top"/>
      <protection hidden="1"/>
    </xf>
    <xf numFmtId="0" fontId="44" fillId="0" borderId="0" xfId="12" applyNumberFormat="1" applyFont="1" applyFill="1" applyBorder="1" applyAlignment="1" applyProtection="1">
      <alignment horizontal="center" vertical="top"/>
      <protection hidden="1"/>
    </xf>
    <xf numFmtId="0" fontId="45" fillId="0" borderId="0" xfId="12" applyNumberFormat="1" applyFont="1" applyFill="1" applyBorder="1" applyAlignment="1" applyProtection="1">
      <alignment horizontal="center" vertical="top"/>
      <protection hidden="1"/>
    </xf>
    <xf numFmtId="0" fontId="10" fillId="0" borderId="0" xfId="12" applyNumberFormat="1" applyFont="1" applyFill="1" applyBorder="1" applyAlignment="1" applyProtection="1">
      <alignment horizontal="center" vertical="top"/>
      <protection hidden="1"/>
    </xf>
    <xf numFmtId="0" fontId="46" fillId="0" borderId="0" xfId="12" applyNumberFormat="1" applyFont="1" applyFill="1" applyBorder="1" applyAlignment="1" applyProtection="1">
      <alignment vertical="center"/>
      <protection hidden="1"/>
    </xf>
    <xf numFmtId="0" fontId="46" fillId="0" borderId="0" xfId="12" applyNumberFormat="1" applyFont="1" applyFill="1" applyBorder="1" applyAlignment="1" applyProtection="1">
      <alignment vertical="top"/>
      <protection hidden="1"/>
    </xf>
    <xf numFmtId="0" fontId="47" fillId="0" borderId="0" xfId="12" applyNumberFormat="1" applyFont="1" applyFill="1" applyBorder="1" applyAlignment="1" applyProtection="1">
      <alignment vertical="top"/>
      <protection hidden="1"/>
    </xf>
    <xf numFmtId="0" fontId="48" fillId="0" borderId="0" xfId="12" applyNumberFormat="1" applyFont="1" applyFill="1" applyBorder="1" applyAlignment="1" applyProtection="1">
      <alignment vertical="top"/>
      <protection hidden="1"/>
    </xf>
    <xf numFmtId="0" fontId="49" fillId="0" borderId="0" xfId="12" applyNumberFormat="1" applyFont="1" applyFill="1" applyBorder="1" applyAlignment="1" applyProtection="1">
      <alignment vertical="top"/>
      <protection hidden="1"/>
    </xf>
    <xf numFmtId="0" fontId="39" fillId="0" borderId="0" xfId="12" applyNumberFormat="1" applyFont="1" applyFill="1" applyBorder="1" applyAlignment="1" applyProtection="1">
      <alignment vertical="top"/>
      <protection hidden="1"/>
    </xf>
    <xf numFmtId="0" fontId="1" fillId="0" borderId="0" xfId="0" applyFont="1" applyAlignment="1" applyProtection="1">
      <alignment horizontal="left" vertical="center" indent="1"/>
      <protection hidden="1"/>
    </xf>
    <xf numFmtId="0" fontId="1" fillId="0" borderId="0" xfId="2" applyAlignment="1" applyProtection="1">
      <alignment horizontal="left" vertical="center" indent="1"/>
      <protection hidden="1"/>
    </xf>
    <xf numFmtId="0" fontId="1" fillId="0" borderId="0" xfId="12" applyFont="1" applyAlignment="1" applyProtection="1">
      <alignment vertical="top"/>
      <protection hidden="1"/>
    </xf>
    <xf numFmtId="0" fontId="1" fillId="0" borderId="0" xfId="12" applyFont="1" applyAlignment="1" applyProtection="1">
      <alignment vertical="center"/>
      <protection hidden="1"/>
    </xf>
    <xf numFmtId="0" fontId="1" fillId="0" borderId="0" xfId="12" applyFont="1" applyAlignment="1" applyProtection="1">
      <alignment vertical="center" wrapText="1"/>
      <protection hidden="1"/>
    </xf>
    <xf numFmtId="0" fontId="46" fillId="0" borderId="0" xfId="12" applyNumberFormat="1" applyFont="1" applyFill="1" applyBorder="1" applyAlignment="1" applyProtection="1">
      <alignment horizontal="left" vertical="top" wrapText="1"/>
      <protection hidden="1"/>
    </xf>
    <xf numFmtId="0" fontId="46" fillId="0" borderId="0" xfId="12" applyNumberFormat="1" applyFont="1" applyFill="1" applyBorder="1" applyAlignment="1" applyProtection="1">
      <alignment vertical="top" wrapText="1"/>
      <protection hidden="1"/>
    </xf>
    <xf numFmtId="0" fontId="1" fillId="0" borderId="0" xfId="12" applyNumberFormat="1" applyFont="1" applyFill="1" applyBorder="1" applyAlignment="1" applyProtection="1">
      <alignment vertical="center"/>
      <protection hidden="1"/>
    </xf>
    <xf numFmtId="0" fontId="1" fillId="0" borderId="2" xfId="12" applyFont="1" applyBorder="1" applyAlignment="1" applyProtection="1">
      <alignment horizontal="center" vertical="top"/>
      <protection hidden="1"/>
    </xf>
    <xf numFmtId="4" fontId="1" fillId="9" borderId="2" xfId="12" applyNumberFormat="1" applyFont="1" applyFill="1" applyBorder="1" applyAlignment="1" applyProtection="1">
      <alignment horizontal="right" vertical="center"/>
      <protection locked="0"/>
    </xf>
    <xf numFmtId="2" fontId="46" fillId="0" borderId="0" xfId="12" applyNumberFormat="1" applyFont="1" applyFill="1" applyBorder="1" applyAlignment="1" applyProtection="1">
      <alignment vertical="center"/>
      <protection hidden="1"/>
    </xf>
    <xf numFmtId="175" fontId="50" fillId="0" borderId="0" xfId="12" applyNumberFormat="1" applyFont="1" applyFill="1" applyBorder="1" applyAlignment="1" applyProtection="1">
      <alignment vertical="center"/>
      <protection hidden="1"/>
    </xf>
    <xf numFmtId="10" fontId="1" fillId="9" borderId="2" xfId="12" applyNumberFormat="1" applyFont="1" applyFill="1" applyBorder="1" applyAlignment="1" applyProtection="1">
      <alignment horizontal="right" vertical="center"/>
      <protection locked="0"/>
    </xf>
    <xf numFmtId="10" fontId="46" fillId="0" borderId="0" xfId="12" applyNumberFormat="1" applyFont="1" applyFill="1" applyBorder="1" applyAlignment="1" applyProtection="1">
      <alignment vertical="top"/>
      <protection hidden="1"/>
    </xf>
    <xf numFmtId="0" fontId="51" fillId="0" borderId="0" xfId="12" applyNumberFormat="1" applyFont="1" applyFill="1" applyBorder="1" applyAlignment="1" applyProtection="1">
      <alignment vertical="top"/>
      <protection hidden="1"/>
    </xf>
    <xf numFmtId="0" fontId="1" fillId="0" borderId="15" xfId="12" applyFont="1" applyBorder="1" applyAlignment="1" applyProtection="1">
      <alignment horizontal="center" vertical="top"/>
      <protection hidden="1"/>
    </xf>
    <xf numFmtId="0" fontId="51" fillId="0" borderId="31" xfId="12" applyNumberFormat="1" applyFont="1" applyFill="1" applyBorder="1" applyAlignment="1" applyProtection="1">
      <alignment horizontal="right" vertical="top"/>
      <protection hidden="1"/>
    </xf>
    <xf numFmtId="0" fontId="50" fillId="0" borderId="0" xfId="12" applyNumberFormat="1" applyFont="1" applyFill="1" applyBorder="1" applyAlignment="1" applyProtection="1">
      <alignment vertical="center"/>
      <protection hidden="1"/>
    </xf>
    <xf numFmtId="0" fontId="50" fillId="0" borderId="0" xfId="12" applyNumberFormat="1" applyFont="1" applyFill="1" applyBorder="1" applyAlignment="1" applyProtection="1">
      <alignment vertical="top"/>
      <protection hidden="1"/>
    </xf>
    <xf numFmtId="0" fontId="52" fillId="0" borderId="0" xfId="12" applyNumberFormat="1" applyFont="1" applyFill="1" applyBorder="1" applyAlignment="1" applyProtection="1">
      <alignment vertical="top"/>
      <protection hidden="1"/>
    </xf>
    <xf numFmtId="0" fontId="53" fillId="0" borderId="0" xfId="12" applyNumberFormat="1" applyFont="1" applyFill="1" applyBorder="1" applyAlignment="1" applyProtection="1">
      <alignment vertical="top"/>
      <protection hidden="1"/>
    </xf>
    <xf numFmtId="0" fontId="54" fillId="0" borderId="0" xfId="12" applyNumberFormat="1" applyFont="1" applyFill="1" applyBorder="1" applyAlignment="1" applyProtection="1">
      <alignment vertical="top"/>
      <protection hidden="1"/>
    </xf>
    <xf numFmtId="0" fontId="23" fillId="0" borderId="19" xfId="12" applyFont="1" applyBorder="1" applyAlignment="1" applyProtection="1">
      <alignment horizontal="center" vertical="center" wrapText="1"/>
      <protection hidden="1"/>
    </xf>
    <xf numFmtId="0" fontId="0" fillId="0" borderId="20" xfId="12" applyNumberFormat="1" applyFont="1" applyFill="1" applyBorder="1" applyAlignment="1" applyProtection="1">
      <alignment horizontal="left" vertical="center" indent="3"/>
      <protection hidden="1"/>
    </xf>
    <xf numFmtId="0" fontId="51" fillId="0" borderId="21" xfId="12" applyNumberFormat="1" applyFont="1" applyFill="1" applyBorder="1" applyAlignment="1" applyProtection="1">
      <alignment vertical="top"/>
      <protection hidden="1"/>
    </xf>
    <xf numFmtId="0" fontId="1" fillId="0" borderId="21" xfId="12" applyFont="1" applyBorder="1" applyAlignment="1" applyProtection="1">
      <alignment horizontal="center" vertical="center"/>
      <protection hidden="1"/>
    </xf>
    <xf numFmtId="0" fontId="1" fillId="0" borderId="22" xfId="12" applyFont="1" applyBorder="1" applyAlignment="1" applyProtection="1">
      <alignment horizontal="right" vertical="center"/>
      <protection hidden="1"/>
    </xf>
    <xf numFmtId="4" fontId="1" fillId="9" borderId="36" xfId="12" applyNumberFormat="1" applyFont="1" applyFill="1" applyBorder="1" applyAlignment="1" applyProtection="1">
      <alignment horizontal="right" vertical="center" wrapText="1"/>
      <protection locked="0"/>
    </xf>
    <xf numFmtId="2" fontId="50" fillId="0" borderId="0" xfId="12" applyNumberFormat="1" applyFont="1" applyFill="1" applyBorder="1" applyAlignment="1" applyProtection="1">
      <alignment vertical="center"/>
      <protection hidden="1"/>
    </xf>
    <xf numFmtId="175" fontId="50" fillId="0" borderId="0" xfId="12" applyNumberFormat="1" applyFont="1" applyFill="1" applyBorder="1" applyAlignment="1" applyProtection="1">
      <alignment vertical="top"/>
      <protection hidden="1"/>
    </xf>
    <xf numFmtId="0" fontId="55" fillId="0" borderId="0" xfId="12" applyNumberFormat="1" applyFont="1" applyFill="1" applyBorder="1" applyAlignment="1" applyProtection="1">
      <alignment horizontal="left" vertical="center" indent="3"/>
      <protection hidden="1"/>
    </xf>
    <xf numFmtId="175" fontId="50" fillId="0" borderId="2" xfId="12" applyNumberFormat="1" applyFont="1" applyFill="1" applyBorder="1" applyAlignment="1" applyProtection="1">
      <alignment vertical="top"/>
      <protection hidden="1"/>
    </xf>
    <xf numFmtId="0" fontId="1" fillId="0" borderId="20" xfId="12" applyNumberFormat="1" applyFont="1" applyFill="1" applyBorder="1" applyAlignment="1" applyProtection="1">
      <alignment horizontal="left" vertical="center" indent="3"/>
      <protection hidden="1"/>
    </xf>
    <xf numFmtId="0" fontId="23" fillId="0" borderId="8" xfId="12" applyFont="1" applyBorder="1" applyAlignment="1" applyProtection="1">
      <alignment horizontal="center" vertical="center" wrapText="1"/>
      <protection hidden="1"/>
    </xf>
    <xf numFmtId="0" fontId="0" fillId="0" borderId="32" xfId="12" applyNumberFormat="1" applyFont="1" applyFill="1" applyBorder="1" applyAlignment="1" applyProtection="1">
      <alignment horizontal="left" vertical="center" indent="3"/>
      <protection hidden="1"/>
    </xf>
    <xf numFmtId="0" fontId="51" fillId="0" borderId="37" xfId="12" applyNumberFormat="1" applyFont="1" applyFill="1" applyBorder="1" applyAlignment="1" applyProtection="1">
      <alignment vertical="top"/>
      <protection hidden="1"/>
    </xf>
    <xf numFmtId="0" fontId="1" fillId="0" borderId="33" xfId="12" applyFont="1" applyBorder="1" applyAlignment="1" applyProtection="1">
      <alignment horizontal="right" vertical="center"/>
      <protection hidden="1"/>
    </xf>
    <xf numFmtId="0" fontId="23" fillId="15" borderId="19" xfId="12" applyFont="1" applyFill="1" applyBorder="1" applyAlignment="1" applyProtection="1">
      <alignment horizontal="center" vertical="center" wrapText="1"/>
      <protection hidden="1"/>
    </xf>
    <xf numFmtId="0" fontId="23" fillId="0" borderId="0" xfId="12" applyFont="1" applyAlignment="1" applyProtection="1">
      <alignment horizontal="center" vertical="center" wrapText="1"/>
      <protection hidden="1"/>
    </xf>
    <xf numFmtId="0" fontId="1" fillId="0" borderId="21" xfId="12" applyFont="1" applyBorder="1" applyAlignment="1" applyProtection="1">
      <alignment horizontal="right" vertical="center"/>
      <protection hidden="1"/>
    </xf>
    <xf numFmtId="10" fontId="1" fillId="9" borderId="36" xfId="12" applyNumberFormat="1" applyFont="1" applyFill="1" applyBorder="1" applyAlignment="1" applyProtection="1">
      <alignment horizontal="right" vertical="center" wrapText="1"/>
      <protection locked="0"/>
    </xf>
    <xf numFmtId="10" fontId="50" fillId="0" borderId="0" xfId="12" applyNumberFormat="1" applyFont="1" applyFill="1" applyBorder="1" applyAlignment="1" applyProtection="1">
      <alignment vertical="top"/>
      <protection hidden="1"/>
    </xf>
    <xf numFmtId="0" fontId="1" fillId="0" borderId="37" xfId="12" applyFont="1" applyBorder="1" applyAlignment="1" applyProtection="1">
      <alignment horizontal="right" vertical="center"/>
      <protection hidden="1"/>
    </xf>
    <xf numFmtId="0" fontId="1" fillId="0" borderId="10" xfId="12" applyFont="1" applyBorder="1" applyAlignment="1" applyProtection="1">
      <alignment vertical="center"/>
      <protection hidden="1"/>
    </xf>
    <xf numFmtId="0" fontId="1" fillId="0" borderId="0" xfId="12" applyFont="1" applyBorder="1" applyAlignment="1" applyProtection="1">
      <alignment horizontal="center" vertical="center"/>
      <protection hidden="1"/>
    </xf>
    <xf numFmtId="0" fontId="23" fillId="0" borderId="0" xfId="12" applyFont="1" applyBorder="1" applyAlignment="1" applyProtection="1">
      <alignment horizontal="center" vertical="center" wrapText="1"/>
      <protection hidden="1"/>
    </xf>
    <xf numFmtId="0" fontId="1" fillId="0" borderId="0" xfId="12" applyNumberFormat="1" applyFont="1" applyFill="1" applyBorder="1" applyAlignment="1" applyProtection="1">
      <alignment horizontal="left" vertical="center" indent="6"/>
      <protection hidden="1"/>
    </xf>
    <xf numFmtId="0" fontId="1" fillId="0" borderId="0" xfId="12" applyFont="1" applyBorder="1" applyAlignment="1" applyProtection="1">
      <alignment horizontal="justify" vertical="center"/>
      <protection hidden="1"/>
    </xf>
    <xf numFmtId="0" fontId="1" fillId="0" borderId="0" xfId="12" applyNumberFormat="1" applyFont="1" applyFill="1" applyBorder="1" applyAlignment="1" applyProtection="1">
      <alignment vertical="center" wrapText="1"/>
      <protection hidden="1"/>
    </xf>
    <xf numFmtId="0" fontId="0" fillId="0" borderId="0" xfId="0" applyProtection="1">
      <protection hidden="1"/>
    </xf>
    <xf numFmtId="0" fontId="1" fillId="0" borderId="0" xfId="13" applyFont="1" applyAlignment="1" applyProtection="1">
      <alignment vertical="center"/>
      <protection hidden="1"/>
    </xf>
    <xf numFmtId="167" fontId="1" fillId="0" borderId="0" xfId="0" applyNumberFormat="1" applyFont="1" applyAlignment="1" applyProtection="1">
      <alignment horizontal="center" vertical="center"/>
      <protection hidden="1"/>
    </xf>
    <xf numFmtId="0" fontId="20" fillId="0" borderId="0" xfId="13" applyProtection="1">
      <protection hidden="1"/>
    </xf>
    <xf numFmtId="166" fontId="23" fillId="0" borderId="0" xfId="13" applyNumberFormat="1" applyFont="1" applyAlignment="1" applyProtection="1">
      <alignment vertical="center"/>
      <protection hidden="1"/>
    </xf>
    <xf numFmtId="0" fontId="23" fillId="0" borderId="0" xfId="13" applyFont="1" applyAlignment="1" applyProtection="1">
      <alignment horizontal="right" vertical="center"/>
      <protection hidden="1"/>
    </xf>
    <xf numFmtId="0" fontId="23" fillId="0" borderId="0" xfId="13" applyFont="1" applyAlignment="1" applyProtection="1">
      <alignment horizontal="left" vertical="center" indent="2"/>
      <protection hidden="1"/>
    </xf>
    <xf numFmtId="0" fontId="1" fillId="0" borderId="0" xfId="13" applyFont="1" applyAlignment="1" applyProtection="1">
      <alignment horizontal="left" vertical="center" indent="1"/>
      <protection hidden="1"/>
    </xf>
    <xf numFmtId="0" fontId="23" fillId="0" borderId="1" xfId="13" applyFont="1" applyBorder="1" applyAlignment="1">
      <alignment vertical="center"/>
    </xf>
    <xf numFmtId="0" fontId="1" fillId="0" borderId="1" xfId="13" applyFont="1" applyBorder="1" applyAlignment="1">
      <alignment vertical="center"/>
    </xf>
    <xf numFmtId="0" fontId="23" fillId="0" borderId="1" xfId="13" applyFont="1" applyBorder="1" applyAlignment="1">
      <alignment horizontal="right" vertical="center"/>
    </xf>
    <xf numFmtId="0" fontId="1" fillId="0" borderId="0" xfId="13" applyFont="1" applyAlignment="1">
      <alignment vertical="center"/>
    </xf>
    <xf numFmtId="0" fontId="1" fillId="0" borderId="0" xfId="13" applyFont="1"/>
    <xf numFmtId="0" fontId="21" fillId="0" borderId="0" xfId="13" applyFont="1"/>
    <xf numFmtId="0" fontId="21" fillId="0" borderId="0" xfId="13" applyFont="1" applyAlignment="1">
      <alignment horizontal="center" vertical="center"/>
    </xf>
    <xf numFmtId="0" fontId="23" fillId="0" borderId="0" xfId="13" applyFont="1" applyAlignment="1">
      <alignment horizontal="center" vertical="center"/>
    </xf>
    <xf numFmtId="0" fontId="1" fillId="0" borderId="0" xfId="13" applyFont="1" applyAlignment="1">
      <alignment horizontal="left" vertical="center"/>
    </xf>
    <xf numFmtId="0" fontId="21" fillId="0" borderId="0" xfId="13" applyFont="1" applyAlignment="1">
      <alignment horizontal="center"/>
    </xf>
    <xf numFmtId="166" fontId="1" fillId="0" borderId="0" xfId="13" applyNumberFormat="1" applyFont="1" applyAlignment="1">
      <alignment horizontal="left" vertical="center"/>
    </xf>
    <xf numFmtId="0" fontId="1" fillId="0" borderId="0" xfId="14" applyAlignment="1">
      <alignment horizontal="left" vertical="center"/>
    </xf>
    <xf numFmtId="0" fontId="23" fillId="0" borderId="0" xfId="14" applyFont="1" applyAlignment="1">
      <alignment horizontal="left" vertical="center"/>
    </xf>
    <xf numFmtId="0" fontId="1" fillId="0" borderId="0" xfId="13" applyFont="1" applyAlignment="1">
      <alignment horizontal="justify" vertical="center"/>
    </xf>
    <xf numFmtId="0" fontId="1" fillId="0" borderId="0" xfId="15" applyAlignment="1">
      <alignment horizontal="left" vertical="center"/>
    </xf>
    <xf numFmtId="0" fontId="1" fillId="0" borderId="0" xfId="13" applyFont="1" applyAlignment="1">
      <alignment vertical="top"/>
    </xf>
    <xf numFmtId="167" fontId="1" fillId="0" borderId="0" xfId="13" applyNumberFormat="1" applyFont="1" applyAlignment="1">
      <alignment horizontal="center" vertical="top"/>
    </xf>
    <xf numFmtId="0" fontId="1" fillId="0" borderId="0" xfId="13" applyFont="1" applyAlignment="1">
      <alignment horizontal="justify"/>
    </xf>
    <xf numFmtId="0" fontId="0" fillId="0" borderId="0" xfId="13" quotePrefix="1" applyFont="1" applyAlignment="1">
      <alignment horizontal="justify"/>
    </xf>
    <xf numFmtId="4" fontId="23" fillId="0" borderId="0" xfId="13" applyNumberFormat="1" applyFont="1" applyAlignment="1">
      <alignment vertical="center"/>
    </xf>
    <xf numFmtId="0" fontId="23" fillId="0" borderId="0" xfId="13" applyFont="1" applyAlignment="1">
      <alignment horizontal="justify" vertical="center"/>
    </xf>
    <xf numFmtId="167" fontId="1" fillId="0" borderId="0" xfId="13" applyNumberFormat="1" applyFont="1" applyAlignment="1">
      <alignment horizontal="center" vertical="center"/>
    </xf>
    <xf numFmtId="0" fontId="21" fillId="0" borderId="0" xfId="13" applyFont="1" applyAlignment="1">
      <alignment vertical="center"/>
    </xf>
    <xf numFmtId="0" fontId="0" fillId="0" borderId="0" xfId="13" applyFont="1" applyAlignment="1">
      <alignment vertical="top"/>
    </xf>
    <xf numFmtId="0" fontId="1" fillId="0" borderId="0" xfId="13" applyFont="1" applyAlignment="1">
      <alignment horizontal="center" vertical="top"/>
    </xf>
    <xf numFmtId="0" fontId="1" fillId="0" borderId="0" xfId="0" applyFont="1" applyAlignment="1">
      <alignment horizontal="center" vertical="center" wrapText="1"/>
    </xf>
    <xf numFmtId="0" fontId="1" fillId="0" borderId="0" xfId="0" applyFont="1"/>
    <xf numFmtId="167" fontId="1" fillId="0" borderId="0" xfId="0" applyNumberFormat="1" applyFont="1" applyAlignment="1">
      <alignment horizontal="center" vertical="center"/>
    </xf>
    <xf numFmtId="0" fontId="1" fillId="0" borderId="0" xfId="0" applyFont="1" applyAlignment="1">
      <alignment horizontal="right" vertical="center"/>
    </xf>
    <xf numFmtId="166" fontId="23" fillId="0" borderId="0" xfId="13" applyNumberFormat="1" applyFont="1" applyAlignment="1">
      <alignment vertical="center"/>
    </xf>
    <xf numFmtId="0" fontId="23" fillId="0" borderId="0" xfId="13" applyFont="1" applyAlignment="1">
      <alignment horizontal="right" vertical="center"/>
    </xf>
    <xf numFmtId="0" fontId="23" fillId="0" borderId="0" xfId="13" applyFont="1" applyAlignment="1">
      <alignment horizontal="left" vertical="center" indent="2"/>
    </xf>
    <xf numFmtId="0" fontId="23" fillId="0" borderId="0" xfId="13" applyFont="1" applyAlignment="1">
      <alignment horizontal="left" vertical="center" indent="1"/>
    </xf>
    <xf numFmtId="0" fontId="1" fillId="0" borderId="0" xfId="13" applyFont="1" applyAlignment="1">
      <alignment horizontal="left" vertical="center" indent="1"/>
    </xf>
    <xf numFmtId="0" fontId="1" fillId="0" borderId="0" xfId="0" applyFont="1" applyAlignment="1">
      <alignment horizontal="left" vertical="center" indent="2"/>
    </xf>
    <xf numFmtId="0" fontId="23" fillId="0" borderId="0" xfId="0" applyFont="1" applyAlignment="1">
      <alignment horizontal="left" vertical="center"/>
    </xf>
    <xf numFmtId="0" fontId="1" fillId="9" borderId="21" xfId="0" applyFont="1" applyFill="1" applyBorder="1" applyAlignment="1" applyProtection="1">
      <alignment horizontal="left" vertical="center"/>
      <protection locked="0"/>
    </xf>
    <xf numFmtId="0" fontId="0" fillId="0" borderId="0" xfId="0" applyAlignment="1">
      <alignment wrapText="1"/>
    </xf>
    <xf numFmtId="0" fontId="23" fillId="0" borderId="0" xfId="0" applyFont="1" applyAlignment="1">
      <alignment horizontal="justify" vertical="top"/>
    </xf>
    <xf numFmtId="2" fontId="23" fillId="7" borderId="6" xfId="5" applyNumberFormat="1" applyFont="1" applyFill="1" applyBorder="1" applyAlignment="1" applyProtection="1">
      <alignment vertical="center"/>
      <protection hidden="1"/>
    </xf>
    <xf numFmtId="2" fontId="23" fillId="7" borderId="4" xfId="5" applyNumberFormat="1" applyFont="1" applyFill="1" applyBorder="1" applyAlignment="1" applyProtection="1">
      <alignment vertical="center"/>
      <protection hidden="1"/>
    </xf>
    <xf numFmtId="9" fontId="23" fillId="9" borderId="26" xfId="5" applyNumberFormat="1" applyFont="1" applyFill="1" applyBorder="1" applyAlignment="1" applyProtection="1">
      <alignment vertical="center"/>
      <protection locked="0"/>
    </xf>
    <xf numFmtId="9" fontId="23" fillId="9" borderId="28" xfId="5" applyNumberFormat="1" applyFont="1" applyFill="1" applyBorder="1" applyAlignment="1" applyProtection="1">
      <alignment vertical="center"/>
      <protection locked="0"/>
    </xf>
    <xf numFmtId="2" fontId="23" fillId="7" borderId="6" xfId="5" applyNumberFormat="1" applyFont="1" applyFill="1" applyBorder="1" applyAlignment="1" applyProtection="1">
      <alignment vertical="center" wrapText="1"/>
      <protection hidden="1"/>
    </xf>
    <xf numFmtId="2" fontId="23" fillId="7" borderId="4" xfId="5" applyNumberFormat="1" applyFont="1" applyFill="1" applyBorder="1" applyAlignment="1" applyProtection="1">
      <alignment vertical="center" wrapText="1"/>
      <protection hidden="1"/>
    </xf>
    <xf numFmtId="0" fontId="23" fillId="9" borderId="26" xfId="5" applyFont="1" applyFill="1" applyBorder="1" applyAlignment="1" applyProtection="1">
      <alignment vertical="center"/>
      <protection locked="0"/>
    </xf>
    <xf numFmtId="0" fontId="23" fillId="9" borderId="28" xfId="5" applyFont="1" applyFill="1" applyBorder="1" applyAlignment="1" applyProtection="1">
      <alignment vertical="center"/>
      <protection locked="0"/>
    </xf>
    <xf numFmtId="2" fontId="23" fillId="7" borderId="26" xfId="5" applyNumberFormat="1" applyFont="1" applyFill="1" applyBorder="1" applyAlignment="1" applyProtection="1">
      <alignment vertical="center"/>
      <protection hidden="1"/>
    </xf>
    <xf numFmtId="2" fontId="23" fillId="7" borderId="28" xfId="5" applyNumberFormat="1" applyFont="1" applyFill="1" applyBorder="1" applyAlignment="1" applyProtection="1">
      <alignment vertical="center"/>
      <protection hidden="1"/>
    </xf>
    <xf numFmtId="4" fontId="23" fillId="10" borderId="15" xfId="5" applyNumberFormat="1" applyFont="1" applyFill="1" applyBorder="1" applyAlignment="1" applyProtection="1">
      <alignment vertical="center"/>
      <protection hidden="1"/>
    </xf>
    <xf numFmtId="14" fontId="2"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24" fillId="0" borderId="0" xfId="0" applyFont="1" applyAlignment="1" applyProtection="1">
      <alignment vertical="center" wrapText="1"/>
      <protection hidden="1"/>
    </xf>
    <xf numFmtId="0" fontId="3" fillId="10" borderId="8" xfId="0" applyFont="1" applyFill="1" applyBorder="1" applyAlignment="1">
      <alignment horizontal="center" vertical="top" wrapText="1"/>
    </xf>
    <xf numFmtId="2" fontId="3" fillId="10" borderId="8" xfId="3" applyNumberFormat="1" applyFont="1" applyFill="1" applyBorder="1" applyAlignment="1" applyProtection="1">
      <alignment horizontal="right" vertical="top"/>
      <protection locked="0" hidden="1"/>
    </xf>
    <xf numFmtId="2" fontId="3" fillId="10" borderId="2" xfId="0" applyNumberFormat="1" applyFont="1" applyFill="1" applyBorder="1" applyAlignment="1">
      <alignment horizontal="right" vertical="top"/>
    </xf>
    <xf numFmtId="0" fontId="5" fillId="10" borderId="0" xfId="0" applyFont="1" applyFill="1" applyAlignment="1">
      <alignment vertical="top"/>
    </xf>
    <xf numFmtId="0" fontId="3" fillId="10" borderId="0" xfId="0" applyFont="1" applyFill="1" applyAlignment="1">
      <alignment vertical="top"/>
    </xf>
    <xf numFmtId="2" fontId="3" fillId="10" borderId="0" xfId="0" applyNumberFormat="1" applyFont="1" applyFill="1" applyAlignment="1">
      <alignment vertical="top"/>
    </xf>
    <xf numFmtId="0" fontId="5" fillId="10" borderId="0" xfId="0" applyFont="1" applyFill="1" applyAlignment="1" applyProtection="1">
      <alignment vertical="top"/>
      <protection hidden="1"/>
    </xf>
    <xf numFmtId="0" fontId="3" fillId="0" borderId="0" xfId="2" applyFont="1" applyAlignment="1">
      <alignment horizontal="left" vertical="center"/>
    </xf>
    <xf numFmtId="0" fontId="2" fillId="0" borderId="0" xfId="3" applyNumberFormat="1" applyFont="1" applyFill="1" applyBorder="1" applyAlignment="1" applyProtection="1">
      <alignment horizontal="justify" vertical="center" wrapText="1"/>
    </xf>
    <xf numFmtId="0" fontId="2" fillId="10" borderId="2" xfId="0" applyFont="1" applyFill="1" applyBorder="1" applyAlignment="1">
      <alignment horizontal="center" vertical="top" wrapText="1"/>
    </xf>
    <xf numFmtId="10" fontId="2" fillId="10" borderId="2" xfId="0" applyNumberFormat="1" applyFont="1" applyFill="1" applyBorder="1" applyAlignment="1">
      <alignment horizontal="center" vertical="top" wrapText="1"/>
    </xf>
    <xf numFmtId="0" fontId="2" fillId="10" borderId="2" xfId="0" applyFont="1" applyFill="1" applyBorder="1" applyAlignment="1">
      <alignment vertical="top" wrapText="1"/>
    </xf>
    <xf numFmtId="0" fontId="2" fillId="10" borderId="2" xfId="0" applyFont="1" applyFill="1" applyBorder="1" applyAlignment="1">
      <alignment horizontal="center" vertical="top"/>
    </xf>
    <xf numFmtId="0" fontId="4" fillId="10" borderId="0" xfId="0" applyFont="1" applyFill="1" applyAlignment="1">
      <alignment horizontal="left" vertical="top"/>
    </xf>
    <xf numFmtId="0" fontId="5" fillId="10" borderId="0" xfId="0" applyFont="1" applyFill="1" applyAlignment="1">
      <alignment horizontal="center" vertical="top"/>
    </xf>
    <xf numFmtId="0" fontId="2" fillId="10" borderId="0" xfId="0" applyFont="1" applyFill="1" applyAlignment="1" applyProtection="1">
      <alignment horizontal="center" vertical="top" wrapText="1"/>
      <protection hidden="1"/>
    </xf>
    <xf numFmtId="0" fontId="3" fillId="10" borderId="0" xfId="0" applyFont="1" applyFill="1" applyAlignment="1">
      <alignment horizontal="center" vertical="top"/>
    </xf>
    <xf numFmtId="0" fontId="2" fillId="10" borderId="3" xfId="0" applyFont="1" applyFill="1" applyBorder="1" applyAlignment="1">
      <alignment horizontal="center" vertical="top"/>
    </xf>
    <xf numFmtId="0" fontId="2" fillId="10" borderId="4" xfId="0" applyFont="1" applyFill="1" applyBorder="1" applyAlignment="1">
      <alignment horizontal="center" vertical="top"/>
    </xf>
    <xf numFmtId="0" fontId="3" fillId="10" borderId="5" xfId="0" applyFont="1" applyFill="1" applyBorder="1" applyAlignment="1">
      <alignment horizontal="center" vertical="top"/>
    </xf>
    <xf numFmtId="0" fontId="2" fillId="10" borderId="0" xfId="0" applyFont="1" applyFill="1" applyAlignment="1" applyProtection="1">
      <alignment horizontal="center" vertical="top"/>
      <protection hidden="1"/>
    </xf>
    <xf numFmtId="0" fontId="23" fillId="10" borderId="2" xfId="3" applyNumberFormat="1" applyFont="1" applyFill="1" applyBorder="1" applyAlignment="1" applyProtection="1">
      <alignment horizontal="center" vertical="top" wrapText="1"/>
    </xf>
    <xf numFmtId="0" fontId="23" fillId="10" borderId="2" xfId="3" applyNumberFormat="1" applyFont="1" applyFill="1" applyBorder="1" applyAlignment="1" applyProtection="1">
      <alignment horizontal="justify" vertical="top" wrapText="1"/>
    </xf>
    <xf numFmtId="0" fontId="23" fillId="10" borderId="2" xfId="3" applyNumberFormat="1" applyFont="1" applyFill="1" applyBorder="1" applyAlignment="1" applyProtection="1">
      <alignment horizontal="center" vertical="top"/>
    </xf>
    <xf numFmtId="0" fontId="21" fillId="10" borderId="0" xfId="0" applyFont="1" applyFill="1" applyAlignment="1">
      <alignment vertical="top"/>
    </xf>
    <xf numFmtId="0" fontId="0" fillId="10" borderId="0" xfId="0" applyFill="1" applyAlignment="1">
      <alignment vertical="top"/>
    </xf>
    <xf numFmtId="0" fontId="23" fillId="10" borderId="2" xfId="0" applyFont="1" applyFill="1" applyBorder="1" applyAlignment="1">
      <alignment horizontal="center" vertical="top"/>
    </xf>
    <xf numFmtId="0" fontId="25" fillId="10" borderId="0" xfId="0" applyFont="1" applyFill="1" applyAlignment="1">
      <alignment horizontal="center" vertical="top"/>
    </xf>
    <xf numFmtId="0" fontId="0" fillId="8" borderId="2" xfId="0" applyFill="1" applyBorder="1" applyAlignment="1">
      <alignment horizontal="center" vertical="center" wrapText="1"/>
    </xf>
    <xf numFmtId="0" fontId="23" fillId="8" borderId="2" xfId="4" applyFont="1" applyFill="1" applyBorder="1" applyAlignment="1" applyProtection="1">
      <alignment horizontal="justify" vertical="center" wrapText="1"/>
    </xf>
    <xf numFmtId="0" fontId="23" fillId="8" borderId="2" xfId="4" applyFont="1" applyFill="1" applyBorder="1" applyAlignment="1" applyProtection="1">
      <alignment horizontal="center" vertical="center" wrapText="1"/>
    </xf>
    <xf numFmtId="2" fontId="0" fillId="8" borderId="2" xfId="0" applyNumberFormat="1" applyFill="1" applyBorder="1" applyAlignment="1">
      <alignment horizontal="right" vertical="center"/>
    </xf>
    <xf numFmtId="39" fontId="23" fillId="8" borderId="2" xfId="1" applyNumberFormat="1" applyFont="1" applyFill="1" applyBorder="1" applyAlignment="1" applyProtection="1">
      <alignment horizontal="right" vertical="center"/>
    </xf>
    <xf numFmtId="0" fontId="21" fillId="0" borderId="0" xfId="0" applyFont="1" applyAlignment="1">
      <alignment vertical="center"/>
    </xf>
    <xf numFmtId="0" fontId="0" fillId="0" borderId="0" xfId="0" applyAlignment="1">
      <alignment vertical="center"/>
    </xf>
    <xf numFmtId="1" fontId="2" fillId="10" borderId="2" xfId="3" applyNumberFormat="1" applyFont="1" applyFill="1" applyBorder="1" applyAlignment="1" applyProtection="1">
      <alignment horizontal="center" vertical="top" wrapText="1"/>
    </xf>
    <xf numFmtId="0" fontId="2" fillId="10" borderId="2" xfId="3" applyNumberFormat="1" applyFont="1" applyFill="1" applyBorder="1" applyAlignment="1" applyProtection="1">
      <alignment horizontal="center" vertical="top" wrapText="1"/>
    </xf>
    <xf numFmtId="167" fontId="2" fillId="10" borderId="2" xfId="3" applyNumberFormat="1" applyFont="1" applyFill="1" applyBorder="1" applyAlignment="1" applyProtection="1">
      <alignment horizontal="center" vertical="top" wrapText="1"/>
    </xf>
    <xf numFmtId="1" fontId="23" fillId="10" borderId="2" xfId="0" applyNumberFormat="1" applyFont="1" applyFill="1" applyBorder="1" applyAlignment="1">
      <alignment horizontal="center" vertical="top" wrapText="1"/>
    </xf>
    <xf numFmtId="0" fontId="23" fillId="10" borderId="2" xfId="0" applyFont="1" applyFill="1" applyBorder="1" applyAlignment="1">
      <alignment horizontal="center" vertical="top" wrapText="1"/>
    </xf>
    <xf numFmtId="0" fontId="2" fillId="10" borderId="2" xfId="3" applyNumberFormat="1" applyFont="1" applyFill="1" applyBorder="1" applyAlignment="1" applyProtection="1">
      <alignment horizontal="center" vertical="top"/>
    </xf>
    <xf numFmtId="0" fontId="8" fillId="10" borderId="0" xfId="0" applyFont="1" applyFill="1" applyAlignment="1">
      <alignment vertical="top"/>
    </xf>
    <xf numFmtId="0" fontId="4" fillId="10" borderId="0" xfId="3" applyNumberFormat="1" applyFont="1" applyFill="1" applyBorder="1" applyAlignment="1" applyProtection="1">
      <alignment horizontal="center" vertical="top" wrapText="1"/>
      <protection hidden="1"/>
    </xf>
    <xf numFmtId="1" fontId="2" fillId="10" borderId="2" xfId="0" applyNumberFormat="1" applyFont="1" applyFill="1" applyBorder="1" applyAlignment="1">
      <alignment horizontal="center" vertical="center"/>
    </xf>
    <xf numFmtId="1" fontId="7" fillId="10" borderId="2" xfId="0" applyNumberFormat="1" applyFont="1" applyFill="1" applyBorder="1" applyAlignment="1">
      <alignment horizontal="center" vertical="center"/>
    </xf>
    <xf numFmtId="1" fontId="7" fillId="10" borderId="2" xfId="0" applyNumberFormat="1" applyFont="1" applyFill="1" applyBorder="1" applyAlignment="1">
      <alignment horizontal="center" vertical="center" wrapText="1"/>
    </xf>
    <xf numFmtId="1" fontId="23" fillId="10" borderId="2" xfId="0" applyNumberFormat="1"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 fillId="10" borderId="2" xfId="0" applyFont="1" applyFill="1" applyBorder="1" applyAlignment="1">
      <alignment horizontal="center" vertical="center"/>
    </xf>
    <xf numFmtId="0" fontId="8" fillId="10" borderId="0" xfId="0" applyFont="1" applyFill="1" applyAlignment="1">
      <alignment vertical="center"/>
    </xf>
    <xf numFmtId="0" fontId="5" fillId="10" borderId="0" xfId="0" applyFont="1" applyFill="1" applyAlignment="1">
      <alignment vertical="center"/>
    </xf>
    <xf numFmtId="0" fontId="4" fillId="10" borderId="0" xfId="0" applyFont="1" applyFill="1" applyAlignment="1" applyProtection="1">
      <alignment horizontal="center" vertical="center"/>
      <protection hidden="1"/>
    </xf>
    <xf numFmtId="0" fontId="5" fillId="10" borderId="0" xfId="0" applyFont="1" applyFill="1" applyAlignment="1">
      <alignment horizontal="center" vertical="center"/>
    </xf>
    <xf numFmtId="0" fontId="3" fillId="10" borderId="0" xfId="0" applyFont="1" applyFill="1" applyAlignment="1">
      <alignment vertical="center"/>
    </xf>
    <xf numFmtId="170" fontId="28" fillId="12" borderId="2" xfId="0" applyNumberFormat="1" applyFont="1" applyFill="1" applyBorder="1" applyAlignment="1">
      <alignment horizontal="justify" vertical="center" wrapText="1"/>
    </xf>
    <xf numFmtId="0" fontId="3" fillId="12" borderId="2" xfId="0" applyFont="1" applyFill="1" applyBorder="1" applyAlignment="1">
      <alignment horizontal="center" vertical="center" wrapText="1"/>
    </xf>
    <xf numFmtId="0" fontId="3" fillId="12" borderId="2" xfId="0" applyFont="1" applyFill="1" applyBorder="1" applyAlignment="1">
      <alignment horizontal="center" vertical="center"/>
    </xf>
    <xf numFmtId="2" fontId="3" fillId="12" borderId="2" xfId="3" applyNumberFormat="1" applyFont="1" applyFill="1" applyBorder="1" applyAlignment="1" applyProtection="1">
      <alignment horizontal="right" vertical="center"/>
    </xf>
    <xf numFmtId="2" fontId="2" fillId="12" borderId="2" xfId="3" applyNumberFormat="1" applyFont="1" applyFill="1" applyBorder="1" applyAlignment="1" applyProtection="1">
      <alignment horizontal="right" vertical="center"/>
    </xf>
    <xf numFmtId="0" fontId="5" fillId="12" borderId="2" xfId="0" applyFont="1" applyFill="1" applyBorder="1" applyAlignment="1">
      <alignment vertical="center"/>
    </xf>
    <xf numFmtId="173" fontId="29" fillId="0" borderId="0" xfId="0" applyNumberFormat="1" applyFont="1" applyAlignment="1">
      <alignment vertical="center"/>
    </xf>
    <xf numFmtId="1" fontId="2" fillId="10" borderId="2" xfId="0" applyNumberFormat="1" applyFont="1" applyFill="1" applyBorder="1" applyAlignment="1">
      <alignment horizontal="center" vertical="top" wrapText="1"/>
    </xf>
    <xf numFmtId="0" fontId="3" fillId="10" borderId="0" xfId="9" applyNumberFormat="1" applyFont="1" applyFill="1" applyBorder="1" applyAlignment="1" applyProtection="1">
      <alignment vertical="center"/>
      <protection hidden="1"/>
    </xf>
    <xf numFmtId="0" fontId="3" fillId="10" borderId="0" xfId="9" applyNumberFormat="1" applyFont="1" applyFill="1" applyBorder="1" applyAlignment="1" applyProtection="1">
      <alignment vertical="top"/>
      <protection hidden="1"/>
    </xf>
    <xf numFmtId="1" fontId="2" fillId="10" borderId="2" xfId="0" applyNumberFormat="1" applyFont="1" applyFill="1" applyBorder="1" applyAlignment="1">
      <alignment horizontal="center" vertical="center" wrapText="1"/>
    </xf>
    <xf numFmtId="0" fontId="2" fillId="10" borderId="2" xfId="0" applyFont="1" applyFill="1" applyBorder="1" applyAlignment="1">
      <alignment horizontal="center" vertical="center" wrapText="1"/>
    </xf>
    <xf numFmtId="0" fontId="20" fillId="10" borderId="0" xfId="9" applyNumberFormat="1" applyFont="1" applyFill="1" applyBorder="1" applyAlignment="1" applyProtection="1">
      <alignment vertical="center"/>
      <protection hidden="1"/>
    </xf>
    <xf numFmtId="0" fontId="20" fillId="10" borderId="0" xfId="9" applyNumberFormat="1" applyFont="1" applyFill="1" applyBorder="1" applyAlignment="1" applyProtection="1">
      <alignment vertical="top"/>
      <protection hidden="1"/>
    </xf>
    <xf numFmtId="0" fontId="23" fillId="10" borderId="2" xfId="0" applyFont="1" applyFill="1" applyBorder="1" applyAlignment="1" applyProtection="1">
      <alignment horizontal="left" vertical="top" wrapText="1"/>
      <protection hidden="1"/>
    </xf>
    <xf numFmtId="0" fontId="2" fillId="10" borderId="34" xfId="0" applyFont="1" applyFill="1" applyBorder="1" applyAlignment="1">
      <alignment horizontal="center" vertical="top" wrapText="1"/>
    </xf>
    <xf numFmtId="0" fontId="23" fillId="10" borderId="35" xfId="0" applyFont="1" applyFill="1" applyBorder="1" applyAlignment="1">
      <alignment horizontal="left" vertical="top" wrapText="1"/>
    </xf>
    <xf numFmtId="0" fontId="38" fillId="10" borderId="2" xfId="0" applyFont="1" applyFill="1" applyBorder="1" applyAlignment="1">
      <alignment horizontal="center" vertical="top" wrapText="1"/>
    </xf>
    <xf numFmtId="0" fontId="23" fillId="10" borderId="2" xfId="0" applyFont="1" applyFill="1" applyBorder="1" applyAlignment="1" applyProtection="1">
      <alignment horizontal="center" vertical="center" wrapText="1"/>
      <protection hidden="1"/>
    </xf>
    <xf numFmtId="168" fontId="23" fillId="10" borderId="2" xfId="0" applyNumberFormat="1" applyFont="1" applyFill="1" applyBorder="1" applyAlignment="1" applyProtection="1">
      <alignment horizontal="center" vertical="center" wrapText="1"/>
      <protection hidden="1"/>
    </xf>
    <xf numFmtId="0" fontId="21" fillId="10" borderId="0" xfId="0" applyFont="1" applyFill="1" applyProtection="1">
      <protection hidden="1"/>
    </xf>
    <xf numFmtId="0" fontId="29" fillId="10" borderId="2" xfId="0" applyFont="1" applyFill="1" applyBorder="1" applyAlignment="1">
      <alignment vertical="top" wrapText="1"/>
    </xf>
    <xf numFmtId="0" fontId="21" fillId="10" borderId="0" xfId="0" applyFont="1" applyFill="1" applyAlignment="1" applyProtection="1">
      <alignment horizontal="center" vertical="center"/>
      <protection hidden="1"/>
    </xf>
    <xf numFmtId="0" fontId="1" fillId="10" borderId="0" xfId="0" applyFont="1" applyFill="1" applyProtection="1">
      <protection hidden="1"/>
    </xf>
    <xf numFmtId="0" fontId="23" fillId="10" borderId="4" xfId="0" applyFont="1" applyFill="1" applyBorder="1" applyAlignment="1" applyProtection="1">
      <alignment horizontal="center" vertical="center" wrapText="1"/>
      <protection hidden="1"/>
    </xf>
    <xf numFmtId="0" fontId="38" fillId="10" borderId="4" xfId="0" applyFont="1" applyFill="1" applyBorder="1" applyAlignment="1">
      <alignment horizontal="center" vertical="top" wrapText="1"/>
    </xf>
    <xf numFmtId="0" fontId="21" fillId="10" borderId="0" xfId="0" applyFont="1" applyFill="1" applyAlignment="1" applyProtection="1">
      <alignment horizontal="center"/>
      <protection hidden="1"/>
    </xf>
    <xf numFmtId="168" fontId="25" fillId="10" borderId="0" xfId="0" applyNumberFormat="1" applyFont="1" applyFill="1" applyAlignment="1" applyProtection="1">
      <alignment horizontal="center" vertical="center" wrapText="1"/>
      <protection hidden="1"/>
    </xf>
    <xf numFmtId="0" fontId="1" fillId="10" borderId="0" xfId="0" applyFont="1" applyFill="1" applyAlignment="1" applyProtection="1">
      <alignment horizontal="center"/>
      <protection hidden="1"/>
    </xf>
    <xf numFmtId="1" fontId="2" fillId="0" borderId="1" xfId="0" applyNumberFormat="1" applyFont="1" applyBorder="1" applyAlignment="1" applyProtection="1">
      <alignment horizontal="left" vertical="center"/>
      <protection hidden="1"/>
    </xf>
    <xf numFmtId="1" fontId="23" fillId="0" borderId="1" xfId="0" applyNumberFormat="1" applyFont="1" applyBorder="1" applyAlignment="1" applyProtection="1">
      <alignment horizontal="left" vertical="center"/>
      <protection hidden="1"/>
    </xf>
    <xf numFmtId="1" fontId="23" fillId="0" borderId="1" xfId="0" applyNumberFormat="1" applyFont="1" applyBorder="1" applyAlignment="1">
      <alignment horizontal="left" vertical="center"/>
    </xf>
    <xf numFmtId="0" fontId="4" fillId="5" borderId="0" xfId="0" applyFont="1" applyFill="1" applyAlignment="1">
      <alignment horizontal="left" vertical="center" wrapText="1"/>
    </xf>
    <xf numFmtId="0" fontId="5" fillId="5" borderId="0" xfId="0" applyFont="1" applyFill="1" applyAlignment="1">
      <alignment horizontal="center" vertical="center" wrapText="1"/>
    </xf>
    <xf numFmtId="0" fontId="5" fillId="5" borderId="0" xfId="0" applyFont="1" applyFill="1" applyAlignment="1">
      <alignment vertical="center" wrapText="1"/>
    </xf>
    <xf numFmtId="0" fontId="5" fillId="5" borderId="0" xfId="0" applyFont="1" applyFill="1" applyAlignment="1">
      <alignment vertical="center"/>
    </xf>
    <xf numFmtId="0" fontId="3" fillId="5" borderId="0" xfId="0" applyFont="1" applyFill="1" applyAlignment="1">
      <alignment vertical="center"/>
    </xf>
    <xf numFmtId="0" fontId="3" fillId="5" borderId="0" xfId="0" applyFont="1" applyFill="1" applyAlignment="1">
      <alignment horizontal="center" vertical="center"/>
    </xf>
    <xf numFmtId="15" fontId="3" fillId="5" borderId="0" xfId="0" applyNumberFormat="1" applyFont="1" applyFill="1" applyAlignment="1">
      <alignment vertical="center"/>
    </xf>
    <xf numFmtId="0" fontId="0" fillId="0" borderId="2" xfId="0" applyBorder="1" applyAlignment="1">
      <alignment horizontal="left" vertical="top" wrapText="1"/>
    </xf>
    <xf numFmtId="1" fontId="0" fillId="0" borderId="2" xfId="3" applyNumberFormat="1" applyFont="1" applyFill="1" applyBorder="1" applyAlignment="1" applyProtection="1">
      <alignment horizontal="left" vertical="top" wrapText="1"/>
      <protection locked="0" hidden="1"/>
    </xf>
    <xf numFmtId="0" fontId="0" fillId="0" borderId="2" xfId="0" applyBorder="1" applyAlignment="1">
      <alignment horizontal="center" vertical="top" wrapText="1"/>
    </xf>
    <xf numFmtId="10" fontId="0" fillId="0" borderId="2" xfId="3" applyNumberFormat="1" applyFont="1" applyFill="1" applyBorder="1" applyAlignment="1" applyProtection="1">
      <alignment horizontal="left" vertical="top" wrapText="1"/>
      <protection locked="0" hidden="1"/>
    </xf>
    <xf numFmtId="0" fontId="0" fillId="0" borderId="2" xfId="0" applyBorder="1" applyAlignment="1">
      <alignment horizontal="justify" vertical="top" wrapText="1"/>
    </xf>
    <xf numFmtId="0" fontId="0" fillId="0" borderId="2" xfId="0" applyBorder="1" applyAlignment="1">
      <alignment horizontal="center" vertical="center" wrapText="1"/>
    </xf>
    <xf numFmtId="1" fontId="3" fillId="0" borderId="2" xfId="3" applyNumberFormat="1" applyFont="1" applyFill="1" applyBorder="1" applyAlignment="1" applyProtection="1">
      <alignment horizontal="left" vertical="top" wrapText="1"/>
      <protection locked="0"/>
    </xf>
    <xf numFmtId="10" fontId="3" fillId="0" borderId="2" xfId="3" applyNumberFormat="1" applyFont="1" applyFill="1" applyBorder="1" applyAlignment="1" applyProtection="1">
      <alignment horizontal="left" vertical="top" wrapText="1"/>
      <protection locked="0" hidden="1"/>
    </xf>
    <xf numFmtId="0" fontId="3" fillId="0" borderId="2" xfId="5" applyFont="1" applyBorder="1" applyAlignment="1" applyProtection="1">
      <alignment horizontal="center" vertical="center"/>
      <protection hidden="1"/>
    </xf>
    <xf numFmtId="0" fontId="16" fillId="0" borderId="23" xfId="5" applyFont="1" applyBorder="1" applyAlignment="1" applyProtection="1">
      <alignment horizontal="right" vertical="center"/>
      <protection hidden="1"/>
    </xf>
    <xf numFmtId="0" fontId="16" fillId="0" borderId="0" xfId="5" applyFont="1" applyAlignment="1" applyProtection="1">
      <alignment horizontal="right" vertical="center"/>
      <protection hidden="1"/>
    </xf>
    <xf numFmtId="0" fontId="18" fillId="0" borderId="2" xfId="5" applyFont="1" applyBorder="1" applyAlignment="1" applyProtection="1">
      <alignment horizontal="center" vertical="center"/>
      <protection hidden="1"/>
    </xf>
    <xf numFmtId="0" fontId="17" fillId="0" borderId="25" xfId="5" applyFont="1" applyBorder="1" applyAlignment="1" applyProtection="1">
      <alignment horizontal="right" vertical="center"/>
      <protection hidden="1"/>
    </xf>
    <xf numFmtId="0" fontId="17" fillId="0" borderId="1" xfId="5" applyFont="1" applyBorder="1" applyAlignment="1" applyProtection="1">
      <alignment horizontal="right" vertical="center"/>
      <protection hidden="1"/>
    </xf>
    <xf numFmtId="0" fontId="2" fillId="0" borderId="6" xfId="5" applyFont="1" applyBorder="1" applyAlignment="1" applyProtection="1">
      <alignment horizontal="center" vertical="center"/>
      <protection hidden="1"/>
    </xf>
    <xf numFmtId="0" fontId="2" fillId="0" borderId="7" xfId="5" applyFont="1" applyBorder="1" applyAlignment="1" applyProtection="1">
      <alignment horizontal="center" vertical="center"/>
      <protection hidden="1"/>
    </xf>
    <xf numFmtId="0" fontId="2" fillId="0" borderId="4" xfId="5" applyFont="1" applyBorder="1" applyAlignment="1" applyProtection="1">
      <alignment horizontal="center" vertical="center"/>
      <protection hidden="1"/>
    </xf>
    <xf numFmtId="0" fontId="13" fillId="0" borderId="15" xfId="5" applyFont="1" applyBorder="1" applyAlignment="1" applyProtection="1">
      <alignment horizontal="center" vertical="center" textRotation="90"/>
      <protection hidden="1"/>
    </xf>
    <xf numFmtId="0" fontId="13" fillId="0" borderId="19" xfId="5" applyFont="1" applyBorder="1" applyAlignment="1" applyProtection="1">
      <alignment horizontal="center" vertical="center" textRotation="90"/>
      <protection hidden="1"/>
    </xf>
    <xf numFmtId="0" fontId="13" fillId="0" borderId="8" xfId="5" applyFont="1" applyBorder="1" applyAlignment="1" applyProtection="1">
      <alignment horizontal="center" vertical="center" textRotation="90"/>
      <protection hidden="1"/>
    </xf>
    <xf numFmtId="0" fontId="14" fillId="3" borderId="16" xfId="5" applyFont="1" applyFill="1" applyBorder="1" applyAlignment="1" applyProtection="1">
      <alignment horizontal="left" vertical="center" wrapText="1"/>
      <protection hidden="1"/>
    </xf>
    <xf numFmtId="0" fontId="14" fillId="3" borderId="17" xfId="5" applyFont="1" applyFill="1" applyBorder="1" applyAlignment="1" applyProtection="1">
      <alignment horizontal="left" vertical="center" wrapText="1"/>
      <protection hidden="1"/>
    </xf>
    <xf numFmtId="0" fontId="14" fillId="3" borderId="18" xfId="5" applyFont="1" applyFill="1" applyBorder="1" applyAlignment="1" applyProtection="1">
      <alignment horizontal="left" vertical="center" wrapText="1"/>
      <protection hidden="1"/>
    </xf>
    <xf numFmtId="0" fontId="15" fillId="0" borderId="20" xfId="5" applyFont="1" applyBorder="1" applyAlignment="1" applyProtection="1">
      <alignment horizontal="center" vertical="center"/>
      <protection hidden="1"/>
    </xf>
    <xf numFmtId="0" fontId="15" fillId="0" borderId="21" xfId="5" applyFont="1" applyBorder="1" applyAlignment="1" applyProtection="1">
      <alignment horizontal="center" vertical="center"/>
      <protection hidden="1"/>
    </xf>
    <xf numFmtId="0" fontId="15" fillId="0" borderId="22" xfId="5" applyFont="1" applyBorder="1" applyAlignment="1" applyProtection="1">
      <alignment horizontal="center" vertical="center"/>
      <protection hidden="1"/>
    </xf>
    <xf numFmtId="0" fontId="16" fillId="0" borderId="21" xfId="5" applyFont="1" applyBorder="1" applyAlignment="1" applyProtection="1">
      <alignment horizontal="justify" vertical="center"/>
      <protection hidden="1"/>
    </xf>
    <xf numFmtId="0" fontId="16" fillId="0" borderId="22" xfId="5" applyFont="1" applyBorder="1" applyAlignment="1" applyProtection="1">
      <alignment horizontal="justify" vertical="center"/>
      <protection hidden="1"/>
    </xf>
    <xf numFmtId="0" fontId="12" fillId="0" borderId="23" xfId="5" applyFont="1" applyBorder="1"/>
    <xf numFmtId="0" fontId="12" fillId="0" borderId="0" xfId="5" applyFont="1"/>
    <xf numFmtId="0" fontId="12" fillId="0" borderId="24" xfId="5" applyFont="1" applyBorder="1"/>
    <xf numFmtId="0" fontId="16" fillId="0" borderId="26" xfId="5" applyFont="1" applyBorder="1" applyAlignment="1" applyProtection="1">
      <alignment horizontal="right" vertical="center"/>
      <protection hidden="1"/>
    </xf>
    <xf numFmtId="0" fontId="16" fillId="0" borderId="10" xfId="5" applyFont="1" applyBorder="1" applyAlignment="1" applyProtection="1">
      <alignment horizontal="right" vertical="center"/>
      <protection hidden="1"/>
    </xf>
    <xf numFmtId="0" fontId="17" fillId="0" borderId="23" xfId="5" applyFont="1" applyBorder="1" applyAlignment="1" applyProtection="1">
      <alignment horizontal="right" vertical="center"/>
      <protection hidden="1"/>
    </xf>
    <xf numFmtId="0" fontId="17" fillId="0" borderId="0" xfId="5" applyFont="1" applyAlignment="1" applyProtection="1">
      <alignment horizontal="right" vertical="center"/>
      <protection hidden="1"/>
    </xf>
    <xf numFmtId="0" fontId="2" fillId="0" borderId="27" xfId="0" applyFont="1" applyBorder="1" applyAlignment="1" applyProtection="1">
      <alignment horizontal="center" vertical="top"/>
      <protection hidden="1"/>
    </xf>
    <xf numFmtId="0" fontId="16" fillId="0" borderId="21" xfId="0" applyFont="1" applyBorder="1" applyAlignment="1" applyProtection="1">
      <alignment horizontal="center" vertical="center"/>
      <protection hidden="1"/>
    </xf>
    <xf numFmtId="0" fontId="16" fillId="0" borderId="0" xfId="0" applyFont="1" applyAlignment="1" applyProtection="1">
      <alignment horizontal="left" vertical="top"/>
      <protection hidden="1"/>
    </xf>
    <xf numFmtId="0" fontId="4" fillId="4" borderId="0" xfId="0" applyFont="1" applyFill="1" applyAlignment="1" applyProtection="1">
      <alignment horizontal="center" vertical="top" wrapText="1"/>
      <protection hidden="1"/>
    </xf>
    <xf numFmtId="0" fontId="3" fillId="9" borderId="6" xfId="6" applyFont="1" applyFill="1" applyBorder="1" applyAlignment="1" applyProtection="1">
      <alignment horizontal="left" vertical="center"/>
      <protection locked="0"/>
    </xf>
    <xf numFmtId="0" fontId="3" fillId="9" borderId="7" xfId="6" applyFont="1" applyFill="1" applyBorder="1" applyAlignment="1" applyProtection="1">
      <alignment horizontal="left" vertical="center"/>
      <protection locked="0"/>
    </xf>
    <xf numFmtId="0" fontId="3" fillId="9" borderId="4" xfId="6" applyFont="1" applyFill="1" applyBorder="1" applyAlignment="1" applyProtection="1">
      <alignment horizontal="left" vertical="center"/>
      <protection locked="0"/>
    </xf>
    <xf numFmtId="0" fontId="8" fillId="9" borderId="6" xfId="6" applyFont="1" applyFill="1" applyBorder="1" applyAlignment="1" applyProtection="1">
      <alignment horizontal="left" vertical="center"/>
      <protection locked="0"/>
    </xf>
    <xf numFmtId="0" fontId="8" fillId="9" borderId="7" xfId="6" applyFont="1" applyFill="1" applyBorder="1" applyAlignment="1" applyProtection="1">
      <alignment horizontal="left" vertical="center"/>
      <protection locked="0"/>
    </xf>
    <xf numFmtId="0" fontId="8" fillId="9" borderId="4" xfId="6" applyFont="1" applyFill="1" applyBorder="1" applyAlignment="1" applyProtection="1">
      <alignment horizontal="left" vertical="center"/>
      <protection locked="0"/>
    </xf>
    <xf numFmtId="0" fontId="3" fillId="9" borderId="16" xfId="6" applyFont="1" applyFill="1" applyBorder="1" applyAlignment="1" applyProtection="1">
      <alignment horizontal="left" vertical="center"/>
      <protection locked="0"/>
    </xf>
    <xf numFmtId="0" fontId="3" fillId="9" borderId="17" xfId="6" applyFont="1" applyFill="1" applyBorder="1" applyAlignment="1" applyProtection="1">
      <alignment horizontal="left" vertical="center"/>
      <protection locked="0"/>
    </xf>
    <xf numFmtId="0" fontId="3" fillId="9" borderId="18" xfId="6" applyFont="1" applyFill="1" applyBorder="1" applyAlignment="1" applyProtection="1">
      <alignment horizontal="left" vertical="center"/>
      <protection locked="0"/>
    </xf>
    <xf numFmtId="0" fontId="3" fillId="9" borderId="2" xfId="6" applyFont="1" applyFill="1" applyBorder="1" applyAlignment="1" applyProtection="1">
      <alignment horizontal="left" vertical="center" wrapText="1"/>
      <protection locked="0"/>
    </xf>
    <xf numFmtId="0" fontId="3" fillId="9" borderId="2" xfId="6" applyFont="1" applyFill="1" applyBorder="1" applyAlignment="1" applyProtection="1">
      <alignment horizontal="left" vertical="center"/>
      <protection locked="0"/>
    </xf>
    <xf numFmtId="0" fontId="8" fillId="9" borderId="16" xfId="6" applyFont="1" applyFill="1" applyBorder="1" applyAlignment="1" applyProtection="1">
      <alignment horizontal="left" vertical="center"/>
      <protection locked="0"/>
    </xf>
    <xf numFmtId="0" fontId="8" fillId="9" borderId="17" xfId="6" applyFont="1" applyFill="1" applyBorder="1" applyAlignment="1" applyProtection="1">
      <alignment horizontal="left" vertical="center"/>
      <protection locked="0"/>
    </xf>
    <xf numFmtId="0" fontId="8" fillId="9" borderId="18" xfId="6" applyFont="1" applyFill="1" applyBorder="1" applyAlignment="1" applyProtection="1">
      <alignment horizontal="left" vertical="center"/>
      <protection locked="0"/>
    </xf>
    <xf numFmtId="0" fontId="16" fillId="3" borderId="1" xfId="6" applyFont="1" applyFill="1" applyBorder="1" applyAlignment="1" applyProtection="1">
      <alignment horizontal="left" vertical="center" wrapText="1"/>
      <protection hidden="1"/>
    </xf>
    <xf numFmtId="0" fontId="2" fillId="0" borderId="0" xfId="6" applyFont="1" applyAlignment="1" applyProtection="1">
      <alignment horizontal="center" vertical="center"/>
      <protection hidden="1"/>
    </xf>
    <xf numFmtId="0" fontId="4" fillId="4" borderId="0" xfId="6" applyFont="1" applyFill="1" applyAlignment="1" applyProtection="1">
      <alignment horizontal="center" vertical="center"/>
      <protection hidden="1"/>
    </xf>
    <xf numFmtId="0" fontId="3" fillId="9" borderId="2" xfId="6" applyFont="1" applyFill="1" applyBorder="1" applyAlignment="1" applyProtection="1">
      <alignment horizontal="center" vertical="center"/>
      <protection locked="0"/>
    </xf>
    <xf numFmtId="0" fontId="3" fillId="9" borderId="16" xfId="6" applyFont="1" applyFill="1" applyBorder="1" applyAlignment="1" applyProtection="1">
      <alignment horizontal="center" vertical="center"/>
      <protection locked="0"/>
    </xf>
    <xf numFmtId="0" fontId="3" fillId="9" borderId="17" xfId="6" applyFont="1" applyFill="1" applyBorder="1" applyAlignment="1" applyProtection="1">
      <alignment horizontal="center" vertical="center"/>
      <protection locked="0"/>
    </xf>
    <xf numFmtId="0" fontId="3" fillId="9" borderId="18" xfId="6" applyFont="1" applyFill="1" applyBorder="1" applyAlignment="1" applyProtection="1">
      <alignment horizontal="center" vertical="center"/>
      <protection locked="0"/>
    </xf>
    <xf numFmtId="0" fontId="5" fillId="0" borderId="0" xfId="2" applyFont="1" applyAlignment="1" applyProtection="1">
      <alignment horizontal="left" vertical="top"/>
      <protection hidden="1"/>
    </xf>
    <xf numFmtId="0" fontId="3" fillId="0" borderId="0" xfId="0" applyFont="1" applyAlignment="1">
      <alignment horizontal="center" vertical="top"/>
    </xf>
    <xf numFmtId="0" fontId="4" fillId="0" borderId="0" xfId="4" applyFont="1" applyFill="1" applyBorder="1" applyAlignment="1" applyProtection="1">
      <alignment horizontal="left" vertical="top" wrapText="1"/>
      <protection hidden="1"/>
    </xf>
    <xf numFmtId="0" fontId="4" fillId="0" borderId="0" xfId="4" applyNumberFormat="1" applyFont="1" applyFill="1" applyBorder="1" applyAlignment="1" applyProtection="1">
      <alignment horizontal="left" vertical="top"/>
      <protection hidden="1"/>
    </xf>
    <xf numFmtId="0" fontId="4" fillId="0" borderId="0" xfId="4" applyNumberFormat="1" applyFont="1" applyFill="1" applyBorder="1" applyAlignment="1" applyProtection="1">
      <alignment horizontal="left" vertical="top" wrapText="1"/>
      <protection hidden="1"/>
    </xf>
    <xf numFmtId="0" fontId="5" fillId="0" borderId="0" xfId="0" applyFont="1" applyAlignment="1" applyProtection="1">
      <alignment horizontal="justify" vertical="top" wrapText="1"/>
      <protection hidden="1"/>
    </xf>
    <xf numFmtId="0" fontId="4" fillId="0" borderId="0" xfId="0" applyFont="1" applyAlignment="1">
      <alignment horizontal="center" vertical="top"/>
    </xf>
    <xf numFmtId="0" fontId="4" fillId="0" borderId="0" xfId="0" applyFont="1" applyAlignment="1" applyProtection="1">
      <alignment horizontal="justify" vertical="top" wrapText="1"/>
      <protection hidden="1"/>
    </xf>
    <xf numFmtId="0" fontId="2" fillId="0" borderId="0" xfId="0" applyFont="1" applyAlignment="1">
      <alignment horizontal="center" vertical="top"/>
    </xf>
    <xf numFmtId="0" fontId="4" fillId="0" borderId="0" xfId="0" applyFont="1" applyAlignment="1" applyProtection="1">
      <alignment horizontal="center" vertical="top"/>
      <protection hidden="1"/>
    </xf>
    <xf numFmtId="0" fontId="3" fillId="0" borderId="10" xfId="0" applyFont="1" applyBorder="1" applyAlignment="1">
      <alignment horizontal="center" vertical="top" wrapText="1"/>
    </xf>
    <xf numFmtId="10" fontId="2" fillId="7" borderId="1" xfId="0" applyNumberFormat="1" applyFont="1" applyFill="1" applyBorder="1" applyAlignment="1">
      <alignment horizontal="center" vertical="top" wrapText="1"/>
    </xf>
    <xf numFmtId="10" fontId="2" fillId="7" borderId="9" xfId="0" applyNumberFormat="1" applyFont="1" applyFill="1" applyBorder="1" applyAlignment="1">
      <alignment horizontal="center" vertical="top" wrapText="1"/>
    </xf>
    <xf numFmtId="0" fontId="2" fillId="0" borderId="7" xfId="4" applyNumberFormat="1" applyFont="1" applyFill="1" applyBorder="1" applyAlignment="1" applyProtection="1">
      <alignment horizontal="left" vertical="top"/>
    </xf>
    <xf numFmtId="0" fontId="2" fillId="0" borderId="4" xfId="4" applyNumberFormat="1" applyFont="1" applyFill="1" applyBorder="1" applyAlignment="1" applyProtection="1">
      <alignment horizontal="left" vertical="top"/>
    </xf>
    <xf numFmtId="0" fontId="2" fillId="8" borderId="6" xfId="4" applyNumberFormat="1" applyFont="1" applyFill="1" applyBorder="1" applyAlignment="1" applyProtection="1">
      <alignment horizontal="left" vertical="top" wrapText="1"/>
    </xf>
    <xf numFmtId="0" fontId="2" fillId="8" borderId="7" xfId="4" applyNumberFormat="1" applyFont="1" applyFill="1" applyBorder="1" applyAlignment="1" applyProtection="1">
      <alignment horizontal="left" vertical="top" wrapText="1"/>
    </xf>
    <xf numFmtId="0" fontId="2" fillId="8" borderId="4" xfId="4" applyNumberFormat="1" applyFont="1" applyFill="1" applyBorder="1" applyAlignment="1" applyProtection="1">
      <alignment horizontal="left" vertical="top" wrapText="1"/>
    </xf>
    <xf numFmtId="0" fontId="7" fillId="0" borderId="0" xfId="4" applyNumberFormat="1" applyFont="1" applyFill="1" applyBorder="1" applyAlignment="1" applyProtection="1">
      <alignment horizontal="justify" vertical="top"/>
    </xf>
    <xf numFmtId="0" fontId="3" fillId="0" borderId="0" xfId="0" applyFont="1" applyAlignment="1">
      <alignment horizontal="left" vertical="top" wrapText="1"/>
    </xf>
    <xf numFmtId="0" fontId="4" fillId="0" borderId="0" xfId="0" applyFont="1" applyAlignment="1" applyProtection="1">
      <alignment horizontal="center" vertical="top" wrapText="1"/>
      <protection hidden="1"/>
    </xf>
    <xf numFmtId="0" fontId="6" fillId="3" borderId="0" xfId="0" applyFont="1" applyFill="1" applyAlignment="1">
      <alignment horizontal="center" vertical="top" wrapText="1"/>
    </xf>
    <xf numFmtId="0" fontId="4" fillId="4" borderId="0" xfId="0" applyFont="1" applyFill="1" applyAlignment="1">
      <alignment horizontal="center" vertical="top"/>
    </xf>
    <xf numFmtId="0" fontId="2" fillId="0" borderId="0" xfId="0" applyFont="1" applyAlignment="1">
      <alignment horizontal="justify" vertical="top" wrapText="1"/>
    </xf>
    <xf numFmtId="0" fontId="3" fillId="0" borderId="0" xfId="2" applyFont="1" applyAlignment="1" applyProtection="1">
      <alignment horizontal="left" vertical="top"/>
      <protection hidden="1"/>
    </xf>
    <xf numFmtId="0" fontId="6" fillId="5" borderId="0" xfId="0" applyFont="1" applyFill="1" applyAlignment="1">
      <alignment horizontal="justify" vertic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0" xfId="0" applyAlignment="1">
      <alignment horizontal="left" vertical="top" wrapText="1"/>
    </xf>
    <xf numFmtId="0" fontId="23" fillId="0" borderId="0" xfId="0" applyFont="1" applyAlignment="1">
      <alignment horizontal="center" vertical="top"/>
    </xf>
    <xf numFmtId="0" fontId="23" fillId="0" borderId="0" xfId="2" applyFont="1" applyAlignment="1" applyProtection="1">
      <alignment horizontal="left" vertical="top"/>
      <protection hidden="1"/>
    </xf>
    <xf numFmtId="0" fontId="0" fillId="0" borderId="0" xfId="2" applyFont="1" applyAlignment="1">
      <alignment horizontal="left" vertical="top"/>
    </xf>
    <xf numFmtId="0" fontId="6" fillId="5" borderId="0" xfId="2" applyFont="1" applyFill="1" applyAlignment="1" applyProtection="1">
      <alignment horizontal="left" vertical="top"/>
      <protection hidden="1"/>
    </xf>
    <xf numFmtId="0" fontId="23" fillId="0" borderId="0" xfId="0" applyFont="1" applyAlignment="1">
      <alignment horizontal="right" vertical="top"/>
    </xf>
    <xf numFmtId="0" fontId="6" fillId="3" borderId="0" xfId="0" applyFont="1" applyFill="1" applyAlignment="1">
      <alignment horizontal="center" vertical="center" wrapText="1"/>
    </xf>
    <xf numFmtId="0" fontId="21" fillId="0" borderId="0" xfId="0" applyFont="1" applyAlignment="1">
      <alignment horizontal="center" vertical="top"/>
    </xf>
    <xf numFmtId="0" fontId="25" fillId="4" borderId="0" xfId="0" applyFont="1" applyFill="1" applyAlignment="1">
      <alignment horizontal="center" vertical="top"/>
    </xf>
    <xf numFmtId="0" fontId="23" fillId="0" borderId="0" xfId="3" applyNumberFormat="1" applyFont="1" applyFill="1" applyBorder="1" applyAlignment="1" applyProtection="1">
      <alignment horizontal="justify" vertical="top" wrapText="1"/>
    </xf>
    <xf numFmtId="0" fontId="3" fillId="0" borderId="0" xfId="0" applyFont="1" applyAlignment="1">
      <alignment horizontal="right" vertical="top"/>
    </xf>
    <xf numFmtId="170" fontId="28" fillId="12" borderId="6" xfId="0" applyNumberFormat="1" applyFont="1" applyFill="1" applyBorder="1" applyAlignment="1">
      <alignment horizontal="left" vertical="top" wrapText="1"/>
    </xf>
    <xf numFmtId="170" fontId="28" fillId="12" borderId="7" xfId="0" applyNumberFormat="1" applyFont="1" applyFill="1" applyBorder="1" applyAlignment="1">
      <alignment horizontal="left" vertical="top" wrapText="1"/>
    </xf>
    <xf numFmtId="170" fontId="28" fillId="12" borderId="4" xfId="0" applyNumberFormat="1" applyFont="1" applyFill="1" applyBorder="1" applyAlignment="1">
      <alignment horizontal="left" vertical="top" wrapText="1"/>
    </xf>
    <xf numFmtId="0" fontId="2" fillId="0" borderId="0" xfId="0" applyFont="1" applyAlignment="1">
      <alignment horizontal="left" vertical="top" wrapText="1"/>
    </xf>
    <xf numFmtId="1" fontId="2" fillId="0" borderId="0" xfId="0" applyNumberFormat="1" applyFont="1" applyAlignment="1">
      <alignment horizontal="right" vertical="top"/>
    </xf>
    <xf numFmtId="1" fontId="2"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1" fontId="3" fillId="12" borderId="6" xfId="0" applyNumberFormat="1" applyFont="1" applyFill="1" applyBorder="1" applyAlignment="1">
      <alignment horizontal="center" vertical="center" wrapText="1"/>
    </xf>
    <xf numFmtId="1" fontId="3" fillId="12" borderId="7" xfId="0" applyNumberFormat="1" applyFont="1" applyFill="1" applyBorder="1" applyAlignment="1">
      <alignment horizontal="center" vertical="center" wrapText="1"/>
    </xf>
    <xf numFmtId="1" fontId="3" fillId="12" borderId="4" xfId="0" applyNumberFormat="1" applyFont="1" applyFill="1" applyBorder="1" applyAlignment="1">
      <alignment horizontal="center" vertical="center" wrapText="1"/>
    </xf>
    <xf numFmtId="2" fontId="3" fillId="0" borderId="6" xfId="3" applyNumberFormat="1" applyFont="1" applyFill="1" applyBorder="1" applyAlignment="1" applyProtection="1">
      <alignment horizontal="center" vertical="top"/>
    </xf>
    <xf numFmtId="2" fontId="3" fillId="0" borderId="7" xfId="3" applyNumberFormat="1" applyFont="1" applyFill="1" applyBorder="1" applyAlignment="1" applyProtection="1">
      <alignment horizontal="center" vertical="top"/>
    </xf>
    <xf numFmtId="2" fontId="3" fillId="0" borderId="4" xfId="3" applyNumberFormat="1" applyFont="1" applyFill="1" applyBorder="1" applyAlignment="1" applyProtection="1">
      <alignment horizontal="center" vertical="top"/>
    </xf>
    <xf numFmtId="0" fontId="4" fillId="5" borderId="0" xfId="0" applyFont="1" applyFill="1" applyAlignment="1">
      <alignment horizontal="center" vertical="top"/>
    </xf>
    <xf numFmtId="0" fontId="2" fillId="0" borderId="0" xfId="0" applyFont="1" applyAlignment="1">
      <alignment horizontal="right" vertical="top"/>
    </xf>
    <xf numFmtId="1" fontId="2" fillId="0" borderId="0" xfId="3" applyNumberFormat="1" applyFont="1" applyFill="1" applyBorder="1" applyAlignment="1" applyProtection="1">
      <alignment horizontal="left" vertical="top" wrapText="1"/>
    </xf>
    <xf numFmtId="0" fontId="2" fillId="0" borderId="0" xfId="0" applyFont="1" applyAlignment="1" applyProtection="1">
      <alignment horizontal="left" vertical="center" wrapText="1"/>
      <protection hidden="1"/>
    </xf>
    <xf numFmtId="1" fontId="3" fillId="12" borderId="6" xfId="0" applyNumberFormat="1" applyFont="1" applyFill="1" applyBorder="1" applyAlignment="1">
      <alignment horizontal="center" vertical="top" wrapText="1"/>
    </xf>
    <xf numFmtId="1" fontId="3" fillId="12" borderId="7" xfId="0" applyNumberFormat="1" applyFont="1" applyFill="1" applyBorder="1" applyAlignment="1">
      <alignment horizontal="center" vertical="top" wrapText="1"/>
    </xf>
    <xf numFmtId="1" fontId="3" fillId="12" borderId="4" xfId="0" applyNumberFormat="1" applyFont="1" applyFill="1" applyBorder="1" applyAlignment="1">
      <alignment horizontal="center" vertical="top" wrapText="1"/>
    </xf>
    <xf numFmtId="170" fontId="28" fillId="12" borderId="6" xfId="0" applyNumberFormat="1" applyFont="1" applyFill="1" applyBorder="1" applyAlignment="1">
      <alignment horizontal="center" vertical="top" wrapText="1"/>
    </xf>
    <xf numFmtId="170" fontId="28" fillId="12" borderId="7" xfId="0" applyNumberFormat="1" applyFont="1" applyFill="1" applyBorder="1" applyAlignment="1">
      <alignment horizontal="center" vertical="top" wrapText="1"/>
    </xf>
    <xf numFmtId="170" fontId="28" fillId="12" borderId="4" xfId="0" applyNumberFormat="1" applyFont="1" applyFill="1" applyBorder="1" applyAlignment="1">
      <alignment horizontal="center" vertical="top" wrapText="1"/>
    </xf>
    <xf numFmtId="170" fontId="28" fillId="12" borderId="10" xfId="0" applyNumberFormat="1" applyFont="1" applyFill="1" applyBorder="1" applyAlignment="1">
      <alignment horizontal="center" vertical="top" wrapText="1"/>
    </xf>
    <xf numFmtId="170" fontId="28" fillId="12" borderId="28" xfId="0" applyNumberFormat="1" applyFont="1" applyFill="1" applyBorder="1" applyAlignment="1">
      <alignment horizontal="center" vertical="top" wrapText="1"/>
    </xf>
    <xf numFmtId="0" fontId="6" fillId="3" borderId="0" xfId="0" applyFont="1" applyFill="1" applyAlignment="1" applyProtection="1">
      <alignment horizontal="center" vertical="center" wrapText="1"/>
      <protection hidden="1"/>
    </xf>
    <xf numFmtId="0" fontId="4" fillId="4" borderId="0" xfId="0" applyFont="1" applyFill="1" applyAlignment="1" applyProtection="1">
      <alignment horizontal="center" vertical="center"/>
      <protection hidden="1"/>
    </xf>
    <xf numFmtId="0" fontId="23" fillId="0" borderId="0" xfId="0" applyFont="1" applyAlignment="1" applyProtection="1">
      <alignment horizontal="left" vertical="center" wrapText="1"/>
      <protection hidden="1"/>
    </xf>
    <xf numFmtId="0" fontId="0" fillId="0" borderId="0" xfId="2" applyFont="1" applyAlignment="1">
      <alignment horizontal="left" vertical="center"/>
    </xf>
    <xf numFmtId="170" fontId="33" fillId="12" borderId="6" xfId="0" applyNumberFormat="1" applyFont="1" applyFill="1" applyBorder="1" applyAlignment="1">
      <alignment horizontal="center" vertical="top" wrapText="1"/>
    </xf>
    <xf numFmtId="170" fontId="33" fillId="12" borderId="7" xfId="0" applyNumberFormat="1" applyFont="1" applyFill="1" applyBorder="1" applyAlignment="1">
      <alignment horizontal="center" vertical="top" wrapText="1"/>
    </xf>
    <xf numFmtId="170" fontId="33" fillId="12" borderId="4" xfId="0" applyNumberFormat="1" applyFont="1" applyFill="1" applyBorder="1" applyAlignment="1">
      <alignment horizontal="center" vertical="top" wrapText="1"/>
    </xf>
    <xf numFmtId="170" fontId="33" fillId="12" borderId="10" xfId="0" applyNumberFormat="1" applyFont="1" applyFill="1" applyBorder="1" applyAlignment="1">
      <alignment horizontal="center" vertical="top" wrapText="1"/>
    </xf>
    <xf numFmtId="170" fontId="33" fillId="12" borderId="28" xfId="0" applyNumberFormat="1" applyFont="1" applyFill="1" applyBorder="1" applyAlignment="1">
      <alignment horizontal="center" vertical="top" wrapText="1"/>
    </xf>
    <xf numFmtId="0" fontId="25" fillId="4" borderId="0" xfId="0" applyFont="1" applyFill="1" applyAlignment="1" applyProtection="1">
      <alignment horizontal="center" vertical="center"/>
      <protection hidden="1"/>
    </xf>
    <xf numFmtId="0" fontId="23" fillId="0" borderId="0" xfId="3" applyNumberFormat="1" applyFont="1" applyFill="1" applyBorder="1" applyAlignment="1" applyProtection="1">
      <alignment horizontal="justify" vertical="center" wrapText="1"/>
    </xf>
    <xf numFmtId="0" fontId="1" fillId="0" borderId="2" xfId="5" applyFont="1" applyBorder="1" applyAlignment="1" applyProtection="1">
      <alignment horizontal="center" vertical="center"/>
      <protection hidden="1"/>
    </xf>
    <xf numFmtId="0" fontId="23" fillId="7" borderId="26" xfId="5" applyFont="1" applyFill="1" applyBorder="1" applyAlignment="1" applyProtection="1">
      <alignment horizontal="left" vertical="center" wrapText="1"/>
      <protection hidden="1"/>
    </xf>
    <xf numFmtId="0" fontId="23" fillId="7" borderId="28" xfId="5" applyFont="1" applyFill="1" applyBorder="1" applyAlignment="1" applyProtection="1">
      <alignment horizontal="left" vertical="center" wrapText="1"/>
      <protection hidden="1"/>
    </xf>
    <xf numFmtId="0" fontId="36" fillId="7" borderId="25" xfId="5" applyFont="1" applyFill="1" applyBorder="1" applyAlignment="1" applyProtection="1">
      <alignment horizontal="justify" vertical="center" wrapText="1"/>
      <protection hidden="1"/>
    </xf>
    <xf numFmtId="0" fontId="36" fillId="7" borderId="9" xfId="5" applyFont="1" applyFill="1" applyBorder="1" applyAlignment="1" applyProtection="1">
      <alignment horizontal="justify" vertical="center" wrapText="1"/>
      <protection hidden="1"/>
    </xf>
    <xf numFmtId="0" fontId="23" fillId="7" borderId="25" xfId="5" applyFont="1" applyFill="1" applyBorder="1" applyAlignment="1" applyProtection="1">
      <alignment horizontal="justify" vertical="center" wrapText="1"/>
      <protection hidden="1"/>
    </xf>
    <xf numFmtId="0" fontId="23" fillId="7" borderId="9" xfId="5" applyFont="1" applyFill="1" applyBorder="1" applyAlignment="1" applyProtection="1">
      <alignment horizontal="justify" vertical="center" wrapText="1"/>
      <protection hidden="1"/>
    </xf>
    <xf numFmtId="0" fontId="4" fillId="0" borderId="0" xfId="5" applyFont="1" applyAlignment="1" applyProtection="1">
      <alignment horizontal="center" vertical="top"/>
      <protection hidden="1"/>
    </xf>
    <xf numFmtId="0" fontId="23" fillId="7" borderId="6" xfId="5" applyFont="1" applyFill="1" applyBorder="1" applyAlignment="1" applyProtection="1">
      <alignment horizontal="left" vertical="center" wrapText="1"/>
      <protection hidden="1"/>
    </xf>
    <xf numFmtId="0" fontId="23" fillId="7" borderId="7" xfId="5" applyFont="1" applyFill="1" applyBorder="1" applyAlignment="1" applyProtection="1">
      <alignment horizontal="left" vertical="center" wrapText="1"/>
      <protection hidden="1"/>
    </xf>
    <xf numFmtId="0" fontId="1" fillId="0" borderId="0" xfId="5" applyFont="1" applyAlignment="1" applyProtection="1">
      <alignment horizontal="justify" vertical="center" wrapText="1"/>
      <protection hidden="1"/>
    </xf>
    <xf numFmtId="0" fontId="0" fillId="0" borderId="2" xfId="5" applyFont="1" applyBorder="1" applyAlignment="1" applyProtection="1">
      <alignment horizontal="justify" vertical="center" wrapText="1"/>
      <protection hidden="1"/>
    </xf>
    <xf numFmtId="0" fontId="1" fillId="0" borderId="2" xfId="5" applyFont="1" applyBorder="1" applyAlignment="1" applyProtection="1">
      <alignment horizontal="justify" vertical="center" wrapText="1"/>
      <protection hidden="1"/>
    </xf>
    <xf numFmtId="0" fontId="1" fillId="0" borderId="0" xfId="5" applyFont="1" applyAlignment="1" applyProtection="1">
      <alignment horizontal="left" vertical="top"/>
      <protection hidden="1"/>
    </xf>
    <xf numFmtId="0" fontId="23" fillId="0" borderId="6" xfId="5" applyFont="1" applyBorder="1" applyAlignment="1" applyProtection="1">
      <alignment horizontal="left" vertical="center" wrapText="1"/>
      <protection hidden="1"/>
    </xf>
    <xf numFmtId="0" fontId="23" fillId="0" borderId="4" xfId="5" applyFont="1" applyBorder="1" applyAlignment="1" applyProtection="1">
      <alignment horizontal="left" vertical="center" wrapText="1"/>
      <protection hidden="1"/>
    </xf>
    <xf numFmtId="0" fontId="23" fillId="0" borderId="6" xfId="5" applyFont="1" applyBorder="1" applyAlignment="1" applyProtection="1">
      <alignment horizontal="center" vertical="center" wrapText="1"/>
      <protection hidden="1"/>
    </xf>
    <xf numFmtId="0" fontId="23" fillId="0" borderId="4" xfId="5" applyFont="1" applyBorder="1" applyAlignment="1" applyProtection="1">
      <alignment horizontal="center" vertical="center" wrapText="1"/>
      <protection hidden="1"/>
    </xf>
    <xf numFmtId="0" fontId="23" fillId="3" borderId="0" xfId="5" applyFont="1" applyFill="1" applyAlignment="1" applyProtection="1">
      <alignment horizontal="center" vertical="center" wrapText="1"/>
      <protection hidden="1"/>
    </xf>
    <xf numFmtId="0" fontId="25" fillId="4" borderId="0" xfId="5" applyFont="1" applyFill="1" applyAlignment="1" applyProtection="1">
      <alignment horizontal="center" vertical="center"/>
      <protection hidden="1"/>
    </xf>
    <xf numFmtId="164" fontId="23" fillId="7" borderId="26" xfId="1" applyFont="1" applyFill="1" applyBorder="1" applyAlignment="1" applyProtection="1">
      <alignment horizontal="center" vertical="top"/>
      <protection hidden="1"/>
    </xf>
    <xf numFmtId="164" fontId="23" fillId="7" borderId="28" xfId="1" applyFont="1" applyFill="1" applyBorder="1" applyAlignment="1" applyProtection="1">
      <alignment horizontal="center" vertical="top"/>
      <protection hidden="1"/>
    </xf>
    <xf numFmtId="2" fontId="0" fillId="0" borderId="6" xfId="5" applyNumberFormat="1" applyFont="1" applyBorder="1" applyAlignment="1" applyProtection="1">
      <alignment horizontal="center" vertical="center" wrapText="1"/>
      <protection hidden="1"/>
    </xf>
    <xf numFmtId="2" fontId="1" fillId="0" borderId="4" xfId="5" applyNumberFormat="1" applyFont="1" applyBorder="1" applyAlignment="1" applyProtection="1">
      <alignment horizontal="center" vertical="center" wrapText="1"/>
      <protection hidden="1"/>
    </xf>
    <xf numFmtId="2" fontId="23" fillId="7" borderId="2" xfId="5" applyNumberFormat="1" applyFont="1" applyFill="1" applyBorder="1" applyAlignment="1" applyProtection="1">
      <alignment horizontal="center" vertical="center" wrapText="1"/>
      <protection hidden="1"/>
    </xf>
    <xf numFmtId="2" fontId="23" fillId="7" borderId="6" xfId="5" applyNumberFormat="1" applyFont="1" applyFill="1" applyBorder="1" applyAlignment="1" applyProtection="1">
      <alignment horizontal="center" vertical="center" wrapText="1"/>
      <protection hidden="1"/>
    </xf>
    <xf numFmtId="2" fontId="23" fillId="7" borderId="4" xfId="5" applyNumberFormat="1" applyFont="1" applyFill="1" applyBorder="1" applyAlignment="1" applyProtection="1">
      <alignment horizontal="center" vertical="center" wrapText="1"/>
      <protection hidden="1"/>
    </xf>
    <xf numFmtId="0" fontId="23" fillId="7" borderId="31" xfId="5" applyFont="1" applyFill="1" applyBorder="1" applyAlignment="1" applyProtection="1">
      <alignment horizontal="left" vertical="center" wrapText="1"/>
      <protection hidden="1"/>
    </xf>
    <xf numFmtId="0" fontId="1" fillId="0" borderId="32" xfId="5" applyFont="1" applyBorder="1" applyAlignment="1" applyProtection="1">
      <alignment horizontal="justify" vertical="center" wrapText="1"/>
      <protection hidden="1"/>
    </xf>
    <xf numFmtId="0" fontId="1" fillId="0" borderId="33" xfId="5" applyFont="1" applyBorder="1" applyAlignment="1" applyProtection="1">
      <alignment horizontal="justify" vertical="center" wrapText="1"/>
      <protection hidden="1"/>
    </xf>
    <xf numFmtId="0" fontId="23" fillId="0" borderId="2" xfId="5" applyFont="1" applyBorder="1" applyAlignment="1" applyProtection="1">
      <alignment horizontal="left" vertical="center" wrapText="1"/>
      <protection hidden="1"/>
    </xf>
    <xf numFmtId="0" fontId="0" fillId="0" borderId="32" xfId="5" applyFont="1" applyBorder="1" applyAlignment="1" applyProtection="1">
      <alignment horizontal="justify" vertical="center" wrapText="1"/>
      <protection hidden="1"/>
    </xf>
    <xf numFmtId="0" fontId="23" fillId="3" borderId="0" xfId="5" applyFont="1" applyFill="1" applyAlignment="1" applyProtection="1">
      <alignment horizontal="left" vertical="center" wrapText="1"/>
      <protection hidden="1"/>
    </xf>
    <xf numFmtId="0" fontId="23" fillId="0" borderId="0" xfId="3" applyNumberFormat="1" applyFont="1" applyFill="1" applyBorder="1" applyAlignment="1" applyProtection="1">
      <alignment horizontal="justify" vertical="center" wrapText="1"/>
      <protection hidden="1"/>
    </xf>
    <xf numFmtId="2" fontId="1" fillId="0" borderId="0" xfId="2" applyNumberFormat="1" applyAlignment="1" applyProtection="1">
      <alignment horizontal="right" vertical="center"/>
      <protection hidden="1"/>
    </xf>
    <xf numFmtId="168" fontId="25" fillId="0" borderId="0" xfId="0" applyNumberFormat="1" applyFont="1" applyAlignment="1" applyProtection="1">
      <alignment horizontal="center" vertical="center" wrapText="1"/>
      <protection hidden="1"/>
    </xf>
    <xf numFmtId="0" fontId="23" fillId="0" borderId="0" xfId="2" applyFont="1" applyAlignment="1" applyProtection="1">
      <alignment horizontal="center" vertical="center"/>
      <protection hidden="1"/>
    </xf>
    <xf numFmtId="168" fontId="23" fillId="0" borderId="0" xfId="0" applyNumberFormat="1" applyFont="1" applyAlignment="1" applyProtection="1">
      <alignment horizontal="center" vertical="center" wrapText="1"/>
      <protection hidden="1"/>
    </xf>
    <xf numFmtId="0" fontId="1" fillId="0" borderId="0" xfId="2" applyAlignment="1" applyProtection="1">
      <alignment horizontal="left" vertical="top" wrapText="1"/>
      <protection hidden="1"/>
    </xf>
    <xf numFmtId="0" fontId="23" fillId="0" borderId="0" xfId="2" applyFont="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23" fillId="0" borderId="0" xfId="3" applyNumberFormat="1" applyFont="1" applyFill="1" applyBorder="1" applyAlignment="1" applyProtection="1">
      <alignment horizontal="justify" vertical="center"/>
      <protection hidden="1"/>
    </xf>
    <xf numFmtId="0" fontId="3" fillId="12" borderId="6" xfId="2" applyFont="1" applyFill="1" applyBorder="1" applyAlignment="1">
      <alignment horizontal="center" vertical="top" wrapText="1"/>
    </xf>
    <xf numFmtId="0" fontId="3" fillId="12" borderId="7" xfId="2" applyFont="1" applyFill="1" applyBorder="1" applyAlignment="1">
      <alignment horizontal="center" vertical="top" wrapText="1"/>
    </xf>
    <xf numFmtId="0" fontId="3" fillId="12" borderId="4" xfId="2" applyFont="1" applyFill="1" applyBorder="1" applyAlignment="1">
      <alignment horizontal="center" vertical="top" wrapText="1"/>
    </xf>
    <xf numFmtId="0" fontId="1" fillId="12" borderId="6" xfId="2" applyFill="1" applyBorder="1" applyAlignment="1" applyProtection="1">
      <alignment horizontal="center" vertical="center" wrapText="1"/>
      <protection hidden="1"/>
    </xf>
    <xf numFmtId="0" fontId="1" fillId="12" borderId="7" xfId="2" applyFill="1" applyBorder="1" applyAlignment="1" applyProtection="1">
      <alignment horizontal="center" vertical="center" wrapText="1"/>
      <protection hidden="1"/>
    </xf>
    <xf numFmtId="0" fontId="1" fillId="12" borderId="4" xfId="2" applyFill="1" applyBorder="1" applyAlignment="1" applyProtection="1">
      <alignment horizontal="center" vertical="center" wrapText="1"/>
      <protection hidden="1"/>
    </xf>
    <xf numFmtId="0" fontId="42" fillId="0" borderId="0" xfId="0" applyFont="1" applyAlignment="1">
      <alignment horizontal="left" vertical="top" wrapText="1"/>
    </xf>
    <xf numFmtId="0" fontId="23" fillId="0" borderId="1" xfId="2" applyFont="1" applyBorder="1" applyAlignment="1" applyProtection="1">
      <alignment horizontal="left" vertical="center"/>
      <protection hidden="1"/>
    </xf>
    <xf numFmtId="168" fontId="25" fillId="10" borderId="0" xfId="0" applyNumberFormat="1" applyFont="1" applyFill="1" applyAlignment="1" applyProtection="1">
      <alignment horizontal="center" vertical="center" wrapText="1"/>
      <protection hidden="1"/>
    </xf>
    <xf numFmtId="0" fontId="23" fillId="13" borderId="6" xfId="0" applyFont="1" applyFill="1" applyBorder="1" applyAlignment="1" applyProtection="1">
      <alignment horizontal="left" vertical="center"/>
      <protection hidden="1"/>
    </xf>
    <xf numFmtId="0" fontId="23" fillId="13" borderId="7" xfId="0" applyFont="1" applyFill="1" applyBorder="1" applyAlignment="1" applyProtection="1">
      <alignment horizontal="left" vertical="center"/>
      <protection hidden="1"/>
    </xf>
    <xf numFmtId="0" fontId="23" fillId="13" borderId="4" xfId="0" applyFont="1" applyFill="1" applyBorder="1" applyAlignment="1" applyProtection="1">
      <alignment horizontal="left" vertical="center"/>
      <protection hidden="1"/>
    </xf>
    <xf numFmtId="0" fontId="31" fillId="0" borderId="7" xfId="5" applyFont="1" applyBorder="1" applyAlignment="1" applyProtection="1">
      <alignment horizontal="center" vertical="top"/>
      <protection hidden="1"/>
    </xf>
    <xf numFmtId="0" fontId="23" fillId="3" borderId="0" xfId="2" applyFont="1" applyFill="1" applyAlignment="1" applyProtection="1">
      <alignment horizontal="center" vertical="center" wrapText="1"/>
      <protection hidden="1"/>
    </xf>
    <xf numFmtId="0" fontId="23" fillId="0" borderId="0" xfId="13" applyFont="1" applyAlignment="1" applyProtection="1">
      <alignment horizontal="left" vertical="center" indent="2"/>
      <protection hidden="1"/>
    </xf>
    <xf numFmtId="0" fontId="23" fillId="0" borderId="16" xfId="12" applyFont="1" applyBorder="1" applyAlignment="1" applyProtection="1">
      <alignment horizontal="justify" vertical="top"/>
      <protection hidden="1"/>
    </xf>
    <xf numFmtId="0" fontId="1" fillId="0" borderId="17" xfId="12" applyFont="1" applyBorder="1" applyAlignment="1" applyProtection="1">
      <alignment horizontal="justify" vertical="top"/>
      <protection hidden="1"/>
    </xf>
    <xf numFmtId="0" fontId="1" fillId="0" borderId="18" xfId="12" applyFont="1" applyBorder="1" applyAlignment="1" applyProtection="1">
      <alignment horizontal="justify" vertical="top"/>
      <protection hidden="1"/>
    </xf>
    <xf numFmtId="0" fontId="23" fillId="0" borderId="16" xfId="12" applyFont="1" applyBorder="1" applyAlignment="1" applyProtection="1">
      <alignment horizontal="justify" vertical="center"/>
      <protection hidden="1"/>
    </xf>
    <xf numFmtId="0" fontId="1" fillId="0" borderId="17" xfId="12" applyFont="1" applyBorder="1" applyAlignment="1" applyProtection="1">
      <alignment horizontal="justify" vertical="center"/>
      <protection hidden="1"/>
    </xf>
    <xf numFmtId="0" fontId="1" fillId="0" borderId="18" xfId="12" applyFont="1" applyBorder="1" applyAlignment="1" applyProtection="1">
      <alignment horizontal="justify" vertical="center"/>
      <protection hidden="1"/>
    </xf>
    <xf numFmtId="0" fontId="0" fillId="0" borderId="10" xfId="12" applyFont="1" applyBorder="1" applyAlignment="1" applyProtection="1">
      <alignment horizontal="justify" vertical="center"/>
      <protection hidden="1"/>
    </xf>
    <xf numFmtId="0" fontId="1" fillId="0" borderId="10" xfId="12" applyFont="1" applyBorder="1" applyAlignment="1" applyProtection="1">
      <alignment horizontal="justify" vertical="center"/>
      <protection hidden="1"/>
    </xf>
    <xf numFmtId="0" fontId="0" fillId="0" borderId="0" xfId="12" applyFont="1" applyBorder="1" applyAlignment="1" applyProtection="1">
      <alignment horizontal="justify" vertical="center"/>
      <protection hidden="1"/>
    </xf>
    <xf numFmtId="0" fontId="1" fillId="9" borderId="0" xfId="12" applyFont="1" applyFill="1" applyBorder="1" applyAlignment="1" applyProtection="1">
      <alignment horizontal="justify" vertical="top" wrapText="1"/>
      <protection locked="0" hidden="1"/>
    </xf>
    <xf numFmtId="0" fontId="1" fillId="0" borderId="0" xfId="12" applyFont="1" applyBorder="1" applyAlignment="1" applyProtection="1">
      <alignment horizontal="justify" vertical="center"/>
      <protection hidden="1"/>
    </xf>
    <xf numFmtId="0" fontId="23" fillId="0" borderId="6" xfId="12" applyFont="1" applyBorder="1" applyAlignment="1" applyProtection="1">
      <alignment horizontal="justify" vertical="top"/>
      <protection hidden="1"/>
    </xf>
    <xf numFmtId="0" fontId="1" fillId="0" borderId="7" xfId="12" applyFont="1" applyBorder="1" applyAlignment="1" applyProtection="1">
      <alignment horizontal="justify" vertical="top"/>
      <protection hidden="1"/>
    </xf>
    <xf numFmtId="0" fontId="1" fillId="0" borderId="4" xfId="12" applyFont="1" applyBorder="1" applyAlignment="1" applyProtection="1">
      <alignment horizontal="justify" vertical="top"/>
      <protection hidden="1"/>
    </xf>
    <xf numFmtId="0" fontId="23" fillId="14" borderId="0" xfId="12" applyNumberFormat="1" applyFont="1" applyFill="1" applyBorder="1" applyAlignment="1" applyProtection="1">
      <alignment horizontal="center" vertical="center" wrapText="1"/>
      <protection hidden="1"/>
    </xf>
    <xf numFmtId="0" fontId="23" fillId="3" borderId="0" xfId="0" applyFont="1" applyFill="1" applyAlignment="1" applyProtection="1">
      <alignment horizontal="justify" vertical="top" wrapText="1"/>
      <protection hidden="1"/>
    </xf>
    <xf numFmtId="0" fontId="1" fillId="0" borderId="0" xfId="12" applyFont="1" applyAlignment="1" applyProtection="1">
      <alignment horizontal="justify" vertical="center"/>
      <protection hidden="1"/>
    </xf>
    <xf numFmtId="0" fontId="1" fillId="0" borderId="0" xfId="0" applyFont="1" applyAlignment="1">
      <alignment horizontal="left" vertical="center" indent="2"/>
    </xf>
    <xf numFmtId="0" fontId="1" fillId="0" borderId="27" xfId="0" applyFont="1" applyBorder="1" applyAlignment="1">
      <alignment horizontal="left" vertical="center" indent="2"/>
    </xf>
    <xf numFmtId="0" fontId="1" fillId="0" borderId="38" xfId="0" applyFont="1" applyBorder="1" applyAlignment="1">
      <alignment horizontal="justify" vertical="center" wrapText="1"/>
    </xf>
    <xf numFmtId="0" fontId="6" fillId="0" borderId="0" xfId="13" quotePrefix="1" applyFont="1" applyAlignment="1">
      <alignment horizontal="center" vertical="center"/>
    </xf>
    <xf numFmtId="0" fontId="1" fillId="0" borderId="21" xfId="0" applyFont="1" applyBorder="1" applyAlignment="1">
      <alignment horizontal="left" vertical="center" indent="2"/>
    </xf>
    <xf numFmtId="0" fontId="0" fillId="9" borderId="21" xfId="0" applyFill="1" applyBorder="1" applyAlignment="1" applyProtection="1">
      <alignment horizontal="left" vertical="center"/>
      <protection locked="0"/>
    </xf>
    <xf numFmtId="0" fontId="1" fillId="9" borderId="21" xfId="0" applyFont="1" applyFill="1" applyBorder="1" applyAlignment="1" applyProtection="1">
      <alignment horizontal="left" vertical="center"/>
      <protection locked="0"/>
    </xf>
    <xf numFmtId="0" fontId="1" fillId="0" borderId="38" xfId="0" applyFont="1" applyBorder="1" applyAlignment="1">
      <alignment horizontal="left" vertical="center" indent="2"/>
    </xf>
    <xf numFmtId="0" fontId="0" fillId="0" borderId="0" xfId="13" applyFont="1" applyAlignment="1">
      <alignment horizontal="justify" vertical="top"/>
    </xf>
    <xf numFmtId="0" fontId="1" fillId="0" borderId="0" xfId="13" applyFont="1" applyAlignment="1">
      <alignment horizontal="justify" vertical="top"/>
    </xf>
    <xf numFmtId="0" fontId="57" fillId="0" borderId="0" xfId="13" applyFont="1" applyAlignment="1">
      <alignment horizontal="justify" vertical="top"/>
    </xf>
    <xf numFmtId="166" fontId="23" fillId="0" borderId="0" xfId="13" applyNumberFormat="1" applyFont="1" applyAlignment="1">
      <alignment horizontal="left" vertical="center" indent="1"/>
    </xf>
    <xf numFmtId="0" fontId="0" fillId="0" borderId="0" xfId="13" applyFont="1" applyAlignment="1">
      <alignment horizontal="center" vertical="top"/>
    </xf>
    <xf numFmtId="0" fontId="1" fillId="0" borderId="0" xfId="13" applyFont="1" applyAlignment="1">
      <alignment horizontal="center" vertical="top"/>
    </xf>
    <xf numFmtId="0" fontId="0" fillId="0" borderId="0" xfId="13" applyFont="1" applyAlignment="1">
      <alignment vertical="top" wrapText="1"/>
    </xf>
    <xf numFmtId="0" fontId="23" fillId="0" borderId="0" xfId="13" applyFont="1" applyAlignment="1">
      <alignment horizontal="center" vertical="center"/>
    </xf>
    <xf numFmtId="0" fontId="1" fillId="9" borderId="0" xfId="13" applyFont="1" applyFill="1" applyAlignment="1" applyProtection="1">
      <alignment horizontal="left" vertical="center"/>
      <protection locked="0"/>
    </xf>
    <xf numFmtId="166" fontId="1" fillId="0" borderId="0" xfId="13" applyNumberFormat="1" applyFont="1" applyAlignment="1">
      <alignment horizontal="left" vertical="center"/>
    </xf>
    <xf numFmtId="0" fontId="23" fillId="3" borderId="0" xfId="13" applyFont="1" applyFill="1" applyAlignment="1">
      <alignment horizontal="justify" vertical="top"/>
    </xf>
    <xf numFmtId="0" fontId="1" fillId="0" borderId="0" xfId="13" applyFont="1" applyAlignment="1">
      <alignment horizontal="justify" vertical="center"/>
    </xf>
    <xf numFmtId="0" fontId="23" fillId="0" borderId="0" xfId="13" applyFont="1" applyAlignment="1">
      <alignment horizontal="justify" vertical="center"/>
    </xf>
    <xf numFmtId="0" fontId="58" fillId="0" borderId="0" xfId="3" applyNumberFormat="1" applyFont="1" applyFill="1" applyBorder="1" applyProtection="1">
      <alignment vertical="top"/>
    </xf>
    <xf numFmtId="0" fontId="58" fillId="0" borderId="0" xfId="0" applyFont="1" applyAlignment="1">
      <alignment vertical="top"/>
    </xf>
    <xf numFmtId="0" fontId="58" fillId="0" borderId="0" xfId="0" applyFont="1" applyAlignment="1">
      <alignment vertical="center"/>
    </xf>
    <xf numFmtId="0" fontId="58" fillId="0" borderId="0" xfId="9" applyNumberFormat="1" applyFont="1" applyFill="1" applyBorder="1" applyAlignment="1" applyProtection="1">
      <alignment vertical="top"/>
      <protection hidden="1"/>
    </xf>
    <xf numFmtId="2" fontId="59" fillId="12" borderId="2" xfId="3" applyNumberFormat="1" applyFont="1" applyFill="1" applyBorder="1" applyAlignment="1" applyProtection="1">
      <alignment horizontal="right" vertical="top"/>
    </xf>
  </cellXfs>
  <cellStyles count="16">
    <cellStyle name="Comma" xfId="1" builtinId="3"/>
    <cellStyle name="Normal" xfId="0" builtinId="0"/>
    <cellStyle name="Normal_Annexures TW 04 2" xfId="13" xr:uid="{00000000-0005-0000-0000-000002000000}"/>
    <cellStyle name="Normal_Attach 3(JV)" xfId="14" xr:uid="{00000000-0005-0000-0000-000003000000}"/>
    <cellStyle name="Normal_Attacments TW 04" xfId="6" xr:uid="{00000000-0005-0000-0000-000004000000}"/>
    <cellStyle name="Normal_final 765-6Z-DOM-1" xfId="11" xr:uid="{00000000-0005-0000-0000-000005000000}"/>
    <cellStyle name="Normal_pgcil-tivim-pricesched" xfId="3" xr:uid="{00000000-0005-0000-0000-000006000000}"/>
    <cellStyle name="Normal_pgcil-tivim-pricesched_Sch-3 " xfId="8" xr:uid="{00000000-0005-0000-0000-000007000000}"/>
    <cellStyle name="Normal_PRICE SCHEDULE-4 to 6-A4" xfId="9" xr:uid="{00000000-0005-0000-0000-000008000000}"/>
    <cellStyle name="Normal_PRICE SCHEDULE-4 to 6-A4 2" xfId="12" xr:uid="{00000000-0005-0000-0000-000009000000}"/>
    <cellStyle name="Normal_Price_Schedules for Insulator Package Rev-01" xfId="5" xr:uid="{00000000-0005-0000-0000-00000A000000}"/>
    <cellStyle name="Normal_PRICE-SCHE Bihar-Rev-2-corrections" xfId="2" xr:uid="{00000000-0005-0000-0000-00000B000000}"/>
    <cellStyle name="Normal_PRICE-SCHE Bihar-Rev-2-corrections_Annexures TW 04" xfId="15" xr:uid="{00000000-0005-0000-0000-00000C000000}"/>
    <cellStyle name="Normal_PRICE-SCHE Bihar-Rev-2-corrections_Price_Schedules for Insulator Package Rev-01" xfId="10" xr:uid="{00000000-0005-0000-0000-00000D000000}"/>
    <cellStyle name="Normal_Sch-1" xfId="4" xr:uid="{00000000-0005-0000-0000-00000E000000}"/>
    <cellStyle name="Normal_Sch-3 " xfId="7" xr:uid="{00000000-0005-0000-0000-00000F000000}"/>
  </cellStyles>
  <dxfs count="98">
    <dxf>
      <font>
        <condense val="0"/>
        <extend val="0"/>
        <color indexed="9"/>
      </font>
    </dxf>
    <dxf>
      <font>
        <condense val="0"/>
        <extend val="0"/>
        <color indexed="9"/>
      </font>
    </dxf>
    <dxf>
      <font>
        <condense val="0"/>
        <extend val="0"/>
        <color indexed="9"/>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ont>
        <condense val="0"/>
        <extend val="0"/>
        <color indexed="10"/>
      </font>
    </dxf>
    <dxf>
      <fill>
        <patternFill>
          <bgColor rgb="FFCCFFCC"/>
        </patternFill>
      </fill>
    </dxf>
    <dxf>
      <font>
        <condense val="0"/>
        <extend val="0"/>
        <color indexed="10"/>
      </font>
    </dxf>
    <dxf>
      <font>
        <condense val="0"/>
        <extend val="0"/>
        <color indexed="10"/>
      </font>
    </dxf>
    <dxf>
      <fill>
        <patternFill>
          <bgColor rgb="FFCCFFCC"/>
        </patternFill>
      </fill>
    </dxf>
    <dxf>
      <font>
        <condense val="0"/>
        <extend val="0"/>
        <color indexed="9"/>
      </font>
      <fill>
        <patternFill patternType="none">
          <bgColor indexed="65"/>
        </patternFill>
      </fill>
    </dxf>
    <dxf>
      <font>
        <b val="0"/>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bgColor theme="0"/>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6'!A1"/></Relationships>
</file>

<file path=xl/drawings/_rels/drawing11.xml.rels><?xml version="1.0" encoding="UTF-8" standalone="yes"?>
<Relationships xmlns="http://schemas.openxmlformats.org/package/2006/relationships"><Relationship Id="rId1" Type="http://schemas.openxmlformats.org/officeDocument/2006/relationships/hyperlink" Target="#'Sch-7'!A1"/></Relationships>
</file>

<file path=xl/drawings/_rels/drawing12.xml.rels><?xml version="1.0" encoding="UTF-8" standalone="yes"?>
<Relationships xmlns="http://schemas.openxmlformats.org/package/2006/relationships"><Relationship Id="rId1" Type="http://schemas.openxmlformats.org/officeDocument/2006/relationships/hyperlink" Target="#'Sch-7'!A1"/></Relationships>
</file>

<file path=xl/drawings/_rels/drawing13.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14.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5.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3 '!A1"/></Relationships>
</file>

<file path=xl/drawings/_rels/drawing6.xml.rels><?xml version="1.0" encoding="UTF-8" standalone="yes"?>
<Relationships xmlns="http://schemas.openxmlformats.org/package/2006/relationships"><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6'!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2" name="Text Box 2">
          <a:hlinkClick xmlns:r="http://schemas.openxmlformats.org/officeDocument/2006/relationships" r:id="rId1" tooltip="Skip Instructions &amp;  Proceed"/>
          <a:extLst>
            <a:ext uri="{FF2B5EF4-FFF2-40B4-BE49-F238E27FC236}">
              <a16:creationId xmlns:a16="http://schemas.microsoft.com/office/drawing/2014/main" id="{42EEFE30-264D-4D40-A068-11CC070862FD}"/>
            </a:ext>
          </a:extLst>
        </xdr:cNvPr>
        <xdr:cNvSpPr txBox="1">
          <a:spLocks noChangeArrowheads="1"/>
        </xdr:cNvSpPr>
      </xdr:nvSpPr>
      <xdr:spPr bwMode="auto">
        <a:xfrm>
          <a:off x="4457700"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3" name="AutoShape 6">
          <a:extLst>
            <a:ext uri="{FF2B5EF4-FFF2-40B4-BE49-F238E27FC236}">
              <a16:creationId xmlns:a16="http://schemas.microsoft.com/office/drawing/2014/main" id="{C4E9352A-6A29-4081-83C5-445037AF5E2D}"/>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4" name="AutoShape 7">
          <a:extLst>
            <a:ext uri="{FF2B5EF4-FFF2-40B4-BE49-F238E27FC236}">
              <a16:creationId xmlns:a16="http://schemas.microsoft.com/office/drawing/2014/main" id="{D1DFBB31-B9BD-4C42-ACD8-38D8BDBD3AAD}"/>
            </a:ext>
          </a:extLst>
        </xdr:cNvPr>
        <xdr:cNvSpPr>
          <a:spLocks noChangeArrowheads="1"/>
        </xdr:cNvSpPr>
      </xdr:nvSpPr>
      <xdr:spPr bwMode="auto">
        <a:xfrm>
          <a:off x="8362950"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5" name="AutoShape 8">
          <a:extLst>
            <a:ext uri="{FF2B5EF4-FFF2-40B4-BE49-F238E27FC236}">
              <a16:creationId xmlns:a16="http://schemas.microsoft.com/office/drawing/2014/main" id="{6B6E958D-BF66-48A3-874D-6A00DAAC2563}"/>
            </a:ext>
          </a:extLst>
        </xdr:cNvPr>
        <xdr:cNvSpPr>
          <a:spLocks noChangeArrowheads="1"/>
        </xdr:cNvSpPr>
      </xdr:nvSpPr>
      <xdr:spPr bwMode="auto">
        <a:xfrm>
          <a:off x="104775"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6" name="AutoShape 9">
          <a:extLst>
            <a:ext uri="{FF2B5EF4-FFF2-40B4-BE49-F238E27FC236}">
              <a16:creationId xmlns:a16="http://schemas.microsoft.com/office/drawing/2014/main" id="{81E2F48F-636F-4AEA-B481-95829F2EE20C}"/>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7" name="Text Box 12">
          <a:hlinkClick xmlns:r="http://schemas.openxmlformats.org/officeDocument/2006/relationships" r:id="rId2" tooltip="Click For Detailed General Instructions"/>
          <a:extLst>
            <a:ext uri="{FF2B5EF4-FFF2-40B4-BE49-F238E27FC236}">
              <a16:creationId xmlns:a16="http://schemas.microsoft.com/office/drawing/2014/main" id="{B6390D47-E3CD-4C55-BB4D-FD3473E90500}"/>
            </a:ext>
          </a:extLst>
        </xdr:cNvPr>
        <xdr:cNvSpPr txBox="1">
          <a:spLocks noChangeArrowheads="1"/>
        </xdr:cNvSpPr>
      </xdr:nvSpPr>
      <xdr:spPr bwMode="auto">
        <a:xfrm>
          <a:off x="657225"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8" name="Text Box 13">
          <a:extLst>
            <a:ext uri="{FF2B5EF4-FFF2-40B4-BE49-F238E27FC236}">
              <a16:creationId xmlns:a16="http://schemas.microsoft.com/office/drawing/2014/main" id="{F67B7627-337D-416C-8222-65AA094062D7}"/>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0</xdr:colOff>
      <xdr:row>10</xdr:row>
      <xdr:rowOff>0</xdr:rowOff>
    </xdr:from>
    <xdr:to>
      <xdr:col>5</xdr:col>
      <xdr:colOff>52551</xdr:colOff>
      <xdr:row>14</xdr:row>
      <xdr:rowOff>85725</xdr:rowOff>
    </xdr:to>
    <xdr:pic>
      <xdr:nvPicPr>
        <xdr:cNvPr id="9" name="Picture 8">
          <a:extLst>
            <a:ext uri="{FF2B5EF4-FFF2-40B4-BE49-F238E27FC236}">
              <a16:creationId xmlns:a16="http://schemas.microsoft.com/office/drawing/2014/main" id="{C0C2A0B4-3DE2-4BC3-9822-77170E2FC5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3495675"/>
          <a:ext cx="764397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5683DED9-3BC4-42C8-9E27-CA3067A644F9}"/>
            </a:ext>
          </a:extLst>
        </xdr:cNvPr>
        <xdr:cNvGrpSpPr>
          <a:grpSpLocks/>
        </xdr:cNvGrpSpPr>
      </xdr:nvGrpSpPr>
      <xdr:grpSpPr bwMode="auto">
        <a:xfrm>
          <a:off x="7692390" y="47625"/>
          <a:ext cx="1028700" cy="603885"/>
          <a:chOff x="804" y="5"/>
          <a:chExt cx="116" cy="73"/>
        </a:xfrm>
      </xdr:grpSpPr>
      <xdr:sp macro="" textlink="">
        <xdr:nvSpPr>
          <xdr:cNvPr id="3" name="AutoShape 26">
            <a:extLst>
              <a:ext uri="{FF2B5EF4-FFF2-40B4-BE49-F238E27FC236}">
                <a16:creationId xmlns:a16="http://schemas.microsoft.com/office/drawing/2014/main" id="{B4D78A8C-C9D0-421E-B30A-22FC13F9876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C0BA807-D557-459C-B881-1548268A6E16}"/>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CBC7D05C-487F-4515-A1C0-E17FFCCC2FE1}"/>
            </a:ext>
          </a:extLst>
        </xdr:cNvPr>
        <xdr:cNvGrpSpPr>
          <a:grpSpLocks/>
        </xdr:cNvGrpSpPr>
      </xdr:nvGrpSpPr>
      <xdr:grpSpPr bwMode="auto">
        <a:xfrm>
          <a:off x="6684645" y="19050"/>
          <a:ext cx="1028700" cy="695325"/>
          <a:chOff x="804" y="5"/>
          <a:chExt cx="116" cy="73"/>
        </a:xfrm>
      </xdr:grpSpPr>
      <xdr:sp macro="" textlink="">
        <xdr:nvSpPr>
          <xdr:cNvPr id="3" name="AutoShape 2">
            <a:extLst>
              <a:ext uri="{FF2B5EF4-FFF2-40B4-BE49-F238E27FC236}">
                <a16:creationId xmlns:a16="http://schemas.microsoft.com/office/drawing/2014/main" id="{7FC70AF4-1BE8-45FD-9831-8D73EA0C689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A5DA8FF-A1DF-4963-B1E7-283BBDE983B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05ECFE80-191B-416D-8BEE-40F0E587DF39}"/>
            </a:ext>
          </a:extLst>
        </xdr:cNvPr>
        <xdr:cNvGrpSpPr>
          <a:grpSpLocks/>
        </xdr:cNvGrpSpPr>
      </xdr:nvGrpSpPr>
      <xdr:grpSpPr bwMode="auto">
        <a:xfrm>
          <a:off x="6684645" y="19050"/>
          <a:ext cx="1028700" cy="695325"/>
          <a:chOff x="804" y="5"/>
          <a:chExt cx="116" cy="73"/>
        </a:xfrm>
      </xdr:grpSpPr>
      <xdr:sp macro="" textlink="">
        <xdr:nvSpPr>
          <xdr:cNvPr id="3" name="AutoShape 2">
            <a:extLst>
              <a:ext uri="{FF2B5EF4-FFF2-40B4-BE49-F238E27FC236}">
                <a16:creationId xmlns:a16="http://schemas.microsoft.com/office/drawing/2014/main" id="{112D7FF7-5316-4F7B-98EB-14A4521CD27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FCE5EC4-9275-49DA-8901-353ABA81A32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238125</xdr:colOff>
      <xdr:row>0</xdr:row>
      <xdr:rowOff>76200</xdr:rowOff>
    </xdr:from>
    <xdr:to>
      <xdr:col>14</xdr:col>
      <xdr:colOff>28575</xdr:colOff>
      <xdr:row>2</xdr:row>
      <xdr:rowOff>276225</xdr:rowOff>
    </xdr:to>
    <xdr:grpSp>
      <xdr:nvGrpSpPr>
        <xdr:cNvPr id="2" name="Group 5">
          <a:hlinkClick xmlns:r="http://schemas.openxmlformats.org/officeDocument/2006/relationships" r:id="rId1" tooltip="Click For Bid Form 2nd Envelope"/>
          <a:extLst>
            <a:ext uri="{FF2B5EF4-FFF2-40B4-BE49-F238E27FC236}">
              <a16:creationId xmlns:a16="http://schemas.microsoft.com/office/drawing/2014/main" id="{B72D49F0-C372-435D-8C89-3035E9204FB9}"/>
            </a:ext>
          </a:extLst>
        </xdr:cNvPr>
        <xdr:cNvGrpSpPr>
          <a:grpSpLocks/>
        </xdr:cNvGrpSpPr>
      </xdr:nvGrpSpPr>
      <xdr:grpSpPr bwMode="auto">
        <a:xfrm>
          <a:off x="12647839" y="76200"/>
          <a:ext cx="955222" cy="472168"/>
          <a:chOff x="762" y="2"/>
          <a:chExt cx="116" cy="73"/>
        </a:xfrm>
      </xdr:grpSpPr>
      <xdr:sp macro="" textlink="">
        <xdr:nvSpPr>
          <xdr:cNvPr id="3" name="AutoShape 2">
            <a:extLst>
              <a:ext uri="{FF2B5EF4-FFF2-40B4-BE49-F238E27FC236}">
                <a16:creationId xmlns:a16="http://schemas.microsoft.com/office/drawing/2014/main" id="{CA952342-6A27-42C0-B58D-3913B75DA40D}"/>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6C427DC7-D7F9-4576-AC7D-5C47EE200C6D}"/>
              </a:ext>
            </a:extLst>
          </xdr:cNvPr>
          <xdr:cNvSpPr txBox="1">
            <a:spLocks noChangeArrowheads="1"/>
          </xdr:cNvSpPr>
        </xdr:nvSpPr>
        <xdr:spPr bwMode="auto">
          <a:xfrm>
            <a:off x="6838951" y="-65230154"/>
            <a:ext cx="0" cy="37"/>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0</xdr:row>
      <xdr:rowOff>19050</xdr:rowOff>
    </xdr:from>
    <xdr:to>
      <xdr:col>7</xdr:col>
      <xdr:colOff>0</xdr:colOff>
      <xdr:row>3</xdr:row>
      <xdr:rowOff>0</xdr:rowOff>
    </xdr:to>
    <xdr:grpSp>
      <xdr:nvGrpSpPr>
        <xdr:cNvPr id="2" name="Group 4">
          <a:hlinkClick xmlns:r="http://schemas.openxmlformats.org/officeDocument/2006/relationships" r:id="rId1" tooltip="Click for Bid Form"/>
          <a:extLst>
            <a:ext uri="{FF2B5EF4-FFF2-40B4-BE49-F238E27FC236}">
              <a16:creationId xmlns:a16="http://schemas.microsoft.com/office/drawing/2014/main" id="{42D8FB49-A527-4E38-B972-8E2557C299CF}"/>
            </a:ext>
          </a:extLst>
        </xdr:cNvPr>
        <xdr:cNvGrpSpPr>
          <a:grpSpLocks/>
        </xdr:cNvGrpSpPr>
      </xdr:nvGrpSpPr>
      <xdr:grpSpPr bwMode="auto">
        <a:xfrm>
          <a:off x="6736080" y="19050"/>
          <a:ext cx="0" cy="941070"/>
          <a:chOff x="784" y="2"/>
          <a:chExt cx="116" cy="73"/>
        </a:xfrm>
      </xdr:grpSpPr>
      <xdr:sp macro="" textlink="">
        <xdr:nvSpPr>
          <xdr:cNvPr id="3" name="AutoShape 2">
            <a:extLst>
              <a:ext uri="{FF2B5EF4-FFF2-40B4-BE49-F238E27FC236}">
                <a16:creationId xmlns:a16="http://schemas.microsoft.com/office/drawing/2014/main" id="{D12DC354-54A7-4123-90B3-745799E782CD}"/>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BBC5EA23-BE34-4108-8375-4B4DAE8FBB74}"/>
              </a:ext>
            </a:extLst>
          </xdr:cNvPr>
          <xdr:cNvSpPr txBox="1">
            <a:spLocks noChangeArrowheads="1"/>
          </xdr:cNvSpPr>
        </xdr:nvSpPr>
        <xdr:spPr bwMode="auto">
          <a:xfrm>
            <a:off x="7477125" y="-4028911360500"/>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2" name="Group 10">
          <a:hlinkClick xmlns:r="http://schemas.openxmlformats.org/officeDocument/2006/relationships" r:id="rId1" tooltip="Back to Cover Page"/>
          <a:extLst>
            <a:ext uri="{FF2B5EF4-FFF2-40B4-BE49-F238E27FC236}">
              <a16:creationId xmlns:a16="http://schemas.microsoft.com/office/drawing/2014/main" id="{79B07493-E2C5-4824-9CA6-F57E5C31A00B}"/>
            </a:ext>
          </a:extLst>
        </xdr:cNvPr>
        <xdr:cNvGrpSpPr>
          <a:grpSpLocks/>
        </xdr:cNvGrpSpPr>
      </xdr:nvGrpSpPr>
      <xdr:grpSpPr bwMode="auto">
        <a:xfrm>
          <a:off x="6233160" y="104775"/>
          <a:ext cx="0" cy="664845"/>
          <a:chOff x="744" y="11"/>
          <a:chExt cx="113" cy="74"/>
        </a:xfrm>
      </xdr:grpSpPr>
      <xdr:sp macro="" textlink="">
        <xdr:nvSpPr>
          <xdr:cNvPr id="3" name="AutoShape 7">
            <a:extLst>
              <a:ext uri="{FF2B5EF4-FFF2-40B4-BE49-F238E27FC236}">
                <a16:creationId xmlns:a16="http://schemas.microsoft.com/office/drawing/2014/main" id="{C6B71F98-52BA-42FD-AC2E-ED73C172CF3A}"/>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40FCBCB4-55C1-4362-A452-2499A03D3C09}"/>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 name="Group 1">
          <a:hlinkClick xmlns:r="http://schemas.openxmlformats.org/officeDocument/2006/relationships" r:id="rId1" tooltip="Click to Proceed"/>
          <a:extLst>
            <a:ext uri="{FF2B5EF4-FFF2-40B4-BE49-F238E27FC236}">
              <a16:creationId xmlns:a16="http://schemas.microsoft.com/office/drawing/2014/main" id="{45BE2039-E161-4847-B632-EB955A006908}"/>
            </a:ext>
          </a:extLst>
        </xdr:cNvPr>
        <xdr:cNvGrpSpPr>
          <a:grpSpLocks/>
        </xdr:cNvGrpSpPr>
      </xdr:nvGrpSpPr>
      <xdr:grpSpPr bwMode="auto">
        <a:xfrm>
          <a:off x="6417945" y="57150"/>
          <a:ext cx="1209675" cy="771525"/>
          <a:chOff x="804" y="5"/>
          <a:chExt cx="116" cy="73"/>
        </a:xfrm>
      </xdr:grpSpPr>
      <xdr:sp macro="" textlink="">
        <xdr:nvSpPr>
          <xdr:cNvPr id="3" name="AutoShape 2">
            <a:extLst>
              <a:ext uri="{FF2B5EF4-FFF2-40B4-BE49-F238E27FC236}">
                <a16:creationId xmlns:a16="http://schemas.microsoft.com/office/drawing/2014/main" id="{F2EEA33A-D144-4B94-A8BA-0A9848B6E05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00E06A9-AA85-43D2-928F-8DA088CCBB7F}"/>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2" name="Group 6">
          <a:hlinkClick xmlns:r="http://schemas.openxmlformats.org/officeDocument/2006/relationships" r:id="rId1" tooltip="Click for Sch-1"/>
          <a:extLst>
            <a:ext uri="{FF2B5EF4-FFF2-40B4-BE49-F238E27FC236}">
              <a16:creationId xmlns:a16="http://schemas.microsoft.com/office/drawing/2014/main" id="{E8E20143-953E-4D0E-A624-A8501A412AC0}"/>
            </a:ext>
          </a:extLst>
        </xdr:cNvPr>
        <xdr:cNvGrpSpPr>
          <a:grpSpLocks/>
        </xdr:cNvGrpSpPr>
      </xdr:nvGrpSpPr>
      <xdr:grpSpPr bwMode="auto">
        <a:xfrm>
          <a:off x="6259830" y="47625"/>
          <a:ext cx="575310" cy="1082040"/>
          <a:chOff x="804" y="5"/>
          <a:chExt cx="116" cy="73"/>
        </a:xfrm>
      </xdr:grpSpPr>
      <xdr:sp macro="" textlink="">
        <xdr:nvSpPr>
          <xdr:cNvPr id="3" name="AutoShape 2">
            <a:extLst>
              <a:ext uri="{FF2B5EF4-FFF2-40B4-BE49-F238E27FC236}">
                <a16:creationId xmlns:a16="http://schemas.microsoft.com/office/drawing/2014/main" id="{10A0AEEF-9ED1-4F47-9CA6-C9D4B7205F5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2C0C581-69BE-4EE3-A61A-2ADE8BD5EC2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28575</xdr:rowOff>
    </xdr:from>
    <xdr:to>
      <xdr:col>15</xdr:col>
      <xdr:colOff>0</xdr:colOff>
      <xdr:row>2</xdr:row>
      <xdr:rowOff>257175</xdr:rowOff>
    </xdr:to>
    <xdr:grpSp>
      <xdr:nvGrpSpPr>
        <xdr:cNvPr id="2" name="Group 38">
          <a:hlinkClick xmlns:r="http://schemas.openxmlformats.org/officeDocument/2006/relationships" r:id="rId1" tooltip="Click for Sch-2"/>
          <a:extLst>
            <a:ext uri="{FF2B5EF4-FFF2-40B4-BE49-F238E27FC236}">
              <a16:creationId xmlns:a16="http://schemas.microsoft.com/office/drawing/2014/main" id="{8620167F-1218-4AA2-ACC8-2DDE5B8FA579}"/>
            </a:ext>
          </a:extLst>
        </xdr:cNvPr>
        <xdr:cNvGrpSpPr>
          <a:grpSpLocks/>
        </xdr:cNvGrpSpPr>
      </xdr:nvGrpSpPr>
      <xdr:grpSpPr bwMode="auto">
        <a:xfrm>
          <a:off x="19071771" y="28575"/>
          <a:ext cx="0" cy="620486"/>
          <a:chOff x="804" y="5"/>
          <a:chExt cx="116" cy="73"/>
        </a:xfrm>
      </xdr:grpSpPr>
      <xdr:sp macro="" textlink="">
        <xdr:nvSpPr>
          <xdr:cNvPr id="3" name="AutoShape 39">
            <a:extLst>
              <a:ext uri="{FF2B5EF4-FFF2-40B4-BE49-F238E27FC236}">
                <a16:creationId xmlns:a16="http://schemas.microsoft.com/office/drawing/2014/main" id="{941E2681-0359-4EBA-AE33-E428548B9584}"/>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D23211-DD7F-4D87-BD9A-740E188F008E}"/>
              </a:ext>
            </a:extLst>
          </xdr:cNvPr>
          <xdr:cNvSpPr txBox="1">
            <a:spLocks noChangeArrowheads="1"/>
          </xdr:cNvSpPr>
        </xdr:nvSpPr>
        <xdr:spPr bwMode="auto">
          <a:xfrm>
            <a:off x="20021550" y="6810464439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19050</xdr:rowOff>
    </xdr:from>
    <xdr:to>
      <xdr:col>10</xdr:col>
      <xdr:colOff>0</xdr:colOff>
      <xdr:row>2</xdr:row>
      <xdr:rowOff>257175</xdr:rowOff>
    </xdr:to>
    <xdr:grpSp>
      <xdr:nvGrpSpPr>
        <xdr:cNvPr id="2" name="Group 1">
          <a:hlinkClick xmlns:r="http://schemas.openxmlformats.org/officeDocument/2006/relationships" r:id="rId1" tooltip="Click for Sch-3"/>
          <a:extLst>
            <a:ext uri="{FF2B5EF4-FFF2-40B4-BE49-F238E27FC236}">
              <a16:creationId xmlns:a16="http://schemas.microsoft.com/office/drawing/2014/main" id="{8D8BB78A-3697-45BA-A821-97C24452974E}"/>
            </a:ext>
          </a:extLst>
        </xdr:cNvPr>
        <xdr:cNvGrpSpPr>
          <a:grpSpLocks/>
        </xdr:cNvGrpSpPr>
      </xdr:nvGrpSpPr>
      <xdr:grpSpPr bwMode="auto">
        <a:xfrm>
          <a:off x="14205857" y="19050"/>
          <a:ext cx="0" cy="553811"/>
          <a:chOff x="804" y="5"/>
          <a:chExt cx="116" cy="73"/>
        </a:xfrm>
      </xdr:grpSpPr>
      <xdr:sp macro="" textlink="">
        <xdr:nvSpPr>
          <xdr:cNvPr id="3" name="AutoShape 2">
            <a:extLst>
              <a:ext uri="{FF2B5EF4-FFF2-40B4-BE49-F238E27FC236}">
                <a16:creationId xmlns:a16="http://schemas.microsoft.com/office/drawing/2014/main" id="{4FDE62AA-3A70-4C51-BEE1-C8A781A00AD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BFD2F6F-5387-432C-8C67-78E875F01B0C}"/>
              </a:ext>
            </a:extLst>
          </xdr:cNvPr>
          <xdr:cNvSpPr txBox="1">
            <a:spLocks noChangeArrowheads="1"/>
          </xdr:cNvSpPr>
        </xdr:nvSpPr>
        <xdr:spPr bwMode="auto">
          <a:xfrm>
            <a:off x="14839950" y="-742337261532"/>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Sch-3</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257175</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9D68121-FDCE-434A-9889-4DA0E8230629}"/>
            </a:ext>
          </a:extLst>
        </xdr:cNvPr>
        <xdr:cNvGrpSpPr>
          <a:grpSpLocks/>
        </xdr:cNvGrpSpPr>
      </xdr:nvGrpSpPr>
      <xdr:grpSpPr bwMode="auto">
        <a:xfrm>
          <a:off x="21923829" y="19050"/>
          <a:ext cx="0" cy="630011"/>
          <a:chOff x="804" y="5"/>
          <a:chExt cx="116" cy="73"/>
        </a:xfrm>
      </xdr:grpSpPr>
      <xdr:sp macro="" textlink="">
        <xdr:nvSpPr>
          <xdr:cNvPr id="3" name="AutoShape 2">
            <a:extLst>
              <a:ext uri="{FF2B5EF4-FFF2-40B4-BE49-F238E27FC236}">
                <a16:creationId xmlns:a16="http://schemas.microsoft.com/office/drawing/2014/main" id="{C3ACB9EC-F085-49D3-A932-3EF96EDCA6A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5F47F767-29EF-465A-93DF-CAC211CC68B4}"/>
              </a:ext>
            </a:extLst>
          </xdr:cNvPr>
          <xdr:cNvSpPr txBox="1">
            <a:spLocks noChangeArrowheads="1"/>
          </xdr:cNvSpPr>
        </xdr:nvSpPr>
        <xdr:spPr bwMode="auto">
          <a:xfrm>
            <a:off x="819" y="24"/>
            <a:ext cx="100"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Sch-4</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EDA2CB60-C961-4239-BD53-2E9171D60850}"/>
            </a:ext>
          </a:extLst>
        </xdr:cNvPr>
        <xdr:cNvGrpSpPr>
          <a:grpSpLocks/>
        </xdr:cNvGrpSpPr>
      </xdr:nvGrpSpPr>
      <xdr:grpSpPr bwMode="auto">
        <a:xfrm>
          <a:off x="18440400" y="19050"/>
          <a:ext cx="0" cy="695325"/>
          <a:chOff x="804" y="5"/>
          <a:chExt cx="116" cy="73"/>
        </a:xfrm>
      </xdr:grpSpPr>
      <xdr:sp macro="" textlink="">
        <xdr:nvSpPr>
          <xdr:cNvPr id="3" name="AutoShape 2">
            <a:extLst>
              <a:ext uri="{FF2B5EF4-FFF2-40B4-BE49-F238E27FC236}">
                <a16:creationId xmlns:a16="http://schemas.microsoft.com/office/drawing/2014/main" id="{146209F0-6287-46A0-A3E8-00D85973A71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94D89C32-F3EF-4F0C-B167-C3DC28386AEC}"/>
              </a:ext>
            </a:extLst>
          </xdr:cNvPr>
          <xdr:cNvSpPr txBox="1">
            <a:spLocks noChangeArrowheads="1"/>
          </xdr:cNvSpPr>
        </xdr:nvSpPr>
        <xdr:spPr bwMode="auto">
          <a:xfrm>
            <a:off x="20478750"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90D63C0B-ABF8-4E52-A13C-EC5CB27C1523}"/>
            </a:ext>
          </a:extLst>
        </xdr:cNvPr>
        <xdr:cNvGrpSpPr>
          <a:grpSpLocks/>
        </xdr:cNvGrpSpPr>
      </xdr:nvGrpSpPr>
      <xdr:grpSpPr bwMode="auto">
        <a:xfrm>
          <a:off x="22000029" y="19050"/>
          <a:ext cx="0" cy="695325"/>
          <a:chOff x="804" y="5"/>
          <a:chExt cx="116" cy="73"/>
        </a:xfrm>
      </xdr:grpSpPr>
      <xdr:sp macro="" textlink="">
        <xdr:nvSpPr>
          <xdr:cNvPr id="3" name="AutoShape 2">
            <a:extLst>
              <a:ext uri="{FF2B5EF4-FFF2-40B4-BE49-F238E27FC236}">
                <a16:creationId xmlns:a16="http://schemas.microsoft.com/office/drawing/2014/main" id="{1B029EA2-001C-48ED-BF27-2B012CE8FBB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5FC6F40-438B-4DED-BCAA-2ACC338CA22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9B68E4C1-C058-452D-B725-5BE9782578D2}"/>
            </a:ext>
          </a:extLst>
        </xdr:cNvPr>
        <xdr:cNvGrpSpPr>
          <a:grpSpLocks/>
        </xdr:cNvGrpSpPr>
      </xdr:nvGrpSpPr>
      <xdr:grpSpPr bwMode="auto">
        <a:xfrm>
          <a:off x="7692390" y="47625"/>
          <a:ext cx="1028700" cy="603885"/>
          <a:chOff x="804" y="5"/>
          <a:chExt cx="116" cy="73"/>
        </a:xfrm>
      </xdr:grpSpPr>
      <xdr:sp macro="" textlink="">
        <xdr:nvSpPr>
          <xdr:cNvPr id="3" name="AutoShape 26">
            <a:extLst>
              <a:ext uri="{FF2B5EF4-FFF2-40B4-BE49-F238E27FC236}">
                <a16:creationId xmlns:a16="http://schemas.microsoft.com/office/drawing/2014/main" id="{2306BCE6-8BEB-4D16-A9A2-95A28B91E19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5F7A9768-4268-452B-9FAF-D4717B0C0A37}"/>
              </a:ext>
            </a:extLst>
          </xdr:cNvPr>
          <xdr:cNvSpPr txBox="1">
            <a:spLocks noChangeArrowheads="1"/>
          </xdr:cNvSpPr>
        </xdr:nvSpPr>
        <xdr:spPr bwMode="auto">
          <a:xfrm>
            <a:off x="819" y="24"/>
            <a:ext cx="98"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03189/Desktop/hgjkhgjk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
      <sheetName val="Sch-3 Dis"/>
      <sheetName val="Sch-4a"/>
      <sheetName val="Sch-4b"/>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efreshError="1"/>
      <sheetData sheetId="1" refreshError="1">
        <row r="2">
          <cell r="B2" t="str">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ell>
        </row>
        <row r="3">
          <cell r="B3" t="str">
            <v>Specification No: 5002001865/OTHERS/DOM/A00-CC CS -1</v>
          </cell>
        </row>
      </sheetData>
      <sheetData sheetId="2" refreshError="1"/>
      <sheetData sheetId="3" refreshError="1">
        <row r="6">
          <cell r="C6" t="str">
            <v>Sole Bidder</v>
          </cell>
          <cell r="K6">
            <v>0</v>
          </cell>
        </row>
        <row r="7">
          <cell r="C7">
            <v>1</v>
          </cell>
        </row>
        <row r="9">
          <cell r="A9" t="str">
            <v>Name of Sole Bidder</v>
          </cell>
        </row>
        <row r="19">
          <cell r="C19" t="str">
            <v xml:space="preserve">…….. …….. …….. …….. …….. …….. </v>
          </cell>
        </row>
      </sheetData>
      <sheetData sheetId="4" refreshError="1">
        <row r="1">
          <cell r="AE1">
            <v>0</v>
          </cell>
        </row>
        <row r="6">
          <cell r="A6" t="str">
            <v>Bidder’s Name and Address (Sole Bidder) :</v>
          </cell>
        </row>
        <row r="7">
          <cell r="A7" t="str">
            <v/>
          </cell>
          <cell r="M7" t="str">
            <v>Contracts Services, 3rd Floor</v>
          </cell>
        </row>
        <row r="8">
          <cell r="C8" t="str">
            <v/>
          </cell>
          <cell r="M8" t="str">
            <v>Power Grid Corporation of India Ltd.,</v>
          </cell>
        </row>
        <row r="9">
          <cell r="C9" t="str">
            <v/>
          </cell>
          <cell r="M9" t="str">
            <v>"Saudamini", Plot No.-2</v>
          </cell>
        </row>
        <row r="10">
          <cell r="C10" t="str">
            <v/>
          </cell>
          <cell r="M10" t="str">
            <v xml:space="preserve">Sector-29, </v>
          </cell>
        </row>
        <row r="11">
          <cell r="C11" t="str">
            <v/>
          </cell>
          <cell r="M11" t="str">
            <v>Gurugram (Haryana) - 122001</v>
          </cell>
        </row>
        <row r="18">
          <cell r="A18" t="str">
            <v>I</v>
          </cell>
        </row>
        <row r="187">
          <cell r="B187" t="str">
            <v>--</v>
          </cell>
        </row>
        <row r="188">
          <cell r="B188" t="str">
            <v/>
          </cell>
          <cell r="M188" t="str">
            <v/>
          </cell>
        </row>
        <row r="189">
          <cell r="M189"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4">
          <cell r="D14">
            <v>0</v>
          </cell>
        </row>
        <row r="16">
          <cell r="D16">
            <v>0</v>
          </cell>
        </row>
        <row r="18">
          <cell r="D18">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drawing" Target="../drawings/drawing9.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7.bin"/><Relationship Id="rId7" Type="http://schemas.openxmlformats.org/officeDocument/2006/relationships/drawing" Target="../drawings/drawing10.xml"/><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3.bin"/><Relationship Id="rId7" Type="http://schemas.openxmlformats.org/officeDocument/2006/relationships/drawing" Target="../drawings/drawing11.xml"/><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9.bin"/><Relationship Id="rId7" Type="http://schemas.openxmlformats.org/officeDocument/2006/relationships/drawing" Target="../drawings/drawing12.xml"/><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75.bin"/><Relationship Id="rId7" Type="http://schemas.openxmlformats.org/officeDocument/2006/relationships/drawing" Target="../drawings/drawing13.xml"/><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1.bin"/><Relationship Id="rId7" Type="http://schemas.openxmlformats.org/officeDocument/2006/relationships/drawing" Target="../drawings/drawing14.xml"/><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drawing" Target="../drawings/drawing15.x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drawing" Target="../drawings/drawing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drawing" Target="../drawings/drawing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drawing" Target="../drawings/drawing6.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9.bin"/><Relationship Id="rId7" Type="http://schemas.openxmlformats.org/officeDocument/2006/relationships/drawing" Target="../drawings/drawing7.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drawing" Target="../drawings/drawing8.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2:B3"/>
  <sheetViews>
    <sheetView workbookViewId="0">
      <selection activeCell="B11" sqref="B11"/>
    </sheetView>
  </sheetViews>
  <sheetFormatPr defaultRowHeight="14.4" x14ac:dyDescent="0.3"/>
  <cols>
    <col min="1" max="1" width="19.88671875" customWidth="1"/>
    <col min="2" max="2" width="56.77734375" customWidth="1"/>
  </cols>
  <sheetData>
    <row r="2" spans="1:2" ht="43.2" x14ac:dyDescent="0.3">
      <c r="A2" t="s">
        <v>325</v>
      </c>
      <c r="B2" s="668" t="s">
        <v>355</v>
      </c>
    </row>
    <row r="3" spans="1:2" x14ac:dyDescent="0.3">
      <c r="A3" t="s">
        <v>326</v>
      </c>
      <c r="B3" t="s">
        <v>356</v>
      </c>
    </row>
  </sheetData>
  <customSheetViews>
    <customSheetView guid="{C058D58D-0A44-4B7F-A839-6AD7930832D3}" state="hidden">
      <selection activeCell="B11" sqref="B11"/>
      <pageMargins left="0.7" right="0.7" top="0.75" bottom="0.75" header="0.3" footer="0.3"/>
    </customSheetView>
    <customSheetView guid="{B506D4DB-B5B3-4722-9CF5-EE949FBC5D29}" state="hidden">
      <selection activeCell="B2" sqref="B2"/>
      <pageMargins left="0.7" right="0.7" top="0.75" bottom="0.75" header="0.3" footer="0.3"/>
    </customSheetView>
    <customSheetView guid="{302D9D75-0757-45DA-AFBF-614F08F1401B}" state="hidden">
      <selection activeCell="A4" sqref="A4"/>
      <pageMargins left="0.7" right="0.7" top="0.75" bottom="0.75" header="0.3" footer="0.3"/>
    </customSheetView>
    <customSheetView guid="{C6A7FFED-91EB-41DF-A944-2BFB2D792481}" state="hidden">
      <selection activeCell="A4" sqref="A4"/>
      <pageMargins left="0.7" right="0.7" top="0.75" bottom="0.75" header="0.3" footer="0.3"/>
    </customSheetView>
    <customSheetView guid="{03FF083C-583E-419B-931B-109B3C9F6C32}" state="hidden">
      <selection activeCell="B11" sqref="B11"/>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indexed="33"/>
  </sheetPr>
  <dimension ref="A1:X74"/>
  <sheetViews>
    <sheetView view="pageBreakPreview" zoomScaleNormal="90" zoomScaleSheetLayoutView="100" workbookViewId="0">
      <selection activeCell="D18" sqref="D18"/>
    </sheetView>
  </sheetViews>
  <sheetFormatPr defaultColWidth="10" defaultRowHeight="15.6" x14ac:dyDescent="0.3"/>
  <cols>
    <col min="1" max="1" width="10.33203125" style="439" customWidth="1"/>
    <col min="2" max="2" width="40.88671875" style="439" customWidth="1"/>
    <col min="3" max="3" width="17.44140625" style="439" customWidth="1"/>
    <col min="4" max="4" width="20.44140625" style="439" customWidth="1"/>
    <col min="5" max="5" width="20" style="439" customWidth="1"/>
    <col min="6" max="8" width="10" style="431" customWidth="1"/>
    <col min="9" max="9" width="12.21875" style="431" customWidth="1"/>
    <col min="10" max="10" width="12.6640625" style="431" customWidth="1"/>
    <col min="11" max="11" width="15" style="431" customWidth="1"/>
    <col min="12" max="13" width="10" style="431" customWidth="1"/>
    <col min="14" max="14" width="18.6640625" style="431" customWidth="1"/>
    <col min="15" max="15" width="16" style="431" customWidth="1"/>
    <col min="16" max="17" width="10" style="431" customWidth="1"/>
    <col min="18" max="18" width="10" style="470" customWidth="1"/>
    <col min="19" max="24" width="10" style="431" customWidth="1"/>
    <col min="25" max="16384" width="10" style="470"/>
  </cols>
  <sheetData>
    <row r="1" spans="1:15" ht="18" customHeight="1" x14ac:dyDescent="0.3">
      <c r="A1" s="427" t="str">
        <f>[1]Cover!B3</f>
        <v>Specification No: 5002001865/OTHERS/DOM/A00-CC CS -1</v>
      </c>
      <c r="B1" s="428"/>
      <c r="C1" s="429"/>
      <c r="D1" s="429"/>
      <c r="E1" s="430" t="s">
        <v>166</v>
      </c>
    </row>
    <row r="2" spans="1:15" ht="8.1" customHeight="1" x14ac:dyDescent="0.3">
      <c r="A2" s="432"/>
      <c r="B2" s="433"/>
      <c r="C2" s="434"/>
      <c r="D2" s="434"/>
      <c r="E2" s="435"/>
      <c r="F2" s="436"/>
    </row>
    <row r="3" spans="1:15" ht="66" customHeight="1" x14ac:dyDescent="0.3">
      <c r="A3" s="930" t="str">
        <f>[1]Cover!$B$2</f>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
      <c r="B3" s="930"/>
      <c r="C3" s="930"/>
      <c r="D3" s="930"/>
      <c r="E3" s="930"/>
    </row>
    <row r="4" spans="1:15" ht="21.9" customHeight="1" x14ac:dyDescent="0.3">
      <c r="A4" s="931" t="s">
        <v>327</v>
      </c>
      <c r="B4" s="931"/>
      <c r="C4" s="931"/>
      <c r="D4" s="931"/>
      <c r="E4" s="931"/>
    </row>
    <row r="5" spans="1:15" ht="12" customHeight="1" x14ac:dyDescent="0.3">
      <c r="A5" s="437"/>
      <c r="B5" s="438"/>
      <c r="C5" s="438"/>
      <c r="D5" s="438"/>
      <c r="E5" s="438"/>
    </row>
    <row r="6" spans="1:15" ht="18" customHeight="1" x14ac:dyDescent="0.3">
      <c r="A6" s="408" t="str">
        <f>'[1]Sch-1'!A6</f>
        <v>Bidder’s Name and Address (Sole Bidder) :</v>
      </c>
      <c r="D6" s="440" t="s">
        <v>5</v>
      </c>
    </row>
    <row r="7" spans="1:15" ht="18" customHeight="1" x14ac:dyDescent="0.3">
      <c r="A7" s="441" t="str">
        <f>'[1]Sch-1'!A7</f>
        <v/>
      </c>
      <c r="D7" s="442" t="str">
        <f>'[1]Sch-1'!M7</f>
        <v>Contracts Services, 3rd Floor</v>
      </c>
    </row>
    <row r="8" spans="1:15" ht="18" customHeight="1" x14ac:dyDescent="0.3">
      <c r="A8" s="443" t="s">
        <v>168</v>
      </c>
      <c r="B8" s="925" t="str">
        <f>IF('[1]Sch-1'!C8=0, "", '[1]Sch-1'!C8)</f>
        <v/>
      </c>
      <c r="C8" s="925"/>
      <c r="D8" s="442" t="str">
        <f>'[1]Sch-1'!M8</f>
        <v>Power Grid Corporation of India Ltd.,</v>
      </c>
    </row>
    <row r="9" spans="1:15" ht="18" customHeight="1" x14ac:dyDescent="0.3">
      <c r="A9" s="443" t="s">
        <v>169</v>
      </c>
      <c r="B9" s="925" t="str">
        <f>IF('[1]Sch-1'!C9=0, "", '[1]Sch-1'!C9)</f>
        <v/>
      </c>
      <c r="C9" s="925"/>
      <c r="D9" s="442" t="str">
        <f>'[1]Sch-1'!M9</f>
        <v>"Saudamini", Plot No.-2</v>
      </c>
    </row>
    <row r="10" spans="1:15" ht="18" customHeight="1" x14ac:dyDescent="0.3">
      <c r="A10" s="444"/>
      <c r="B10" s="925" t="str">
        <f>IF('[1]Sch-1'!C10=0, "", '[1]Sch-1'!C10)</f>
        <v/>
      </c>
      <c r="C10" s="925"/>
      <c r="D10" s="442" t="str">
        <f>'[1]Sch-1'!M10</f>
        <v xml:space="preserve">Sector-29, </v>
      </c>
    </row>
    <row r="11" spans="1:15" ht="18" customHeight="1" x14ac:dyDescent="0.3">
      <c r="A11" s="444"/>
      <c r="B11" s="925" t="str">
        <f>IF('[1]Sch-1'!C11=0, "", '[1]Sch-1'!C11)</f>
        <v/>
      </c>
      <c r="C11" s="925"/>
      <c r="D11" s="442" t="str">
        <f>'[1]Sch-1'!M11</f>
        <v>Gurugram (Haryana) - 122001</v>
      </c>
    </row>
    <row r="12" spans="1:15" ht="8.1" customHeight="1" x14ac:dyDescent="0.3"/>
    <row r="13" spans="1:15" ht="21.9" customHeight="1" x14ac:dyDescent="0.3">
      <c r="A13" s="445" t="s">
        <v>170</v>
      </c>
      <c r="B13" s="926" t="s">
        <v>171</v>
      </c>
      <c r="C13" s="927"/>
      <c r="D13" s="928" t="s">
        <v>172</v>
      </c>
      <c r="E13" s="929"/>
      <c r="I13" s="919"/>
      <c r="J13" s="919"/>
      <c r="K13" s="919"/>
      <c r="M13" s="919"/>
      <c r="N13" s="919"/>
      <c r="O13" s="919"/>
    </row>
    <row r="14" spans="1:15" ht="18" customHeight="1" x14ac:dyDescent="0.3">
      <c r="A14" s="446" t="s">
        <v>175</v>
      </c>
      <c r="B14" s="920" t="s">
        <v>176</v>
      </c>
      <c r="C14" s="921"/>
      <c r="D14" s="670">
        <f>'Sch-1'!N117*(1-Discount!K18)+'Sch-7'!N21*(1-Discount!K23)</f>
        <v>0</v>
      </c>
      <c r="E14" s="671"/>
      <c r="I14" s="447"/>
      <c r="K14" s="447"/>
      <c r="M14" s="447"/>
      <c r="O14" s="447"/>
    </row>
    <row r="15" spans="1:15" ht="75.75" customHeight="1" x14ac:dyDescent="0.3">
      <c r="A15" s="448"/>
      <c r="B15" s="923" t="s">
        <v>178</v>
      </c>
      <c r="C15" s="924"/>
      <c r="D15" s="672"/>
      <c r="E15" s="673"/>
    </row>
    <row r="16" spans="1:15" ht="18" customHeight="1" x14ac:dyDescent="0.3">
      <c r="A16" s="446" t="s">
        <v>179</v>
      </c>
      <c r="B16" s="920" t="s">
        <v>180</v>
      </c>
      <c r="C16" s="921"/>
      <c r="D16" s="674">
        <f>'Sch-3 '!Q74*(1-Discount!K20)+'Sch-4a'!Q30*(1-Discount!K21)+'Sch-4b'!Q35*(1-Discount!K22)</f>
        <v>0</v>
      </c>
      <c r="E16" s="675"/>
      <c r="I16" s="447"/>
      <c r="K16" s="450"/>
      <c r="M16" s="447"/>
      <c r="O16" s="450"/>
    </row>
    <row r="17" spans="1:15" ht="72.75" customHeight="1" x14ac:dyDescent="0.3">
      <c r="A17" s="448"/>
      <c r="B17" s="923" t="s">
        <v>182</v>
      </c>
      <c r="C17" s="924"/>
      <c r="D17" s="676"/>
      <c r="E17" s="677"/>
      <c r="I17" s="452"/>
      <c r="M17" s="452"/>
    </row>
    <row r="18" spans="1:15" ht="18" customHeight="1" x14ac:dyDescent="0.3">
      <c r="A18" s="912"/>
      <c r="B18" s="913" t="s">
        <v>183</v>
      </c>
      <c r="C18" s="914"/>
      <c r="D18" s="678">
        <f>D16+D14</f>
        <v>0</v>
      </c>
      <c r="E18" s="679"/>
      <c r="K18" s="453"/>
      <c r="O18" s="453"/>
    </row>
    <row r="19" spans="1:15" ht="50.1" customHeight="1" x14ac:dyDescent="0.3">
      <c r="A19" s="912"/>
      <c r="B19" s="915"/>
      <c r="C19" s="916"/>
      <c r="D19" s="917"/>
      <c r="E19" s="918"/>
    </row>
    <row r="20" spans="1:15" ht="18" customHeight="1" x14ac:dyDescent="0.3">
      <c r="B20" s="454"/>
      <c r="C20" s="454"/>
      <c r="D20" s="455"/>
      <c r="E20" s="455"/>
    </row>
    <row r="21" spans="1:15" ht="21.75" customHeight="1" x14ac:dyDescent="0.3">
      <c r="A21" s="456"/>
      <c r="B21" s="922"/>
      <c r="C21" s="922"/>
      <c r="D21" s="922"/>
      <c r="E21" s="922"/>
    </row>
    <row r="22" spans="1:15" ht="18" customHeight="1" x14ac:dyDescent="0.3">
      <c r="A22" s="457"/>
      <c r="B22" s="457"/>
      <c r="C22" s="457"/>
      <c r="D22" s="457"/>
      <c r="E22" s="457"/>
    </row>
    <row r="23" spans="1:15" ht="30" customHeight="1" x14ac:dyDescent="0.3">
      <c r="A23" s="457"/>
      <c r="B23" s="457"/>
      <c r="C23" s="458"/>
      <c r="D23" s="457"/>
      <c r="E23" s="457"/>
    </row>
    <row r="24" spans="1:15" ht="30" customHeight="1" x14ac:dyDescent="0.3">
      <c r="A24" s="459" t="s">
        <v>186</v>
      </c>
      <c r="B24" s="460" t="str">
        <f>IF('[1]Sch-1'!B187=0,"", '[1]Sch-1'!B187)</f>
        <v>--</v>
      </c>
      <c r="C24" s="458" t="s">
        <v>49</v>
      </c>
      <c r="D24" s="461" t="str">
        <f>IF('[1]Sch-1'!M188=0,"",'[1]Sch-1'!M188)</f>
        <v/>
      </c>
      <c r="F24" s="462"/>
    </row>
    <row r="25" spans="1:15" ht="30" customHeight="1" x14ac:dyDescent="0.3">
      <c r="A25" s="459" t="s">
        <v>187</v>
      </c>
      <c r="B25" s="463" t="str">
        <f>IF('[1]Sch-1'!B188=0,"", '[1]Sch-1'!B188)</f>
        <v/>
      </c>
      <c r="C25" s="458" t="s">
        <v>50</v>
      </c>
      <c r="D25" s="461" t="str">
        <f>IF('[1]Sch-1'!M189=0,"",'[1]Sch-1'!M189)</f>
        <v/>
      </c>
      <c r="F25" s="462"/>
    </row>
    <row r="26" spans="1:15" ht="30" customHeight="1" x14ac:dyDescent="0.3">
      <c r="A26" s="464"/>
      <c r="B26" s="465"/>
      <c r="C26" s="458"/>
      <c r="D26" s="431"/>
      <c r="E26" s="431"/>
      <c r="F26" s="462"/>
    </row>
    <row r="27" spans="1:15" ht="33" customHeight="1" x14ac:dyDescent="0.3">
      <c r="A27" s="464"/>
      <c r="B27" s="465"/>
      <c r="C27" s="436"/>
      <c r="D27" s="466"/>
      <c r="E27" s="467"/>
      <c r="F27" s="462"/>
    </row>
    <row r="28" spans="1:15" ht="21.9" customHeight="1" x14ac:dyDescent="0.3">
      <c r="A28" s="468"/>
      <c r="B28" s="468"/>
      <c r="C28" s="468"/>
      <c r="D28" s="468"/>
      <c r="E28" s="469"/>
    </row>
    <row r="29" spans="1:15" ht="21.9" customHeight="1" x14ac:dyDescent="0.3">
      <c r="A29" s="468"/>
      <c r="B29" s="468"/>
      <c r="C29" s="468"/>
      <c r="D29" s="468"/>
      <c r="E29" s="469"/>
    </row>
    <row r="30" spans="1:15" ht="21.9" customHeight="1" x14ac:dyDescent="0.3">
      <c r="A30" s="468"/>
      <c r="B30" s="468"/>
      <c r="C30" s="468"/>
      <c r="D30" s="468"/>
      <c r="E30" s="469"/>
    </row>
    <row r="31" spans="1:15" ht="21.9" customHeight="1" x14ac:dyDescent="0.3">
      <c r="A31" s="468"/>
      <c r="B31" s="468"/>
      <c r="C31" s="468"/>
      <c r="D31" s="468"/>
      <c r="E31" s="469"/>
    </row>
    <row r="32" spans="1:15" ht="21.9" customHeight="1" x14ac:dyDescent="0.3">
      <c r="A32" s="468"/>
      <c r="B32" s="468"/>
      <c r="C32" s="468"/>
      <c r="D32" s="468"/>
      <c r="E32" s="469"/>
    </row>
    <row r="33" spans="1:5" ht="21.9" customHeight="1" x14ac:dyDescent="0.3">
      <c r="A33" s="468"/>
      <c r="B33" s="468"/>
      <c r="C33" s="468"/>
      <c r="D33" s="468"/>
      <c r="E33" s="469"/>
    </row>
    <row r="34" spans="1:5" ht="24.9" customHeight="1" x14ac:dyDescent="0.3">
      <c r="A34" s="467"/>
      <c r="B34" s="467"/>
      <c r="C34" s="467"/>
      <c r="D34" s="467"/>
      <c r="E34" s="467"/>
    </row>
    <row r="35" spans="1:5" ht="24.9" customHeight="1" x14ac:dyDescent="0.3">
      <c r="A35" s="467"/>
      <c r="B35" s="467"/>
      <c r="C35" s="467"/>
      <c r="D35" s="467"/>
      <c r="E35" s="467"/>
    </row>
    <row r="36" spans="1:5" ht="24.9" customHeight="1" x14ac:dyDescent="0.3">
      <c r="A36" s="467"/>
      <c r="B36" s="467"/>
      <c r="C36" s="467"/>
      <c r="D36" s="467"/>
      <c r="E36" s="467"/>
    </row>
    <row r="37" spans="1:5" ht="24.9" customHeight="1" x14ac:dyDescent="0.3">
      <c r="A37" s="467"/>
      <c r="B37" s="467"/>
      <c r="C37" s="467"/>
      <c r="D37" s="467"/>
      <c r="E37" s="467"/>
    </row>
    <row r="38" spans="1:5" ht="24.9" customHeight="1" x14ac:dyDescent="0.3">
      <c r="A38" s="467"/>
      <c r="B38" s="467"/>
      <c r="C38" s="467"/>
      <c r="D38" s="467"/>
      <c r="E38" s="467"/>
    </row>
    <row r="39" spans="1:5" ht="24.9" customHeight="1" x14ac:dyDescent="0.3">
      <c r="A39" s="467"/>
      <c r="B39" s="467"/>
      <c r="C39" s="467"/>
      <c r="D39" s="467"/>
      <c r="E39" s="467"/>
    </row>
    <row r="40" spans="1:5" ht="24.9" customHeight="1" x14ac:dyDescent="0.3">
      <c r="A40" s="467"/>
      <c r="B40" s="467"/>
      <c r="C40" s="467"/>
      <c r="D40" s="467"/>
      <c r="E40" s="467"/>
    </row>
    <row r="41" spans="1:5" ht="24.9" customHeight="1" x14ac:dyDescent="0.3">
      <c r="A41" s="467"/>
      <c r="B41" s="467"/>
      <c r="C41" s="467"/>
      <c r="D41" s="467"/>
      <c r="E41" s="467"/>
    </row>
    <row r="42" spans="1:5" ht="24.9" customHeight="1" x14ac:dyDescent="0.3">
      <c r="A42" s="467"/>
      <c r="B42" s="467"/>
      <c r="C42" s="467"/>
      <c r="D42" s="467"/>
      <c r="E42" s="467"/>
    </row>
    <row r="43" spans="1:5" ht="24.9" customHeight="1" x14ac:dyDescent="0.3">
      <c r="A43" s="467"/>
      <c r="B43" s="467"/>
      <c r="C43" s="467"/>
      <c r="D43" s="467"/>
      <c r="E43" s="467"/>
    </row>
    <row r="44" spans="1:5" ht="24.9" customHeight="1" x14ac:dyDescent="0.3">
      <c r="A44" s="467"/>
      <c r="B44" s="467"/>
      <c r="C44" s="467"/>
      <c r="D44" s="467"/>
      <c r="E44" s="467"/>
    </row>
    <row r="45" spans="1:5" ht="24.9" customHeight="1" x14ac:dyDescent="0.3">
      <c r="A45" s="467"/>
      <c r="B45" s="467"/>
      <c r="C45" s="467"/>
      <c r="D45" s="467"/>
      <c r="E45" s="467"/>
    </row>
    <row r="46" spans="1:5" ht="24.9" customHeight="1" x14ac:dyDescent="0.3">
      <c r="A46" s="467"/>
      <c r="B46" s="467"/>
      <c r="C46" s="467"/>
      <c r="D46" s="467"/>
      <c r="E46" s="467"/>
    </row>
    <row r="47" spans="1:5" ht="24.9" customHeight="1" x14ac:dyDescent="0.3">
      <c r="A47" s="467"/>
      <c r="B47" s="467"/>
      <c r="C47" s="467"/>
      <c r="D47" s="467"/>
      <c r="E47" s="467"/>
    </row>
    <row r="48" spans="1:5" ht="24.9" customHeight="1" x14ac:dyDescent="0.3">
      <c r="A48" s="467"/>
      <c r="B48" s="467"/>
      <c r="C48" s="467"/>
      <c r="D48" s="467"/>
      <c r="E48" s="467"/>
    </row>
    <row r="49" spans="1:5" ht="24.9" customHeight="1" x14ac:dyDescent="0.3">
      <c r="A49" s="467"/>
      <c r="B49" s="467"/>
      <c r="C49" s="467"/>
      <c r="D49" s="467"/>
      <c r="E49" s="467"/>
    </row>
    <row r="50" spans="1:5" ht="24.9" customHeight="1" x14ac:dyDescent="0.3">
      <c r="A50" s="467"/>
      <c r="B50" s="467"/>
      <c r="C50" s="467"/>
      <c r="D50" s="467"/>
      <c r="E50" s="467"/>
    </row>
    <row r="51" spans="1:5" ht="24.9" customHeight="1" x14ac:dyDescent="0.3">
      <c r="A51" s="467"/>
      <c r="B51" s="467"/>
      <c r="C51" s="467"/>
      <c r="D51" s="467"/>
      <c r="E51" s="467"/>
    </row>
    <row r="52" spans="1:5" ht="24.9" customHeight="1" x14ac:dyDescent="0.3">
      <c r="A52" s="467"/>
      <c r="B52" s="467"/>
      <c r="C52" s="467"/>
      <c r="D52" s="467"/>
      <c r="E52" s="467"/>
    </row>
    <row r="53" spans="1:5" ht="24.9" customHeight="1" x14ac:dyDescent="0.3">
      <c r="A53" s="467"/>
      <c r="B53" s="467"/>
      <c r="C53" s="467"/>
      <c r="D53" s="467"/>
      <c r="E53" s="467"/>
    </row>
    <row r="54" spans="1:5" ht="24.9" customHeight="1" x14ac:dyDescent="0.3">
      <c r="A54" s="467"/>
      <c r="B54" s="467"/>
      <c r="C54" s="467"/>
      <c r="D54" s="467"/>
      <c r="E54" s="467"/>
    </row>
    <row r="55" spans="1:5" ht="24.9" customHeight="1" x14ac:dyDescent="0.3">
      <c r="A55" s="467"/>
      <c r="B55" s="467"/>
      <c r="C55" s="467"/>
      <c r="D55" s="467"/>
      <c r="E55" s="467"/>
    </row>
    <row r="56" spans="1:5" ht="24.9" customHeight="1" x14ac:dyDescent="0.3">
      <c r="A56" s="467"/>
      <c r="B56" s="467"/>
      <c r="C56" s="467"/>
      <c r="D56" s="467"/>
      <c r="E56" s="467"/>
    </row>
    <row r="57" spans="1:5" x14ac:dyDescent="0.3">
      <c r="A57" s="467"/>
      <c r="B57" s="467"/>
      <c r="C57" s="467"/>
      <c r="D57" s="467"/>
      <c r="E57" s="467"/>
    </row>
    <row r="58" spans="1:5" x14ac:dyDescent="0.3">
      <c r="A58" s="467"/>
      <c r="B58" s="467"/>
      <c r="C58" s="467"/>
      <c r="D58" s="467"/>
      <c r="E58" s="467"/>
    </row>
    <row r="59" spans="1:5" x14ac:dyDescent="0.3">
      <c r="A59" s="467"/>
      <c r="B59" s="467"/>
      <c r="C59" s="467"/>
      <c r="D59" s="467"/>
      <c r="E59" s="467"/>
    </row>
    <row r="60" spans="1:5" x14ac:dyDescent="0.3">
      <c r="A60" s="467"/>
      <c r="B60" s="467"/>
      <c r="C60" s="467"/>
      <c r="D60" s="467"/>
      <c r="E60" s="467"/>
    </row>
    <row r="61" spans="1:5" x14ac:dyDescent="0.3">
      <c r="A61" s="467"/>
      <c r="B61" s="467"/>
      <c r="C61" s="467"/>
      <c r="D61" s="467"/>
      <c r="E61" s="467"/>
    </row>
    <row r="62" spans="1:5" x14ac:dyDescent="0.3">
      <c r="A62" s="467"/>
      <c r="B62" s="467"/>
      <c r="C62" s="467"/>
      <c r="D62" s="467"/>
      <c r="E62" s="467"/>
    </row>
    <row r="63" spans="1:5" x14ac:dyDescent="0.3">
      <c r="A63" s="467"/>
      <c r="B63" s="467"/>
      <c r="C63" s="467"/>
      <c r="D63" s="467"/>
      <c r="E63" s="467"/>
    </row>
    <row r="64" spans="1:5" x14ac:dyDescent="0.3">
      <c r="A64" s="467"/>
      <c r="B64" s="467"/>
      <c r="C64" s="467"/>
      <c r="D64" s="467"/>
      <c r="E64" s="467"/>
    </row>
    <row r="65" spans="1:5" x14ac:dyDescent="0.3">
      <c r="A65" s="467"/>
      <c r="B65" s="467"/>
      <c r="C65" s="467"/>
      <c r="D65" s="467"/>
      <c r="E65" s="467"/>
    </row>
    <row r="66" spans="1:5" x14ac:dyDescent="0.3">
      <c r="A66" s="467"/>
      <c r="B66" s="467"/>
      <c r="C66" s="467"/>
      <c r="D66" s="467"/>
      <c r="E66" s="467"/>
    </row>
    <row r="67" spans="1:5" x14ac:dyDescent="0.3">
      <c r="A67" s="467"/>
      <c r="B67" s="467"/>
      <c r="C67" s="467"/>
      <c r="D67" s="467"/>
      <c r="E67" s="467"/>
    </row>
    <row r="68" spans="1:5" x14ac:dyDescent="0.3">
      <c r="A68" s="467"/>
      <c r="B68" s="467"/>
      <c r="C68" s="467"/>
      <c r="D68" s="467"/>
      <c r="E68" s="467"/>
    </row>
    <row r="69" spans="1:5" x14ac:dyDescent="0.3">
      <c r="A69" s="467"/>
      <c r="B69" s="467"/>
      <c r="C69" s="467"/>
      <c r="D69" s="467"/>
      <c r="E69" s="467"/>
    </row>
    <row r="70" spans="1:5" x14ac:dyDescent="0.3">
      <c r="A70" s="467"/>
      <c r="B70" s="467"/>
      <c r="C70" s="467"/>
      <c r="D70" s="467"/>
      <c r="E70" s="467"/>
    </row>
    <row r="71" spans="1:5" x14ac:dyDescent="0.3">
      <c r="A71" s="467"/>
      <c r="B71" s="467"/>
      <c r="C71" s="467"/>
      <c r="D71" s="467"/>
      <c r="E71" s="467"/>
    </row>
    <row r="72" spans="1:5" x14ac:dyDescent="0.3">
      <c r="A72" s="467"/>
      <c r="B72" s="467"/>
      <c r="C72" s="467"/>
      <c r="D72" s="467"/>
      <c r="E72" s="467"/>
    </row>
    <row r="73" spans="1:5" x14ac:dyDescent="0.3">
      <c r="A73" s="467"/>
      <c r="B73" s="467"/>
      <c r="C73" s="467"/>
      <c r="D73" s="467"/>
      <c r="E73" s="467"/>
    </row>
    <row r="74" spans="1:5" x14ac:dyDescent="0.3">
      <c r="A74" s="467"/>
      <c r="B74" s="467"/>
      <c r="C74" s="467"/>
      <c r="D74" s="467"/>
      <c r="E74" s="467"/>
    </row>
  </sheetData>
  <sheetProtection formatColumns="0" formatRows="0" selectLockedCells="1"/>
  <dataConsolidate/>
  <customSheetViews>
    <customSheetView guid="{C058D58D-0A44-4B7F-A839-6AD7930832D3}" showPageBreaks="1" printArea="1" state="hidden" view="pageBreakPreview">
      <selection activeCell="D18" sqref="D18"/>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B506D4DB-B5B3-4722-9CF5-EE949FBC5D29}" showPageBreaks="1" printArea="1" state="hidden" view="pageBreakPreview">
      <selection activeCell="D18" sqref="D18"/>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state="hidden" view="pageBreakPreview">
      <selection activeCell="D18" sqref="D18"/>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C6A7FFED-91EB-41DF-A944-2BFB2D792481}" showPageBreaks="1" printArea="1" state="hidden" view="pageBreakPreview">
      <selection activeCell="D18" sqref="D18"/>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 guid="{03FF083C-583E-419B-931B-109B3C9F6C32}" showPageBreaks="1" printArea="1" state="hidden" view="pageBreakPreview">
      <selection activeCell="D18" sqref="D18"/>
      <pageMargins left="0.31" right="0.25" top="0.52" bottom="0.67" header="0.23" footer="0.24"/>
      <printOptions horizontalCentered="1"/>
      <pageSetup paperSize="9" scale="90" fitToHeight="0" orientation="portrait" r:id="rId5"/>
      <headerFooter alignWithMargins="0">
        <oddFooter>&amp;R&amp;"Book Antiqua,Bold"&amp;10Schedule-5/ Page &amp;P of &amp;N</oddFooter>
      </headerFooter>
    </customSheetView>
  </customSheetViews>
  <mergeCells count="19">
    <mergeCell ref="B11:C11"/>
    <mergeCell ref="B13:C13"/>
    <mergeCell ref="D13:E13"/>
    <mergeCell ref="A3:E3"/>
    <mergeCell ref="A4:E4"/>
    <mergeCell ref="B8:C8"/>
    <mergeCell ref="B9:C9"/>
    <mergeCell ref="B10:C10"/>
    <mergeCell ref="M13:O13"/>
    <mergeCell ref="B14:C14"/>
    <mergeCell ref="B21:E21"/>
    <mergeCell ref="B16:C16"/>
    <mergeCell ref="B17:C17"/>
    <mergeCell ref="B15:C15"/>
    <mergeCell ref="A18:A19"/>
    <mergeCell ref="B18:C18"/>
    <mergeCell ref="B19:C19"/>
    <mergeCell ref="D19:E19"/>
    <mergeCell ref="I13:K13"/>
  </mergeCells>
  <dataValidations count="2">
    <dataValidation allowBlank="1" showInputMessage="1" showErrorMessage="1" prompt="You may write remarks regarding Excise Duty here." sqref="D15:E15" xr:uid="{00000000-0002-0000-0900-000000000000}"/>
    <dataValidation allowBlank="1" showInputMessage="1" showErrorMessage="1" prompt="You may write remarks regarding Sales Tax here." sqref="D17:E17" xr:uid="{00000000-0002-0000-0900-000001000000}"/>
  </dataValidations>
  <printOptions horizontalCentered="1"/>
  <pageMargins left="0.31" right="0.25" top="0.52" bottom="0.67" header="0.23" footer="0.24"/>
  <pageSetup paperSize="9" scale="90" fitToHeight="0" orientation="portrait" r:id="rId6"/>
  <headerFooter alignWithMargins="0">
    <oddFooter>&amp;R&amp;"Book Antiqua,Bold"&amp;10Schedule-5/ Page &amp;P of &amp;N</oddFooter>
  </headerFooter>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3"/>
  </sheetPr>
  <dimension ref="A1:X74"/>
  <sheetViews>
    <sheetView view="pageBreakPreview" topLeftCell="A16" zoomScaleNormal="100" zoomScaleSheetLayoutView="100" workbookViewId="0">
      <selection activeCell="B15" sqref="B15:C15"/>
    </sheetView>
  </sheetViews>
  <sheetFormatPr defaultColWidth="10" defaultRowHeight="15.6" x14ac:dyDescent="0.3"/>
  <cols>
    <col min="1" max="1" width="10.33203125" style="439" customWidth="1"/>
    <col min="2" max="2" width="40.88671875" style="439" customWidth="1"/>
    <col min="3" max="3" width="17.44140625" style="439" customWidth="1"/>
    <col min="4" max="4" width="20.44140625" style="439" customWidth="1"/>
    <col min="5" max="5" width="20" style="439" customWidth="1"/>
    <col min="6" max="6" width="10" style="431" customWidth="1"/>
    <col min="7" max="7" width="29.88671875" style="431" customWidth="1"/>
    <col min="8" max="8" width="10" style="431" customWidth="1"/>
    <col min="9" max="9" width="12.21875" style="431" hidden="1" customWidth="1"/>
    <col min="10" max="10" width="12.6640625" style="431" hidden="1" customWidth="1"/>
    <col min="11" max="11" width="15" style="431" hidden="1" customWidth="1"/>
    <col min="12" max="13" width="10" style="431" hidden="1" customWidth="1"/>
    <col min="14" max="14" width="18.6640625" style="431" hidden="1" customWidth="1"/>
    <col min="15" max="15" width="16" style="431" hidden="1" customWidth="1"/>
    <col min="16" max="16" width="10" style="431" hidden="1" customWidth="1"/>
    <col min="17" max="17" width="10" style="431" customWidth="1"/>
    <col min="18" max="18" width="10" style="470" customWidth="1"/>
    <col min="19" max="24" width="10" style="431" customWidth="1"/>
    <col min="25" max="16384" width="10" style="470"/>
  </cols>
  <sheetData>
    <row r="1" spans="1:15" ht="18" customHeight="1" x14ac:dyDescent="0.3">
      <c r="A1" s="769" t="str">
        <f>'Sch-4b'!A1</f>
        <v>CC/NT/W-COMM/DOM/A01/24/16897</v>
      </c>
      <c r="B1" s="428"/>
      <c r="C1" s="429"/>
      <c r="D1" s="429"/>
      <c r="E1" s="430" t="s">
        <v>166</v>
      </c>
    </row>
    <row r="2" spans="1:15" ht="8.1" customHeight="1" x14ac:dyDescent="0.3">
      <c r="A2" s="432"/>
      <c r="B2" s="433"/>
      <c r="C2" s="434"/>
      <c r="D2" s="434"/>
      <c r="E2" s="435"/>
      <c r="F2" s="436"/>
    </row>
    <row r="3" spans="1:15" ht="61.5" customHeight="1" x14ac:dyDescent="0.3">
      <c r="A3" s="930" t="str">
        <f>'Sch-4b'!A3:Q3</f>
        <v>Communication Equipment Package FOTE-05: Communication Equipment (SDH) Supply and Installation package for Communication Schemes approved in 24th NCT</v>
      </c>
      <c r="B3" s="930"/>
      <c r="C3" s="930"/>
      <c r="D3" s="930"/>
      <c r="E3" s="930"/>
    </row>
    <row r="4" spans="1:15" ht="21.9" customHeight="1" x14ac:dyDescent="0.3">
      <c r="A4" s="931" t="s">
        <v>167</v>
      </c>
      <c r="B4" s="931"/>
      <c r="C4" s="931"/>
      <c r="D4" s="931"/>
      <c r="E4" s="931"/>
    </row>
    <row r="5" spans="1:15" ht="12" customHeight="1" x14ac:dyDescent="0.3">
      <c r="A5" s="437"/>
      <c r="B5" s="438"/>
      <c r="C5" s="438"/>
      <c r="D5" s="438"/>
      <c r="E5" s="438"/>
    </row>
    <row r="6" spans="1:15" ht="18" customHeight="1" x14ac:dyDescent="0.3">
      <c r="A6" s="408" t="str">
        <f>'[1]Sch-1'!A6</f>
        <v>Bidder’s Name and Address (Sole Bidder) :</v>
      </c>
      <c r="D6" s="440" t="s">
        <v>5</v>
      </c>
    </row>
    <row r="7" spans="1:15" ht="18" customHeight="1" x14ac:dyDescent="0.3">
      <c r="A7" s="441" t="str">
        <f>'[1]Sch-1'!A7</f>
        <v/>
      </c>
      <c r="D7" s="442" t="str">
        <f>'[1]Sch-1'!M7</f>
        <v>Contracts Services, 3rd Floor</v>
      </c>
    </row>
    <row r="8" spans="1:15" ht="18" customHeight="1" x14ac:dyDescent="0.3">
      <c r="A8" s="443" t="s">
        <v>168</v>
      </c>
      <c r="B8" s="925" t="str">
        <f>'Sch-4b'!B8:O8</f>
        <v/>
      </c>
      <c r="C8" s="925"/>
      <c r="D8" s="442" t="str">
        <f>'[1]Sch-1'!M8</f>
        <v>Power Grid Corporation of India Ltd.,</v>
      </c>
    </row>
    <row r="9" spans="1:15" ht="18" customHeight="1" x14ac:dyDescent="0.3">
      <c r="A9" s="443" t="s">
        <v>169</v>
      </c>
      <c r="B9" s="925" t="str">
        <f>'Sch-4b'!B9:O9</f>
        <v/>
      </c>
      <c r="C9" s="925"/>
      <c r="D9" s="442" t="str">
        <f>'[1]Sch-1'!M9</f>
        <v>"Saudamini", Plot No.-2</v>
      </c>
    </row>
    <row r="10" spans="1:15" ht="18" customHeight="1" x14ac:dyDescent="0.3">
      <c r="A10" s="444"/>
      <c r="B10" s="925" t="str">
        <f>'Sch-4b'!B10:O10</f>
        <v/>
      </c>
      <c r="C10" s="925"/>
      <c r="D10" s="442" t="str">
        <f>'[1]Sch-1'!M10</f>
        <v xml:space="preserve">Sector-29, </v>
      </c>
    </row>
    <row r="11" spans="1:15" ht="18" customHeight="1" x14ac:dyDescent="0.3">
      <c r="A11" s="444"/>
      <c r="B11" s="925" t="str">
        <f>'Sch-4b'!B11:O11</f>
        <v/>
      </c>
      <c r="C11" s="925"/>
      <c r="D11" s="442" t="str">
        <f>'[1]Sch-1'!M11</f>
        <v>Gurugram (Haryana) - 122001</v>
      </c>
    </row>
    <row r="12" spans="1:15" ht="8.1" customHeight="1" x14ac:dyDescent="0.3"/>
    <row r="13" spans="1:15" ht="21.9" customHeight="1" x14ac:dyDescent="0.3">
      <c r="A13" s="445" t="s">
        <v>170</v>
      </c>
      <c r="B13" s="926" t="s">
        <v>171</v>
      </c>
      <c r="C13" s="927"/>
      <c r="D13" s="928" t="s">
        <v>172</v>
      </c>
      <c r="E13" s="929"/>
      <c r="I13" s="919" t="s">
        <v>173</v>
      </c>
      <c r="J13" s="919"/>
      <c r="K13" s="919"/>
      <c r="M13" s="919" t="s">
        <v>174</v>
      </c>
      <c r="N13" s="919"/>
      <c r="O13" s="919"/>
    </row>
    <row r="14" spans="1:15" ht="18" customHeight="1" x14ac:dyDescent="0.3">
      <c r="A14" s="446" t="s">
        <v>175</v>
      </c>
      <c r="B14" s="920" t="s">
        <v>176</v>
      </c>
      <c r="C14" s="921"/>
      <c r="D14" s="937"/>
      <c r="E14" s="938"/>
      <c r="I14" s="447" t="s">
        <v>177</v>
      </c>
      <c r="K14" s="447" t="e">
        <f>ROUND('[1]Sch-1'!AE3*#REF!,0)</f>
        <v>#REF!</v>
      </c>
      <c r="M14" s="447" t="s">
        <v>177</v>
      </c>
      <c r="O14" s="447" t="e">
        <f>ROUND('[1]Sch-1'!AE5*#REF!,0)</f>
        <v>#REF!</v>
      </c>
    </row>
    <row r="15" spans="1:15" ht="101.25" customHeight="1" x14ac:dyDescent="0.3">
      <c r="A15" s="448"/>
      <c r="B15" s="923" t="s">
        <v>178</v>
      </c>
      <c r="C15" s="924"/>
      <c r="D15" s="934">
        <f>'Sch-1'!N117+'Sch-7'!N21</f>
        <v>0</v>
      </c>
      <c r="E15" s="935"/>
      <c r="G15" s="449"/>
    </row>
    <row r="16" spans="1:15" ht="18" customHeight="1" x14ac:dyDescent="0.3">
      <c r="A16" s="446" t="s">
        <v>179</v>
      </c>
      <c r="B16" s="920" t="s">
        <v>180</v>
      </c>
      <c r="C16" s="921"/>
      <c r="D16" s="936"/>
      <c r="E16" s="936"/>
      <c r="I16" s="447" t="s">
        <v>181</v>
      </c>
      <c r="K16" s="450">
        <f>IF(ISERROR(ROUND((#REF!+#REF!)*#REF!,0)),0, ROUND((#REF!+#REF!)*#REF!,0))</f>
        <v>0</v>
      </c>
      <c r="M16" s="447" t="s">
        <v>181</v>
      </c>
      <c r="O16" s="450">
        <f>IF(ISERROR(ROUND((#REF!+#REF!)*#REF!,0)),0, ROUND((#REF!+#REF!)*#REF!,0))</f>
        <v>0</v>
      </c>
    </row>
    <row r="17" spans="1:15" ht="90.75" customHeight="1" x14ac:dyDescent="0.3">
      <c r="A17" s="448"/>
      <c r="B17" s="923" t="s">
        <v>182</v>
      </c>
      <c r="C17" s="924"/>
      <c r="D17" s="934">
        <f>'Sch-3 '!Q74+'Sch-4a'!Q30+'Sch-4b'!Q35</f>
        <v>0</v>
      </c>
      <c r="E17" s="935"/>
      <c r="G17" s="451"/>
      <c r="I17" s="452" t="e">
        <f>#REF!/'[1]Sch-1'!AE1</f>
        <v>#REF!</v>
      </c>
      <c r="K17" s="431">
        <f>'[1]Sch-1'!AE3</f>
        <v>0</v>
      </c>
      <c r="M17" s="452" t="e">
        <f>I17</f>
        <v>#REF!</v>
      </c>
      <c r="O17" s="431">
        <f>'[1]Sch-1'!AE5</f>
        <v>0</v>
      </c>
    </row>
    <row r="18" spans="1:15" ht="18" customHeight="1" x14ac:dyDescent="0.3">
      <c r="A18" s="912"/>
      <c r="B18" s="913" t="s">
        <v>183</v>
      </c>
      <c r="C18" s="914"/>
      <c r="D18" s="932">
        <f>D17+D15</f>
        <v>0</v>
      </c>
      <c r="E18" s="933"/>
      <c r="I18" s="431" t="s">
        <v>184</v>
      </c>
      <c r="K18" s="453" t="e">
        <f>K14+K16+#REF!</f>
        <v>#REF!</v>
      </c>
      <c r="M18" s="431" t="s">
        <v>185</v>
      </c>
      <c r="O18" s="453" t="e">
        <f>O14+O16+#REF!</f>
        <v>#REF!</v>
      </c>
    </row>
    <row r="19" spans="1:15" ht="24.75" customHeight="1" x14ac:dyDescent="0.3">
      <c r="A19" s="912"/>
      <c r="B19" s="915"/>
      <c r="C19" s="916"/>
      <c r="D19" s="917"/>
      <c r="E19" s="918"/>
    </row>
    <row r="20" spans="1:15" ht="18" customHeight="1" x14ac:dyDescent="0.3">
      <c r="B20" s="454"/>
      <c r="C20" s="454"/>
      <c r="D20" s="455"/>
      <c r="E20" s="455"/>
    </row>
    <row r="21" spans="1:15" ht="24" customHeight="1" x14ac:dyDescent="0.3">
      <c r="A21" s="456"/>
      <c r="B21" s="922"/>
      <c r="C21" s="922"/>
      <c r="D21" s="922"/>
      <c r="E21" s="922"/>
    </row>
    <row r="22" spans="1:15" ht="18" customHeight="1" x14ac:dyDescent="0.3">
      <c r="A22" s="457"/>
      <c r="B22" s="457"/>
      <c r="C22" s="457"/>
      <c r="D22" s="457"/>
      <c r="E22" s="457"/>
    </row>
    <row r="23" spans="1:15" ht="30" customHeight="1" x14ac:dyDescent="0.3">
      <c r="A23" s="457"/>
      <c r="B23" s="457"/>
      <c r="C23" s="458"/>
      <c r="D23" s="457"/>
      <c r="E23" s="457"/>
    </row>
    <row r="24" spans="1:15" ht="30" customHeight="1" x14ac:dyDescent="0.3">
      <c r="A24" s="459" t="s">
        <v>186</v>
      </c>
      <c r="B24" s="460" t="str">
        <f>'Sch-1'!B122</f>
        <v>--</v>
      </c>
      <c r="C24" s="458" t="s">
        <v>49</v>
      </c>
      <c r="D24" s="461" t="str">
        <f>'Sch-1'!M123</f>
        <v/>
      </c>
      <c r="F24" s="462"/>
    </row>
    <row r="25" spans="1:15" ht="30" customHeight="1" x14ac:dyDescent="0.3">
      <c r="A25" s="459" t="s">
        <v>187</v>
      </c>
      <c r="B25" s="463" t="str">
        <f>'Sch-1'!B123</f>
        <v/>
      </c>
      <c r="C25" s="458" t="s">
        <v>50</v>
      </c>
      <c r="D25" s="461" t="str">
        <f>'Sch-1'!M124</f>
        <v/>
      </c>
      <c r="F25" s="462"/>
    </row>
    <row r="26" spans="1:15" ht="30" customHeight="1" x14ac:dyDescent="0.3">
      <c r="A26" s="464"/>
      <c r="B26" s="465"/>
      <c r="C26" s="458"/>
      <c r="D26" s="431"/>
      <c r="E26" s="431"/>
      <c r="F26" s="462"/>
    </row>
    <row r="27" spans="1:15" ht="33" customHeight="1" x14ac:dyDescent="0.3">
      <c r="A27" s="464"/>
      <c r="B27" s="465"/>
      <c r="C27" s="436"/>
      <c r="D27" s="466"/>
      <c r="E27" s="467"/>
      <c r="F27" s="462"/>
    </row>
    <row r="28" spans="1:15" ht="21.9" customHeight="1" x14ac:dyDescent="0.3">
      <c r="A28" s="468"/>
      <c r="B28" s="468"/>
      <c r="C28" s="468"/>
      <c r="D28" s="468"/>
      <c r="E28" s="469"/>
    </row>
    <row r="29" spans="1:15" ht="21.9" customHeight="1" x14ac:dyDescent="0.3">
      <c r="A29" s="468"/>
      <c r="B29" s="468"/>
      <c r="C29" s="468"/>
      <c r="D29" s="468"/>
      <c r="E29" s="469"/>
    </row>
    <row r="30" spans="1:15" ht="21.9" customHeight="1" x14ac:dyDescent="0.3">
      <c r="A30" s="468"/>
      <c r="B30" s="468"/>
      <c r="C30" s="468"/>
      <c r="D30" s="468"/>
      <c r="E30" s="469"/>
    </row>
    <row r="31" spans="1:15" ht="21.9" customHeight="1" x14ac:dyDescent="0.3">
      <c r="A31" s="468"/>
      <c r="B31" s="468"/>
      <c r="C31" s="468"/>
      <c r="D31" s="468"/>
      <c r="E31" s="469"/>
    </row>
    <row r="32" spans="1:15" ht="21.9" customHeight="1" x14ac:dyDescent="0.3">
      <c r="A32" s="468"/>
      <c r="B32" s="468"/>
      <c r="C32" s="468"/>
      <c r="D32" s="468"/>
      <c r="E32" s="469"/>
    </row>
    <row r="33" spans="1:5" ht="21.9" customHeight="1" x14ac:dyDescent="0.3">
      <c r="A33" s="468"/>
      <c r="B33" s="468"/>
      <c r="C33" s="468"/>
      <c r="D33" s="468"/>
      <c r="E33" s="469"/>
    </row>
    <row r="34" spans="1:5" ht="24.9" customHeight="1" x14ac:dyDescent="0.3">
      <c r="A34" s="467"/>
      <c r="B34" s="467"/>
      <c r="C34" s="467"/>
      <c r="D34" s="467"/>
      <c r="E34" s="467"/>
    </row>
    <row r="35" spans="1:5" ht="24.9" customHeight="1" x14ac:dyDescent="0.3">
      <c r="A35" s="467"/>
      <c r="B35" s="467"/>
      <c r="C35" s="467"/>
      <c r="D35" s="467"/>
      <c r="E35" s="467"/>
    </row>
    <row r="36" spans="1:5" ht="24.9" customHeight="1" x14ac:dyDescent="0.3">
      <c r="A36" s="467"/>
      <c r="B36" s="467"/>
      <c r="C36" s="467"/>
      <c r="D36" s="467"/>
      <c r="E36" s="467"/>
    </row>
    <row r="37" spans="1:5" ht="24.9" customHeight="1" x14ac:dyDescent="0.3">
      <c r="A37" s="467"/>
      <c r="B37" s="467"/>
      <c r="C37" s="467"/>
      <c r="D37" s="467"/>
      <c r="E37" s="467"/>
    </row>
    <row r="38" spans="1:5" ht="24.9" customHeight="1" x14ac:dyDescent="0.3">
      <c r="A38" s="467"/>
      <c r="B38" s="467"/>
      <c r="C38" s="467"/>
      <c r="D38" s="467"/>
      <c r="E38" s="467"/>
    </row>
    <row r="39" spans="1:5" ht="24.9" customHeight="1" x14ac:dyDescent="0.3">
      <c r="A39" s="467"/>
      <c r="B39" s="467"/>
      <c r="C39" s="467"/>
      <c r="D39" s="467"/>
      <c r="E39" s="467"/>
    </row>
    <row r="40" spans="1:5" ht="24.9" customHeight="1" x14ac:dyDescent="0.3">
      <c r="A40" s="467"/>
      <c r="B40" s="467"/>
      <c r="C40" s="467"/>
      <c r="D40" s="467"/>
      <c r="E40" s="467"/>
    </row>
    <row r="41" spans="1:5" ht="24.9" customHeight="1" x14ac:dyDescent="0.3">
      <c r="A41" s="467"/>
      <c r="B41" s="467"/>
      <c r="C41" s="467"/>
      <c r="D41" s="467"/>
      <c r="E41" s="467"/>
    </row>
    <row r="42" spans="1:5" ht="24.9" customHeight="1" x14ac:dyDescent="0.3">
      <c r="A42" s="467"/>
      <c r="B42" s="467"/>
      <c r="C42" s="467"/>
      <c r="D42" s="467"/>
      <c r="E42" s="467"/>
    </row>
    <row r="43" spans="1:5" ht="24.9" customHeight="1" x14ac:dyDescent="0.3">
      <c r="A43" s="467"/>
      <c r="B43" s="467"/>
      <c r="C43" s="467"/>
      <c r="D43" s="467"/>
      <c r="E43" s="467"/>
    </row>
    <row r="44" spans="1:5" ht="24.9" customHeight="1" x14ac:dyDescent="0.3">
      <c r="A44" s="467"/>
      <c r="B44" s="467"/>
      <c r="C44" s="467"/>
      <c r="D44" s="467"/>
      <c r="E44" s="467"/>
    </row>
    <row r="45" spans="1:5" ht="24.9" customHeight="1" x14ac:dyDescent="0.3">
      <c r="A45" s="467"/>
      <c r="B45" s="467"/>
      <c r="C45" s="467"/>
      <c r="D45" s="467"/>
      <c r="E45" s="467"/>
    </row>
    <row r="46" spans="1:5" ht="24.9" customHeight="1" x14ac:dyDescent="0.3">
      <c r="A46" s="467"/>
      <c r="B46" s="467"/>
      <c r="C46" s="467"/>
      <c r="D46" s="467"/>
      <c r="E46" s="467"/>
    </row>
    <row r="47" spans="1:5" ht="24.9" customHeight="1" x14ac:dyDescent="0.3">
      <c r="A47" s="467"/>
      <c r="B47" s="467"/>
      <c r="C47" s="467"/>
      <c r="D47" s="467"/>
      <c r="E47" s="467"/>
    </row>
    <row r="48" spans="1:5" ht="24.9" customHeight="1" x14ac:dyDescent="0.3">
      <c r="A48" s="467"/>
      <c r="B48" s="467"/>
      <c r="C48" s="467"/>
      <c r="D48" s="467"/>
      <c r="E48" s="467"/>
    </row>
    <row r="49" spans="1:5" ht="24.9" customHeight="1" x14ac:dyDescent="0.3">
      <c r="A49" s="467"/>
      <c r="B49" s="467"/>
      <c r="C49" s="467"/>
      <c r="D49" s="467"/>
      <c r="E49" s="467"/>
    </row>
    <row r="50" spans="1:5" ht="24.9" customHeight="1" x14ac:dyDescent="0.3">
      <c r="A50" s="467"/>
      <c r="B50" s="467"/>
      <c r="C50" s="467"/>
      <c r="D50" s="467"/>
      <c r="E50" s="467"/>
    </row>
    <row r="51" spans="1:5" ht="24.9" customHeight="1" x14ac:dyDescent="0.3">
      <c r="A51" s="467"/>
      <c r="B51" s="467"/>
      <c r="C51" s="467"/>
      <c r="D51" s="467"/>
      <c r="E51" s="467"/>
    </row>
    <row r="52" spans="1:5" ht="24.9" customHeight="1" x14ac:dyDescent="0.3">
      <c r="A52" s="467"/>
      <c r="B52" s="467"/>
      <c r="C52" s="467"/>
      <c r="D52" s="467"/>
      <c r="E52" s="467"/>
    </row>
    <row r="53" spans="1:5" ht="24.9" customHeight="1" x14ac:dyDescent="0.3">
      <c r="A53" s="467"/>
      <c r="B53" s="467"/>
      <c r="C53" s="467"/>
      <c r="D53" s="467"/>
      <c r="E53" s="467"/>
    </row>
    <row r="54" spans="1:5" ht="24.9" customHeight="1" x14ac:dyDescent="0.3">
      <c r="A54" s="467"/>
      <c r="B54" s="467"/>
      <c r="C54" s="467"/>
      <c r="D54" s="467"/>
      <c r="E54" s="467"/>
    </row>
    <row r="55" spans="1:5" ht="24.9" customHeight="1" x14ac:dyDescent="0.3">
      <c r="A55" s="467"/>
      <c r="B55" s="467"/>
      <c r="C55" s="467"/>
      <c r="D55" s="467"/>
      <c r="E55" s="467"/>
    </row>
    <row r="56" spans="1:5" ht="24.9" customHeight="1" x14ac:dyDescent="0.3">
      <c r="A56" s="467"/>
      <c r="B56" s="467"/>
      <c r="C56" s="467"/>
      <c r="D56" s="467"/>
      <c r="E56" s="467"/>
    </row>
    <row r="57" spans="1:5" x14ac:dyDescent="0.3">
      <c r="A57" s="467"/>
      <c r="B57" s="467"/>
      <c r="C57" s="467"/>
      <c r="D57" s="467"/>
      <c r="E57" s="467"/>
    </row>
    <row r="58" spans="1:5" x14ac:dyDescent="0.3">
      <c r="A58" s="467"/>
      <c r="B58" s="467"/>
      <c r="C58" s="467"/>
      <c r="D58" s="467"/>
      <c r="E58" s="467"/>
    </row>
    <row r="59" spans="1:5" x14ac:dyDescent="0.3">
      <c r="A59" s="467"/>
      <c r="B59" s="467"/>
      <c r="C59" s="467"/>
      <c r="D59" s="467"/>
      <c r="E59" s="467"/>
    </row>
    <row r="60" spans="1:5" x14ac:dyDescent="0.3">
      <c r="A60" s="467"/>
      <c r="B60" s="467"/>
      <c r="C60" s="467"/>
      <c r="D60" s="467"/>
      <c r="E60" s="467"/>
    </row>
    <row r="61" spans="1:5" x14ac:dyDescent="0.3">
      <c r="A61" s="467"/>
      <c r="B61" s="467"/>
      <c r="C61" s="467"/>
      <c r="D61" s="467"/>
      <c r="E61" s="467"/>
    </row>
    <row r="62" spans="1:5" x14ac:dyDescent="0.3">
      <c r="A62" s="467"/>
      <c r="B62" s="467"/>
      <c r="C62" s="467"/>
      <c r="D62" s="467"/>
      <c r="E62" s="467"/>
    </row>
    <row r="63" spans="1:5" x14ac:dyDescent="0.3">
      <c r="A63" s="467"/>
      <c r="B63" s="467"/>
      <c r="C63" s="467"/>
      <c r="D63" s="467"/>
      <c r="E63" s="467"/>
    </row>
    <row r="64" spans="1:5" x14ac:dyDescent="0.3">
      <c r="A64" s="467"/>
      <c r="B64" s="467"/>
      <c r="C64" s="467"/>
      <c r="D64" s="467"/>
      <c r="E64" s="467"/>
    </row>
    <row r="65" spans="1:5" x14ac:dyDescent="0.3">
      <c r="A65" s="467"/>
      <c r="B65" s="467"/>
      <c r="C65" s="467"/>
      <c r="D65" s="467"/>
      <c r="E65" s="467"/>
    </row>
    <row r="66" spans="1:5" x14ac:dyDescent="0.3">
      <c r="A66" s="467"/>
      <c r="B66" s="467"/>
      <c r="C66" s="467"/>
      <c r="D66" s="467"/>
      <c r="E66" s="467"/>
    </row>
    <row r="67" spans="1:5" x14ac:dyDescent="0.3">
      <c r="A67" s="467"/>
      <c r="B67" s="467"/>
      <c r="C67" s="467"/>
      <c r="D67" s="467"/>
      <c r="E67" s="467"/>
    </row>
    <row r="68" spans="1:5" x14ac:dyDescent="0.3">
      <c r="A68" s="467"/>
      <c r="B68" s="467"/>
      <c r="C68" s="467"/>
      <c r="D68" s="467"/>
      <c r="E68" s="467"/>
    </row>
    <row r="69" spans="1:5" x14ac:dyDescent="0.3">
      <c r="A69" s="467"/>
      <c r="B69" s="467"/>
      <c r="C69" s="467"/>
      <c r="D69" s="467"/>
      <c r="E69" s="467"/>
    </row>
    <row r="70" spans="1:5" x14ac:dyDescent="0.3">
      <c r="A70" s="467"/>
      <c r="B70" s="467"/>
      <c r="C70" s="467"/>
      <c r="D70" s="467"/>
      <c r="E70" s="467"/>
    </row>
    <row r="71" spans="1:5" x14ac:dyDescent="0.3">
      <c r="A71" s="467"/>
      <c r="B71" s="467"/>
      <c r="C71" s="467"/>
      <c r="D71" s="467"/>
      <c r="E71" s="467"/>
    </row>
    <row r="72" spans="1:5" x14ac:dyDescent="0.3">
      <c r="A72" s="467"/>
      <c r="B72" s="467"/>
      <c r="C72" s="467"/>
      <c r="D72" s="467"/>
      <c r="E72" s="467"/>
    </row>
    <row r="73" spans="1:5" x14ac:dyDescent="0.3">
      <c r="A73" s="467"/>
      <c r="B73" s="467"/>
      <c r="C73" s="467"/>
      <c r="D73" s="467"/>
      <c r="E73" s="467"/>
    </row>
    <row r="74" spans="1:5" x14ac:dyDescent="0.3">
      <c r="A74" s="467"/>
      <c r="B74" s="467"/>
      <c r="C74" s="467"/>
      <c r="D74" s="467"/>
      <c r="E74" s="467"/>
    </row>
  </sheetData>
  <sheetProtection algorithmName="SHA-512" hashValue="beGEEHGgtyO84VfBVwZU7dTx5xSfTegXINCeZjD/lONdNK/ab2IvOtWVAJLN9CSNGieA3uX3Mnvezju/e9MEnQ==" saltValue="jzc41VJLlvrTMiK0e/BOjg==" spinCount="100000" sheet="1" formatColumns="0" formatRows="0" selectLockedCells="1"/>
  <dataConsolidate/>
  <customSheetViews>
    <customSheetView guid="{C058D58D-0A44-4B7F-A839-6AD7930832D3}" showPageBreaks="1" printArea="1" hiddenColumns="1" view="pageBreakPreview">
      <selection activeCell="G21" sqref="G21"/>
      <pageMargins left="0.31" right="0.25" top="0.52" bottom="0.67" header="0.23" footer="0.24"/>
      <printOptions horizontalCentered="1"/>
      <pageSetup paperSize="9" scale="90" fitToHeight="0" orientation="portrait" r:id="rId1"/>
      <headerFooter alignWithMargins="0">
        <oddFooter>&amp;R&amp;"Book Antiqua,Bold"&amp;10Schedule-5/ Page &amp;P of &amp;N</oddFooter>
      </headerFooter>
    </customSheetView>
    <customSheetView guid="{B506D4DB-B5B3-4722-9CF5-EE949FBC5D29}" showPageBreaks="1" printArea="1" hiddenColumns="1" view="pageBreakPreview" topLeftCell="A7">
      <selection activeCell="G21" sqref="G21"/>
      <pageMargins left="0.31" right="0.25" top="0.52" bottom="0.67" header="0.23" footer="0.24"/>
      <printOptions horizontalCentered="1"/>
      <pageSetup paperSize="9" scale="90" fitToHeight="0" orientation="portrait" r:id="rId2"/>
      <headerFooter alignWithMargins="0">
        <oddFooter>&amp;R&amp;"Book Antiqua,Bold"&amp;10Schedule-5/ Page &amp;P of &amp;N</oddFooter>
      </headerFooter>
    </customSheetView>
    <customSheetView guid="{302D9D75-0757-45DA-AFBF-614F08F1401B}" showPageBreaks="1" printArea="1" hiddenColumns="1" view="pageBreakPreview" topLeftCell="A10">
      <selection activeCell="D26" sqref="D26"/>
      <pageMargins left="0.31" right="0.25" top="0.52" bottom="0.67" header="0.23" footer="0.24"/>
      <printOptions horizontalCentered="1"/>
      <pageSetup paperSize="9" scale="90" fitToHeight="0" orientation="portrait" r:id="rId3"/>
      <headerFooter alignWithMargins="0">
        <oddFooter>&amp;R&amp;"Book Antiqua,Bold"&amp;10Schedule-5/ Page &amp;P of &amp;N</oddFooter>
      </headerFooter>
    </customSheetView>
    <customSheetView guid="{C6A7FFED-91EB-41DF-A944-2BFB2D792481}" showPageBreaks="1" printArea="1" hiddenColumns="1" view="pageBreakPreview" topLeftCell="A10">
      <selection activeCell="G15" sqref="G15"/>
      <pageMargins left="0.31" right="0.25" top="0.52" bottom="0.67" header="0.23" footer="0.24"/>
      <printOptions horizontalCentered="1"/>
      <pageSetup paperSize="9" scale="90" fitToHeight="0" orientation="portrait" r:id="rId4"/>
      <headerFooter alignWithMargins="0">
        <oddFooter>&amp;R&amp;"Book Antiqua,Bold"&amp;10Schedule-5/ Page &amp;P of &amp;N</oddFooter>
      </headerFooter>
    </customSheetView>
    <customSheetView guid="{03FF083C-583E-419B-931B-109B3C9F6C32}" showPageBreaks="1" printArea="1" hiddenColumns="1" view="pageBreakPreview">
      <selection activeCell="G21" sqref="G21"/>
      <pageMargins left="0.31" right="0.25" top="0.52" bottom="0.67" header="0.23" footer="0.24"/>
      <printOptions horizontalCentered="1"/>
      <pageSetup paperSize="9" scale="90" fitToHeight="0" orientation="portrait" r:id="rId5"/>
      <headerFooter alignWithMargins="0">
        <oddFooter>&amp;R&amp;"Book Antiqua,Bold"&amp;10Schedule-5/ Page &amp;P of &amp;N</oddFooter>
      </headerFooter>
    </customSheetView>
  </customSheetViews>
  <mergeCells count="24">
    <mergeCell ref="B11:C11"/>
    <mergeCell ref="A3:E3"/>
    <mergeCell ref="A4:E4"/>
    <mergeCell ref="B8:C8"/>
    <mergeCell ref="B9:C9"/>
    <mergeCell ref="B10:C10"/>
    <mergeCell ref="B13:C13"/>
    <mergeCell ref="D13:E13"/>
    <mergeCell ref="I13:K13"/>
    <mergeCell ref="M13:O13"/>
    <mergeCell ref="B14:C14"/>
    <mergeCell ref="D14:E14"/>
    <mergeCell ref="B21:E21"/>
    <mergeCell ref="B15:C15"/>
    <mergeCell ref="D15:E15"/>
    <mergeCell ref="B16:C16"/>
    <mergeCell ref="D16:E16"/>
    <mergeCell ref="B17:C17"/>
    <mergeCell ref="D17:E17"/>
    <mergeCell ref="A18:A19"/>
    <mergeCell ref="B18:C18"/>
    <mergeCell ref="D18:E18"/>
    <mergeCell ref="B19:C19"/>
    <mergeCell ref="D19:E19"/>
  </mergeCells>
  <dataValidations count="2">
    <dataValidation allowBlank="1" showErrorMessage="1" prompt="_x000a_" sqref="D17 D15" xr:uid="{00000000-0002-0000-0A00-000000000000}"/>
    <dataValidation allowBlank="1" showInputMessage="1" showErrorMessage="1" prompt="You may write remarks regarding Sales Tax here." sqref="E17" xr:uid="{00000000-0002-0000-0A00-000001000000}"/>
  </dataValidations>
  <printOptions horizontalCentered="1"/>
  <pageMargins left="0.31" right="0.25" top="0.52" bottom="0.67" header="0.23" footer="0.24"/>
  <pageSetup paperSize="9" scale="90" fitToHeight="0" orientation="portrait" r:id="rId6"/>
  <headerFooter alignWithMargins="0">
    <oddFooter>&amp;R&amp;"Book Antiqua,Bold"&amp;10Schedule-5/ Page &amp;P of &amp;N</oddFooter>
  </headerFooter>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pageSetUpPr fitToPage="1"/>
  </sheetPr>
  <dimension ref="A1:F36"/>
  <sheetViews>
    <sheetView view="pageBreakPreview" topLeftCell="A7" zoomScaleNormal="100" zoomScaleSheetLayoutView="100" workbookViewId="0">
      <selection activeCell="G17" sqref="G17"/>
    </sheetView>
  </sheetViews>
  <sheetFormatPr defaultColWidth="10" defaultRowHeight="15.6" x14ac:dyDescent="0.3"/>
  <cols>
    <col min="1" max="1" width="10.6640625" style="439" customWidth="1"/>
    <col min="2" max="2" width="27.44140625" style="439" customWidth="1"/>
    <col min="3" max="3" width="21" style="439" customWidth="1"/>
    <col min="4" max="4" width="34.33203125" style="439" customWidth="1"/>
    <col min="5" max="16384" width="10" style="470"/>
  </cols>
  <sheetData>
    <row r="1" spans="1:6" ht="18" customHeight="1" x14ac:dyDescent="0.3">
      <c r="A1" s="768" t="str">
        <f>'Sch-5'!A1</f>
        <v>CC/NT/W-COMM/DOM/A01/24/16897</v>
      </c>
      <c r="B1" s="396"/>
      <c r="C1" s="398"/>
      <c r="D1" s="399" t="s">
        <v>188</v>
      </c>
    </row>
    <row r="2" spans="1:6" ht="18" customHeight="1" x14ac:dyDescent="0.3">
      <c r="A2" s="471"/>
      <c r="B2" s="472"/>
      <c r="C2" s="473"/>
      <c r="D2" s="473"/>
    </row>
    <row r="3" spans="1:6" ht="74.25" customHeight="1" x14ac:dyDescent="0.3">
      <c r="A3" s="944" t="str">
        <f>'Sch-5'!A3:E3</f>
        <v>Communication Equipment Package FOTE-05: Communication Equipment (SDH) Supply and Installation package for Communication Schemes approved in 24th NCT</v>
      </c>
      <c r="B3" s="944"/>
      <c r="C3" s="944"/>
      <c r="D3" s="944"/>
      <c r="E3" s="474"/>
      <c r="F3" s="474"/>
    </row>
    <row r="4" spans="1:6" ht="21.9" customHeight="1" x14ac:dyDescent="0.3">
      <c r="A4" s="931" t="s">
        <v>189</v>
      </c>
      <c r="B4" s="931"/>
      <c r="C4" s="931"/>
      <c r="D4" s="931"/>
    </row>
    <row r="5" spans="1:6" ht="18" customHeight="1" x14ac:dyDescent="0.3">
      <c r="A5" s="475"/>
    </row>
    <row r="6" spans="1:6" ht="18" customHeight="1" x14ac:dyDescent="0.3">
      <c r="A6" s="408" t="str">
        <f>'[1]Sch-1'!A6</f>
        <v>Bidder’s Name and Address (Sole Bidder) :</v>
      </c>
      <c r="D6" s="440" t="s">
        <v>5</v>
      </c>
    </row>
    <row r="7" spans="1:6" ht="36" customHeight="1" x14ac:dyDescent="0.3">
      <c r="A7" s="945" t="str">
        <f>'[1]Sch-1'!A7</f>
        <v/>
      </c>
      <c r="B7" s="945"/>
      <c r="C7" s="945"/>
      <c r="D7" s="442" t="str">
        <f>'[1]Sch-1'!M7</f>
        <v>Contracts Services, 3rd Floor</v>
      </c>
    </row>
    <row r="8" spans="1:6" ht="18" customHeight="1" x14ac:dyDescent="0.3">
      <c r="A8" s="443" t="s">
        <v>168</v>
      </c>
      <c r="B8" s="925" t="str">
        <f>IF('[1]Sch-1'!C8=0, "", '[1]Sch-1'!C8)</f>
        <v/>
      </c>
      <c r="C8" s="925"/>
      <c r="D8" s="442" t="str">
        <f>'[1]Sch-1'!M8</f>
        <v>Power Grid Corporation of India Ltd.,</v>
      </c>
    </row>
    <row r="9" spans="1:6" ht="18" customHeight="1" x14ac:dyDescent="0.3">
      <c r="A9" s="443" t="s">
        <v>169</v>
      </c>
      <c r="B9" s="925" t="str">
        <f>IF('[1]Sch-1'!C9=0, "", '[1]Sch-1'!C9)</f>
        <v/>
      </c>
      <c r="C9" s="925"/>
      <c r="D9" s="442" t="str">
        <f>'[1]Sch-1'!M9</f>
        <v>"Saudamini", Plot No.-2</v>
      </c>
    </row>
    <row r="10" spans="1:6" ht="18" customHeight="1" x14ac:dyDescent="0.3">
      <c r="A10" s="444"/>
      <c r="B10" s="925" t="str">
        <f>IF('[1]Sch-1'!C10=0, "", '[1]Sch-1'!C10)</f>
        <v/>
      </c>
      <c r="C10" s="925"/>
      <c r="D10" s="442" t="str">
        <f>'[1]Sch-1'!M10</f>
        <v xml:space="preserve">Sector-29, </v>
      </c>
    </row>
    <row r="11" spans="1:6" ht="18" customHeight="1" x14ac:dyDescent="0.3">
      <c r="A11" s="444"/>
      <c r="B11" s="925" t="str">
        <f>IF('[1]Sch-1'!C11=0, "", '[1]Sch-1'!C11)</f>
        <v/>
      </c>
      <c r="C11" s="925"/>
      <c r="D11" s="442" t="str">
        <f>'[1]Sch-1'!M11</f>
        <v>Gurugram (Haryana) - 122001</v>
      </c>
    </row>
    <row r="12" spans="1:6" ht="18" customHeight="1" x14ac:dyDescent="0.3">
      <c r="A12" s="476"/>
      <c r="B12" s="476"/>
      <c r="C12" s="476"/>
      <c r="D12" s="440"/>
    </row>
    <row r="13" spans="1:6" ht="21.9" customHeight="1" x14ac:dyDescent="0.3">
      <c r="A13" s="477" t="s">
        <v>170</v>
      </c>
      <c r="B13" s="928" t="s">
        <v>120</v>
      </c>
      <c r="C13" s="929"/>
      <c r="D13" s="478" t="s">
        <v>172</v>
      </c>
    </row>
    <row r="14" spans="1:6" ht="21.9" customHeight="1" x14ac:dyDescent="0.3">
      <c r="A14" s="446" t="s">
        <v>175</v>
      </c>
      <c r="B14" s="939" t="s">
        <v>190</v>
      </c>
      <c r="C14" s="939"/>
      <c r="D14" s="479">
        <f>'Sch-1'!N116</f>
        <v>0</v>
      </c>
    </row>
    <row r="15" spans="1:6" ht="35.1" customHeight="1" x14ac:dyDescent="0.3">
      <c r="A15" s="480"/>
      <c r="B15" s="940" t="s">
        <v>191</v>
      </c>
      <c r="C15" s="941"/>
      <c r="D15" s="481"/>
    </row>
    <row r="16" spans="1:6" ht="21.9" customHeight="1" x14ac:dyDescent="0.3">
      <c r="A16" s="446" t="s">
        <v>179</v>
      </c>
      <c r="B16" s="939" t="s">
        <v>192</v>
      </c>
      <c r="C16" s="939"/>
      <c r="D16" s="479">
        <f>'Sch-2'!J114</f>
        <v>0</v>
      </c>
    </row>
    <row r="17" spans="1:6" ht="35.1" customHeight="1" x14ac:dyDescent="0.3">
      <c r="A17" s="480"/>
      <c r="B17" s="943" t="s">
        <v>193</v>
      </c>
      <c r="C17" s="941"/>
      <c r="D17" s="481"/>
    </row>
    <row r="18" spans="1:6" ht="21.9" customHeight="1" x14ac:dyDescent="0.3">
      <c r="A18" s="446" t="s">
        <v>194</v>
      </c>
      <c r="B18" s="939" t="s">
        <v>195</v>
      </c>
      <c r="C18" s="939"/>
      <c r="D18" s="479">
        <f>'Sch-3 '!P73</f>
        <v>0</v>
      </c>
    </row>
    <row r="19" spans="1:6" ht="30" customHeight="1" x14ac:dyDescent="0.3">
      <c r="A19" s="480"/>
      <c r="B19" s="940" t="s">
        <v>196</v>
      </c>
      <c r="C19" s="941"/>
      <c r="D19" s="481"/>
    </row>
    <row r="20" spans="1:6" ht="21.9" customHeight="1" x14ac:dyDescent="0.3">
      <c r="A20" s="446" t="s">
        <v>197</v>
      </c>
      <c r="B20" s="939" t="s">
        <v>198</v>
      </c>
      <c r="C20" s="939"/>
      <c r="D20" s="482">
        <f>'Sch-4a'!P29</f>
        <v>0</v>
      </c>
    </row>
    <row r="21" spans="1:6" ht="30" customHeight="1" x14ac:dyDescent="0.3">
      <c r="A21" s="480"/>
      <c r="B21" s="940" t="s">
        <v>199</v>
      </c>
      <c r="C21" s="941"/>
      <c r="D21" s="481"/>
    </row>
    <row r="22" spans="1:6" ht="21.9" customHeight="1" x14ac:dyDescent="0.3">
      <c r="A22" s="446" t="s">
        <v>200</v>
      </c>
      <c r="B22" s="939" t="s">
        <v>201</v>
      </c>
      <c r="C22" s="939"/>
      <c r="D22" s="482">
        <f>'Sch-4b'!P34</f>
        <v>0</v>
      </c>
    </row>
    <row r="23" spans="1:6" ht="44.25" customHeight="1" x14ac:dyDescent="0.3">
      <c r="A23" s="480"/>
      <c r="B23" s="943" t="s">
        <v>162</v>
      </c>
      <c r="C23" s="941"/>
      <c r="D23" s="481"/>
    </row>
    <row r="24" spans="1:6" ht="30" customHeight="1" x14ac:dyDescent="0.3">
      <c r="A24" s="446">
        <v>5</v>
      </c>
      <c r="B24" s="939" t="s">
        <v>202</v>
      </c>
      <c r="C24" s="939"/>
      <c r="D24" s="479">
        <f>'Sch-5'!D18:E18</f>
        <v>0</v>
      </c>
    </row>
    <row r="25" spans="1:6" ht="51" customHeight="1" x14ac:dyDescent="0.3">
      <c r="A25" s="480"/>
      <c r="B25" s="940" t="s">
        <v>203</v>
      </c>
      <c r="C25" s="941"/>
      <c r="D25" s="483"/>
    </row>
    <row r="26" spans="1:6" ht="21.9" customHeight="1" x14ac:dyDescent="0.3">
      <c r="A26" s="446" t="s">
        <v>204</v>
      </c>
      <c r="B26" s="939" t="s">
        <v>205</v>
      </c>
      <c r="C26" s="939"/>
      <c r="D26" s="484"/>
    </row>
    <row r="27" spans="1:6" ht="35.1" customHeight="1" x14ac:dyDescent="0.3">
      <c r="A27" s="480"/>
      <c r="B27" s="940" t="s">
        <v>206</v>
      </c>
      <c r="C27" s="941"/>
      <c r="D27" s="481"/>
    </row>
    <row r="28" spans="1:6" ht="28.5" customHeight="1" x14ac:dyDescent="0.3">
      <c r="A28" s="912"/>
      <c r="B28" s="942" t="s">
        <v>207</v>
      </c>
      <c r="C28" s="942"/>
      <c r="D28" s="485">
        <f>SUM(D14,D16,D18,D20,D22,D24)</f>
        <v>0</v>
      </c>
    </row>
    <row r="29" spans="1:6" ht="30" customHeight="1" x14ac:dyDescent="0.3">
      <c r="A29" s="912"/>
      <c r="B29" s="942"/>
      <c r="C29" s="942"/>
      <c r="D29" s="486"/>
    </row>
    <row r="30" spans="1:6" ht="18.75" customHeight="1" x14ac:dyDescent="0.3">
      <c r="A30" s="487"/>
      <c r="B30" s="488"/>
      <c r="C30" s="488"/>
      <c r="D30" s="489"/>
    </row>
    <row r="31" spans="1:6" ht="27.9" hidden="1" customHeight="1" x14ac:dyDescent="0.3">
      <c r="A31" s="487"/>
      <c r="B31" s="488"/>
      <c r="C31" s="490"/>
      <c r="D31" s="489"/>
    </row>
    <row r="32" spans="1:6" ht="27.9" customHeight="1" x14ac:dyDescent="0.3">
      <c r="A32" s="422" t="s">
        <v>47</v>
      </c>
      <c r="B32" s="491" t="str">
        <f>'Sch-5'!B24</f>
        <v>--</v>
      </c>
      <c r="C32" s="490" t="s">
        <v>49</v>
      </c>
      <c r="D32" s="492" t="str">
        <f>'Sch-5'!D24</f>
        <v/>
      </c>
      <c r="F32" s="493"/>
    </row>
    <row r="33" spans="1:6" ht="27.9" customHeight="1" x14ac:dyDescent="0.3">
      <c r="A33" s="422" t="s">
        <v>48</v>
      </c>
      <c r="B33" s="491" t="str">
        <f>'Sch-5'!B25</f>
        <v/>
      </c>
      <c r="C33" s="490" t="s">
        <v>50</v>
      </c>
      <c r="D33" s="492" t="str">
        <f>'Sch-5'!D25</f>
        <v/>
      </c>
      <c r="F33" s="471"/>
    </row>
    <row r="34" spans="1:6" ht="27.9" customHeight="1" x14ac:dyDescent="0.3">
      <c r="A34" s="494"/>
      <c r="B34" s="472"/>
      <c r="C34" s="490"/>
      <c r="F34" s="471"/>
    </row>
    <row r="35" spans="1:6" ht="30" customHeight="1" x14ac:dyDescent="0.3">
      <c r="A35" s="494"/>
      <c r="B35" s="472"/>
      <c r="C35" s="490"/>
      <c r="D35" s="494"/>
      <c r="F35" s="493"/>
    </row>
    <row r="36" spans="1:6" ht="30" customHeight="1" x14ac:dyDescent="0.3">
      <c r="A36" s="495"/>
      <c r="B36" s="495"/>
      <c r="C36" s="496"/>
      <c r="E36" s="497"/>
    </row>
  </sheetData>
  <sheetProtection algorithmName="SHA-512" hashValue="4Rar686kvMhVJL17tZe/D2ZqOM8uUu6n4CMgZnquoSwIDVOlu4+HHkFJANzlUh3Nznbj6HX0kvR/BehHE85hdQ==" saltValue="bQl6/TJyBNqivNjBaz0Ugg==" spinCount="100000" sheet="1" formatColumns="0" formatRows="0" selectLockedCells="1"/>
  <customSheetViews>
    <customSheetView guid="{C058D58D-0A44-4B7F-A839-6AD7930832D3}" showPageBreaks="1" fitToPage="1" printArea="1" hiddenRows="1" view="pageBreakPreview">
      <selection activeCell="A2" sqref="A2"/>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B506D4DB-B5B3-4722-9CF5-EE949FBC5D29}" showPageBreaks="1" fitToPage="1" printArea="1" hiddenRows="1" view="pageBreakPreview" topLeftCell="A16">
      <selection activeCell="A2" sqref="A2"/>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fitToPage="1" printArea="1" hiddenRows="1" view="pageBreakPreview" topLeftCell="A19">
      <selection activeCell="F28" sqref="F28"/>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C6A7FFED-91EB-41DF-A944-2BFB2D792481}" showPageBreaks="1" fitToPage="1" printArea="1" hiddenRows="1" view="pageBreakPreview">
      <selection activeCell="D34" sqref="D34"/>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03FF083C-583E-419B-931B-109B3C9F6C32}" showPageBreaks="1" fitToPage="1" printArea="1" hiddenRows="1" view="pageBreakPreview">
      <selection activeCell="A2" sqref="A2"/>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s>
  <mergeCells count="24">
    <mergeCell ref="B10:C10"/>
    <mergeCell ref="A3:D3"/>
    <mergeCell ref="A4:D4"/>
    <mergeCell ref="A7:C7"/>
    <mergeCell ref="B8:C8"/>
    <mergeCell ref="B9:C9"/>
    <mergeCell ref="B23:C23"/>
    <mergeCell ref="B11:C11"/>
    <mergeCell ref="B13:C13"/>
    <mergeCell ref="B14:C14"/>
    <mergeCell ref="B15:C15"/>
    <mergeCell ref="B16:C16"/>
    <mergeCell ref="B17:C17"/>
    <mergeCell ref="B18:C18"/>
    <mergeCell ref="B19:C19"/>
    <mergeCell ref="B20:C20"/>
    <mergeCell ref="B21:C21"/>
    <mergeCell ref="B22:C22"/>
    <mergeCell ref="B24:C24"/>
    <mergeCell ref="B25:C25"/>
    <mergeCell ref="B26:C26"/>
    <mergeCell ref="B27:C27"/>
    <mergeCell ref="A28:A29"/>
    <mergeCell ref="B28:C29"/>
  </mergeCells>
  <printOptions horizontalCentered="1"/>
  <pageMargins left="0.5" right="0.38" top="0.56999999999999995" bottom="0.48" header="0.38" footer="0.24"/>
  <pageSetup paperSize="9" fitToHeight="0" orientation="portrait" r:id="rId6"/>
  <headerFooter alignWithMargins="0">
    <oddFooter>&amp;R&amp;"Book Antiqua,Bold"&amp;10Schedule-6/ Page &amp;P of &amp;N</oddFooter>
  </headerFooter>
  <drawing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FF0000"/>
  </sheetPr>
  <dimension ref="A1:F36"/>
  <sheetViews>
    <sheetView view="pageBreakPreview" topLeftCell="A10" zoomScaleNormal="100" zoomScaleSheetLayoutView="100" workbookViewId="0">
      <selection activeCell="B10" sqref="B10:C10"/>
    </sheetView>
  </sheetViews>
  <sheetFormatPr defaultColWidth="10" defaultRowHeight="15.6" x14ac:dyDescent="0.3"/>
  <cols>
    <col min="1" max="1" width="10.6640625" style="439" customWidth="1"/>
    <col min="2" max="2" width="27.44140625" style="439" customWidth="1"/>
    <col min="3" max="3" width="21" style="439" customWidth="1"/>
    <col min="4" max="4" width="34.33203125" style="439" customWidth="1"/>
    <col min="5" max="16384" width="10" style="470"/>
  </cols>
  <sheetData>
    <row r="1" spans="1:6" ht="18" customHeight="1" x14ac:dyDescent="0.3">
      <c r="A1" s="768" t="str">
        <f>'Sch-6'!A1</f>
        <v>CC/NT/W-COMM/DOM/A01/24/16897</v>
      </c>
      <c r="B1" s="396"/>
      <c r="C1" s="398"/>
      <c r="D1" s="399" t="s">
        <v>208</v>
      </c>
    </row>
    <row r="2" spans="1:6" ht="18" customHeight="1" x14ac:dyDescent="0.3">
      <c r="A2" s="471"/>
      <c r="B2" s="472"/>
      <c r="C2" s="473"/>
      <c r="D2" s="473"/>
    </row>
    <row r="3" spans="1:6" ht="60" customHeight="1" x14ac:dyDescent="0.3">
      <c r="A3" s="930" t="str">
        <f>'Sch-6'!A3:D3</f>
        <v>Communication Equipment Package FOTE-05: Communication Equipment (SDH) Supply and Installation package for Communication Schemes approved in 24th NCT</v>
      </c>
      <c r="B3" s="930"/>
      <c r="C3" s="930"/>
      <c r="D3" s="930"/>
      <c r="E3" s="474"/>
      <c r="F3" s="474"/>
    </row>
    <row r="4" spans="1:6" ht="21.9" customHeight="1" x14ac:dyDescent="0.3">
      <c r="A4" s="931" t="s">
        <v>189</v>
      </c>
      <c r="B4" s="931"/>
      <c r="C4" s="931"/>
      <c r="D4" s="931"/>
    </row>
    <row r="5" spans="1:6" ht="18" customHeight="1" x14ac:dyDescent="0.3">
      <c r="A5" s="475"/>
    </row>
    <row r="6" spans="1:6" ht="18" customHeight="1" x14ac:dyDescent="0.3">
      <c r="A6" s="408" t="str">
        <f>'[1]Sch-1'!A6</f>
        <v>Bidder’s Name and Address (Sole Bidder) :</v>
      </c>
      <c r="D6" s="440" t="s">
        <v>5</v>
      </c>
    </row>
    <row r="7" spans="1:6" ht="36" customHeight="1" x14ac:dyDescent="0.3">
      <c r="A7" s="945" t="str">
        <f>'[1]Sch-1'!A7</f>
        <v/>
      </c>
      <c r="B7" s="945"/>
      <c r="C7" s="945"/>
      <c r="D7" s="442" t="str">
        <f>'[1]Sch-1'!M7</f>
        <v>Contracts Services, 3rd Floor</v>
      </c>
    </row>
    <row r="8" spans="1:6" ht="18" customHeight="1" x14ac:dyDescent="0.3">
      <c r="A8" s="443" t="s">
        <v>168</v>
      </c>
      <c r="B8" s="925" t="str">
        <f>IF('[1]Sch-1'!C8=0, "", '[1]Sch-1'!C8)</f>
        <v/>
      </c>
      <c r="C8" s="925"/>
      <c r="D8" s="442" t="str">
        <f>'[1]Sch-1'!M8</f>
        <v>Power Grid Corporation of India Ltd.,</v>
      </c>
    </row>
    <row r="9" spans="1:6" ht="18" customHeight="1" x14ac:dyDescent="0.3">
      <c r="A9" s="443" t="s">
        <v>169</v>
      </c>
      <c r="B9" s="925" t="str">
        <f>IF('[1]Sch-1'!C9=0, "", '[1]Sch-1'!C9)</f>
        <v/>
      </c>
      <c r="C9" s="925"/>
      <c r="D9" s="442" t="str">
        <f>'[1]Sch-1'!M9</f>
        <v>"Saudamini", Plot No.-2</v>
      </c>
    </row>
    <row r="10" spans="1:6" ht="18" customHeight="1" x14ac:dyDescent="0.3">
      <c r="A10" s="444"/>
      <c r="B10" s="925" t="str">
        <f>IF('[1]Sch-1'!C10=0, "", '[1]Sch-1'!C10)</f>
        <v/>
      </c>
      <c r="C10" s="925"/>
      <c r="D10" s="442" t="str">
        <f>'[1]Sch-1'!M10</f>
        <v xml:space="preserve">Sector-29, </v>
      </c>
    </row>
    <row r="11" spans="1:6" ht="18" customHeight="1" x14ac:dyDescent="0.3">
      <c r="A11" s="444"/>
      <c r="B11" s="925" t="str">
        <f>IF('[1]Sch-1'!C11=0, "", '[1]Sch-1'!C11)</f>
        <v/>
      </c>
      <c r="C11" s="925"/>
      <c r="D11" s="442" t="str">
        <f>'[1]Sch-1'!M11</f>
        <v>Gurugram (Haryana) - 122001</v>
      </c>
    </row>
    <row r="12" spans="1:6" ht="18" customHeight="1" x14ac:dyDescent="0.3">
      <c r="A12" s="476"/>
      <c r="B12" s="476"/>
      <c r="C12" s="476"/>
      <c r="D12" s="440"/>
    </row>
    <row r="13" spans="1:6" ht="21.9" customHeight="1" x14ac:dyDescent="0.3">
      <c r="A13" s="477" t="s">
        <v>170</v>
      </c>
      <c r="B13" s="928" t="s">
        <v>120</v>
      </c>
      <c r="C13" s="929"/>
      <c r="D13" s="478" t="s">
        <v>172</v>
      </c>
    </row>
    <row r="14" spans="1:6" ht="21.9" customHeight="1" x14ac:dyDescent="0.3">
      <c r="A14" s="446" t="s">
        <v>175</v>
      </c>
      <c r="B14" s="939" t="s">
        <v>190</v>
      </c>
      <c r="C14" s="939"/>
      <c r="D14" s="479">
        <f>'Sch-1'!N114*(1-Discount!K18)+(1-Discount!K23)*'Sch-1'!N115</f>
        <v>0</v>
      </c>
    </row>
    <row r="15" spans="1:6" ht="35.1" customHeight="1" x14ac:dyDescent="0.3">
      <c r="A15" s="480"/>
      <c r="B15" s="940" t="s">
        <v>191</v>
      </c>
      <c r="C15" s="941"/>
      <c r="D15" s="481"/>
    </row>
    <row r="16" spans="1:6" ht="21.9" customHeight="1" x14ac:dyDescent="0.3">
      <c r="A16" s="446" t="s">
        <v>179</v>
      </c>
      <c r="B16" s="939" t="s">
        <v>192</v>
      </c>
      <c r="C16" s="939"/>
      <c r="D16" s="479">
        <f>'Sch-6'!D16*(1-Discount!K19)</f>
        <v>0</v>
      </c>
    </row>
    <row r="17" spans="1:6" ht="35.1" customHeight="1" x14ac:dyDescent="0.3">
      <c r="A17" s="480"/>
      <c r="B17" s="943" t="s">
        <v>193</v>
      </c>
      <c r="C17" s="941"/>
      <c r="D17" s="481"/>
    </row>
    <row r="18" spans="1:6" ht="21.9" customHeight="1" x14ac:dyDescent="0.3">
      <c r="A18" s="446" t="s">
        <v>194</v>
      </c>
      <c r="B18" s="939" t="s">
        <v>195</v>
      </c>
      <c r="C18" s="939"/>
      <c r="D18" s="479">
        <f>'Sch-6'!D18*(1-Discount!K20)</f>
        <v>0</v>
      </c>
    </row>
    <row r="19" spans="1:6" ht="30" customHeight="1" x14ac:dyDescent="0.3">
      <c r="A19" s="480"/>
      <c r="B19" s="940" t="s">
        <v>196</v>
      </c>
      <c r="C19" s="941"/>
      <c r="D19" s="481"/>
    </row>
    <row r="20" spans="1:6" ht="21.9" customHeight="1" x14ac:dyDescent="0.3">
      <c r="A20" s="446" t="s">
        <v>197</v>
      </c>
      <c r="B20" s="939" t="s">
        <v>198</v>
      </c>
      <c r="C20" s="939"/>
      <c r="D20" s="484">
        <f>'Sch-6'!D20*(1-Discount!K21)</f>
        <v>0</v>
      </c>
    </row>
    <row r="21" spans="1:6" ht="30" customHeight="1" x14ac:dyDescent="0.3">
      <c r="A21" s="480"/>
      <c r="B21" s="940" t="s">
        <v>199</v>
      </c>
      <c r="C21" s="941"/>
      <c r="D21" s="481"/>
    </row>
    <row r="22" spans="1:6" ht="21.9" customHeight="1" x14ac:dyDescent="0.3">
      <c r="A22" s="446" t="s">
        <v>200</v>
      </c>
      <c r="B22" s="939" t="s">
        <v>201</v>
      </c>
      <c r="C22" s="939"/>
      <c r="D22" s="484">
        <f>'Sch-6'!D22*(1-Discount!K22)</f>
        <v>0</v>
      </c>
    </row>
    <row r="23" spans="1:6" ht="38.25" customHeight="1" x14ac:dyDescent="0.3">
      <c r="A23" s="480"/>
      <c r="B23" s="943" t="s">
        <v>162</v>
      </c>
      <c r="C23" s="941"/>
      <c r="D23" s="481"/>
    </row>
    <row r="24" spans="1:6" ht="30" customHeight="1" x14ac:dyDescent="0.3">
      <c r="A24" s="446">
        <v>5</v>
      </c>
      <c r="B24" s="939" t="s">
        <v>202</v>
      </c>
      <c r="C24" s="939"/>
      <c r="D24" s="680">
        <f>'Sch-5 Dis'!D18</f>
        <v>0</v>
      </c>
    </row>
    <row r="25" spans="1:6" x14ac:dyDescent="0.3">
      <c r="A25" s="480"/>
      <c r="B25" s="940" t="s">
        <v>203</v>
      </c>
      <c r="C25" s="941"/>
      <c r="D25" s="498"/>
    </row>
    <row r="26" spans="1:6" ht="21.9" customHeight="1" x14ac:dyDescent="0.3">
      <c r="A26" s="446" t="s">
        <v>204</v>
      </c>
      <c r="B26" s="939" t="s">
        <v>205</v>
      </c>
      <c r="C26" s="939"/>
      <c r="D26" s="484"/>
    </row>
    <row r="27" spans="1:6" ht="35.1" customHeight="1" x14ac:dyDescent="0.3">
      <c r="A27" s="480"/>
      <c r="B27" s="940" t="s">
        <v>206</v>
      </c>
      <c r="C27" s="941"/>
      <c r="D27" s="481"/>
    </row>
    <row r="28" spans="1:6" ht="28.5" customHeight="1" x14ac:dyDescent="0.3">
      <c r="A28" s="912"/>
      <c r="B28" s="942" t="s">
        <v>207</v>
      </c>
      <c r="C28" s="942"/>
      <c r="D28" s="485">
        <f>SUM(D14,D16,D18,D20,D22,D24)</f>
        <v>0</v>
      </c>
    </row>
    <row r="29" spans="1:6" ht="25.5" customHeight="1" x14ac:dyDescent="0.3">
      <c r="A29" s="912"/>
      <c r="B29" s="942"/>
      <c r="C29" s="942"/>
      <c r="D29" s="486"/>
    </row>
    <row r="30" spans="1:6" ht="18.75" customHeight="1" x14ac:dyDescent="0.3">
      <c r="A30" s="487"/>
      <c r="B30" s="488"/>
      <c r="C30" s="488"/>
      <c r="D30" s="489"/>
    </row>
    <row r="31" spans="1:6" ht="27.9" customHeight="1" x14ac:dyDescent="0.3">
      <c r="A31" s="487"/>
      <c r="B31" s="488"/>
      <c r="C31" s="490"/>
      <c r="D31" s="489"/>
    </row>
    <row r="32" spans="1:6" ht="27.9" customHeight="1" x14ac:dyDescent="0.3">
      <c r="A32" s="422" t="s">
        <v>47</v>
      </c>
      <c r="B32" s="491" t="str">
        <f>'Sch-6'!B32</f>
        <v>--</v>
      </c>
      <c r="C32" s="490" t="s">
        <v>49</v>
      </c>
      <c r="D32" s="492" t="str">
        <f>'Sch-6'!D32</f>
        <v/>
      </c>
      <c r="F32" s="493"/>
    </row>
    <row r="33" spans="1:6" ht="27.9" customHeight="1" x14ac:dyDescent="0.3">
      <c r="A33" s="422" t="s">
        <v>48</v>
      </c>
      <c r="B33" s="491" t="str">
        <f>'Sch-6'!B33</f>
        <v/>
      </c>
      <c r="C33" s="490" t="s">
        <v>50</v>
      </c>
      <c r="D33" s="492" t="str">
        <f>'Sch-6'!D33</f>
        <v/>
      </c>
      <c r="F33" s="471"/>
    </row>
    <row r="34" spans="1:6" ht="27.9" customHeight="1" x14ac:dyDescent="0.3">
      <c r="A34" s="494"/>
      <c r="B34" s="472"/>
      <c r="C34" s="490"/>
      <c r="F34" s="471"/>
    </row>
    <row r="35" spans="1:6" ht="30" customHeight="1" x14ac:dyDescent="0.3">
      <c r="A35" s="494"/>
      <c r="B35" s="472"/>
      <c r="C35" s="490"/>
      <c r="D35" s="494"/>
      <c r="F35" s="493"/>
    </row>
    <row r="36" spans="1:6" ht="30" customHeight="1" x14ac:dyDescent="0.3">
      <c r="A36" s="495"/>
      <c r="B36" s="495"/>
      <c r="C36" s="496"/>
      <c r="E36" s="497"/>
    </row>
  </sheetData>
  <sheetProtection algorithmName="SHA-512" hashValue="S66tb/xrgRpLkXdwyrHIKoAVi/LHP7RDlnYdLKPvyWhYiv8qp5u7UhmIrFBDdlw0MTd8y3F1CtvoYsn73jrGdw==" saltValue="1pnPHRLgV8wxQ8jnnvkuvA==" spinCount="100000" sheet="1" formatColumns="0" formatRows="0" selectLockedCells="1"/>
  <customSheetViews>
    <customSheetView guid="{C058D58D-0A44-4B7F-A839-6AD7930832D3}" showPageBreaks="1" printArea="1" view="pageBreakPreview" topLeftCell="A10">
      <selection activeCell="A2" sqref="A2"/>
      <pageMargins left="0.5" right="0.38" top="0.56999999999999995" bottom="0.48" header="0.38" footer="0.24"/>
      <printOptions horizontalCentered="1"/>
      <pageSetup paperSize="9" fitToHeight="0" orientation="portrait" r:id="rId1"/>
      <headerFooter alignWithMargins="0">
        <oddFooter>&amp;R&amp;"Book Antiqua,Bold"&amp;10Schedule-6/ Page &amp;P of &amp;N</oddFooter>
      </headerFooter>
    </customSheetView>
    <customSheetView guid="{B506D4DB-B5B3-4722-9CF5-EE949FBC5D29}" showPageBreaks="1" printArea="1" view="pageBreakPreview">
      <selection activeCell="A2" sqref="A2"/>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302D9D75-0757-45DA-AFBF-614F08F1401B}" showPageBreaks="1" printArea="1" view="pageBreakPreview" topLeftCell="A10">
      <selection activeCell="D24" sqref="D24"/>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C6A7FFED-91EB-41DF-A944-2BFB2D792481}" showPageBreaks="1" printArea="1" view="pageBreakPreview" topLeftCell="A9">
      <selection activeCell="B34" sqref="B34"/>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03FF083C-583E-419B-931B-109B3C9F6C32}" showPageBreaks="1" printArea="1" view="pageBreakPreview" topLeftCell="A10">
      <selection activeCell="A2" sqref="A2"/>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s>
  <mergeCells count="24">
    <mergeCell ref="B10:C10"/>
    <mergeCell ref="A3:D3"/>
    <mergeCell ref="A4:D4"/>
    <mergeCell ref="A7:C7"/>
    <mergeCell ref="B8:C8"/>
    <mergeCell ref="B9:C9"/>
    <mergeCell ref="B23:C23"/>
    <mergeCell ref="B11:C11"/>
    <mergeCell ref="B13:C13"/>
    <mergeCell ref="B14:C14"/>
    <mergeCell ref="B15:C15"/>
    <mergeCell ref="B16:C16"/>
    <mergeCell ref="B17:C17"/>
    <mergeCell ref="B18:C18"/>
    <mergeCell ref="B19:C19"/>
    <mergeCell ref="B20:C20"/>
    <mergeCell ref="B21:C21"/>
    <mergeCell ref="B22:C22"/>
    <mergeCell ref="B24:C24"/>
    <mergeCell ref="B25:C25"/>
    <mergeCell ref="B26:C26"/>
    <mergeCell ref="B27:C27"/>
    <mergeCell ref="A28:A29"/>
    <mergeCell ref="B28:C29"/>
  </mergeCells>
  <printOptions horizontalCentered="1"/>
  <pageMargins left="0.5" right="0.38" top="0.56999999999999995" bottom="0.48" header="0.38" footer="0.24"/>
  <pageSetup paperSize="9" fitToHeight="0" orientation="portrait" r:id="rId6"/>
  <headerFooter alignWithMargins="0">
    <oddFooter>&amp;R&amp;"Book Antiqua,Bold"&amp;10Schedule-6/ Page &amp;P of &amp;N</oddFooter>
  </headerFooter>
  <drawing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indexed="53"/>
    <pageSetUpPr autoPageBreaks="0" fitToPage="1"/>
  </sheetPr>
  <dimension ref="A1:AV221"/>
  <sheetViews>
    <sheetView view="pageBreakPreview" topLeftCell="A7" zoomScale="70" zoomScaleNormal="100" zoomScaleSheetLayoutView="70" workbookViewId="0">
      <selection activeCell="H11" sqref="H11"/>
    </sheetView>
  </sheetViews>
  <sheetFormatPr defaultColWidth="9" defaultRowHeight="14.4" x14ac:dyDescent="0.3"/>
  <cols>
    <col min="1" max="5" width="11.33203125" style="538" customWidth="1"/>
    <col min="6" max="6" width="15.44140625" style="538" customWidth="1"/>
    <col min="7" max="7" width="11.33203125" style="538" customWidth="1"/>
    <col min="8" max="8" width="17.77734375" style="538" customWidth="1"/>
    <col min="9" max="9" width="31.33203125" style="507" customWidth="1"/>
    <col min="10" max="10" width="7.6640625" style="507" customWidth="1"/>
    <col min="11" max="11" width="10.21875" style="507" customWidth="1"/>
    <col min="12" max="12" width="15.33203125" style="507" customWidth="1"/>
    <col min="13" max="13" width="15.77734375" style="507" customWidth="1"/>
    <col min="14" max="14" width="17" style="499" customWidth="1"/>
    <col min="15" max="15" width="9" style="500" customWidth="1"/>
    <col min="16" max="16" width="0" style="501" hidden="1" customWidth="1"/>
    <col min="17" max="17" width="18.44140625" style="501" hidden="1" customWidth="1"/>
    <col min="18" max="18" width="34.21875" style="501" hidden="1" customWidth="1"/>
    <col min="19" max="32" width="9" style="501"/>
    <col min="33" max="33" width="0" style="501" hidden="1" customWidth="1"/>
    <col min="34" max="34" width="13.88671875" style="501" hidden="1" customWidth="1"/>
    <col min="35" max="35" width="13.6640625" style="501" hidden="1" customWidth="1"/>
    <col min="36" max="36" width="21.33203125" style="501" hidden="1" customWidth="1"/>
    <col min="37" max="37" width="12" style="501" hidden="1" customWidth="1"/>
    <col min="38" max="39" width="0" style="501" hidden="1" customWidth="1"/>
    <col min="40" max="48" width="9" style="501"/>
    <col min="49" max="16384" width="9" style="500"/>
  </cols>
  <sheetData>
    <row r="1" spans="1:48" ht="18" customHeight="1" x14ac:dyDescent="0.3">
      <c r="A1" s="768" t="str">
        <f>'Sch-6 After Discount'!A1</f>
        <v>CC/NT/W-COMM/DOM/A01/24/16897</v>
      </c>
      <c r="B1" s="395"/>
      <c r="C1" s="395"/>
      <c r="D1" s="395"/>
      <c r="E1" s="395"/>
      <c r="F1" s="395"/>
      <c r="G1" s="395"/>
      <c r="H1" s="395"/>
      <c r="I1" s="396"/>
      <c r="J1" s="397"/>
      <c r="K1" s="397"/>
      <c r="L1" s="397"/>
      <c r="M1" s="399" t="s">
        <v>209</v>
      </c>
    </row>
    <row r="2" spans="1:48" ht="3" customHeight="1" x14ac:dyDescent="0.3">
      <c r="A2" s="471"/>
      <c r="B2" s="471"/>
      <c r="C2" s="471"/>
      <c r="D2" s="471"/>
      <c r="E2" s="471"/>
      <c r="F2" s="471"/>
      <c r="G2" s="471"/>
      <c r="H2" s="471"/>
      <c r="I2" s="472"/>
      <c r="J2" s="494"/>
      <c r="K2" s="494"/>
      <c r="L2" s="494"/>
      <c r="M2" s="494"/>
    </row>
    <row r="3" spans="1:48" ht="49.5" customHeight="1" x14ac:dyDescent="0.3">
      <c r="A3" s="967" t="str">
        <f>'Sch-6 After Discount'!A3:D3</f>
        <v>Communication Equipment Package FOTE-05: Communication Equipment (SDH) Supply and Installation package for Communication Schemes approved in 24th NCT</v>
      </c>
      <c r="B3" s="967"/>
      <c r="C3" s="967"/>
      <c r="D3" s="967"/>
      <c r="E3" s="967"/>
      <c r="F3" s="967"/>
      <c r="G3" s="967"/>
      <c r="H3" s="967"/>
      <c r="I3" s="967"/>
      <c r="J3" s="967"/>
      <c r="K3" s="967"/>
      <c r="L3" s="967"/>
      <c r="M3" s="967"/>
      <c r="AG3" s="502" t="s">
        <v>131</v>
      </c>
      <c r="AI3" s="503">
        <f>IF(ISERROR(#REF!/('[1]Sch-6'!D14+'[1]Sch-6'!D16+'[1]Sch-6'!D18)),0,#REF!/( '[1]Sch-6'!D14+'[1]Sch-6'!D16+'[1]Sch-6'!D18))</f>
        <v>0</v>
      </c>
    </row>
    <row r="4" spans="1:48" ht="21.9" customHeight="1" x14ac:dyDescent="0.3">
      <c r="A4" s="910" t="s">
        <v>132</v>
      </c>
      <c r="B4" s="910"/>
      <c r="C4" s="910"/>
      <c r="D4" s="910"/>
      <c r="E4" s="910"/>
      <c r="F4" s="910"/>
      <c r="G4" s="910"/>
      <c r="H4" s="910"/>
      <c r="I4" s="910"/>
      <c r="J4" s="910"/>
      <c r="K4" s="910"/>
      <c r="L4" s="910"/>
      <c r="M4" s="910"/>
      <c r="AG4" s="502" t="s">
        <v>133</v>
      </c>
      <c r="AI4" s="503" t="e">
        <f>#REF!</f>
        <v>#REF!</v>
      </c>
    </row>
    <row r="5" spans="1:48" ht="18.600000000000001" customHeight="1" x14ac:dyDescent="0.3">
      <c r="A5" s="504"/>
      <c r="B5" s="504"/>
      <c r="C5" s="504"/>
      <c r="D5" s="504"/>
      <c r="E5" s="504"/>
      <c r="F5" s="504"/>
      <c r="G5" s="504"/>
      <c r="H5" s="504"/>
      <c r="I5" s="505"/>
      <c r="J5" s="505"/>
      <c r="K5" s="505"/>
      <c r="L5" s="505"/>
      <c r="M5" s="505"/>
      <c r="AG5" s="502" t="s">
        <v>210</v>
      </c>
      <c r="AI5" s="503">
        <f>IF(ISERROR(#REF!/#REF!),0,#REF! /#REF!)</f>
        <v>0</v>
      </c>
    </row>
    <row r="6" spans="1:48" ht="27.9" customHeight="1" x14ac:dyDescent="0.3">
      <c r="A6" s="408" t="str">
        <f>'[1]Sch-1'!A6</f>
        <v>Bidder’s Name and Address (Sole Bidder) :</v>
      </c>
      <c r="B6" s="408"/>
      <c r="C6" s="408"/>
      <c r="D6" s="408"/>
      <c r="E6" s="408"/>
      <c r="F6" s="408"/>
      <c r="G6" s="408"/>
      <c r="H6" s="408"/>
      <c r="I6" s="439"/>
      <c r="J6" s="439"/>
      <c r="K6" s="506" t="s">
        <v>5</v>
      </c>
      <c r="M6" s="439"/>
      <c r="AG6" s="502" t="s">
        <v>211</v>
      </c>
      <c r="AI6" s="503" t="e">
        <f>#REF!</f>
        <v>#REF!</v>
      </c>
    </row>
    <row r="7" spans="1:48" ht="36" customHeight="1" x14ac:dyDescent="0.3">
      <c r="A7" s="953" t="str">
        <f>'[1]Sch-1'!A7</f>
        <v/>
      </c>
      <c r="B7" s="953"/>
      <c r="C7" s="953"/>
      <c r="D7" s="953"/>
      <c r="E7" s="953"/>
      <c r="F7" s="953"/>
      <c r="G7" s="953"/>
      <c r="H7" s="953"/>
      <c r="I7" s="953"/>
      <c r="J7" s="953"/>
      <c r="K7" s="508" t="str">
        <f>'[1]Sch-1'!M7</f>
        <v>Contracts Services, 3rd Floor</v>
      </c>
      <c r="M7" s="509"/>
      <c r="AG7" s="502" t="s">
        <v>136</v>
      </c>
      <c r="AI7" s="503" t="e">
        <f>SUM(AI3:AI6)</f>
        <v>#REF!</v>
      </c>
    </row>
    <row r="8" spans="1:48" ht="27.9" customHeight="1" x14ac:dyDescent="0.3">
      <c r="A8" s="443" t="s">
        <v>168</v>
      </c>
      <c r="B8" s="443"/>
      <c r="C8" s="443"/>
      <c r="D8" s="443"/>
      <c r="E8" s="443"/>
      <c r="F8" s="443"/>
      <c r="G8" s="443"/>
      <c r="H8" s="443"/>
      <c r="I8" s="925" t="str">
        <f>IF('[1]Sch-1'!C8=0, "", '[1]Sch-1'!C8)</f>
        <v/>
      </c>
      <c r="J8" s="925"/>
      <c r="K8" s="508" t="str">
        <f>'[1]Sch-1'!M8</f>
        <v>Power Grid Corporation of India Ltd.,</v>
      </c>
      <c r="M8" s="510"/>
    </row>
    <row r="9" spans="1:48" ht="27.9" customHeight="1" x14ac:dyDescent="0.3">
      <c r="A9" s="443" t="s">
        <v>169</v>
      </c>
      <c r="B9" s="443"/>
      <c r="C9" s="443"/>
      <c r="D9" s="443"/>
      <c r="E9" s="443"/>
      <c r="F9" s="443"/>
      <c r="G9" s="443"/>
      <c r="H9" s="443"/>
      <c r="I9" s="925" t="str">
        <f>IF('[1]Sch-1'!C9=0, "", '[1]Sch-1'!C9)</f>
        <v/>
      </c>
      <c r="J9" s="925"/>
      <c r="K9" s="508" t="str">
        <f>'[1]Sch-1'!M9</f>
        <v>"Saudamini", Plot No.-2</v>
      </c>
      <c r="M9" s="510"/>
    </row>
    <row r="10" spans="1:48" ht="27.9" customHeight="1" x14ac:dyDescent="0.3">
      <c r="A10" s="444"/>
      <c r="B10" s="444"/>
      <c r="C10" s="444"/>
      <c r="D10" s="444"/>
      <c r="E10" s="444"/>
      <c r="F10" s="444"/>
      <c r="G10" s="444"/>
      <c r="H10" s="444"/>
      <c r="I10" s="925" t="str">
        <f>IF('[1]Sch-1'!C10=0, "", '[1]Sch-1'!C10)</f>
        <v/>
      </c>
      <c r="J10" s="925"/>
      <c r="K10" s="508" t="str">
        <f>'[1]Sch-1'!M10</f>
        <v xml:space="preserve">Sector-29, </v>
      </c>
      <c r="M10" s="510"/>
      <c r="AG10" s="502" t="s">
        <v>212</v>
      </c>
      <c r="AI10" s="511">
        <f>'[1]Sch-1'!AA10</f>
        <v>0</v>
      </c>
    </row>
    <row r="11" spans="1:48" ht="27.9" customHeight="1" x14ac:dyDescent="0.3">
      <c r="A11" s="444"/>
      <c r="B11" s="444"/>
      <c r="C11" s="444"/>
      <c r="D11" s="444"/>
      <c r="E11" s="444"/>
      <c r="F11" s="444"/>
      <c r="G11" s="444"/>
      <c r="H11" s="444"/>
      <c r="I11" s="925" t="str">
        <f>IF('[1]Sch-1'!C11=0, "", '[1]Sch-1'!C11)</f>
        <v/>
      </c>
      <c r="J11" s="925"/>
      <c r="K11" s="508" t="str">
        <f>'[1]Sch-1'!M11</f>
        <v>Gurugram (Haryana) - 122001</v>
      </c>
      <c r="M11" s="510"/>
      <c r="AG11" s="502"/>
      <c r="AI11" s="503"/>
    </row>
    <row r="12" spans="1:48" ht="7.5" customHeight="1" x14ac:dyDescent="0.3">
      <c r="A12" s="444"/>
      <c r="B12" s="444"/>
      <c r="C12" s="444"/>
      <c r="D12" s="444"/>
      <c r="E12" s="444"/>
      <c r="F12" s="444"/>
      <c r="G12" s="444"/>
      <c r="H12" s="444"/>
      <c r="I12" s="510"/>
      <c r="J12" s="510"/>
      <c r="K12" s="510"/>
      <c r="L12" s="510"/>
      <c r="M12" s="510"/>
      <c r="N12" s="512"/>
      <c r="O12" s="501"/>
      <c r="AG12" s="502"/>
      <c r="AI12" s="503"/>
    </row>
    <row r="13" spans="1:48" ht="27.9" customHeight="1" thickBot="1" x14ac:dyDescent="0.35">
      <c r="A13" s="961" t="s">
        <v>213</v>
      </c>
      <c r="B13" s="961"/>
      <c r="C13" s="961"/>
      <c r="D13" s="961"/>
      <c r="E13" s="961"/>
      <c r="F13" s="961"/>
      <c r="G13" s="961"/>
      <c r="H13" s="961"/>
      <c r="I13" s="961"/>
      <c r="J13" s="961"/>
      <c r="K13" s="961"/>
      <c r="L13" s="961"/>
      <c r="M13" s="961"/>
      <c r="N13" s="512"/>
      <c r="O13" s="501"/>
    </row>
    <row r="14" spans="1:48" s="761" customFormat="1" ht="116.25" customHeight="1" x14ac:dyDescent="0.3">
      <c r="A14" s="752" t="s">
        <v>214</v>
      </c>
      <c r="B14" s="753" t="s">
        <v>18</v>
      </c>
      <c r="C14" s="753" t="s">
        <v>215</v>
      </c>
      <c r="D14" s="754" t="s">
        <v>216</v>
      </c>
      <c r="E14" s="755" t="s">
        <v>22</v>
      </c>
      <c r="F14" s="755" t="s">
        <v>217</v>
      </c>
      <c r="G14" s="755" t="s">
        <v>24</v>
      </c>
      <c r="H14" s="755" t="s">
        <v>25</v>
      </c>
      <c r="I14" s="756" t="s">
        <v>218</v>
      </c>
      <c r="J14" s="756" t="s">
        <v>27</v>
      </c>
      <c r="K14" s="756" t="s">
        <v>121</v>
      </c>
      <c r="L14" s="756" t="s">
        <v>219</v>
      </c>
      <c r="M14" s="757" t="s">
        <v>220</v>
      </c>
      <c r="N14" s="695" t="s">
        <v>149</v>
      </c>
      <c r="O14" s="758"/>
      <c r="P14" s="758"/>
      <c r="Q14" s="759" t="s">
        <v>221</v>
      </c>
      <c r="R14" s="759" t="s">
        <v>222</v>
      </c>
      <c r="S14" s="758"/>
      <c r="T14" s="758"/>
      <c r="U14" s="758"/>
      <c r="V14" s="758"/>
      <c r="W14" s="758"/>
      <c r="X14" s="758"/>
      <c r="Y14" s="758"/>
      <c r="Z14" s="758"/>
      <c r="AA14" s="758"/>
      <c r="AB14" s="758"/>
      <c r="AC14" s="758"/>
      <c r="AD14" s="758"/>
      <c r="AE14" s="758"/>
      <c r="AF14" s="758"/>
      <c r="AG14" s="758"/>
      <c r="AH14" s="962" t="s">
        <v>223</v>
      </c>
      <c r="AI14" s="962"/>
      <c r="AJ14" s="760" t="s">
        <v>140</v>
      </c>
      <c r="AK14" s="962" t="s">
        <v>224</v>
      </c>
      <c r="AL14" s="962"/>
      <c r="AM14" s="758"/>
      <c r="AN14" s="758"/>
      <c r="AO14" s="758"/>
      <c r="AP14" s="758"/>
      <c r="AQ14" s="758"/>
      <c r="AR14" s="758"/>
      <c r="AS14" s="758"/>
      <c r="AT14" s="758"/>
      <c r="AU14" s="758"/>
      <c r="AV14" s="758"/>
    </row>
    <row r="15" spans="1:48" s="766" customFormat="1" ht="15.6" x14ac:dyDescent="0.3">
      <c r="A15" s="762">
        <v>1</v>
      </c>
      <c r="B15" s="762">
        <v>2</v>
      </c>
      <c r="C15" s="762">
        <v>3</v>
      </c>
      <c r="D15" s="762">
        <v>4</v>
      </c>
      <c r="E15" s="763">
        <v>5</v>
      </c>
      <c r="F15" s="763">
        <v>6</v>
      </c>
      <c r="G15" s="763">
        <v>7</v>
      </c>
      <c r="H15" s="763">
        <v>8</v>
      </c>
      <c r="I15" s="756">
        <v>9</v>
      </c>
      <c r="J15" s="756">
        <v>10</v>
      </c>
      <c r="K15" s="756">
        <v>11</v>
      </c>
      <c r="L15" s="756">
        <v>12</v>
      </c>
      <c r="M15" s="757" t="s">
        <v>225</v>
      </c>
      <c r="N15" s="732">
        <v>14</v>
      </c>
      <c r="O15" s="764"/>
      <c r="P15" s="764"/>
      <c r="Q15" s="688"/>
      <c r="R15" s="689"/>
      <c r="S15" s="764"/>
      <c r="T15" s="764"/>
      <c r="U15" s="764"/>
      <c r="V15" s="764"/>
      <c r="W15" s="764"/>
      <c r="X15" s="764"/>
      <c r="Y15" s="764"/>
      <c r="Z15" s="764"/>
      <c r="AA15" s="764"/>
      <c r="AB15" s="764"/>
      <c r="AC15" s="764"/>
      <c r="AD15" s="764"/>
      <c r="AE15" s="764"/>
      <c r="AF15" s="764"/>
      <c r="AG15" s="764"/>
      <c r="AH15" s="765"/>
      <c r="AI15" s="765"/>
      <c r="AJ15" s="760"/>
      <c r="AK15" s="765"/>
      <c r="AL15" s="765"/>
      <c r="AM15" s="764"/>
      <c r="AN15" s="764"/>
      <c r="AO15" s="764"/>
      <c r="AP15" s="764"/>
      <c r="AQ15" s="764"/>
      <c r="AR15" s="764"/>
      <c r="AS15" s="764"/>
      <c r="AT15" s="764"/>
      <c r="AU15" s="764"/>
      <c r="AV15" s="764"/>
    </row>
    <row r="16" spans="1:48" s="515" customFormat="1" ht="15.6" x14ac:dyDescent="0.3">
      <c r="A16" s="516"/>
      <c r="B16" s="963"/>
      <c r="C16" s="964"/>
      <c r="D16" s="964"/>
      <c r="E16" s="964"/>
      <c r="F16" s="964"/>
      <c r="G16" s="964"/>
      <c r="H16" s="964"/>
      <c r="I16" s="964"/>
      <c r="J16" s="964"/>
      <c r="K16" s="964"/>
      <c r="L16" s="964"/>
      <c r="M16" s="964"/>
      <c r="N16" s="965"/>
      <c r="O16" s="513"/>
      <c r="P16" s="513"/>
      <c r="Q16" s="9"/>
      <c r="R16" s="16"/>
      <c r="S16" s="513"/>
      <c r="T16" s="513"/>
      <c r="U16" s="513"/>
      <c r="V16" s="513"/>
      <c r="W16" s="513"/>
      <c r="X16" s="513"/>
      <c r="Y16" s="513"/>
      <c r="Z16" s="513"/>
      <c r="AA16" s="513"/>
      <c r="AB16" s="513"/>
      <c r="AC16" s="513"/>
      <c r="AD16" s="513"/>
      <c r="AE16" s="513"/>
      <c r="AF16" s="513"/>
      <c r="AG16" s="513"/>
      <c r="AH16" s="514"/>
      <c r="AI16" s="514"/>
      <c r="AJ16" s="464"/>
      <c r="AK16" s="514"/>
      <c r="AL16" s="514"/>
      <c r="AM16" s="513"/>
      <c r="AN16" s="513"/>
      <c r="AO16" s="513"/>
      <c r="AP16" s="513"/>
      <c r="AQ16" s="513"/>
      <c r="AR16" s="513"/>
      <c r="AS16" s="513"/>
      <c r="AT16" s="513"/>
      <c r="AU16" s="513"/>
      <c r="AV16" s="513"/>
    </row>
    <row r="17" spans="1:48" s="527" customFormat="1" ht="15.6" hidden="1" x14ac:dyDescent="0.3">
      <c r="A17" s="517">
        <v>1</v>
      </c>
      <c r="B17" s="518"/>
      <c r="C17" s="518"/>
      <c r="D17" s="518"/>
      <c r="E17" s="517"/>
      <c r="F17" s="519"/>
      <c r="G17" s="57"/>
      <c r="H17" s="52"/>
      <c r="I17" s="520"/>
      <c r="J17" s="521"/>
      <c r="K17" s="522"/>
      <c r="L17" s="523"/>
      <c r="M17" s="524" t="str">
        <f>IF(L17=0, "Included", IF(ISERROR(K17*L17), L17, K17*L17))</f>
        <v>Included</v>
      </c>
      <c r="N17" s="525">
        <f>R17</f>
        <v>0</v>
      </c>
      <c r="O17" s="526"/>
      <c r="P17" s="526"/>
      <c r="Q17" s="9">
        <f>IF(M17="Included",0,M17)</f>
        <v>0</v>
      </c>
      <c r="R17" s="16">
        <f>IF(H17="", G17*Q17,H17*Q17)</f>
        <v>0</v>
      </c>
      <c r="S17" s="526"/>
      <c r="T17" s="526"/>
    </row>
    <row r="18" spans="1:48" s="527" customFormat="1" ht="15.6" hidden="1" x14ac:dyDescent="0.3">
      <c r="A18" s="517">
        <v>2</v>
      </c>
      <c r="B18" s="518"/>
      <c r="C18" s="518"/>
      <c r="D18" s="518"/>
      <c r="E18" s="517"/>
      <c r="F18" s="519"/>
      <c r="G18" s="57"/>
      <c r="H18" s="52"/>
      <c r="I18" s="520"/>
      <c r="J18" s="521"/>
      <c r="K18" s="522"/>
      <c r="L18" s="523"/>
      <c r="M18" s="524" t="str">
        <f>IF(L18=0, "Included", IF(ISERROR(K18*L18), L18, K18*L18))</f>
        <v>Included</v>
      </c>
      <c r="N18" s="525">
        <f>R18</f>
        <v>0</v>
      </c>
      <c r="O18" s="526"/>
      <c r="P18" s="526"/>
      <c r="Q18" s="9">
        <f>IF(M18="Included",0,M18)</f>
        <v>0</v>
      </c>
      <c r="R18" s="16">
        <f>IF(H18="", G18*Q18,H18*Q18)</f>
        <v>0</v>
      </c>
      <c r="S18" s="526"/>
      <c r="T18" s="526"/>
    </row>
    <row r="19" spans="1:48" ht="45" customHeight="1" x14ac:dyDescent="0.3">
      <c r="A19" s="444"/>
      <c r="B19" s="444"/>
      <c r="C19" s="444"/>
      <c r="D19" s="444"/>
      <c r="E19" s="444"/>
      <c r="F19" s="966" t="s">
        <v>226</v>
      </c>
      <c r="G19" s="966"/>
      <c r="H19" s="966"/>
      <c r="I19" s="966"/>
      <c r="J19" s="966"/>
      <c r="K19" s="966"/>
      <c r="L19" s="966"/>
      <c r="M19" s="510"/>
      <c r="N19" s="512"/>
      <c r="O19" s="501"/>
      <c r="AG19" s="502"/>
      <c r="AI19" s="503"/>
    </row>
    <row r="20" spans="1:48" s="527" customFormat="1" ht="24.75" customHeight="1" x14ac:dyDescent="0.3">
      <c r="A20" s="954"/>
      <c r="B20" s="955"/>
      <c r="C20" s="955"/>
      <c r="D20" s="955"/>
      <c r="E20" s="955"/>
      <c r="F20" s="955"/>
      <c r="G20" s="955"/>
      <c r="H20" s="956"/>
      <c r="I20" s="528" t="s">
        <v>227</v>
      </c>
      <c r="J20" s="528"/>
      <c r="K20" s="528"/>
      <c r="L20" s="528"/>
      <c r="M20" s="529">
        <f>SUM(M17:M18)</f>
        <v>0</v>
      </c>
      <c r="N20" s="530"/>
      <c r="O20" s="526"/>
      <c r="P20" s="526"/>
      <c r="Q20" s="526"/>
      <c r="R20" s="526"/>
      <c r="S20" s="526"/>
      <c r="T20" s="526"/>
    </row>
    <row r="21" spans="1:48" ht="26.25" customHeight="1" x14ac:dyDescent="0.3">
      <c r="A21" s="957"/>
      <c r="B21" s="958"/>
      <c r="C21" s="958"/>
      <c r="D21" s="958"/>
      <c r="E21" s="958"/>
      <c r="F21" s="958"/>
      <c r="G21" s="958"/>
      <c r="H21" s="959"/>
      <c r="I21" s="531" t="s">
        <v>149</v>
      </c>
      <c r="J21" s="531"/>
      <c r="K21" s="531"/>
      <c r="L21" s="531"/>
      <c r="M21" s="531"/>
      <c r="N21" s="529">
        <f>SUM(N17:N18)</f>
        <v>0</v>
      </c>
      <c r="O21" s="501"/>
      <c r="AH21" s="532"/>
      <c r="AI21" s="532"/>
      <c r="AK21" s="532"/>
      <c r="AL21" s="532"/>
      <c r="AM21" s="500"/>
      <c r="AN21" s="500"/>
      <c r="AO21" s="500"/>
      <c r="AP21" s="500"/>
      <c r="AQ21" s="500"/>
      <c r="AR21" s="500"/>
      <c r="AS21" s="500"/>
      <c r="AT21" s="500"/>
      <c r="AU21" s="500"/>
      <c r="AV21" s="500"/>
    </row>
    <row r="22" spans="1:48" ht="26.25" customHeight="1" x14ac:dyDescent="0.3">
      <c r="A22" s="533"/>
      <c r="B22" s="533"/>
      <c r="C22" s="533"/>
      <c r="D22" s="533"/>
      <c r="E22" s="533"/>
      <c r="F22" s="533"/>
      <c r="G22" s="533"/>
      <c r="H22" s="533"/>
      <c r="I22" s="533"/>
      <c r="J22" s="533"/>
      <c r="K22" s="533"/>
      <c r="L22" s="533"/>
      <c r="M22" s="533"/>
      <c r="N22" s="533"/>
      <c r="O22" s="501"/>
      <c r="AH22" s="532"/>
      <c r="AI22" s="532"/>
      <c r="AK22" s="532"/>
      <c r="AL22" s="532"/>
      <c r="AM22" s="500"/>
      <c r="AN22" s="500"/>
      <c r="AO22" s="500"/>
      <c r="AP22" s="500"/>
      <c r="AQ22" s="500"/>
      <c r="AR22" s="500"/>
      <c r="AS22" s="500"/>
      <c r="AT22" s="500"/>
      <c r="AU22" s="500"/>
      <c r="AV22" s="500"/>
    </row>
    <row r="23" spans="1:48" ht="26.25" customHeight="1" x14ac:dyDescent="0.3">
      <c r="A23" s="534" t="s">
        <v>45</v>
      </c>
      <c r="B23" s="960" t="s">
        <v>46</v>
      </c>
      <c r="C23" s="960"/>
      <c r="D23" s="960"/>
      <c r="E23" s="960"/>
      <c r="F23" s="960"/>
      <c r="G23" s="960"/>
      <c r="H23" s="960"/>
      <c r="I23" s="960"/>
      <c r="J23" s="960"/>
      <c r="K23" s="960"/>
      <c r="L23" s="960"/>
      <c r="M23" s="960"/>
      <c r="N23" s="960"/>
      <c r="O23" s="960"/>
      <c r="AH23" s="532"/>
      <c r="AI23" s="532"/>
      <c r="AK23" s="532"/>
      <c r="AL23" s="532"/>
      <c r="AM23" s="500"/>
      <c r="AN23" s="500"/>
      <c r="AO23" s="500"/>
      <c r="AP23" s="500"/>
      <c r="AQ23" s="500"/>
      <c r="AR23" s="500"/>
      <c r="AS23" s="500"/>
      <c r="AT23" s="500"/>
      <c r="AU23" s="500"/>
      <c r="AV23" s="500"/>
    </row>
    <row r="24" spans="1:48" ht="19.5" customHeight="1" x14ac:dyDescent="0.3">
      <c r="A24" s="533"/>
      <c r="B24" s="533"/>
      <c r="C24" s="533"/>
      <c r="D24" s="533"/>
      <c r="E24" s="533"/>
      <c r="F24" s="533"/>
      <c r="G24" s="533"/>
      <c r="H24" s="533"/>
      <c r="I24" s="533"/>
      <c r="J24" s="903"/>
      <c r="K24" s="903"/>
      <c r="L24" s="903"/>
      <c r="M24" s="903"/>
      <c r="AH24" s="535"/>
      <c r="AI24" s="536"/>
      <c r="AM24" s="500"/>
      <c r="AN24" s="500"/>
      <c r="AO24" s="500"/>
      <c r="AP24" s="500"/>
      <c r="AQ24" s="500"/>
      <c r="AR24" s="500"/>
      <c r="AS24" s="500"/>
      <c r="AT24" s="500"/>
      <c r="AU24" s="500"/>
      <c r="AV24" s="500"/>
    </row>
    <row r="25" spans="1:48" ht="19.5" customHeight="1" x14ac:dyDescent="0.3">
      <c r="A25" s="422" t="s">
        <v>47</v>
      </c>
      <c r="B25" s="422"/>
      <c r="C25" s="422"/>
      <c r="D25" s="422"/>
      <c r="E25" s="491" t="str">
        <f>'Sch-6 After Discount'!B32</f>
        <v>--</v>
      </c>
      <c r="F25" s="422"/>
      <c r="G25" s="422"/>
      <c r="H25" s="422"/>
      <c r="J25" s="903" t="str">
        <f>"Printed Name   : " &amp; '[1]Sch-1'!M188</f>
        <v xml:space="preserve">Printed Name   : </v>
      </c>
      <c r="K25" s="903"/>
      <c r="L25" s="903"/>
      <c r="M25" s="903"/>
      <c r="N25" s="683" t="str">
        <f>'Sch-6 After Discount'!D32</f>
        <v/>
      </c>
      <c r="AM25" s="500"/>
      <c r="AN25" s="500"/>
      <c r="AO25" s="500"/>
      <c r="AP25" s="500"/>
      <c r="AQ25" s="500"/>
      <c r="AR25" s="500"/>
      <c r="AS25" s="500"/>
      <c r="AT25" s="500"/>
      <c r="AU25" s="500"/>
      <c r="AV25" s="500"/>
    </row>
    <row r="26" spans="1:48" ht="27.75" customHeight="1" x14ac:dyDescent="0.3">
      <c r="A26" s="422" t="s">
        <v>48</v>
      </c>
      <c r="B26" s="422"/>
      <c r="C26" s="422"/>
      <c r="D26" s="422"/>
      <c r="E26" s="492" t="str">
        <f>'Sch-6 After Discount'!B33</f>
        <v/>
      </c>
      <c r="F26" s="422"/>
      <c r="G26" s="422"/>
      <c r="H26" s="422"/>
      <c r="J26" s="903" t="str">
        <f>"Designation      : " &amp; '[1]Sch-1'!M189</f>
        <v xml:space="preserve">Designation      : </v>
      </c>
      <c r="K26" s="903"/>
      <c r="L26" s="903"/>
      <c r="M26" s="903"/>
      <c r="N26" s="499" t="str">
        <f>'Sch-6 After Discount'!D33</f>
        <v/>
      </c>
      <c r="AM26" s="500"/>
      <c r="AN26" s="500"/>
      <c r="AO26" s="500"/>
      <c r="AP26" s="500"/>
      <c r="AQ26" s="500"/>
      <c r="AR26" s="500"/>
      <c r="AS26" s="500"/>
      <c r="AT26" s="500"/>
      <c r="AU26" s="500"/>
      <c r="AV26" s="500"/>
    </row>
    <row r="27" spans="1:48" ht="36.75" customHeight="1" x14ac:dyDescent="0.3">
      <c r="A27" s="537" t="s">
        <v>228</v>
      </c>
      <c r="B27" s="537"/>
      <c r="C27" s="537"/>
      <c r="D27" s="537"/>
      <c r="E27" s="950" t="s">
        <v>229</v>
      </c>
      <c r="F27" s="950"/>
      <c r="G27" s="950"/>
      <c r="H27" s="950"/>
      <c r="I27" s="950"/>
      <c r="J27" s="950"/>
      <c r="K27" s="950"/>
      <c r="L27" s="950"/>
      <c r="M27" s="950"/>
      <c r="AM27" s="500"/>
      <c r="AN27" s="500"/>
      <c r="AO27" s="500"/>
      <c r="AP27" s="500"/>
      <c r="AQ27" s="500"/>
      <c r="AR27" s="500"/>
      <c r="AS27" s="500"/>
      <c r="AT27" s="500"/>
      <c r="AU27" s="500"/>
      <c r="AV27" s="500"/>
    </row>
    <row r="28" spans="1:48" ht="31.5" customHeight="1" x14ac:dyDescent="0.3">
      <c r="N28" s="539"/>
      <c r="AM28" s="500"/>
      <c r="AN28" s="500"/>
      <c r="AO28" s="500"/>
      <c r="AP28" s="500"/>
      <c r="AQ28" s="500"/>
      <c r="AR28" s="500"/>
      <c r="AS28" s="500"/>
      <c r="AT28" s="500"/>
      <c r="AU28" s="500"/>
      <c r="AV28" s="500"/>
    </row>
    <row r="97" spans="1:38" s="501" customFormat="1" x14ac:dyDescent="0.3">
      <c r="A97" s="540"/>
      <c r="B97" s="540"/>
      <c r="C97" s="540"/>
      <c r="D97" s="540"/>
      <c r="E97" s="540"/>
      <c r="F97" s="540"/>
      <c r="G97" s="540"/>
      <c r="H97" s="540"/>
      <c r="I97" s="541"/>
      <c r="J97" s="541"/>
      <c r="K97" s="541"/>
      <c r="L97" s="541"/>
      <c r="M97" s="541"/>
      <c r="N97" s="499"/>
      <c r="O97" s="500"/>
    </row>
    <row r="98" spans="1:38" s="501" customFormat="1" x14ac:dyDescent="0.3">
      <c r="A98" s="540"/>
      <c r="B98" s="540"/>
      <c r="C98" s="540"/>
      <c r="D98" s="540"/>
      <c r="E98" s="540"/>
      <c r="F98" s="540"/>
      <c r="G98" s="540"/>
      <c r="H98" s="540"/>
      <c r="I98" s="541"/>
      <c r="J98" s="541"/>
      <c r="K98" s="541"/>
      <c r="L98" s="541"/>
      <c r="M98" s="541"/>
      <c r="N98" s="499"/>
      <c r="O98" s="500"/>
    </row>
    <row r="99" spans="1:38" s="501" customFormat="1" x14ac:dyDescent="0.3">
      <c r="A99" s="540"/>
      <c r="B99" s="540"/>
      <c r="C99" s="540"/>
      <c r="D99" s="540"/>
      <c r="E99" s="540"/>
      <c r="F99" s="540"/>
      <c r="G99" s="540"/>
      <c r="H99" s="540"/>
      <c r="I99" s="541"/>
      <c r="J99" s="541"/>
      <c r="K99" s="541"/>
      <c r="L99" s="541"/>
      <c r="M99" s="541"/>
      <c r="N99" s="499"/>
      <c r="O99" s="500"/>
    </row>
    <row r="100" spans="1:38" s="500" customFormat="1" hidden="1" x14ac:dyDescent="0.3">
      <c r="A100" s="425" t="str">
        <f>A1</f>
        <v>CC/NT/W-COMM/DOM/A01/24/16897</v>
      </c>
      <c r="B100" s="425"/>
      <c r="C100" s="425"/>
      <c r="D100" s="425"/>
      <c r="E100" s="425"/>
      <c r="F100" s="425"/>
      <c r="G100" s="425"/>
      <c r="H100" s="425"/>
      <c r="I100" s="422"/>
      <c r="J100" s="542"/>
      <c r="K100" s="542"/>
      <c r="L100" s="542"/>
      <c r="M100" s="542"/>
      <c r="N100" s="543"/>
    </row>
    <row r="101" spans="1:38" s="500" customFormat="1" hidden="1" x14ac:dyDescent="0.3">
      <c r="A101" s="471"/>
      <c r="B101" s="471"/>
      <c r="C101" s="471"/>
      <c r="D101" s="471"/>
      <c r="E101" s="471"/>
      <c r="F101" s="471"/>
      <c r="G101" s="471"/>
      <c r="H101" s="471"/>
      <c r="I101" s="472"/>
      <c r="J101" s="494"/>
      <c r="K101" s="494"/>
      <c r="L101" s="494"/>
      <c r="M101" s="494"/>
      <c r="N101" s="543"/>
    </row>
    <row r="102" spans="1:38" s="500" customFormat="1" ht="35.25" hidden="1" customHeight="1" x14ac:dyDescent="0.3">
      <c r="A102" s="951" t="str">
        <f>A3</f>
        <v>Communication Equipment Package FOTE-05: Communication Equipment (SDH) Supply and Installation package for Communication Schemes approved in 24th NCT</v>
      </c>
      <c r="B102" s="951"/>
      <c r="C102" s="951"/>
      <c r="D102" s="951"/>
      <c r="E102" s="951"/>
      <c r="F102" s="951"/>
      <c r="G102" s="951"/>
      <c r="H102" s="951"/>
      <c r="I102" s="951">
        <f>I3</f>
        <v>0</v>
      </c>
      <c r="J102" s="951">
        <f>J3</f>
        <v>0</v>
      </c>
      <c r="K102" s="951"/>
      <c r="L102" s="951"/>
      <c r="M102" s="951"/>
      <c r="N102" s="543"/>
    </row>
    <row r="103" spans="1:38" s="500" customFormat="1" hidden="1" x14ac:dyDescent="0.3">
      <c r="A103" s="952" t="str">
        <f>A4</f>
        <v>(SCHEDULE OF RATES AND PRICES )</v>
      </c>
      <c r="B103" s="952"/>
      <c r="C103" s="952"/>
      <c r="D103" s="952"/>
      <c r="E103" s="952"/>
      <c r="F103" s="952"/>
      <c r="G103" s="952"/>
      <c r="H103" s="952"/>
      <c r="I103" s="952">
        <f>I4</f>
        <v>0</v>
      </c>
      <c r="J103" s="952">
        <f>J4</f>
        <v>0</v>
      </c>
      <c r="K103" s="952"/>
      <c r="L103" s="952"/>
      <c r="M103" s="952"/>
      <c r="N103" s="543"/>
    </row>
    <row r="104" spans="1:38" s="500" customFormat="1" hidden="1" x14ac:dyDescent="0.3">
      <c r="A104" s="504"/>
      <c r="B104" s="504"/>
      <c r="C104" s="504"/>
      <c r="D104" s="504"/>
      <c r="E104" s="504"/>
      <c r="F104" s="504"/>
      <c r="G104" s="504"/>
      <c r="H104" s="504"/>
      <c r="I104" s="505"/>
      <c r="J104" s="505"/>
      <c r="K104" s="505"/>
      <c r="L104" s="505"/>
      <c r="M104" s="505"/>
      <c r="N104" s="543"/>
    </row>
    <row r="105" spans="1:38" s="500" customFormat="1" hidden="1" x14ac:dyDescent="0.3">
      <c r="A105" s="408" t="str">
        <f>A6</f>
        <v>Bidder’s Name and Address (Sole Bidder) :</v>
      </c>
      <c r="B105" s="408"/>
      <c r="C105" s="408"/>
      <c r="D105" s="408"/>
      <c r="E105" s="408"/>
      <c r="F105" s="408"/>
      <c r="G105" s="408"/>
      <c r="H105" s="408"/>
      <c r="I105" s="439"/>
      <c r="J105" s="439"/>
      <c r="K105" s="439"/>
      <c r="L105" s="439"/>
      <c r="M105" s="439"/>
      <c r="N105" s="543"/>
    </row>
    <row r="106" spans="1:38" s="500" customFormat="1" hidden="1" x14ac:dyDescent="0.3">
      <c r="A106" s="953" t="str">
        <f>A7</f>
        <v/>
      </c>
      <c r="B106" s="953"/>
      <c r="C106" s="953"/>
      <c r="D106" s="953"/>
      <c r="E106" s="953"/>
      <c r="F106" s="953"/>
      <c r="G106" s="953"/>
      <c r="H106" s="953"/>
      <c r="I106" s="953">
        <f t="shared" ref="I106:J110" si="0">I7</f>
        <v>0</v>
      </c>
      <c r="J106" s="953">
        <f t="shared" si="0"/>
        <v>0</v>
      </c>
      <c r="K106" s="509"/>
      <c r="L106" s="509"/>
      <c r="M106" s="509"/>
      <c r="N106" s="543"/>
    </row>
    <row r="107" spans="1:38" s="500" customFormat="1" hidden="1" x14ac:dyDescent="0.3">
      <c r="A107" s="443" t="str">
        <f>A8</f>
        <v>Name     :</v>
      </c>
      <c r="B107" s="443"/>
      <c r="C107" s="443"/>
      <c r="D107" s="443"/>
      <c r="E107" s="443"/>
      <c r="F107" s="443"/>
      <c r="G107" s="443"/>
      <c r="H107" s="443"/>
      <c r="I107" s="925" t="str">
        <f t="shared" si="0"/>
        <v/>
      </c>
      <c r="J107" s="925">
        <f t="shared" si="0"/>
        <v>0</v>
      </c>
      <c r="K107" s="510"/>
      <c r="L107" s="510"/>
      <c r="M107" s="510"/>
      <c r="N107" s="543"/>
    </row>
    <row r="108" spans="1:38" s="500" customFormat="1" hidden="1" x14ac:dyDescent="0.3">
      <c r="A108" s="443" t="str">
        <f>A9</f>
        <v>Address :</v>
      </c>
      <c r="B108" s="443"/>
      <c r="C108" s="443"/>
      <c r="D108" s="443"/>
      <c r="E108" s="443"/>
      <c r="F108" s="443"/>
      <c r="G108" s="443"/>
      <c r="H108" s="443"/>
      <c r="I108" s="925" t="str">
        <f t="shared" si="0"/>
        <v/>
      </c>
      <c r="J108" s="925">
        <f t="shared" si="0"/>
        <v>0</v>
      </c>
      <c r="K108" s="510"/>
      <c r="L108" s="510"/>
      <c r="M108" s="510"/>
      <c r="N108" s="543"/>
    </row>
    <row r="109" spans="1:38" s="500" customFormat="1" hidden="1" x14ac:dyDescent="0.3">
      <c r="A109" s="444"/>
      <c r="B109" s="444"/>
      <c r="C109" s="444"/>
      <c r="D109" s="444"/>
      <c r="E109" s="444"/>
      <c r="F109" s="444"/>
      <c r="G109" s="444"/>
      <c r="H109" s="444"/>
      <c r="I109" s="925" t="str">
        <f t="shared" si="0"/>
        <v/>
      </c>
      <c r="J109" s="925">
        <f t="shared" si="0"/>
        <v>0</v>
      </c>
      <c r="K109" s="510"/>
      <c r="L109" s="510"/>
      <c r="M109" s="510"/>
      <c r="N109" s="543"/>
    </row>
    <row r="110" spans="1:38" s="500" customFormat="1" hidden="1" x14ac:dyDescent="0.3">
      <c r="A110" s="444"/>
      <c r="B110" s="444"/>
      <c r="C110" s="444"/>
      <c r="D110" s="444"/>
      <c r="E110" s="444"/>
      <c r="F110" s="444"/>
      <c r="G110" s="444"/>
      <c r="H110" s="444"/>
      <c r="I110" s="925" t="str">
        <f t="shared" si="0"/>
        <v/>
      </c>
      <c r="J110" s="925">
        <f t="shared" si="0"/>
        <v>0</v>
      </c>
      <c r="K110" s="510"/>
      <c r="L110" s="510"/>
      <c r="M110" s="510"/>
      <c r="N110" s="543"/>
    </row>
    <row r="111" spans="1:38" s="500" customFormat="1" hidden="1" x14ac:dyDescent="0.3">
      <c r="A111" s="538"/>
      <c r="B111" s="538"/>
      <c r="C111" s="538"/>
      <c r="D111" s="538"/>
      <c r="E111" s="538"/>
      <c r="F111" s="538"/>
      <c r="G111" s="538"/>
      <c r="H111" s="538"/>
      <c r="I111" s="507"/>
      <c r="J111" s="507"/>
      <c r="K111" s="507"/>
      <c r="L111" s="507"/>
      <c r="M111" s="507"/>
      <c r="N111" s="543"/>
    </row>
    <row r="112" spans="1:38" s="500" customFormat="1" ht="33.75" hidden="1" customHeight="1" x14ac:dyDescent="0.3">
      <c r="A112" s="544" t="str">
        <f>A14</f>
        <v>SL. NO.</v>
      </c>
      <c r="B112" s="544"/>
      <c r="C112" s="544"/>
      <c r="D112" s="544"/>
      <c r="E112" s="544"/>
      <c r="F112" s="544"/>
      <c r="G112" s="544"/>
      <c r="H112" s="544"/>
      <c r="I112" s="545" t="str">
        <f>I14</f>
        <v>Description of Test</v>
      </c>
      <c r="J112" s="949" t="e">
        <f>#REF!</f>
        <v>#REF!</v>
      </c>
      <c r="K112" s="949"/>
      <c r="L112" s="949"/>
      <c r="M112" s="949"/>
      <c r="N112" s="543"/>
      <c r="AH112" s="949"/>
      <c r="AI112" s="949"/>
      <c r="AK112" s="949"/>
      <c r="AL112" s="949"/>
    </row>
    <row r="113" spans="1:38" s="500" customFormat="1" hidden="1" x14ac:dyDescent="0.3">
      <c r="A113" s="505" t="e">
        <f>#REF!</f>
        <v>#REF!</v>
      </c>
      <c r="B113" s="505"/>
      <c r="C113" s="505"/>
      <c r="D113" s="505"/>
      <c r="E113" s="505"/>
      <c r="F113" s="505"/>
      <c r="G113" s="505"/>
      <c r="H113" s="505"/>
      <c r="I113" s="505" t="e">
        <f>#REF!</f>
        <v>#REF!</v>
      </c>
      <c r="J113" s="948" t="e">
        <f>#REF!</f>
        <v>#REF!</v>
      </c>
      <c r="K113" s="948"/>
      <c r="L113" s="948"/>
      <c r="M113" s="948"/>
      <c r="N113" s="543"/>
      <c r="AH113" s="948"/>
      <c r="AI113" s="948"/>
      <c r="AK113" s="948"/>
      <c r="AL113" s="948"/>
    </row>
    <row r="114" spans="1:38" s="500" customFormat="1" hidden="1" x14ac:dyDescent="0.3">
      <c r="A114" s="546" t="e">
        <f>#REF!</f>
        <v>#REF!</v>
      </c>
      <c r="B114" s="546"/>
      <c r="C114" s="546"/>
      <c r="D114" s="546"/>
      <c r="E114" s="546"/>
      <c r="F114" s="546"/>
      <c r="G114" s="546"/>
      <c r="H114" s="546"/>
      <c r="I114" s="547" t="e">
        <f>#REF!</f>
        <v>#REF!</v>
      </c>
      <c r="J114" s="948"/>
      <c r="K114" s="948"/>
      <c r="L114" s="948"/>
      <c r="M114" s="948"/>
      <c r="N114" s="543"/>
      <c r="AH114" s="948"/>
      <c r="AI114" s="948"/>
      <c r="AK114" s="948"/>
      <c r="AL114" s="948"/>
    </row>
    <row r="115" spans="1:38" s="500" customFormat="1" hidden="1" x14ac:dyDescent="0.3">
      <c r="A115" s="548" t="e">
        <f>#REF!</f>
        <v>#REF!</v>
      </c>
      <c r="B115" s="548"/>
      <c r="C115" s="548"/>
      <c r="D115" s="548"/>
      <c r="E115" s="548"/>
      <c r="F115" s="548"/>
      <c r="G115" s="548"/>
      <c r="H115" s="548"/>
      <c r="I115" s="549" t="e">
        <f>#REF!</f>
        <v>#REF!</v>
      </c>
      <c r="J115" s="946" t="e">
        <f>#REF!</f>
        <v>#REF!</v>
      </c>
      <c r="K115" s="946"/>
      <c r="L115" s="946"/>
      <c r="M115" s="946"/>
      <c r="N115" s="425"/>
      <c r="AH115" s="550"/>
      <c r="AI115" s="550"/>
      <c r="AK115" s="550"/>
      <c r="AL115" s="550"/>
    </row>
    <row r="116" spans="1:38" s="500" customFormat="1" hidden="1" x14ac:dyDescent="0.3">
      <c r="A116" s="548" t="e">
        <f>#REF!</f>
        <v>#REF!</v>
      </c>
      <c r="B116" s="548"/>
      <c r="C116" s="548"/>
      <c r="D116" s="548"/>
      <c r="E116" s="548"/>
      <c r="F116" s="548"/>
      <c r="G116" s="548"/>
      <c r="H116" s="548"/>
      <c r="I116" s="549" t="e">
        <f>#REF!</f>
        <v>#REF!</v>
      </c>
      <c r="J116" s="946" t="e">
        <f>#REF!</f>
        <v>#REF!</v>
      </c>
      <c r="K116" s="946"/>
      <c r="L116" s="946"/>
      <c r="M116" s="946"/>
      <c r="N116" s="425"/>
      <c r="AH116" s="551"/>
      <c r="AI116" s="551"/>
      <c r="AK116" s="550"/>
      <c r="AL116" s="551"/>
    </row>
    <row r="117" spans="1:38" s="500" customFormat="1" ht="20.100000000000001" hidden="1" customHeight="1" x14ac:dyDescent="0.3">
      <c r="A117" s="552"/>
      <c r="B117" s="552"/>
      <c r="C117" s="552"/>
      <c r="D117" s="552"/>
      <c r="E117" s="552"/>
      <c r="F117" s="552"/>
      <c r="G117" s="552"/>
      <c r="H117" s="552"/>
      <c r="I117" s="547" t="e">
        <f>#REF!</f>
        <v>#REF!</v>
      </c>
      <c r="J117" s="946" t="e">
        <f>#REF!</f>
        <v>#REF!</v>
      </c>
      <c r="K117" s="946"/>
      <c r="L117" s="946"/>
      <c r="M117" s="946"/>
      <c r="N117" s="543"/>
      <c r="AH117" s="551"/>
      <c r="AI117" s="551"/>
      <c r="AK117" s="551"/>
      <c r="AL117" s="551"/>
    </row>
    <row r="118" spans="1:38" s="500" customFormat="1" hidden="1" x14ac:dyDescent="0.3">
      <c r="A118" s="546" t="e">
        <f>#REF!</f>
        <v>#REF!</v>
      </c>
      <c r="B118" s="546"/>
      <c r="C118" s="546"/>
      <c r="D118" s="546"/>
      <c r="E118" s="546"/>
      <c r="F118" s="546"/>
      <c r="G118" s="546"/>
      <c r="H118" s="546"/>
      <c r="I118" s="547" t="e">
        <f>#REF!</f>
        <v>#REF!</v>
      </c>
      <c r="J118" s="946"/>
      <c r="K118" s="946"/>
      <c r="L118" s="946"/>
      <c r="M118" s="946"/>
      <c r="N118" s="543"/>
      <c r="AH118" s="946"/>
      <c r="AI118" s="946"/>
      <c r="AK118" s="946"/>
      <c r="AL118" s="946"/>
    </row>
    <row r="119" spans="1:38" s="500" customFormat="1" hidden="1" x14ac:dyDescent="0.3">
      <c r="A119" s="553" t="e">
        <f>#REF!</f>
        <v>#REF!</v>
      </c>
      <c r="B119" s="553"/>
      <c r="C119" s="553"/>
      <c r="D119" s="553"/>
      <c r="E119" s="553"/>
      <c r="F119" s="553"/>
      <c r="G119" s="553"/>
      <c r="H119" s="553"/>
      <c r="I119" s="547" t="e">
        <f>#REF!</f>
        <v>#REF!</v>
      </c>
      <c r="J119" s="946"/>
      <c r="K119" s="946"/>
      <c r="L119" s="946"/>
      <c r="M119" s="946"/>
      <c r="N119" s="543"/>
      <c r="AH119" s="946"/>
      <c r="AI119" s="946"/>
      <c r="AK119" s="946"/>
      <c r="AL119" s="946"/>
    </row>
    <row r="120" spans="1:38" s="500" customFormat="1" hidden="1" x14ac:dyDescent="0.3">
      <c r="A120" s="554" t="e">
        <f>#REF!</f>
        <v>#REF!</v>
      </c>
      <c r="B120" s="554"/>
      <c r="C120" s="554"/>
      <c r="D120" s="554"/>
      <c r="E120" s="554"/>
      <c r="F120" s="554"/>
      <c r="G120" s="554"/>
      <c r="H120" s="554"/>
      <c r="I120" s="547" t="e">
        <f>#REF!</f>
        <v>#REF!</v>
      </c>
      <c r="J120" s="946"/>
      <c r="K120" s="946"/>
      <c r="L120" s="946"/>
      <c r="M120" s="946"/>
      <c r="N120" s="543"/>
      <c r="AH120" s="946"/>
      <c r="AI120" s="946"/>
      <c r="AK120" s="946"/>
      <c r="AL120" s="946"/>
    </row>
    <row r="121" spans="1:38" s="500" customFormat="1" hidden="1" x14ac:dyDescent="0.3">
      <c r="A121" s="548" t="e">
        <f>#REF!</f>
        <v>#REF!</v>
      </c>
      <c r="B121" s="548"/>
      <c r="C121" s="548"/>
      <c r="D121" s="548"/>
      <c r="E121" s="548"/>
      <c r="F121" s="548"/>
      <c r="G121" s="548"/>
      <c r="H121" s="548"/>
      <c r="I121" s="549" t="e">
        <f>#REF!</f>
        <v>#REF!</v>
      </c>
      <c r="J121" s="946" t="e">
        <f>#REF!</f>
        <v>#REF!</v>
      </c>
      <c r="K121" s="946"/>
      <c r="L121" s="946"/>
      <c r="M121" s="946"/>
      <c r="N121" s="425"/>
      <c r="AH121" s="551"/>
      <c r="AI121" s="551"/>
      <c r="AK121" s="550"/>
      <c r="AL121" s="551"/>
    </row>
    <row r="122" spans="1:38" s="500" customFormat="1" hidden="1" x14ac:dyDescent="0.3">
      <c r="A122" s="548" t="e">
        <f>#REF!</f>
        <v>#REF!</v>
      </c>
      <c r="B122" s="548"/>
      <c r="C122" s="548"/>
      <c r="D122" s="548"/>
      <c r="E122" s="548"/>
      <c r="F122" s="548"/>
      <c r="G122" s="548"/>
      <c r="H122" s="548"/>
      <c r="I122" s="549" t="e">
        <f>#REF!</f>
        <v>#REF!</v>
      </c>
      <c r="J122" s="946" t="e">
        <f>#REF!</f>
        <v>#REF!</v>
      </c>
      <c r="K122" s="946"/>
      <c r="L122" s="946"/>
      <c r="M122" s="946"/>
      <c r="N122" s="425"/>
      <c r="AH122" s="551"/>
      <c r="AI122" s="551"/>
      <c r="AK122" s="550"/>
      <c r="AL122" s="551"/>
    </row>
    <row r="123" spans="1:38" s="500" customFormat="1" hidden="1" x14ac:dyDescent="0.3">
      <c r="A123" s="548" t="e">
        <f>#REF!</f>
        <v>#REF!</v>
      </c>
      <c r="B123" s="548"/>
      <c r="C123" s="548"/>
      <c r="D123" s="548"/>
      <c r="E123" s="548"/>
      <c r="F123" s="548"/>
      <c r="G123" s="548"/>
      <c r="H123" s="548"/>
      <c r="I123" s="549" t="e">
        <f>#REF!</f>
        <v>#REF!</v>
      </c>
      <c r="J123" s="946" t="e">
        <f>#REF!</f>
        <v>#REF!</v>
      </c>
      <c r="K123" s="946"/>
      <c r="L123" s="946"/>
      <c r="M123" s="946"/>
      <c r="N123" s="425"/>
      <c r="AH123" s="551"/>
      <c r="AI123" s="551"/>
      <c r="AK123" s="550"/>
      <c r="AL123" s="551"/>
    </row>
    <row r="124" spans="1:38" s="500" customFormat="1" hidden="1" x14ac:dyDescent="0.3">
      <c r="A124" s="548" t="e">
        <f>#REF!</f>
        <v>#REF!</v>
      </c>
      <c r="B124" s="548"/>
      <c r="C124" s="548"/>
      <c r="D124" s="548"/>
      <c r="E124" s="548"/>
      <c r="F124" s="548"/>
      <c r="G124" s="548"/>
      <c r="H124" s="548"/>
      <c r="I124" s="549" t="e">
        <f>#REF!</f>
        <v>#REF!</v>
      </c>
      <c r="J124" s="946" t="e">
        <f>#REF!</f>
        <v>#REF!</v>
      </c>
      <c r="K124" s="946"/>
      <c r="L124" s="946"/>
      <c r="M124" s="946"/>
      <c r="N124" s="425"/>
      <c r="AH124" s="551"/>
      <c r="AI124" s="551"/>
      <c r="AK124" s="550"/>
      <c r="AL124" s="551"/>
    </row>
    <row r="125" spans="1:38" s="500" customFormat="1" hidden="1" x14ac:dyDescent="0.3">
      <c r="A125" s="548"/>
      <c r="B125" s="548"/>
      <c r="C125" s="548"/>
      <c r="D125" s="548"/>
      <c r="E125" s="548"/>
      <c r="F125" s="548"/>
      <c r="G125" s="548"/>
      <c r="H125" s="548"/>
      <c r="I125" s="547" t="e">
        <f>#REF!</f>
        <v>#REF!</v>
      </c>
      <c r="J125" s="946" t="e">
        <f>#REF!</f>
        <v>#REF!</v>
      </c>
      <c r="K125" s="946"/>
      <c r="L125" s="946"/>
      <c r="M125" s="946"/>
      <c r="N125" s="425"/>
      <c r="AH125" s="551"/>
      <c r="AI125" s="551"/>
      <c r="AK125" s="551"/>
      <c r="AL125" s="551"/>
    </row>
    <row r="126" spans="1:38" s="500" customFormat="1" ht="20.100000000000001" hidden="1" customHeight="1" x14ac:dyDescent="0.3">
      <c r="A126" s="554" t="e">
        <f>#REF!</f>
        <v>#REF!</v>
      </c>
      <c r="B126" s="554"/>
      <c r="C126" s="554"/>
      <c r="D126" s="554"/>
      <c r="E126" s="554"/>
      <c r="F126" s="554"/>
      <c r="G126" s="554"/>
      <c r="H126" s="554"/>
      <c r="I126" s="547" t="e">
        <f>#REF!</f>
        <v>#REF!</v>
      </c>
      <c r="J126" s="946"/>
      <c r="K126" s="946"/>
      <c r="L126" s="946"/>
      <c r="M126" s="946"/>
      <c r="N126" s="425"/>
      <c r="AH126" s="551"/>
      <c r="AI126" s="551"/>
      <c r="AK126" s="551"/>
      <c r="AL126" s="551"/>
    </row>
    <row r="127" spans="1:38" s="500" customFormat="1" hidden="1" x14ac:dyDescent="0.3">
      <c r="A127" s="548" t="e">
        <f>#REF!</f>
        <v>#REF!</v>
      </c>
      <c r="B127" s="548"/>
      <c r="C127" s="548"/>
      <c r="D127" s="548"/>
      <c r="E127" s="548"/>
      <c r="F127" s="548"/>
      <c r="G127" s="548"/>
      <c r="H127" s="548"/>
      <c r="I127" s="549" t="e">
        <f>#REF!</f>
        <v>#REF!</v>
      </c>
      <c r="J127" s="946" t="e">
        <f>#REF!</f>
        <v>#REF!</v>
      </c>
      <c r="K127" s="946"/>
      <c r="L127" s="946"/>
      <c r="M127" s="946"/>
      <c r="N127" s="425"/>
      <c r="AH127" s="551"/>
      <c r="AI127" s="551"/>
      <c r="AK127" s="550"/>
      <c r="AL127" s="551"/>
    </row>
    <row r="128" spans="1:38" s="500" customFormat="1" hidden="1" x14ac:dyDescent="0.3">
      <c r="A128" s="548" t="e">
        <f>#REF!</f>
        <v>#REF!</v>
      </c>
      <c r="B128" s="548"/>
      <c r="C128" s="548"/>
      <c r="D128" s="548"/>
      <c r="E128" s="548"/>
      <c r="F128" s="548"/>
      <c r="G128" s="548"/>
      <c r="H128" s="548"/>
      <c r="I128" s="549" t="e">
        <f>#REF!</f>
        <v>#REF!</v>
      </c>
      <c r="J128" s="946" t="e">
        <f>#REF!</f>
        <v>#REF!</v>
      </c>
      <c r="K128" s="946"/>
      <c r="L128" s="946"/>
      <c r="M128" s="946"/>
      <c r="N128" s="425"/>
      <c r="AH128" s="551"/>
      <c r="AI128" s="551"/>
      <c r="AK128" s="550"/>
      <c r="AL128" s="551"/>
    </row>
    <row r="129" spans="1:38" s="500" customFormat="1" ht="20.100000000000001" hidden="1" customHeight="1" x14ac:dyDescent="0.3">
      <c r="A129" s="548" t="e">
        <f>#REF!</f>
        <v>#REF!</v>
      </c>
      <c r="B129" s="548"/>
      <c r="C129" s="548"/>
      <c r="D129" s="548"/>
      <c r="E129" s="548"/>
      <c r="F129" s="548"/>
      <c r="G129" s="548"/>
      <c r="H129" s="548"/>
      <c r="I129" s="549" t="e">
        <f>#REF!</f>
        <v>#REF!</v>
      </c>
      <c r="J129" s="946" t="e">
        <f>#REF!</f>
        <v>#REF!</v>
      </c>
      <c r="K129" s="946"/>
      <c r="L129" s="946"/>
      <c r="M129" s="946"/>
      <c r="N129" s="425"/>
      <c r="AH129" s="551"/>
      <c r="AI129" s="551"/>
      <c r="AK129" s="550"/>
      <c r="AL129" s="551"/>
    </row>
    <row r="130" spans="1:38" s="500" customFormat="1" hidden="1" x14ac:dyDescent="0.3">
      <c r="A130" s="548" t="e">
        <f>#REF!</f>
        <v>#REF!</v>
      </c>
      <c r="B130" s="548"/>
      <c r="C130" s="548"/>
      <c r="D130" s="548"/>
      <c r="E130" s="548"/>
      <c r="F130" s="548"/>
      <c r="G130" s="548"/>
      <c r="H130" s="548"/>
      <c r="I130" s="549" t="e">
        <f>#REF!</f>
        <v>#REF!</v>
      </c>
      <c r="J130" s="946" t="e">
        <f>#REF!</f>
        <v>#REF!</v>
      </c>
      <c r="K130" s="946"/>
      <c r="L130" s="946"/>
      <c r="M130" s="946"/>
      <c r="N130" s="425"/>
      <c r="AH130" s="551"/>
      <c r="AI130" s="551"/>
      <c r="AK130" s="550"/>
      <c r="AL130" s="551"/>
    </row>
    <row r="131" spans="1:38" s="556" customFormat="1" ht="20.100000000000001" hidden="1" customHeight="1" x14ac:dyDescent="0.3">
      <c r="A131" s="555"/>
      <c r="B131" s="555"/>
      <c r="C131" s="555"/>
      <c r="D131" s="555"/>
      <c r="E131" s="555"/>
      <c r="F131" s="555"/>
      <c r="G131" s="555"/>
      <c r="H131" s="555"/>
      <c r="I131" s="547" t="e">
        <f>#REF!</f>
        <v>#REF!</v>
      </c>
      <c r="J131" s="946" t="e">
        <f>#REF!</f>
        <v>#REF!</v>
      </c>
      <c r="K131" s="946"/>
      <c r="L131" s="946"/>
      <c r="M131" s="946"/>
      <c r="N131" s="425"/>
      <c r="AH131" s="551"/>
      <c r="AI131" s="551"/>
      <c r="AK131" s="551"/>
      <c r="AL131" s="551"/>
    </row>
    <row r="132" spans="1:38" s="500" customFormat="1" ht="24" hidden="1" customHeight="1" x14ac:dyDescent="0.3">
      <c r="A132" s="554" t="e">
        <f>#REF!</f>
        <v>#REF!</v>
      </c>
      <c r="B132" s="554"/>
      <c r="C132" s="554"/>
      <c r="D132" s="554"/>
      <c r="E132" s="554"/>
      <c r="F132" s="554"/>
      <c r="G132" s="554"/>
      <c r="H132" s="554"/>
      <c r="I132" s="547" t="e">
        <f>#REF!</f>
        <v>#REF!</v>
      </c>
      <c r="J132" s="946"/>
      <c r="K132" s="946"/>
      <c r="L132" s="946"/>
      <c r="M132" s="946"/>
      <c r="N132" s="425"/>
      <c r="AH132" s="551"/>
      <c r="AI132" s="551"/>
      <c r="AK132" s="551"/>
      <c r="AL132" s="551"/>
    </row>
    <row r="133" spans="1:38" s="500" customFormat="1" hidden="1" x14ac:dyDescent="0.3">
      <c r="A133" s="548" t="e">
        <f>#REF!</f>
        <v>#REF!</v>
      </c>
      <c r="B133" s="548"/>
      <c r="C133" s="548"/>
      <c r="D133" s="548"/>
      <c r="E133" s="548"/>
      <c r="F133" s="548"/>
      <c r="G133" s="548"/>
      <c r="H133" s="548"/>
      <c r="I133" s="549" t="e">
        <f>#REF!</f>
        <v>#REF!</v>
      </c>
      <c r="J133" s="946" t="e">
        <f>#REF!</f>
        <v>#REF!</v>
      </c>
      <c r="K133" s="946"/>
      <c r="L133" s="946"/>
      <c r="M133" s="946"/>
      <c r="N133" s="425"/>
      <c r="AH133" s="551"/>
      <c r="AI133" s="551"/>
      <c r="AK133" s="550"/>
      <c r="AL133" s="551"/>
    </row>
    <row r="134" spans="1:38" s="500" customFormat="1" hidden="1" x14ac:dyDescent="0.3">
      <c r="A134" s="548" t="e">
        <f>#REF!</f>
        <v>#REF!</v>
      </c>
      <c r="B134" s="548"/>
      <c r="C134" s="548"/>
      <c r="D134" s="548"/>
      <c r="E134" s="548"/>
      <c r="F134" s="548"/>
      <c r="G134" s="548"/>
      <c r="H134" s="548"/>
      <c r="I134" s="549" t="e">
        <f>#REF!</f>
        <v>#REF!</v>
      </c>
      <c r="J134" s="946" t="e">
        <f>#REF!</f>
        <v>#REF!</v>
      </c>
      <c r="K134" s="946"/>
      <c r="L134" s="946"/>
      <c r="M134" s="946"/>
      <c r="N134" s="425"/>
      <c r="AH134" s="551"/>
      <c r="AI134" s="551"/>
      <c r="AK134" s="550"/>
      <c r="AL134" s="551"/>
    </row>
    <row r="135" spans="1:38" s="500" customFormat="1" ht="33" hidden="1" customHeight="1" x14ac:dyDescent="0.3">
      <c r="A135" s="548" t="e">
        <f>#REF!</f>
        <v>#REF!</v>
      </c>
      <c r="B135" s="548"/>
      <c r="C135" s="548"/>
      <c r="D135" s="548"/>
      <c r="E135" s="548"/>
      <c r="F135" s="548"/>
      <c r="G135" s="548"/>
      <c r="H135" s="548"/>
      <c r="I135" s="549" t="e">
        <f>#REF!</f>
        <v>#REF!</v>
      </c>
      <c r="J135" s="946" t="e">
        <f>#REF!</f>
        <v>#REF!</v>
      </c>
      <c r="K135" s="946"/>
      <c r="L135" s="946"/>
      <c r="M135" s="946"/>
      <c r="N135" s="425"/>
      <c r="AH135" s="551"/>
      <c r="AI135" s="551"/>
      <c r="AK135" s="550"/>
      <c r="AL135" s="551"/>
    </row>
    <row r="136" spans="1:38" s="556" customFormat="1" ht="20.100000000000001" hidden="1" customHeight="1" x14ac:dyDescent="0.3">
      <c r="A136" s="548"/>
      <c r="B136" s="548"/>
      <c r="C136" s="548"/>
      <c r="D136" s="548"/>
      <c r="E136" s="548"/>
      <c r="F136" s="548"/>
      <c r="G136" s="548"/>
      <c r="H136" s="548"/>
      <c r="I136" s="547" t="e">
        <f>#REF!</f>
        <v>#REF!</v>
      </c>
      <c r="J136" s="946" t="e">
        <f>#REF!</f>
        <v>#REF!</v>
      </c>
      <c r="K136" s="946"/>
      <c r="L136" s="946"/>
      <c r="M136" s="946"/>
      <c r="N136" s="425"/>
      <c r="AH136" s="551"/>
      <c r="AI136" s="551"/>
      <c r="AK136" s="551"/>
      <c r="AL136" s="551"/>
    </row>
    <row r="137" spans="1:38" s="500" customFormat="1" ht="20.100000000000001" hidden="1" customHeight="1" x14ac:dyDescent="0.3">
      <c r="A137" s="554" t="e">
        <f>#REF!</f>
        <v>#REF!</v>
      </c>
      <c r="B137" s="554"/>
      <c r="C137" s="554"/>
      <c r="D137" s="554"/>
      <c r="E137" s="554"/>
      <c r="F137" s="554"/>
      <c r="G137" s="554"/>
      <c r="H137" s="554"/>
      <c r="I137" s="547" t="e">
        <f>#REF!</f>
        <v>#REF!</v>
      </c>
      <c r="J137" s="946"/>
      <c r="K137" s="946"/>
      <c r="L137" s="946"/>
      <c r="M137" s="946"/>
      <c r="N137" s="425"/>
      <c r="AH137" s="551"/>
      <c r="AI137" s="551"/>
      <c r="AK137" s="551"/>
      <c r="AL137" s="551"/>
    </row>
    <row r="138" spans="1:38" s="500" customFormat="1" hidden="1" x14ac:dyDescent="0.3">
      <c r="A138" s="548" t="e">
        <f>#REF!</f>
        <v>#REF!</v>
      </c>
      <c r="B138" s="548"/>
      <c r="C138" s="548"/>
      <c r="D138" s="548"/>
      <c r="E138" s="548"/>
      <c r="F138" s="548"/>
      <c r="G138" s="548"/>
      <c r="H138" s="548"/>
      <c r="I138" s="549" t="e">
        <f>#REF!</f>
        <v>#REF!</v>
      </c>
      <c r="J138" s="946" t="e">
        <f>#REF!</f>
        <v>#REF!</v>
      </c>
      <c r="K138" s="946"/>
      <c r="L138" s="946"/>
      <c r="M138" s="946"/>
      <c r="N138" s="425"/>
      <c r="AH138" s="551"/>
      <c r="AI138" s="551"/>
      <c r="AK138" s="550"/>
      <c r="AL138" s="551"/>
    </row>
    <row r="139" spans="1:38" s="500" customFormat="1" hidden="1" x14ac:dyDescent="0.3">
      <c r="A139" s="548" t="e">
        <f>#REF!</f>
        <v>#REF!</v>
      </c>
      <c r="B139" s="548"/>
      <c r="C139" s="548"/>
      <c r="D139" s="548"/>
      <c r="E139" s="548"/>
      <c r="F139" s="548"/>
      <c r="G139" s="548"/>
      <c r="H139" s="548"/>
      <c r="I139" s="549" t="e">
        <f>#REF!</f>
        <v>#REF!</v>
      </c>
      <c r="J139" s="946" t="e">
        <f>#REF!</f>
        <v>#REF!</v>
      </c>
      <c r="K139" s="946"/>
      <c r="L139" s="946"/>
      <c r="M139" s="946"/>
      <c r="N139" s="425"/>
      <c r="AH139" s="551"/>
      <c r="AI139" s="551"/>
      <c r="AK139" s="550"/>
      <c r="AL139" s="551"/>
    </row>
    <row r="140" spans="1:38" s="500" customFormat="1" hidden="1" x14ac:dyDescent="0.3">
      <c r="A140" s="548" t="e">
        <f>#REF!</f>
        <v>#REF!</v>
      </c>
      <c r="B140" s="548"/>
      <c r="C140" s="548"/>
      <c r="D140" s="548"/>
      <c r="E140" s="548"/>
      <c r="F140" s="548"/>
      <c r="G140" s="548"/>
      <c r="H140" s="548"/>
      <c r="I140" s="549" t="e">
        <f>#REF!</f>
        <v>#REF!</v>
      </c>
      <c r="J140" s="946" t="e">
        <f>#REF!</f>
        <v>#REF!</v>
      </c>
      <c r="K140" s="946"/>
      <c r="L140" s="946"/>
      <c r="M140" s="946"/>
      <c r="N140" s="425"/>
      <c r="AH140" s="551"/>
      <c r="AI140" s="551"/>
      <c r="AK140" s="550"/>
      <c r="AL140" s="551"/>
    </row>
    <row r="141" spans="1:38" s="500" customFormat="1" hidden="1" x14ac:dyDescent="0.3">
      <c r="A141" s="548"/>
      <c r="B141" s="548"/>
      <c r="C141" s="548"/>
      <c r="D141" s="548"/>
      <c r="E141" s="548"/>
      <c r="F141" s="548"/>
      <c r="G141" s="548"/>
      <c r="H141" s="548"/>
      <c r="I141" s="547" t="e">
        <f>#REF!</f>
        <v>#REF!</v>
      </c>
      <c r="J141" s="946" t="e">
        <f>#REF!</f>
        <v>#REF!</v>
      </c>
      <c r="K141" s="946"/>
      <c r="L141" s="946"/>
      <c r="M141" s="946"/>
      <c r="N141" s="425"/>
      <c r="AH141" s="551"/>
      <c r="AI141" s="551"/>
      <c r="AK141" s="551"/>
      <c r="AL141" s="551"/>
    </row>
    <row r="142" spans="1:38" s="500" customFormat="1" ht="20.100000000000001" hidden="1" customHeight="1" x14ac:dyDescent="0.3">
      <c r="A142" s="554" t="e">
        <f>#REF!</f>
        <v>#REF!</v>
      </c>
      <c r="B142" s="554"/>
      <c r="C142" s="554"/>
      <c r="D142" s="554"/>
      <c r="E142" s="554"/>
      <c r="F142" s="554"/>
      <c r="G142" s="554"/>
      <c r="H142" s="554"/>
      <c r="I142" s="547" t="e">
        <f>#REF!</f>
        <v>#REF!</v>
      </c>
      <c r="J142" s="946"/>
      <c r="K142" s="946"/>
      <c r="L142" s="946"/>
      <c r="M142" s="946"/>
      <c r="N142" s="425"/>
      <c r="AH142" s="551"/>
      <c r="AI142" s="551"/>
      <c r="AK142" s="551"/>
      <c r="AL142" s="551"/>
    </row>
    <row r="143" spans="1:38" s="500" customFormat="1" hidden="1" x14ac:dyDescent="0.3">
      <c r="A143" s="548" t="e">
        <f>#REF!</f>
        <v>#REF!</v>
      </c>
      <c r="B143" s="548"/>
      <c r="C143" s="548"/>
      <c r="D143" s="548"/>
      <c r="E143" s="548"/>
      <c r="F143" s="548"/>
      <c r="G143" s="548"/>
      <c r="H143" s="548"/>
      <c r="I143" s="549" t="e">
        <f>#REF!</f>
        <v>#REF!</v>
      </c>
      <c r="J143" s="946" t="e">
        <f>#REF!</f>
        <v>#REF!</v>
      </c>
      <c r="K143" s="946"/>
      <c r="L143" s="946"/>
      <c r="M143" s="946"/>
      <c r="N143" s="425"/>
      <c r="AH143" s="551"/>
      <c r="AI143" s="551"/>
      <c r="AK143" s="550"/>
      <c r="AL143" s="551"/>
    </row>
    <row r="144" spans="1:38" s="500" customFormat="1" hidden="1" x14ac:dyDescent="0.3">
      <c r="A144" s="548" t="e">
        <f>#REF!</f>
        <v>#REF!</v>
      </c>
      <c r="B144" s="548"/>
      <c r="C144" s="548"/>
      <c r="D144" s="548"/>
      <c r="E144" s="548"/>
      <c r="F144" s="548"/>
      <c r="G144" s="548"/>
      <c r="H144" s="548"/>
      <c r="I144" s="549" t="e">
        <f>#REF!</f>
        <v>#REF!</v>
      </c>
      <c r="J144" s="946" t="e">
        <f>#REF!</f>
        <v>#REF!</v>
      </c>
      <c r="K144" s="946"/>
      <c r="L144" s="946"/>
      <c r="M144" s="946"/>
      <c r="N144" s="425"/>
      <c r="AH144" s="551"/>
      <c r="AI144" s="551"/>
      <c r="AK144" s="550"/>
      <c r="AL144" s="551"/>
    </row>
    <row r="145" spans="1:38" s="500" customFormat="1" hidden="1" x14ac:dyDescent="0.3">
      <c r="A145" s="548" t="e">
        <f>#REF!</f>
        <v>#REF!</v>
      </c>
      <c r="B145" s="548"/>
      <c r="C145" s="548"/>
      <c r="D145" s="548"/>
      <c r="E145" s="548"/>
      <c r="F145" s="548"/>
      <c r="G145" s="548"/>
      <c r="H145" s="548"/>
      <c r="I145" s="549" t="e">
        <f>#REF!</f>
        <v>#REF!</v>
      </c>
      <c r="J145" s="946" t="e">
        <f>#REF!</f>
        <v>#REF!</v>
      </c>
      <c r="K145" s="946"/>
      <c r="L145" s="946"/>
      <c r="M145" s="946"/>
      <c r="N145" s="425"/>
      <c r="AH145" s="551"/>
      <c r="AI145" s="551"/>
      <c r="AK145" s="550"/>
      <c r="AL145" s="551"/>
    </row>
    <row r="146" spans="1:38" s="500" customFormat="1" hidden="1" x14ac:dyDescent="0.3">
      <c r="A146" s="548" t="e">
        <f>#REF!</f>
        <v>#REF!</v>
      </c>
      <c r="B146" s="548"/>
      <c r="C146" s="548"/>
      <c r="D146" s="548"/>
      <c r="E146" s="548"/>
      <c r="F146" s="548"/>
      <c r="G146" s="548"/>
      <c r="H146" s="548"/>
      <c r="I146" s="549" t="e">
        <f>#REF!</f>
        <v>#REF!</v>
      </c>
      <c r="J146" s="946" t="e">
        <f>#REF!</f>
        <v>#REF!</v>
      </c>
      <c r="K146" s="946"/>
      <c r="L146" s="946"/>
      <c r="M146" s="946"/>
      <c r="N146" s="425"/>
      <c r="AH146" s="551"/>
      <c r="AI146" s="551"/>
      <c r="AK146" s="550"/>
      <c r="AL146" s="551"/>
    </row>
    <row r="147" spans="1:38" s="556" customFormat="1" ht="20.100000000000001" hidden="1" customHeight="1" x14ac:dyDescent="0.3">
      <c r="A147" s="548"/>
      <c r="B147" s="548"/>
      <c r="C147" s="548"/>
      <c r="D147" s="548"/>
      <c r="E147" s="548"/>
      <c r="F147" s="548"/>
      <c r="G147" s="548"/>
      <c r="H147" s="548"/>
      <c r="I147" s="547" t="e">
        <f>#REF!</f>
        <v>#REF!</v>
      </c>
      <c r="J147" s="946" t="e">
        <f>#REF!</f>
        <v>#REF!</v>
      </c>
      <c r="K147" s="946"/>
      <c r="L147" s="946"/>
      <c r="M147" s="946"/>
      <c r="N147" s="425"/>
      <c r="AH147" s="551"/>
      <c r="AI147" s="551"/>
      <c r="AK147" s="551"/>
      <c r="AL147" s="551"/>
    </row>
    <row r="148" spans="1:38" s="500" customFormat="1" ht="20.100000000000001" hidden="1" customHeight="1" x14ac:dyDescent="0.3">
      <c r="A148" s="557"/>
      <c r="B148" s="557"/>
      <c r="C148" s="557"/>
      <c r="D148" s="557"/>
      <c r="E148" s="557"/>
      <c r="F148" s="557"/>
      <c r="G148" s="557"/>
      <c r="H148" s="557"/>
      <c r="I148" s="547" t="e">
        <f>#REF!</f>
        <v>#REF!</v>
      </c>
      <c r="J148" s="946" t="e">
        <f>#REF!</f>
        <v>#REF!</v>
      </c>
      <c r="K148" s="946"/>
      <c r="L148" s="946"/>
      <c r="M148" s="946"/>
      <c r="N148" s="425"/>
      <c r="AH148" s="551"/>
      <c r="AI148" s="551"/>
      <c r="AK148" s="551"/>
      <c r="AL148" s="551"/>
    </row>
    <row r="149" spans="1:38" s="500" customFormat="1" hidden="1" x14ac:dyDescent="0.3">
      <c r="A149" s="557"/>
      <c r="B149" s="557"/>
      <c r="C149" s="557"/>
      <c r="D149" s="557"/>
      <c r="E149" s="557"/>
      <c r="F149" s="557"/>
      <c r="G149" s="557"/>
      <c r="H149" s="557"/>
      <c r="I149" s="547"/>
      <c r="J149" s="946"/>
      <c r="K149" s="946"/>
      <c r="L149" s="946"/>
      <c r="M149" s="946"/>
      <c r="N149" s="425"/>
      <c r="AH149" s="551"/>
      <c r="AI149" s="551"/>
      <c r="AK149" s="551"/>
      <c r="AL149" s="551"/>
    </row>
    <row r="150" spans="1:38" s="500" customFormat="1" ht="20.100000000000001" hidden="1" customHeight="1" x14ac:dyDescent="0.3">
      <c r="A150" s="553" t="e">
        <f>#REF!</f>
        <v>#REF!</v>
      </c>
      <c r="B150" s="553"/>
      <c r="C150" s="553"/>
      <c r="D150" s="553"/>
      <c r="E150" s="553"/>
      <c r="F150" s="553"/>
      <c r="G150" s="553"/>
      <c r="H150" s="553"/>
      <c r="I150" s="547" t="e">
        <f>#REF!</f>
        <v>#REF!</v>
      </c>
      <c r="J150" s="946"/>
      <c r="K150" s="946"/>
      <c r="L150" s="946"/>
      <c r="M150" s="946"/>
      <c r="N150" s="425"/>
      <c r="AH150" s="551"/>
      <c r="AI150" s="551"/>
      <c r="AK150" s="551"/>
      <c r="AL150" s="551"/>
    </row>
    <row r="151" spans="1:38" s="500" customFormat="1" ht="30" hidden="1" customHeight="1" x14ac:dyDescent="0.3">
      <c r="A151" s="554" t="e">
        <f>#REF!</f>
        <v>#REF!</v>
      </c>
      <c r="B151" s="554"/>
      <c r="C151" s="554"/>
      <c r="D151" s="554"/>
      <c r="E151" s="554"/>
      <c r="F151" s="554"/>
      <c r="G151" s="554"/>
      <c r="H151" s="554"/>
      <c r="I151" s="547" t="e">
        <f>#REF!</f>
        <v>#REF!</v>
      </c>
      <c r="J151" s="946"/>
      <c r="K151" s="946"/>
      <c r="L151" s="946"/>
      <c r="M151" s="946"/>
      <c r="N151" s="425"/>
      <c r="AH151" s="551"/>
      <c r="AI151" s="551"/>
      <c r="AK151" s="551"/>
      <c r="AL151" s="551"/>
    </row>
    <row r="152" spans="1:38" s="500" customFormat="1" hidden="1" x14ac:dyDescent="0.3">
      <c r="A152" s="548" t="e">
        <f>#REF!</f>
        <v>#REF!</v>
      </c>
      <c r="B152" s="548"/>
      <c r="C152" s="548"/>
      <c r="D152" s="548"/>
      <c r="E152" s="548"/>
      <c r="F152" s="548"/>
      <c r="G152" s="548"/>
      <c r="H152" s="548"/>
      <c r="I152" s="549" t="e">
        <f>#REF!</f>
        <v>#REF!</v>
      </c>
      <c r="J152" s="946" t="e">
        <f>#REF!</f>
        <v>#REF!</v>
      </c>
      <c r="K152" s="946"/>
      <c r="L152" s="946"/>
      <c r="M152" s="946"/>
      <c r="N152" s="425"/>
      <c r="AH152" s="551"/>
      <c r="AI152" s="551"/>
      <c r="AK152" s="550"/>
      <c r="AL152" s="551"/>
    </row>
    <row r="153" spans="1:38" s="500" customFormat="1" hidden="1" x14ac:dyDescent="0.3">
      <c r="A153" s="548" t="e">
        <f>#REF!</f>
        <v>#REF!</v>
      </c>
      <c r="B153" s="548"/>
      <c r="C153" s="548"/>
      <c r="D153" s="548"/>
      <c r="E153" s="548"/>
      <c r="F153" s="548"/>
      <c r="G153" s="548"/>
      <c r="H153" s="548"/>
      <c r="I153" s="549" t="e">
        <f>#REF!</f>
        <v>#REF!</v>
      </c>
      <c r="J153" s="946" t="e">
        <f>#REF!</f>
        <v>#REF!</v>
      </c>
      <c r="K153" s="946"/>
      <c r="L153" s="946"/>
      <c r="M153" s="946"/>
      <c r="N153" s="425"/>
      <c r="AH153" s="551"/>
      <c r="AI153" s="551"/>
      <c r="AK153" s="550"/>
      <c r="AL153" s="551"/>
    </row>
    <row r="154" spans="1:38" s="500" customFormat="1" hidden="1" x14ac:dyDescent="0.3">
      <c r="A154" s="548" t="e">
        <f>#REF!</f>
        <v>#REF!</v>
      </c>
      <c r="B154" s="548"/>
      <c r="C154" s="548"/>
      <c r="D154" s="548"/>
      <c r="E154" s="548"/>
      <c r="F154" s="548"/>
      <c r="G154" s="548"/>
      <c r="H154" s="548"/>
      <c r="I154" s="549" t="e">
        <f>#REF!</f>
        <v>#REF!</v>
      </c>
      <c r="J154" s="946" t="e">
        <f>#REF!</f>
        <v>#REF!</v>
      </c>
      <c r="K154" s="946"/>
      <c r="L154" s="946"/>
      <c r="M154" s="946"/>
      <c r="N154" s="425"/>
      <c r="AH154" s="551"/>
      <c r="AI154" s="551"/>
      <c r="AK154" s="550"/>
      <c r="AL154" s="551"/>
    </row>
    <row r="155" spans="1:38" s="500" customFormat="1" ht="20.100000000000001" hidden="1" customHeight="1" x14ac:dyDescent="0.3">
      <c r="A155" s="558"/>
      <c r="B155" s="558"/>
      <c r="C155" s="558"/>
      <c r="D155" s="558"/>
      <c r="E155" s="558"/>
      <c r="F155" s="558"/>
      <c r="G155" s="558"/>
      <c r="H155" s="558"/>
      <c r="I155" s="547" t="e">
        <f>#REF!</f>
        <v>#REF!</v>
      </c>
      <c r="J155" s="946" t="e">
        <f>#REF!</f>
        <v>#REF!</v>
      </c>
      <c r="K155" s="946"/>
      <c r="L155" s="946"/>
      <c r="M155" s="946"/>
      <c r="N155" s="425"/>
      <c r="AH155" s="551"/>
      <c r="AI155" s="551"/>
      <c r="AK155" s="551"/>
      <c r="AL155" s="551"/>
    </row>
    <row r="156" spans="1:38" s="500" customFormat="1" ht="20.100000000000001" hidden="1" customHeight="1" x14ac:dyDescent="0.3">
      <c r="A156" s="557"/>
      <c r="B156" s="557"/>
      <c r="C156" s="557"/>
      <c r="D156" s="557"/>
      <c r="E156" s="557"/>
      <c r="F156" s="557"/>
      <c r="G156" s="557"/>
      <c r="H156" s="557"/>
      <c r="I156" s="547" t="e">
        <f>#REF!</f>
        <v>#REF!</v>
      </c>
      <c r="J156" s="946" t="e">
        <f>#REF!</f>
        <v>#REF!</v>
      </c>
      <c r="K156" s="946"/>
      <c r="L156" s="946"/>
      <c r="M156" s="946"/>
      <c r="N156" s="425"/>
      <c r="AH156" s="551"/>
      <c r="AI156" s="551"/>
      <c r="AK156" s="551"/>
      <c r="AL156" s="551"/>
    </row>
    <row r="157" spans="1:38" s="500" customFormat="1" ht="20.100000000000001" hidden="1" customHeight="1" x14ac:dyDescent="0.3">
      <c r="A157" s="546" t="e">
        <f>#REF!</f>
        <v>#REF!</v>
      </c>
      <c r="B157" s="546"/>
      <c r="C157" s="546"/>
      <c r="D157" s="546"/>
      <c r="E157" s="546"/>
      <c r="F157" s="546"/>
      <c r="G157" s="546"/>
      <c r="H157" s="546"/>
      <c r="I157" s="547" t="e">
        <f>#REF!</f>
        <v>#REF!</v>
      </c>
      <c r="J157" s="946"/>
      <c r="K157" s="946"/>
      <c r="L157" s="946"/>
      <c r="M157" s="946"/>
      <c r="N157" s="425"/>
      <c r="AH157" s="551"/>
      <c r="AI157" s="551"/>
      <c r="AK157" s="551"/>
      <c r="AL157" s="551"/>
    </row>
    <row r="158" spans="1:38" s="500" customFormat="1" ht="30" hidden="1" customHeight="1" x14ac:dyDescent="0.3">
      <c r="A158" s="553" t="e">
        <f>#REF!</f>
        <v>#REF!</v>
      </c>
      <c r="B158" s="553"/>
      <c r="C158" s="553"/>
      <c r="D158" s="553"/>
      <c r="E158" s="553"/>
      <c r="F158" s="553"/>
      <c r="G158" s="553"/>
      <c r="H158" s="553"/>
      <c r="I158" s="547" t="e">
        <f>#REF!</f>
        <v>#REF!</v>
      </c>
      <c r="J158" s="946"/>
      <c r="K158" s="946"/>
      <c r="L158" s="946"/>
      <c r="M158" s="946"/>
      <c r="N158" s="425"/>
      <c r="AH158" s="551"/>
      <c r="AI158" s="551"/>
      <c r="AK158" s="551"/>
      <c r="AL158" s="551"/>
    </row>
    <row r="159" spans="1:38" s="500" customFormat="1" ht="20.100000000000001" hidden="1" customHeight="1" x14ac:dyDescent="0.3">
      <c r="A159" s="548" t="e">
        <f>#REF!</f>
        <v>#REF!</v>
      </c>
      <c r="B159" s="548"/>
      <c r="C159" s="548"/>
      <c r="D159" s="548"/>
      <c r="E159" s="548"/>
      <c r="F159" s="548"/>
      <c r="G159" s="548"/>
      <c r="H159" s="548"/>
      <c r="I159" s="549" t="e">
        <f>#REF!</f>
        <v>#REF!</v>
      </c>
      <c r="J159" s="946" t="e">
        <f>#REF!</f>
        <v>#REF!</v>
      </c>
      <c r="K159" s="946"/>
      <c r="L159" s="946"/>
      <c r="M159" s="946"/>
      <c r="N159" s="425"/>
      <c r="AH159" s="551"/>
      <c r="AI159" s="551"/>
      <c r="AK159" s="550"/>
      <c r="AL159" s="551"/>
    </row>
    <row r="160" spans="1:38" s="500" customFormat="1" ht="20.100000000000001" hidden="1" customHeight="1" x14ac:dyDescent="0.3">
      <c r="A160" s="548" t="e">
        <f>#REF!</f>
        <v>#REF!</v>
      </c>
      <c r="B160" s="548"/>
      <c r="C160" s="548"/>
      <c r="D160" s="548"/>
      <c r="E160" s="548"/>
      <c r="F160" s="548"/>
      <c r="G160" s="548"/>
      <c r="H160" s="548"/>
      <c r="I160" s="549" t="e">
        <f>#REF!</f>
        <v>#REF!</v>
      </c>
      <c r="J160" s="946" t="e">
        <f>#REF!</f>
        <v>#REF!</v>
      </c>
      <c r="K160" s="946"/>
      <c r="L160" s="946"/>
      <c r="M160" s="946"/>
      <c r="N160" s="425"/>
      <c r="AH160" s="551"/>
      <c r="AI160" s="551"/>
      <c r="AK160" s="550"/>
      <c r="AL160" s="551"/>
    </row>
    <row r="161" spans="1:38" s="500" customFormat="1" ht="20.100000000000001" hidden="1" customHeight="1" x14ac:dyDescent="0.3">
      <c r="A161" s="548" t="e">
        <f>#REF!</f>
        <v>#REF!</v>
      </c>
      <c r="B161" s="548"/>
      <c r="C161" s="548"/>
      <c r="D161" s="548"/>
      <c r="E161" s="548"/>
      <c r="F161" s="548"/>
      <c r="G161" s="548"/>
      <c r="H161" s="548"/>
      <c r="I161" s="549" t="e">
        <f>#REF!</f>
        <v>#REF!</v>
      </c>
      <c r="J161" s="946" t="e">
        <f>#REF!</f>
        <v>#REF!</v>
      </c>
      <c r="K161" s="946"/>
      <c r="L161" s="946"/>
      <c r="M161" s="946"/>
      <c r="N161" s="425"/>
      <c r="AH161" s="551"/>
      <c r="AI161" s="551"/>
      <c r="AK161" s="550"/>
      <c r="AL161" s="551"/>
    </row>
    <row r="162" spans="1:38" s="500" customFormat="1" ht="20.100000000000001" hidden="1" customHeight="1" x14ac:dyDescent="0.3">
      <c r="A162" s="548" t="e">
        <f>#REF!</f>
        <v>#REF!</v>
      </c>
      <c r="B162" s="548"/>
      <c r="C162" s="548"/>
      <c r="D162" s="548"/>
      <c r="E162" s="548"/>
      <c r="F162" s="548"/>
      <c r="G162" s="548"/>
      <c r="H162" s="548"/>
      <c r="I162" s="549" t="e">
        <f>#REF!</f>
        <v>#REF!</v>
      </c>
      <c r="J162" s="946" t="e">
        <f>#REF!</f>
        <v>#REF!</v>
      </c>
      <c r="K162" s="946"/>
      <c r="L162" s="946"/>
      <c r="M162" s="946"/>
      <c r="N162" s="425"/>
      <c r="AH162" s="551"/>
      <c r="AI162" s="551"/>
      <c r="AK162" s="550"/>
      <c r="AL162" s="551"/>
    </row>
    <row r="163" spans="1:38" s="500" customFormat="1" ht="20.100000000000001" hidden="1" customHeight="1" x14ac:dyDescent="0.3">
      <c r="A163" s="548" t="e">
        <f>#REF!</f>
        <v>#REF!</v>
      </c>
      <c r="B163" s="548"/>
      <c r="C163" s="548"/>
      <c r="D163" s="548"/>
      <c r="E163" s="548"/>
      <c r="F163" s="548"/>
      <c r="G163" s="548"/>
      <c r="H163" s="548"/>
      <c r="I163" s="549" t="e">
        <f>#REF!</f>
        <v>#REF!</v>
      </c>
      <c r="J163" s="946" t="e">
        <f>#REF!</f>
        <v>#REF!</v>
      </c>
      <c r="K163" s="946"/>
      <c r="L163" s="946"/>
      <c r="M163" s="946"/>
      <c r="N163" s="425"/>
      <c r="AH163" s="551"/>
      <c r="AI163" s="551"/>
      <c r="AK163" s="550"/>
      <c r="AL163" s="551"/>
    </row>
    <row r="164" spans="1:38" s="500" customFormat="1" ht="20.100000000000001" hidden="1" customHeight="1" x14ac:dyDescent="0.3">
      <c r="A164" s="552"/>
      <c r="B164" s="552"/>
      <c r="C164" s="552"/>
      <c r="D164" s="552"/>
      <c r="E164" s="552"/>
      <c r="F164" s="552"/>
      <c r="G164" s="552"/>
      <c r="H164" s="552"/>
      <c r="I164" s="547" t="e">
        <f>#REF!</f>
        <v>#REF!</v>
      </c>
      <c r="J164" s="946" t="e">
        <f>#REF!</f>
        <v>#REF!</v>
      </c>
      <c r="K164" s="946"/>
      <c r="L164" s="946"/>
      <c r="M164" s="946"/>
      <c r="N164" s="425"/>
      <c r="AH164" s="551"/>
      <c r="AI164" s="551"/>
      <c r="AK164" s="551"/>
      <c r="AL164" s="551"/>
    </row>
    <row r="165" spans="1:38" s="500" customFormat="1" ht="20.100000000000001" hidden="1" customHeight="1" x14ac:dyDescent="0.3">
      <c r="A165" s="553" t="e">
        <f>#REF!</f>
        <v>#REF!</v>
      </c>
      <c r="B165" s="553"/>
      <c r="C165" s="553"/>
      <c r="D165" s="553"/>
      <c r="E165" s="553"/>
      <c r="F165" s="553"/>
      <c r="G165" s="553"/>
      <c r="H165" s="553"/>
      <c r="I165" s="547" t="e">
        <f>#REF!</f>
        <v>#REF!</v>
      </c>
      <c r="J165" s="946"/>
      <c r="K165" s="946"/>
      <c r="L165" s="946"/>
      <c r="M165" s="946"/>
      <c r="N165" s="425"/>
      <c r="AH165" s="551"/>
      <c r="AI165" s="551"/>
      <c r="AK165" s="551"/>
      <c r="AL165" s="551"/>
    </row>
    <row r="166" spans="1:38" s="500" customFormat="1" ht="20.100000000000001" hidden="1" customHeight="1" x14ac:dyDescent="0.3">
      <c r="A166" s="548" t="e">
        <f>#REF!</f>
        <v>#REF!</v>
      </c>
      <c r="B166" s="548"/>
      <c r="C166" s="548"/>
      <c r="D166" s="548"/>
      <c r="E166" s="548"/>
      <c r="F166" s="548"/>
      <c r="G166" s="548"/>
      <c r="H166" s="548"/>
      <c r="I166" s="559" t="e">
        <f>#REF!</f>
        <v>#REF!</v>
      </c>
      <c r="J166" s="946" t="e">
        <f>#REF!</f>
        <v>#REF!</v>
      </c>
      <c r="K166" s="946"/>
      <c r="L166" s="946"/>
      <c r="M166" s="946"/>
      <c r="N166" s="425"/>
      <c r="AH166" s="551"/>
      <c r="AI166" s="551"/>
      <c r="AK166" s="550"/>
      <c r="AL166" s="551"/>
    </row>
    <row r="167" spans="1:38" s="500" customFormat="1" ht="20.100000000000001" hidden="1" customHeight="1" x14ac:dyDescent="0.3">
      <c r="A167" s="548" t="e">
        <f>#REF!</f>
        <v>#REF!</v>
      </c>
      <c r="B167" s="548"/>
      <c r="C167" s="548"/>
      <c r="D167" s="548"/>
      <c r="E167" s="548"/>
      <c r="F167" s="548"/>
      <c r="G167" s="548"/>
      <c r="H167" s="548"/>
      <c r="I167" s="559" t="e">
        <f>#REF!</f>
        <v>#REF!</v>
      </c>
      <c r="J167" s="946" t="e">
        <f>#REF!</f>
        <v>#REF!</v>
      </c>
      <c r="K167" s="946"/>
      <c r="L167" s="946"/>
      <c r="M167" s="946"/>
      <c r="N167" s="425"/>
      <c r="AH167" s="551"/>
      <c r="AI167" s="551"/>
      <c r="AK167" s="550"/>
      <c r="AL167" s="551"/>
    </row>
    <row r="168" spans="1:38" s="500" customFormat="1" ht="20.100000000000001" hidden="1" customHeight="1" x14ac:dyDescent="0.3">
      <c r="A168" s="548" t="e">
        <f>#REF!</f>
        <v>#REF!</v>
      </c>
      <c r="B168" s="548"/>
      <c r="C168" s="548"/>
      <c r="D168" s="548"/>
      <c r="E168" s="548"/>
      <c r="F168" s="548"/>
      <c r="G168" s="548"/>
      <c r="H168" s="548"/>
      <c r="I168" s="559" t="e">
        <f>#REF!</f>
        <v>#REF!</v>
      </c>
      <c r="J168" s="946" t="e">
        <f>#REF!</f>
        <v>#REF!</v>
      </c>
      <c r="K168" s="946"/>
      <c r="L168" s="946"/>
      <c r="M168" s="946"/>
      <c r="N168" s="425"/>
      <c r="AH168" s="551"/>
      <c r="AI168" s="551"/>
      <c r="AK168" s="550"/>
      <c r="AL168" s="551"/>
    </row>
    <row r="169" spans="1:38" s="500" customFormat="1" ht="20.100000000000001" hidden="1" customHeight="1" x14ac:dyDescent="0.3">
      <c r="A169" s="548" t="e">
        <f>#REF!</f>
        <v>#REF!</v>
      </c>
      <c r="B169" s="548"/>
      <c r="C169" s="548"/>
      <c r="D169" s="548"/>
      <c r="E169" s="548"/>
      <c r="F169" s="548"/>
      <c r="G169" s="548"/>
      <c r="H169" s="548"/>
      <c r="I169" s="559" t="e">
        <f>#REF!</f>
        <v>#REF!</v>
      </c>
      <c r="J169" s="946" t="e">
        <f>#REF!</f>
        <v>#REF!</v>
      </c>
      <c r="K169" s="946"/>
      <c r="L169" s="946"/>
      <c r="M169" s="946"/>
      <c r="N169" s="425"/>
      <c r="AH169" s="551"/>
      <c r="AI169" s="551"/>
      <c r="AK169" s="550"/>
      <c r="AL169" s="551"/>
    </row>
    <row r="170" spans="1:38" s="500" customFormat="1" ht="20.100000000000001" hidden="1" customHeight="1" x14ac:dyDescent="0.3">
      <c r="A170" s="548" t="e">
        <f>#REF!</f>
        <v>#REF!</v>
      </c>
      <c r="B170" s="548"/>
      <c r="C170" s="548"/>
      <c r="D170" s="548"/>
      <c r="E170" s="548"/>
      <c r="F170" s="548"/>
      <c r="G170" s="548"/>
      <c r="H170" s="548"/>
      <c r="I170" s="559" t="e">
        <f>#REF!</f>
        <v>#REF!</v>
      </c>
      <c r="J170" s="946" t="e">
        <f>#REF!</f>
        <v>#REF!</v>
      </c>
      <c r="K170" s="946"/>
      <c r="L170" s="946"/>
      <c r="M170" s="946"/>
      <c r="N170" s="425"/>
      <c r="AH170" s="551"/>
      <c r="AI170" s="551"/>
      <c r="AK170" s="550"/>
      <c r="AL170" s="551"/>
    </row>
    <row r="171" spans="1:38" s="500" customFormat="1" ht="20.100000000000001" hidden="1" customHeight="1" x14ac:dyDescent="0.3">
      <c r="A171" s="548" t="e">
        <f>#REF!</f>
        <v>#REF!</v>
      </c>
      <c r="B171" s="548"/>
      <c r="C171" s="548"/>
      <c r="D171" s="548"/>
      <c r="E171" s="548"/>
      <c r="F171" s="548"/>
      <c r="G171" s="548"/>
      <c r="H171" s="548"/>
      <c r="I171" s="559" t="e">
        <f>#REF!</f>
        <v>#REF!</v>
      </c>
      <c r="J171" s="946" t="e">
        <f>#REF!</f>
        <v>#REF!</v>
      </c>
      <c r="K171" s="946"/>
      <c r="L171" s="946"/>
      <c r="M171" s="946"/>
      <c r="N171" s="425"/>
      <c r="AH171" s="551"/>
      <c r="AI171" s="551"/>
      <c r="AK171" s="550"/>
      <c r="AL171" s="551"/>
    </row>
    <row r="172" spans="1:38" s="500" customFormat="1" ht="20.100000000000001" hidden="1" customHeight="1" x14ac:dyDescent="0.3">
      <c r="A172" s="560"/>
      <c r="B172" s="560"/>
      <c r="C172" s="560"/>
      <c r="D172" s="560"/>
      <c r="E172" s="560"/>
      <c r="F172" s="560"/>
      <c r="G172" s="560"/>
      <c r="H172" s="560"/>
      <c r="I172" s="547" t="e">
        <f>#REF!</f>
        <v>#REF!</v>
      </c>
      <c r="J172" s="946" t="e">
        <f>#REF!</f>
        <v>#REF!</v>
      </c>
      <c r="K172" s="946"/>
      <c r="L172" s="946"/>
      <c r="M172" s="946"/>
      <c r="N172" s="425"/>
      <c r="AH172" s="551"/>
      <c r="AI172" s="551"/>
      <c r="AK172" s="551"/>
      <c r="AL172" s="551"/>
    </row>
    <row r="173" spans="1:38" s="500" customFormat="1" ht="35.25" hidden="1" customHeight="1" x14ac:dyDescent="0.3">
      <c r="A173" s="553" t="e">
        <f>#REF!</f>
        <v>#REF!</v>
      </c>
      <c r="B173" s="553"/>
      <c r="C173" s="553"/>
      <c r="D173" s="553"/>
      <c r="E173" s="553"/>
      <c r="F173" s="553"/>
      <c r="G173" s="553"/>
      <c r="H173" s="553"/>
      <c r="I173" s="547" t="e">
        <f>#REF!</f>
        <v>#REF!</v>
      </c>
      <c r="J173" s="946"/>
      <c r="K173" s="946"/>
      <c r="L173" s="946"/>
      <c r="M173" s="946"/>
      <c r="N173" s="425"/>
      <c r="AH173" s="551"/>
      <c r="AI173" s="551"/>
      <c r="AK173" s="551"/>
      <c r="AL173" s="551"/>
    </row>
    <row r="174" spans="1:38" s="500" customFormat="1" ht="19.5" hidden="1" customHeight="1" x14ac:dyDescent="0.3">
      <c r="A174" s="548" t="e">
        <f>#REF!</f>
        <v>#REF!</v>
      </c>
      <c r="B174" s="548"/>
      <c r="C174" s="548"/>
      <c r="D174" s="548"/>
      <c r="E174" s="548"/>
      <c r="F174" s="548"/>
      <c r="G174" s="548"/>
      <c r="H174" s="548"/>
      <c r="I174" s="559" t="e">
        <f>#REF!</f>
        <v>#REF!</v>
      </c>
      <c r="J174" s="946" t="e">
        <f>#REF!</f>
        <v>#REF!</v>
      </c>
      <c r="K174" s="946"/>
      <c r="L174" s="946"/>
      <c r="M174" s="946"/>
      <c r="N174" s="425"/>
      <c r="AH174" s="551"/>
      <c r="AI174" s="551"/>
      <c r="AK174" s="550"/>
      <c r="AL174" s="551"/>
    </row>
    <row r="175" spans="1:38" s="500" customFormat="1" ht="19.5" hidden="1" customHeight="1" x14ac:dyDescent="0.3">
      <c r="A175" s="548" t="e">
        <f>#REF!</f>
        <v>#REF!</v>
      </c>
      <c r="B175" s="548"/>
      <c r="C175" s="548"/>
      <c r="D175" s="548"/>
      <c r="E175" s="548"/>
      <c r="F175" s="548"/>
      <c r="G175" s="548"/>
      <c r="H175" s="548"/>
      <c r="I175" s="559" t="e">
        <f>#REF!</f>
        <v>#REF!</v>
      </c>
      <c r="J175" s="946" t="e">
        <f>#REF!</f>
        <v>#REF!</v>
      </c>
      <c r="K175" s="946"/>
      <c r="L175" s="946"/>
      <c r="M175" s="946"/>
      <c r="N175" s="425"/>
      <c r="AH175" s="551"/>
      <c r="AI175" s="551"/>
      <c r="AK175" s="550"/>
      <c r="AL175" s="551"/>
    </row>
    <row r="176" spans="1:38" s="500" customFormat="1" ht="19.5" hidden="1" customHeight="1" x14ac:dyDescent="0.3">
      <c r="A176" s="548" t="e">
        <f>#REF!</f>
        <v>#REF!</v>
      </c>
      <c r="B176" s="548"/>
      <c r="C176" s="548"/>
      <c r="D176" s="548"/>
      <c r="E176" s="548"/>
      <c r="F176" s="548"/>
      <c r="G176" s="548"/>
      <c r="H176" s="548"/>
      <c r="I176" s="559" t="e">
        <f>#REF!</f>
        <v>#REF!</v>
      </c>
      <c r="J176" s="946" t="e">
        <f>#REF!</f>
        <v>#REF!</v>
      </c>
      <c r="K176" s="946"/>
      <c r="L176" s="946"/>
      <c r="M176" s="946"/>
      <c r="N176" s="425"/>
      <c r="AH176" s="551"/>
      <c r="AI176" s="551"/>
      <c r="AK176" s="550"/>
      <c r="AL176" s="551"/>
    </row>
    <row r="177" spans="1:38" s="500" customFormat="1" ht="19.5" hidden="1" customHeight="1" x14ac:dyDescent="0.3">
      <c r="A177" s="548" t="e">
        <f>#REF!</f>
        <v>#REF!</v>
      </c>
      <c r="B177" s="548"/>
      <c r="C177" s="548"/>
      <c r="D177" s="548"/>
      <c r="E177" s="548"/>
      <c r="F177" s="548"/>
      <c r="G177" s="548"/>
      <c r="H177" s="548"/>
      <c r="I177" s="559" t="e">
        <f>#REF!</f>
        <v>#REF!</v>
      </c>
      <c r="J177" s="946" t="e">
        <f>#REF!</f>
        <v>#REF!</v>
      </c>
      <c r="K177" s="946"/>
      <c r="L177" s="946"/>
      <c r="M177" s="946"/>
      <c r="N177" s="425"/>
      <c r="AH177" s="551"/>
      <c r="AI177" s="551"/>
      <c r="AK177" s="550"/>
      <c r="AL177" s="551"/>
    </row>
    <row r="178" spans="1:38" s="500" customFormat="1" ht="33" hidden="1" customHeight="1" x14ac:dyDescent="0.3">
      <c r="A178" s="548" t="e">
        <f>#REF!</f>
        <v>#REF!</v>
      </c>
      <c r="B178" s="548"/>
      <c r="C178" s="548"/>
      <c r="D178" s="548"/>
      <c r="E178" s="548"/>
      <c r="F178" s="548"/>
      <c r="G178" s="548"/>
      <c r="H178" s="548"/>
      <c r="I178" s="559" t="e">
        <f>#REF!</f>
        <v>#REF!</v>
      </c>
      <c r="J178" s="946" t="e">
        <f>#REF!</f>
        <v>#REF!</v>
      </c>
      <c r="K178" s="946"/>
      <c r="L178" s="946"/>
      <c r="M178" s="946"/>
      <c r="N178" s="425"/>
      <c r="AH178" s="551"/>
      <c r="AI178" s="551"/>
      <c r="AK178" s="550"/>
      <c r="AL178" s="551"/>
    </row>
    <row r="179" spans="1:38" s="500" customFormat="1" ht="19.5" hidden="1" customHeight="1" x14ac:dyDescent="0.3">
      <c r="A179" s="548" t="e">
        <f>#REF!</f>
        <v>#REF!</v>
      </c>
      <c r="B179" s="548"/>
      <c r="C179" s="548"/>
      <c r="D179" s="548"/>
      <c r="E179" s="548"/>
      <c r="F179" s="548"/>
      <c r="G179" s="548"/>
      <c r="H179" s="548"/>
      <c r="I179" s="559" t="e">
        <f>#REF!</f>
        <v>#REF!</v>
      </c>
      <c r="J179" s="946" t="e">
        <f>#REF!</f>
        <v>#REF!</v>
      </c>
      <c r="K179" s="946"/>
      <c r="L179" s="946"/>
      <c r="M179" s="946"/>
      <c r="N179" s="425"/>
      <c r="AH179" s="551"/>
      <c r="AI179" s="551"/>
      <c r="AK179" s="550"/>
      <c r="AL179" s="551"/>
    </row>
    <row r="180" spans="1:38" s="500" customFormat="1" ht="19.5" hidden="1" customHeight="1" x14ac:dyDescent="0.3">
      <c r="A180" s="548" t="e">
        <f>#REF!</f>
        <v>#REF!</v>
      </c>
      <c r="B180" s="548"/>
      <c r="C180" s="548"/>
      <c r="D180" s="548"/>
      <c r="E180" s="548"/>
      <c r="F180" s="548"/>
      <c r="G180" s="548"/>
      <c r="H180" s="548"/>
      <c r="I180" s="559" t="e">
        <f>#REF!</f>
        <v>#REF!</v>
      </c>
      <c r="J180" s="946" t="e">
        <f>#REF!</f>
        <v>#REF!</v>
      </c>
      <c r="K180" s="946"/>
      <c r="L180" s="946"/>
      <c r="M180" s="946"/>
      <c r="N180" s="425"/>
      <c r="AH180" s="551"/>
      <c r="AI180" s="551"/>
      <c r="AK180" s="550"/>
      <c r="AL180" s="551"/>
    </row>
    <row r="181" spans="1:38" s="500" customFormat="1" ht="19.5" hidden="1" customHeight="1" x14ac:dyDescent="0.3">
      <c r="A181" s="548" t="e">
        <f>#REF!</f>
        <v>#REF!</v>
      </c>
      <c r="B181" s="548"/>
      <c r="C181" s="548"/>
      <c r="D181" s="548"/>
      <c r="E181" s="548"/>
      <c r="F181" s="548"/>
      <c r="G181" s="548"/>
      <c r="H181" s="548"/>
      <c r="I181" s="559" t="e">
        <f>#REF!</f>
        <v>#REF!</v>
      </c>
      <c r="J181" s="946" t="e">
        <f>#REF!</f>
        <v>#REF!</v>
      </c>
      <c r="K181" s="946"/>
      <c r="L181" s="946"/>
      <c r="M181" s="946"/>
      <c r="N181" s="425"/>
      <c r="AH181" s="551"/>
      <c r="AI181" s="551"/>
      <c r="AK181" s="550"/>
      <c r="AL181" s="551"/>
    </row>
    <row r="182" spans="1:38" s="500" customFormat="1" ht="19.5" hidden="1" customHeight="1" x14ac:dyDescent="0.3">
      <c r="A182" s="548" t="e">
        <f>#REF!</f>
        <v>#REF!</v>
      </c>
      <c r="B182" s="548"/>
      <c r="C182" s="548"/>
      <c r="D182" s="548"/>
      <c r="E182" s="548"/>
      <c r="F182" s="548"/>
      <c r="G182" s="548"/>
      <c r="H182" s="548"/>
      <c r="I182" s="559" t="e">
        <f>#REF!</f>
        <v>#REF!</v>
      </c>
      <c r="J182" s="946" t="e">
        <f>#REF!</f>
        <v>#REF!</v>
      </c>
      <c r="K182" s="946"/>
      <c r="L182" s="946"/>
      <c r="M182" s="946"/>
      <c r="N182" s="425"/>
      <c r="AH182" s="551"/>
      <c r="AI182" s="551"/>
      <c r="AK182" s="550"/>
      <c r="AL182" s="551"/>
    </row>
    <row r="183" spans="1:38" s="500" customFormat="1" ht="19.5" hidden="1" customHeight="1" x14ac:dyDescent="0.3">
      <c r="A183" s="560"/>
      <c r="B183" s="560"/>
      <c r="C183" s="560"/>
      <c r="D183" s="560"/>
      <c r="E183" s="560"/>
      <c r="F183" s="560"/>
      <c r="G183" s="560"/>
      <c r="H183" s="560"/>
      <c r="I183" s="547" t="e">
        <f>#REF!</f>
        <v>#REF!</v>
      </c>
      <c r="J183" s="946" t="e">
        <f>#REF!</f>
        <v>#REF!</v>
      </c>
      <c r="K183" s="946"/>
      <c r="L183" s="946"/>
      <c r="M183" s="946"/>
      <c r="N183" s="425"/>
      <c r="AH183" s="551"/>
      <c r="AI183" s="551"/>
      <c r="AK183" s="551"/>
      <c r="AL183" s="551"/>
    </row>
    <row r="184" spans="1:38" s="500" customFormat="1" ht="19.5" hidden="1" customHeight="1" x14ac:dyDescent="0.3">
      <c r="A184" s="553" t="e">
        <f>#REF!</f>
        <v>#REF!</v>
      </c>
      <c r="B184" s="553"/>
      <c r="C184" s="553"/>
      <c r="D184" s="553"/>
      <c r="E184" s="553"/>
      <c r="F184" s="553"/>
      <c r="G184" s="553"/>
      <c r="H184" s="553"/>
      <c r="I184" s="547" t="e">
        <f>#REF!</f>
        <v>#REF!</v>
      </c>
      <c r="J184" s="946"/>
      <c r="K184" s="946"/>
      <c r="L184" s="946"/>
      <c r="M184" s="946"/>
      <c r="N184" s="425"/>
      <c r="AH184" s="551"/>
      <c r="AI184" s="551"/>
      <c r="AK184" s="551"/>
      <c r="AL184" s="551"/>
    </row>
    <row r="185" spans="1:38" s="500" customFormat="1" ht="19.5" hidden="1" customHeight="1" x14ac:dyDescent="0.3">
      <c r="A185" s="548" t="e">
        <f>#REF!</f>
        <v>#REF!</v>
      </c>
      <c r="B185" s="548"/>
      <c r="C185" s="548"/>
      <c r="D185" s="548"/>
      <c r="E185" s="548"/>
      <c r="F185" s="548"/>
      <c r="G185" s="548"/>
      <c r="H185" s="548"/>
      <c r="I185" s="549" t="e">
        <f>#REF!</f>
        <v>#REF!</v>
      </c>
      <c r="J185" s="946" t="e">
        <f>#REF!</f>
        <v>#REF!</v>
      </c>
      <c r="K185" s="946"/>
      <c r="L185" s="946"/>
      <c r="M185" s="946"/>
      <c r="N185" s="425"/>
      <c r="AH185" s="551"/>
      <c r="AI185" s="551"/>
      <c r="AK185" s="550"/>
      <c r="AL185" s="551"/>
    </row>
    <row r="186" spans="1:38" s="500" customFormat="1" ht="19.5" hidden="1" customHeight="1" x14ac:dyDescent="0.3">
      <c r="A186" s="548" t="e">
        <f>#REF!</f>
        <v>#REF!</v>
      </c>
      <c r="B186" s="548"/>
      <c r="C186" s="548"/>
      <c r="D186" s="548"/>
      <c r="E186" s="548"/>
      <c r="F186" s="548"/>
      <c r="G186" s="548"/>
      <c r="H186" s="548"/>
      <c r="I186" s="549" t="e">
        <f>#REF!</f>
        <v>#REF!</v>
      </c>
      <c r="J186" s="946" t="e">
        <f>#REF!</f>
        <v>#REF!</v>
      </c>
      <c r="K186" s="946"/>
      <c r="L186" s="946"/>
      <c r="M186" s="946"/>
      <c r="N186" s="425"/>
      <c r="AH186" s="551"/>
      <c r="AI186" s="551"/>
      <c r="AK186" s="550"/>
      <c r="AL186" s="551"/>
    </row>
    <row r="187" spans="1:38" s="500" customFormat="1" ht="19.5" hidden="1" customHeight="1" x14ac:dyDescent="0.3">
      <c r="A187" s="548" t="e">
        <f>#REF!</f>
        <v>#REF!</v>
      </c>
      <c r="B187" s="548"/>
      <c r="C187" s="548"/>
      <c r="D187" s="548"/>
      <c r="E187" s="548"/>
      <c r="F187" s="548"/>
      <c r="G187" s="548"/>
      <c r="H187" s="548"/>
      <c r="I187" s="549" t="e">
        <f>#REF!</f>
        <v>#REF!</v>
      </c>
      <c r="J187" s="946" t="e">
        <f>#REF!</f>
        <v>#REF!</v>
      </c>
      <c r="K187" s="946"/>
      <c r="L187" s="946"/>
      <c r="M187" s="946"/>
      <c r="N187" s="425"/>
      <c r="AH187" s="551"/>
      <c r="AI187" s="551"/>
      <c r="AK187" s="550"/>
      <c r="AL187" s="551"/>
    </row>
    <row r="188" spans="1:38" s="500" customFormat="1" ht="19.5" hidden="1" customHeight="1" x14ac:dyDescent="0.3">
      <c r="A188" s="560"/>
      <c r="B188" s="560"/>
      <c r="C188" s="560"/>
      <c r="D188" s="560"/>
      <c r="E188" s="560"/>
      <c r="F188" s="560"/>
      <c r="G188" s="560"/>
      <c r="H188" s="560"/>
      <c r="I188" s="547" t="e">
        <f>#REF!</f>
        <v>#REF!</v>
      </c>
      <c r="J188" s="946" t="e">
        <f>#REF!</f>
        <v>#REF!</v>
      </c>
      <c r="K188" s="946"/>
      <c r="L188" s="946"/>
      <c r="M188" s="946"/>
      <c r="N188" s="425"/>
      <c r="AH188" s="551"/>
      <c r="AI188" s="551"/>
      <c r="AK188" s="551"/>
      <c r="AL188" s="551"/>
    </row>
    <row r="189" spans="1:38" s="500" customFormat="1" ht="33" hidden="1" customHeight="1" x14ac:dyDescent="0.3">
      <c r="A189" s="553" t="e">
        <f>#REF!</f>
        <v>#REF!</v>
      </c>
      <c r="B189" s="553"/>
      <c r="C189" s="553"/>
      <c r="D189" s="553"/>
      <c r="E189" s="553"/>
      <c r="F189" s="553"/>
      <c r="G189" s="553"/>
      <c r="H189" s="553"/>
      <c r="I189" s="547" t="e">
        <f>#REF!</f>
        <v>#REF!</v>
      </c>
      <c r="J189" s="946"/>
      <c r="K189" s="946"/>
      <c r="L189" s="946"/>
      <c r="M189" s="946"/>
      <c r="N189" s="425"/>
      <c r="AH189" s="551"/>
      <c r="AI189" s="551"/>
      <c r="AK189" s="551"/>
      <c r="AL189" s="551"/>
    </row>
    <row r="190" spans="1:38" s="500" customFormat="1" ht="19.5" hidden="1" customHeight="1" x14ac:dyDescent="0.3">
      <c r="A190" s="560" t="e">
        <f>#REF!</f>
        <v>#REF!</v>
      </c>
      <c r="B190" s="560"/>
      <c r="C190" s="560"/>
      <c r="D190" s="560"/>
      <c r="E190" s="560"/>
      <c r="F190" s="560"/>
      <c r="G190" s="560"/>
      <c r="H190" s="560"/>
      <c r="I190" s="549" t="e">
        <f>#REF!</f>
        <v>#REF!</v>
      </c>
      <c r="J190" s="946" t="e">
        <f>#REF!</f>
        <v>#REF!</v>
      </c>
      <c r="K190" s="946"/>
      <c r="L190" s="946"/>
      <c r="M190" s="946"/>
      <c r="N190" s="425"/>
      <c r="AH190" s="551"/>
      <c r="AI190" s="551"/>
      <c r="AK190" s="550"/>
      <c r="AL190" s="551"/>
    </row>
    <row r="191" spans="1:38" s="500" customFormat="1" ht="19.5" hidden="1" customHeight="1" x14ac:dyDescent="0.3">
      <c r="A191" s="560" t="e">
        <f>#REF!</f>
        <v>#REF!</v>
      </c>
      <c r="B191" s="560"/>
      <c r="C191" s="560"/>
      <c r="D191" s="560"/>
      <c r="E191" s="560"/>
      <c r="F191" s="560"/>
      <c r="G191" s="560"/>
      <c r="H191" s="560"/>
      <c r="I191" s="549" t="e">
        <f>#REF!</f>
        <v>#REF!</v>
      </c>
      <c r="J191" s="946" t="e">
        <f>#REF!</f>
        <v>#REF!</v>
      </c>
      <c r="K191" s="946"/>
      <c r="L191" s="946"/>
      <c r="M191" s="946"/>
      <c r="N191" s="425"/>
      <c r="AH191" s="551"/>
      <c r="AI191" s="551"/>
      <c r="AK191" s="550"/>
      <c r="AL191" s="551"/>
    </row>
    <row r="192" spans="1:38" s="500" customFormat="1" ht="19.5" hidden="1" customHeight="1" x14ac:dyDescent="0.3">
      <c r="A192" s="560" t="e">
        <f>#REF!</f>
        <v>#REF!</v>
      </c>
      <c r="B192" s="560"/>
      <c r="C192" s="560"/>
      <c r="D192" s="560"/>
      <c r="E192" s="560"/>
      <c r="F192" s="560"/>
      <c r="G192" s="560"/>
      <c r="H192" s="560"/>
      <c r="I192" s="549" t="e">
        <f>#REF!</f>
        <v>#REF!</v>
      </c>
      <c r="J192" s="946" t="e">
        <f>#REF!</f>
        <v>#REF!</v>
      </c>
      <c r="K192" s="946"/>
      <c r="L192" s="946"/>
      <c r="M192" s="946"/>
      <c r="N192" s="425"/>
      <c r="AH192" s="551"/>
      <c r="AI192" s="551"/>
      <c r="AK192" s="550"/>
      <c r="AL192" s="551"/>
    </row>
    <row r="193" spans="1:38" s="500" customFormat="1" ht="19.5" hidden="1" customHeight="1" x14ac:dyDescent="0.3">
      <c r="A193" s="560"/>
      <c r="B193" s="560"/>
      <c r="C193" s="560"/>
      <c r="D193" s="560"/>
      <c r="E193" s="560"/>
      <c r="F193" s="560"/>
      <c r="G193" s="560"/>
      <c r="H193" s="560"/>
      <c r="I193" s="547" t="e">
        <f>#REF!</f>
        <v>#REF!</v>
      </c>
      <c r="J193" s="946" t="e">
        <f>#REF!</f>
        <v>#REF!</v>
      </c>
      <c r="K193" s="946"/>
      <c r="L193" s="946"/>
      <c r="M193" s="946"/>
      <c r="N193" s="425"/>
      <c r="AH193" s="551"/>
      <c r="AI193" s="551"/>
      <c r="AK193" s="551"/>
      <c r="AL193" s="551"/>
    </row>
    <row r="194" spans="1:38" s="500" customFormat="1" ht="19.5" hidden="1" customHeight="1" x14ac:dyDescent="0.3">
      <c r="A194" s="553" t="e">
        <f>#REF!</f>
        <v>#REF!</v>
      </c>
      <c r="B194" s="553"/>
      <c r="C194" s="553"/>
      <c r="D194" s="553"/>
      <c r="E194" s="553"/>
      <c r="F194" s="553"/>
      <c r="G194" s="553"/>
      <c r="H194" s="553"/>
      <c r="I194" s="547" t="e">
        <f>#REF!</f>
        <v>#REF!</v>
      </c>
      <c r="J194" s="946"/>
      <c r="K194" s="946"/>
      <c r="L194" s="946"/>
      <c r="M194" s="946"/>
      <c r="N194" s="425"/>
      <c r="AH194" s="551"/>
      <c r="AI194" s="551"/>
      <c r="AK194" s="551"/>
      <c r="AL194" s="551"/>
    </row>
    <row r="195" spans="1:38" s="500" customFormat="1" ht="19.5" hidden="1" customHeight="1" x14ac:dyDescent="0.3">
      <c r="A195" s="548" t="e">
        <f>#REF!</f>
        <v>#REF!</v>
      </c>
      <c r="B195" s="548"/>
      <c r="C195" s="548"/>
      <c r="D195" s="548"/>
      <c r="E195" s="548"/>
      <c r="F195" s="548"/>
      <c r="G195" s="548"/>
      <c r="H195" s="548"/>
      <c r="I195" s="549" t="e">
        <f>#REF!</f>
        <v>#REF!</v>
      </c>
      <c r="J195" s="946" t="e">
        <f>#REF!</f>
        <v>#REF!</v>
      </c>
      <c r="K195" s="946"/>
      <c r="L195" s="946"/>
      <c r="M195" s="946"/>
      <c r="N195" s="425"/>
      <c r="AH195" s="551"/>
      <c r="AI195" s="551"/>
      <c r="AK195" s="550"/>
      <c r="AL195" s="551"/>
    </row>
    <row r="196" spans="1:38" s="500" customFormat="1" ht="19.5" hidden="1" customHeight="1" x14ac:dyDescent="0.3">
      <c r="A196" s="548" t="e">
        <f>#REF!</f>
        <v>#REF!</v>
      </c>
      <c r="B196" s="548"/>
      <c r="C196" s="548"/>
      <c r="D196" s="548"/>
      <c r="E196" s="548"/>
      <c r="F196" s="548"/>
      <c r="G196" s="548"/>
      <c r="H196" s="548"/>
      <c r="I196" s="549" t="e">
        <f>#REF!</f>
        <v>#REF!</v>
      </c>
      <c r="J196" s="946" t="e">
        <f>#REF!</f>
        <v>#REF!</v>
      </c>
      <c r="K196" s="946"/>
      <c r="L196" s="946"/>
      <c r="M196" s="946"/>
      <c r="N196" s="425"/>
      <c r="AH196" s="551"/>
      <c r="AI196" s="551"/>
      <c r="AK196" s="550"/>
      <c r="AL196" s="551"/>
    </row>
    <row r="197" spans="1:38" s="500" customFormat="1" ht="19.5" hidden="1" customHeight="1" x14ac:dyDescent="0.3">
      <c r="A197" s="560"/>
      <c r="B197" s="560"/>
      <c r="C197" s="560"/>
      <c r="D197" s="560"/>
      <c r="E197" s="560"/>
      <c r="F197" s="560"/>
      <c r="G197" s="560"/>
      <c r="H197" s="560"/>
      <c r="I197" s="547" t="e">
        <f>#REF!</f>
        <v>#REF!</v>
      </c>
      <c r="J197" s="946" t="e">
        <f>#REF!</f>
        <v>#REF!</v>
      </c>
      <c r="K197" s="946"/>
      <c r="L197" s="946"/>
      <c r="M197" s="946"/>
      <c r="N197" s="425"/>
      <c r="AH197" s="551"/>
      <c r="AI197" s="551"/>
      <c r="AK197" s="551"/>
      <c r="AL197" s="551"/>
    </row>
    <row r="198" spans="1:38" s="500" customFormat="1" ht="33" hidden="1" customHeight="1" x14ac:dyDescent="0.3">
      <c r="A198" s="553" t="e">
        <f>#REF!</f>
        <v>#REF!</v>
      </c>
      <c r="B198" s="553"/>
      <c r="C198" s="553"/>
      <c r="D198" s="553"/>
      <c r="E198" s="553"/>
      <c r="F198" s="553"/>
      <c r="G198" s="553"/>
      <c r="H198" s="553"/>
      <c r="I198" s="547" t="e">
        <f>#REF!</f>
        <v>#REF!</v>
      </c>
      <c r="J198" s="946"/>
      <c r="K198" s="946"/>
      <c r="L198" s="946"/>
      <c r="M198" s="946"/>
      <c r="N198" s="425"/>
      <c r="AH198" s="551"/>
      <c r="AI198" s="551"/>
      <c r="AK198" s="551"/>
      <c r="AL198" s="551"/>
    </row>
    <row r="199" spans="1:38" s="500" customFormat="1" ht="19.5" hidden="1" customHeight="1" x14ac:dyDescent="0.3">
      <c r="A199" s="548" t="e">
        <f>#REF!</f>
        <v>#REF!</v>
      </c>
      <c r="B199" s="548"/>
      <c r="C199" s="548"/>
      <c r="D199" s="548"/>
      <c r="E199" s="548"/>
      <c r="F199" s="548"/>
      <c r="G199" s="548"/>
      <c r="H199" s="548"/>
      <c r="I199" s="549" t="e">
        <f>#REF!</f>
        <v>#REF!</v>
      </c>
      <c r="J199" s="946" t="e">
        <f>#REF!</f>
        <v>#REF!</v>
      </c>
      <c r="K199" s="946"/>
      <c r="L199" s="946"/>
      <c r="M199" s="946"/>
      <c r="N199" s="425"/>
      <c r="AH199" s="551"/>
      <c r="AI199" s="551"/>
      <c r="AK199" s="550"/>
      <c r="AL199" s="551"/>
    </row>
    <row r="200" spans="1:38" s="500" customFormat="1" ht="19.5" hidden="1" customHeight="1" x14ac:dyDescent="0.3">
      <c r="A200" s="548" t="e">
        <f>#REF!</f>
        <v>#REF!</v>
      </c>
      <c r="B200" s="548"/>
      <c r="C200" s="548"/>
      <c r="D200" s="548"/>
      <c r="E200" s="548"/>
      <c r="F200" s="548"/>
      <c r="G200" s="548"/>
      <c r="H200" s="548"/>
      <c r="I200" s="549" t="e">
        <f>#REF!</f>
        <v>#REF!</v>
      </c>
      <c r="J200" s="946" t="e">
        <f>#REF!</f>
        <v>#REF!</v>
      </c>
      <c r="K200" s="946"/>
      <c r="L200" s="946"/>
      <c r="M200" s="946"/>
      <c r="N200" s="425"/>
      <c r="AH200" s="551"/>
      <c r="AI200" s="551"/>
      <c r="AK200" s="550"/>
      <c r="AL200" s="551"/>
    </row>
    <row r="201" spans="1:38" s="500" customFormat="1" ht="19.5" hidden="1" customHeight="1" x14ac:dyDescent="0.3">
      <c r="A201" s="548" t="e">
        <f>#REF!</f>
        <v>#REF!</v>
      </c>
      <c r="B201" s="548"/>
      <c r="C201" s="548"/>
      <c r="D201" s="548"/>
      <c r="E201" s="548"/>
      <c r="F201" s="548"/>
      <c r="G201" s="548"/>
      <c r="H201" s="548"/>
      <c r="I201" s="549" t="e">
        <f>#REF!</f>
        <v>#REF!</v>
      </c>
      <c r="J201" s="946" t="e">
        <f>#REF!</f>
        <v>#REF!</v>
      </c>
      <c r="K201" s="946"/>
      <c r="L201" s="946"/>
      <c r="M201" s="946"/>
      <c r="N201" s="425"/>
      <c r="AH201" s="551"/>
      <c r="AI201" s="551"/>
      <c r="AK201" s="550"/>
      <c r="AL201" s="551"/>
    </row>
    <row r="202" spans="1:38" s="500" customFormat="1" ht="19.5" hidden="1" customHeight="1" x14ac:dyDescent="0.3">
      <c r="A202" s="548" t="e">
        <f>#REF!</f>
        <v>#REF!</v>
      </c>
      <c r="B202" s="548"/>
      <c r="C202" s="548"/>
      <c r="D202" s="548"/>
      <c r="E202" s="548"/>
      <c r="F202" s="548"/>
      <c r="G202" s="548"/>
      <c r="H202" s="548"/>
      <c r="I202" s="549" t="e">
        <f>#REF!</f>
        <v>#REF!</v>
      </c>
      <c r="J202" s="946" t="e">
        <f>#REF!</f>
        <v>#REF!</v>
      </c>
      <c r="K202" s="946"/>
      <c r="L202" s="946"/>
      <c r="M202" s="946"/>
      <c r="N202" s="425"/>
      <c r="AH202" s="551"/>
      <c r="AI202" s="551"/>
      <c r="AK202" s="550"/>
      <c r="AL202" s="551"/>
    </row>
    <row r="203" spans="1:38" s="500" customFormat="1" ht="19.5" hidden="1" customHeight="1" x14ac:dyDescent="0.3">
      <c r="A203" s="548" t="e">
        <f>#REF!</f>
        <v>#REF!</v>
      </c>
      <c r="B203" s="548"/>
      <c r="C203" s="548"/>
      <c r="D203" s="548"/>
      <c r="E203" s="548"/>
      <c r="F203" s="548"/>
      <c r="G203" s="548"/>
      <c r="H203" s="548"/>
      <c r="I203" s="549" t="e">
        <f>#REF!</f>
        <v>#REF!</v>
      </c>
      <c r="J203" s="946" t="e">
        <f>#REF!</f>
        <v>#REF!</v>
      </c>
      <c r="K203" s="946"/>
      <c r="L203" s="946"/>
      <c r="M203" s="946"/>
      <c r="N203" s="425"/>
      <c r="AH203" s="551"/>
      <c r="AI203" s="551"/>
      <c r="AK203" s="550"/>
      <c r="AL203" s="551"/>
    </row>
    <row r="204" spans="1:38" s="500" customFormat="1" ht="19.5" hidden="1" customHeight="1" x14ac:dyDescent="0.3">
      <c r="A204" s="548" t="e">
        <f>#REF!</f>
        <v>#REF!</v>
      </c>
      <c r="B204" s="548"/>
      <c r="C204" s="548"/>
      <c r="D204" s="548"/>
      <c r="E204" s="548"/>
      <c r="F204" s="548"/>
      <c r="G204" s="548"/>
      <c r="H204" s="548"/>
      <c r="I204" s="549" t="e">
        <f>#REF!</f>
        <v>#REF!</v>
      </c>
      <c r="J204" s="946" t="e">
        <f>#REF!</f>
        <v>#REF!</v>
      </c>
      <c r="K204" s="946"/>
      <c r="L204" s="946"/>
      <c r="M204" s="946"/>
      <c r="N204" s="425"/>
      <c r="AH204" s="551"/>
      <c r="AI204" s="551"/>
      <c r="AK204" s="550"/>
      <c r="AL204" s="551"/>
    </row>
    <row r="205" spans="1:38" s="500" customFormat="1" ht="19.5" hidden="1" customHeight="1" x14ac:dyDescent="0.3">
      <c r="A205" s="560"/>
      <c r="B205" s="560"/>
      <c r="C205" s="560"/>
      <c r="D205" s="560"/>
      <c r="E205" s="560"/>
      <c r="F205" s="560"/>
      <c r="G205" s="560"/>
      <c r="H205" s="560"/>
      <c r="I205" s="547" t="e">
        <f>#REF!</f>
        <v>#REF!</v>
      </c>
      <c r="J205" s="946" t="e">
        <f>#REF!</f>
        <v>#REF!</v>
      </c>
      <c r="K205" s="946"/>
      <c r="L205" s="946"/>
      <c r="M205" s="946"/>
      <c r="N205" s="425"/>
      <c r="AH205" s="551"/>
      <c r="AI205" s="551"/>
      <c r="AK205" s="551"/>
      <c r="AL205" s="551"/>
    </row>
    <row r="206" spans="1:38" s="500" customFormat="1" ht="33" hidden="1" customHeight="1" x14ac:dyDescent="0.3">
      <c r="A206" s="553" t="e">
        <f>#REF!</f>
        <v>#REF!</v>
      </c>
      <c r="B206" s="553"/>
      <c r="C206" s="553"/>
      <c r="D206" s="553"/>
      <c r="E206" s="553"/>
      <c r="F206" s="553"/>
      <c r="G206" s="553"/>
      <c r="H206" s="553"/>
      <c r="I206" s="547" t="e">
        <f>#REF!</f>
        <v>#REF!</v>
      </c>
      <c r="J206" s="946"/>
      <c r="K206" s="946"/>
      <c r="L206" s="946"/>
      <c r="M206" s="946"/>
      <c r="N206" s="425"/>
      <c r="AH206" s="551"/>
      <c r="AI206" s="551"/>
      <c r="AK206" s="551"/>
      <c r="AL206" s="551"/>
    </row>
    <row r="207" spans="1:38" s="500" customFormat="1" ht="33" hidden="1" customHeight="1" x14ac:dyDescent="0.3">
      <c r="A207" s="548" t="e">
        <f>#REF!</f>
        <v>#REF!</v>
      </c>
      <c r="B207" s="548"/>
      <c r="C207" s="548"/>
      <c r="D207" s="548"/>
      <c r="E207" s="548"/>
      <c r="F207" s="548"/>
      <c r="G207" s="548"/>
      <c r="H207" s="548"/>
      <c r="I207" s="549" t="e">
        <f>#REF!</f>
        <v>#REF!</v>
      </c>
      <c r="J207" s="946" t="e">
        <f>#REF!</f>
        <v>#REF!</v>
      </c>
      <c r="K207" s="946"/>
      <c r="L207" s="946"/>
      <c r="M207" s="946"/>
      <c r="N207" s="425"/>
      <c r="AH207" s="551"/>
      <c r="AI207" s="551"/>
      <c r="AK207" s="550"/>
      <c r="AL207" s="551"/>
    </row>
    <row r="208" spans="1:38" s="500" customFormat="1" ht="19.5" hidden="1" customHeight="1" x14ac:dyDescent="0.3">
      <c r="A208" s="548" t="e">
        <f>#REF!</f>
        <v>#REF!</v>
      </c>
      <c r="B208" s="548"/>
      <c r="C208" s="548"/>
      <c r="D208" s="548"/>
      <c r="E208" s="548"/>
      <c r="F208" s="548"/>
      <c r="G208" s="548"/>
      <c r="H208" s="548"/>
      <c r="I208" s="549" t="e">
        <f>#REF!</f>
        <v>#REF!</v>
      </c>
      <c r="J208" s="946" t="e">
        <f>#REF!</f>
        <v>#REF!</v>
      </c>
      <c r="K208" s="946"/>
      <c r="L208" s="946"/>
      <c r="M208" s="946"/>
      <c r="N208" s="425"/>
      <c r="AH208" s="551"/>
      <c r="AI208" s="551"/>
      <c r="AK208" s="550"/>
      <c r="AL208" s="551"/>
    </row>
    <row r="209" spans="1:38" s="500" customFormat="1" ht="19.5" hidden="1" customHeight="1" x14ac:dyDescent="0.3">
      <c r="A209" s="548" t="e">
        <f>#REF!</f>
        <v>#REF!</v>
      </c>
      <c r="B209" s="548"/>
      <c r="C209" s="548"/>
      <c r="D209" s="548"/>
      <c r="E209" s="548"/>
      <c r="F209" s="548"/>
      <c r="G209" s="548"/>
      <c r="H209" s="548"/>
      <c r="I209" s="549" t="e">
        <f>#REF!</f>
        <v>#REF!</v>
      </c>
      <c r="J209" s="946" t="e">
        <f>#REF!</f>
        <v>#REF!</v>
      </c>
      <c r="K209" s="946"/>
      <c r="L209" s="946"/>
      <c r="M209" s="946"/>
      <c r="N209" s="425"/>
      <c r="AH209" s="551"/>
      <c r="AI209" s="551"/>
      <c r="AK209" s="550"/>
      <c r="AL209" s="551"/>
    </row>
    <row r="210" spans="1:38" s="500" customFormat="1" ht="19.5" hidden="1" customHeight="1" x14ac:dyDescent="0.3">
      <c r="A210" s="560" t="e">
        <f>#REF!</f>
        <v>#REF!</v>
      </c>
      <c r="B210" s="560"/>
      <c r="C210" s="560"/>
      <c r="D210" s="560"/>
      <c r="E210" s="560"/>
      <c r="F210" s="560"/>
      <c r="G210" s="560"/>
      <c r="H210" s="560"/>
      <c r="I210" s="547" t="e">
        <f>#REF!</f>
        <v>#REF!</v>
      </c>
      <c r="J210" s="946" t="e">
        <f>#REF!</f>
        <v>#REF!</v>
      </c>
      <c r="K210" s="946"/>
      <c r="L210" s="946"/>
      <c r="M210" s="946"/>
      <c r="N210" s="425"/>
      <c r="AH210" s="551"/>
      <c r="AI210" s="551"/>
      <c r="AK210" s="551"/>
      <c r="AL210" s="551"/>
    </row>
    <row r="211" spans="1:38" s="500" customFormat="1" ht="33" hidden="1" customHeight="1" x14ac:dyDescent="0.3">
      <c r="A211" s="553" t="e">
        <f>#REF!</f>
        <v>#REF!</v>
      </c>
      <c r="B211" s="553"/>
      <c r="C211" s="553"/>
      <c r="D211" s="553"/>
      <c r="E211" s="553"/>
      <c r="F211" s="553"/>
      <c r="G211" s="553"/>
      <c r="H211" s="553"/>
      <c r="I211" s="547" t="e">
        <f>#REF!</f>
        <v>#REF!</v>
      </c>
      <c r="J211" s="946"/>
      <c r="K211" s="946"/>
      <c r="L211" s="946"/>
      <c r="M211" s="946"/>
      <c r="N211" s="425"/>
      <c r="AH211" s="551"/>
      <c r="AI211" s="551"/>
      <c r="AK211" s="551"/>
      <c r="AL211" s="551"/>
    </row>
    <row r="212" spans="1:38" s="500" customFormat="1" ht="19.5" hidden="1" customHeight="1" x14ac:dyDescent="0.3">
      <c r="A212" s="548" t="e">
        <f>#REF!</f>
        <v>#REF!</v>
      </c>
      <c r="B212" s="548"/>
      <c r="C212" s="548"/>
      <c r="D212" s="548"/>
      <c r="E212" s="548"/>
      <c r="F212" s="548"/>
      <c r="G212" s="548"/>
      <c r="H212" s="548"/>
      <c r="I212" s="549" t="e">
        <f>#REF!</f>
        <v>#REF!</v>
      </c>
      <c r="J212" s="946" t="e">
        <f>#REF!</f>
        <v>#REF!</v>
      </c>
      <c r="K212" s="946"/>
      <c r="L212" s="946"/>
      <c r="M212" s="946"/>
      <c r="N212" s="425"/>
      <c r="AH212" s="551"/>
      <c r="AI212" s="551"/>
      <c r="AK212" s="550"/>
      <c r="AL212" s="551"/>
    </row>
    <row r="213" spans="1:38" s="500" customFormat="1" ht="19.5" hidden="1" customHeight="1" x14ac:dyDescent="0.3">
      <c r="A213" s="548" t="e">
        <f>#REF!</f>
        <v>#REF!</v>
      </c>
      <c r="B213" s="548"/>
      <c r="C213" s="548"/>
      <c r="D213" s="548"/>
      <c r="E213" s="548"/>
      <c r="F213" s="548"/>
      <c r="G213" s="548"/>
      <c r="H213" s="548"/>
      <c r="I213" s="549" t="e">
        <f>#REF!</f>
        <v>#REF!</v>
      </c>
      <c r="J213" s="946" t="e">
        <f>#REF!</f>
        <v>#REF!</v>
      </c>
      <c r="K213" s="946"/>
      <c r="L213" s="946"/>
      <c r="M213" s="946"/>
      <c r="N213" s="425"/>
      <c r="AH213" s="551"/>
      <c r="AI213" s="551"/>
      <c r="AK213" s="550"/>
      <c r="AL213" s="551"/>
    </row>
    <row r="214" spans="1:38" s="500" customFormat="1" ht="32.25" hidden="1" customHeight="1" x14ac:dyDescent="0.3">
      <c r="A214" s="548" t="e">
        <f>#REF!</f>
        <v>#REF!</v>
      </c>
      <c r="B214" s="548"/>
      <c r="C214" s="548"/>
      <c r="D214" s="548"/>
      <c r="E214" s="548"/>
      <c r="F214" s="548"/>
      <c r="G214" s="548"/>
      <c r="H214" s="548"/>
      <c r="I214" s="549" t="e">
        <f>#REF!</f>
        <v>#REF!</v>
      </c>
      <c r="J214" s="946" t="e">
        <f>#REF!</f>
        <v>#REF!</v>
      </c>
      <c r="K214" s="946"/>
      <c r="L214" s="946"/>
      <c r="M214" s="946"/>
      <c r="N214" s="425"/>
      <c r="AH214" s="551"/>
      <c r="AI214" s="551"/>
      <c r="AK214" s="550"/>
      <c r="AL214" s="551"/>
    </row>
    <row r="215" spans="1:38" s="500" customFormat="1" ht="19.5" hidden="1" customHeight="1" x14ac:dyDescent="0.3">
      <c r="A215" s="548" t="e">
        <f>#REF!</f>
        <v>#REF!</v>
      </c>
      <c r="B215" s="548"/>
      <c r="C215" s="548"/>
      <c r="D215" s="548"/>
      <c r="E215" s="548"/>
      <c r="F215" s="548"/>
      <c r="G215" s="548"/>
      <c r="H215" s="548"/>
      <c r="I215" s="549" t="e">
        <f>#REF!</f>
        <v>#REF!</v>
      </c>
      <c r="J215" s="946" t="e">
        <f>#REF!</f>
        <v>#REF!</v>
      </c>
      <c r="K215" s="946"/>
      <c r="L215" s="946"/>
      <c r="M215" s="946"/>
      <c r="N215" s="425"/>
      <c r="AH215" s="551"/>
      <c r="AI215" s="551"/>
      <c r="AK215" s="550"/>
      <c r="AL215" s="551"/>
    </row>
    <row r="216" spans="1:38" s="500" customFormat="1" ht="19.5" hidden="1" customHeight="1" x14ac:dyDescent="0.3">
      <c r="A216" s="552"/>
      <c r="B216" s="552"/>
      <c r="C216" s="552"/>
      <c r="D216" s="552"/>
      <c r="E216" s="552"/>
      <c r="F216" s="552"/>
      <c r="G216" s="552"/>
      <c r="H216" s="552"/>
      <c r="I216" s="547" t="e">
        <f>#REF!</f>
        <v>#REF!</v>
      </c>
      <c r="J216" s="946" t="e">
        <f>#REF!</f>
        <v>#REF!</v>
      </c>
      <c r="K216" s="946"/>
      <c r="L216" s="946"/>
      <c r="M216" s="946"/>
      <c r="N216" s="543"/>
      <c r="AH216" s="551"/>
      <c r="AI216" s="551"/>
      <c r="AK216" s="551"/>
      <c r="AL216" s="551"/>
    </row>
    <row r="217" spans="1:38" s="500" customFormat="1" hidden="1" x14ac:dyDescent="0.3">
      <c r="A217" s="555"/>
      <c r="B217" s="555"/>
      <c r="C217" s="555"/>
      <c r="D217" s="555"/>
      <c r="E217" s="555"/>
      <c r="F217" s="555"/>
      <c r="G217" s="555"/>
      <c r="H217" s="555"/>
      <c r="I217" s="547" t="e">
        <f>#REF!</f>
        <v>#REF!</v>
      </c>
      <c r="J217" s="946" t="e">
        <f>#REF!</f>
        <v>#REF!</v>
      </c>
      <c r="K217" s="946"/>
      <c r="L217" s="946"/>
      <c r="M217" s="946"/>
      <c r="N217" s="543"/>
      <c r="AH217" s="551"/>
      <c r="AI217" s="551"/>
      <c r="AK217" s="551"/>
      <c r="AL217" s="551"/>
    </row>
    <row r="218" spans="1:38" s="500" customFormat="1" ht="19.5" hidden="1" customHeight="1" x14ac:dyDescent="0.3">
      <c r="A218" s="557"/>
      <c r="B218" s="557"/>
      <c r="C218" s="557"/>
      <c r="D218" s="557"/>
      <c r="E218" s="557"/>
      <c r="F218" s="557"/>
      <c r="G218" s="557"/>
      <c r="H218" s="557"/>
      <c r="I218" s="547" t="e">
        <f>#REF!</f>
        <v>#REF!</v>
      </c>
      <c r="J218" s="946" t="e">
        <f>#REF!</f>
        <v>#REF!</v>
      </c>
      <c r="K218" s="946"/>
      <c r="L218" s="946"/>
      <c r="M218" s="946"/>
      <c r="N218" s="543"/>
      <c r="AH218" s="551"/>
      <c r="AI218" s="551"/>
      <c r="AK218" s="551"/>
      <c r="AL218" s="551"/>
    </row>
    <row r="219" spans="1:38" s="501" customFormat="1" x14ac:dyDescent="0.3">
      <c r="A219" s="561"/>
      <c r="B219" s="561"/>
      <c r="C219" s="561"/>
      <c r="D219" s="561"/>
      <c r="E219" s="561"/>
      <c r="F219" s="561"/>
      <c r="G219" s="561"/>
      <c r="H219" s="561"/>
      <c r="I219" s="562"/>
      <c r="J219" s="947"/>
      <c r="K219" s="947"/>
      <c r="L219" s="947"/>
      <c r="M219" s="947"/>
      <c r="N219" s="499"/>
      <c r="O219" s="500"/>
    </row>
    <row r="220" spans="1:38" s="501" customFormat="1" x14ac:dyDescent="0.3">
      <c r="A220" s="540"/>
      <c r="B220" s="540"/>
      <c r="C220" s="540"/>
      <c r="D220" s="540"/>
      <c r="E220" s="540"/>
      <c r="F220" s="540"/>
      <c r="G220" s="540"/>
      <c r="H220" s="540"/>
      <c r="I220" s="541"/>
      <c r="J220" s="541"/>
      <c r="K220" s="541"/>
      <c r="L220" s="541"/>
      <c r="M220" s="541"/>
      <c r="N220" s="499"/>
      <c r="O220" s="500"/>
    </row>
    <row r="221" spans="1:38" s="501" customFormat="1" x14ac:dyDescent="0.3">
      <c r="A221" s="540"/>
      <c r="B221" s="540"/>
      <c r="C221" s="540"/>
      <c r="D221" s="540"/>
      <c r="E221" s="540"/>
      <c r="F221" s="540"/>
      <c r="G221" s="540"/>
      <c r="H221" s="540"/>
      <c r="I221" s="541"/>
      <c r="J221" s="541"/>
      <c r="K221" s="541"/>
      <c r="L221" s="541"/>
      <c r="M221" s="541"/>
      <c r="N221" s="499"/>
      <c r="O221" s="500"/>
    </row>
  </sheetData>
  <sheetProtection algorithmName="SHA-512" hashValue="LRsdnR2pFArh/xigiMD1k5/KJ1tUvvYMJ//b8eQ7VEBGd2JZY6ASp/FtT973pImRijiMiVM8zm9fvWrOgoo2Mw==" saltValue="N26SC8XIZU0kvZgfhF34IA==" spinCount="100000" sheet="1" formatColumns="0" formatRows="0" selectLockedCells="1"/>
  <customSheetViews>
    <customSheetView guid="{C058D58D-0A44-4B7F-A839-6AD7930832D3}" scale="70" fitToPage="1" printArea="1" hiddenRows="1" hiddenColumns="1" view="pageBreakPreview">
      <selection activeCell="A2" sqref="A2"/>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1"/>
      <headerFooter alignWithMargins="0">
        <oddFooter>&amp;R&amp;"Book Antiqua,Bold"&amp;10Schedule-7/ Page &amp;P of &amp;N</oddFooter>
      </headerFooter>
    </customSheetView>
    <customSheetView guid="{B506D4DB-B5B3-4722-9CF5-EE949FBC5D29}" scale="70" fitToPage="1" printArea="1" hiddenRows="1" hiddenColumns="1" view="pageBreakPreview">
      <selection activeCell="A2" sqref="A2"/>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2"/>
      <headerFooter alignWithMargins="0">
        <oddFooter>&amp;R&amp;"Book Antiqua,Bold"&amp;10Schedule-7/ Page &amp;P of &amp;N</oddFooter>
      </headerFooter>
    </customSheetView>
    <customSheetView guid="{302D9D75-0757-45DA-AFBF-614F08F1401B}" fitToPage="1" printArea="1" hiddenRows="1" hiddenColumns="1" view="pageBreakPreview" topLeftCell="A7">
      <selection activeCell="G11" sqref="G11"/>
      <rowBreaks count="1" manualBreakCount="1">
        <brk id="21" max="13" man="1"/>
      </rowBreaks>
      <colBreaks count="1" manualBreakCount="1">
        <brk id="13" max="1048575" man="1"/>
      </colBreaks>
      <pageMargins left="0.25" right="0.25" top="0.75" bottom="0.75" header="0.3" footer="0.3"/>
      <printOptions horizontalCentered="1"/>
      <pageSetup paperSize="9" scale="74" fitToHeight="0" orientation="landscape" r:id="rId3"/>
      <headerFooter alignWithMargins="0">
        <oddFooter>&amp;R&amp;"Book Antiqua,Bold"&amp;10Schedule-7/ Page &amp;P of &amp;N</oddFooter>
      </headerFooter>
    </customSheetView>
    <customSheetView guid="{C6A7FFED-91EB-41DF-A944-2BFB2D792481}" fitToPage="1" printArea="1" hiddenRows="1" hiddenColumns="1" view="pageBreakPreview">
      <selection activeCell="N27" sqref="N27"/>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4"/>
      <headerFooter alignWithMargins="0">
        <oddFooter>&amp;R&amp;"Book Antiqua,Bold"&amp;10Schedule-7/ Page &amp;P of &amp;N</oddFooter>
      </headerFooter>
    </customSheetView>
    <customSheetView guid="{03FF083C-583E-419B-931B-109B3C9F6C32}" scale="70" fitToPage="1" printArea="1" hiddenRows="1" hiddenColumns="1" view="pageBreakPreview">
      <selection activeCell="A2" sqref="A2"/>
      <rowBreaks count="1" manualBreakCount="1">
        <brk id="21" max="13" man="1"/>
      </rowBreaks>
      <colBreaks count="1" manualBreakCount="1">
        <brk id="13" max="1048575" man="1"/>
      </colBreaks>
      <pageMargins left="0.25" right="0.25" top="0.75" bottom="0.75" header="0.3" footer="0.3"/>
      <printOptions horizontalCentered="1"/>
      <pageSetup paperSize="9" scale="73" fitToHeight="0" orientation="landscape" r:id="rId5"/>
      <headerFooter alignWithMargins="0">
        <oddFooter>&amp;R&amp;"Book Antiqua,Bold"&amp;10Schedule-7/ Page &amp;P of &amp;N</oddFooter>
      </headerFooter>
    </customSheetView>
  </customSheetViews>
  <mergeCells count="146">
    <mergeCell ref="I11:J11"/>
    <mergeCell ref="A13:M13"/>
    <mergeCell ref="AH14:AI14"/>
    <mergeCell ref="AK14:AL14"/>
    <mergeCell ref="B16:N16"/>
    <mergeCell ref="F19:L19"/>
    <mergeCell ref="A3:M3"/>
    <mergeCell ref="A4:M4"/>
    <mergeCell ref="A7:J7"/>
    <mergeCell ref="I8:J8"/>
    <mergeCell ref="I9:J9"/>
    <mergeCell ref="I10:J10"/>
    <mergeCell ref="E27:M27"/>
    <mergeCell ref="A102:M102"/>
    <mergeCell ref="A103:M103"/>
    <mergeCell ref="A106:J106"/>
    <mergeCell ref="I107:J107"/>
    <mergeCell ref="I108:J108"/>
    <mergeCell ref="A20:H20"/>
    <mergeCell ref="A21:H21"/>
    <mergeCell ref="B23:O23"/>
    <mergeCell ref="J24:M24"/>
    <mergeCell ref="J25:M25"/>
    <mergeCell ref="J26:M26"/>
    <mergeCell ref="J114:M114"/>
    <mergeCell ref="AH114:AI114"/>
    <mergeCell ref="AK114:AL114"/>
    <mergeCell ref="J115:M115"/>
    <mergeCell ref="J116:M116"/>
    <mergeCell ref="J117:M117"/>
    <mergeCell ref="I109:J109"/>
    <mergeCell ref="I110:J110"/>
    <mergeCell ref="J112:M112"/>
    <mergeCell ref="AH112:AI112"/>
    <mergeCell ref="AK112:AL112"/>
    <mergeCell ref="J113:M113"/>
    <mergeCell ref="AH113:AI113"/>
    <mergeCell ref="AK113:AL113"/>
    <mergeCell ref="J120:M120"/>
    <mergeCell ref="AH120:AI120"/>
    <mergeCell ref="AK120:AL120"/>
    <mergeCell ref="J121:M121"/>
    <mergeCell ref="J122:M122"/>
    <mergeCell ref="J123:M123"/>
    <mergeCell ref="J118:M118"/>
    <mergeCell ref="AH118:AI118"/>
    <mergeCell ref="AK118:AL118"/>
    <mergeCell ref="J119:M119"/>
    <mergeCell ref="AH119:AI119"/>
    <mergeCell ref="AK119:AL119"/>
    <mergeCell ref="J130:M130"/>
    <mergeCell ref="J131:M131"/>
    <mergeCell ref="J132:M132"/>
    <mergeCell ref="J133:M133"/>
    <mergeCell ref="J134:M134"/>
    <mergeCell ref="J135:M135"/>
    <mergeCell ref="J124:M124"/>
    <mergeCell ref="J125:M125"/>
    <mergeCell ref="J126:M126"/>
    <mergeCell ref="J127:M127"/>
    <mergeCell ref="J128:M128"/>
    <mergeCell ref="J129:M129"/>
    <mergeCell ref="J142:M142"/>
    <mergeCell ref="J143:M143"/>
    <mergeCell ref="J144:M144"/>
    <mergeCell ref="J145:M145"/>
    <mergeCell ref="J146:M146"/>
    <mergeCell ref="J147:M147"/>
    <mergeCell ref="J136:M136"/>
    <mergeCell ref="J137:M137"/>
    <mergeCell ref="J138:M138"/>
    <mergeCell ref="J139:M139"/>
    <mergeCell ref="J140:M140"/>
    <mergeCell ref="J141:M141"/>
    <mergeCell ref="J154:M154"/>
    <mergeCell ref="J155:M155"/>
    <mergeCell ref="J156:M156"/>
    <mergeCell ref="J157:M157"/>
    <mergeCell ref="J158:M158"/>
    <mergeCell ref="J159:M159"/>
    <mergeCell ref="J148:M148"/>
    <mergeCell ref="J149:M149"/>
    <mergeCell ref="J150:M150"/>
    <mergeCell ref="J151:M151"/>
    <mergeCell ref="J152:M152"/>
    <mergeCell ref="J153:M153"/>
    <mergeCell ref="J166:M166"/>
    <mergeCell ref="J167:M167"/>
    <mergeCell ref="J168:M168"/>
    <mergeCell ref="J169:M169"/>
    <mergeCell ref="J170:M170"/>
    <mergeCell ref="J171:M171"/>
    <mergeCell ref="J160:M160"/>
    <mergeCell ref="J161:M161"/>
    <mergeCell ref="J162:M162"/>
    <mergeCell ref="J163:M163"/>
    <mergeCell ref="J164:M164"/>
    <mergeCell ref="J165:M165"/>
    <mergeCell ref="J178:M178"/>
    <mergeCell ref="J179:M179"/>
    <mergeCell ref="J180:M180"/>
    <mergeCell ref="J181:M181"/>
    <mergeCell ref="J182:M182"/>
    <mergeCell ref="J183:M183"/>
    <mergeCell ref="J172:M172"/>
    <mergeCell ref="J173:M173"/>
    <mergeCell ref="J174:M174"/>
    <mergeCell ref="J175:M175"/>
    <mergeCell ref="J176:M176"/>
    <mergeCell ref="J177:M177"/>
    <mergeCell ref="J190:M190"/>
    <mergeCell ref="J191:M191"/>
    <mergeCell ref="J192:M192"/>
    <mergeCell ref="J193:M193"/>
    <mergeCell ref="J194:M194"/>
    <mergeCell ref="J195:M195"/>
    <mergeCell ref="J184:M184"/>
    <mergeCell ref="J185:M185"/>
    <mergeCell ref="J186:M186"/>
    <mergeCell ref="J187:M187"/>
    <mergeCell ref="J188:M188"/>
    <mergeCell ref="J189:M189"/>
    <mergeCell ref="J202:M202"/>
    <mergeCell ref="J203:M203"/>
    <mergeCell ref="J204:M204"/>
    <mergeCell ref="J205:M205"/>
    <mergeCell ref="J206:M206"/>
    <mergeCell ref="J207:M207"/>
    <mergeCell ref="J196:M196"/>
    <mergeCell ref="J197:M197"/>
    <mergeCell ref="J198:M198"/>
    <mergeCell ref="J199:M199"/>
    <mergeCell ref="J200:M200"/>
    <mergeCell ref="J201:M201"/>
    <mergeCell ref="J214:M214"/>
    <mergeCell ref="J215:M215"/>
    <mergeCell ref="J216:M216"/>
    <mergeCell ref="J217:M217"/>
    <mergeCell ref="J218:M218"/>
    <mergeCell ref="J219:M219"/>
    <mergeCell ref="J208:M208"/>
    <mergeCell ref="J209:M209"/>
    <mergeCell ref="J210:M210"/>
    <mergeCell ref="J211:M211"/>
    <mergeCell ref="J212:M212"/>
    <mergeCell ref="J213:M213"/>
  </mergeCells>
  <conditionalFormatting sqref="N17">
    <cfRule type="expression" dxfId="2" priority="2" stopIfTrue="1">
      <formula>#REF!=""</formula>
    </cfRule>
  </conditionalFormatting>
  <conditionalFormatting sqref="N18">
    <cfRule type="expression" dxfId="1" priority="1" stopIfTrue="1">
      <formula>#REF!=""</formula>
    </cfRule>
  </conditionalFormatting>
  <conditionalFormatting sqref="N20">
    <cfRule type="expression" dxfId="0" priority="3" stopIfTrue="1">
      <formula>#REF!=""</formula>
    </cfRule>
  </conditionalFormatting>
  <dataValidations count="3">
    <dataValidation type="list" operator="greaterThan" allowBlank="1" showInputMessage="1" showErrorMessage="1" sqref="H17:H18" xr:uid="{00000000-0002-0000-0D00-000000000000}">
      <formula1>"0%,5%,12%,18%,28%"</formula1>
    </dataValidation>
    <dataValidation type="whole" operator="greaterThan" allowBlank="1" showInputMessage="1" showErrorMessage="1" sqref="F17:F18" xr:uid="{00000000-0002-0000-0D00-000001000000}">
      <formula1>1</formula1>
    </dataValidation>
    <dataValidation type="decimal" operator="greaterThan" allowBlank="1" showInputMessage="1" showErrorMessage="1" error="Enter only Numeric Value greater than zero or leave the cell blank !" sqref="L17:L18" xr:uid="{00000000-0002-0000-0D00-000002000000}">
      <formula1>0</formula1>
    </dataValidation>
  </dataValidations>
  <printOptions horizontalCentered="1"/>
  <pageMargins left="0.25" right="0.25" top="0.75" bottom="0.75" header="0.3" footer="0.3"/>
  <pageSetup paperSize="9" scale="73" fitToHeight="0" orientation="landscape" r:id="rId6"/>
  <headerFooter alignWithMargins="0">
    <oddFooter>&amp;R&amp;"Book Antiqua,Bold"&amp;10Schedule-7/ Page &amp;P of &amp;N</oddFooter>
  </headerFooter>
  <rowBreaks count="1" manualBreakCount="1">
    <brk id="21" max="13" man="1"/>
  </rowBreaks>
  <colBreaks count="1" manualBreakCount="1">
    <brk id="13" max="1048575" man="1"/>
  </colBreaks>
  <drawing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U43"/>
  <sheetViews>
    <sheetView showZeros="0" view="pageBreakPreview" topLeftCell="A12" zoomScaleNormal="100" zoomScaleSheetLayoutView="100" workbookViewId="0">
      <selection activeCell="G16" sqref="G16"/>
    </sheetView>
  </sheetViews>
  <sheetFormatPr defaultColWidth="9" defaultRowHeight="14.4" x14ac:dyDescent="0.3"/>
  <cols>
    <col min="1" max="2" width="6.6640625" style="581" customWidth="1"/>
    <col min="3" max="3" width="21.6640625" style="581" customWidth="1"/>
    <col min="4" max="4" width="13.33203125" style="581" customWidth="1"/>
    <col min="5" max="5" width="23.6640625" style="581" customWidth="1"/>
    <col min="6" max="6" width="11.88671875" style="581" customWidth="1"/>
    <col min="7" max="7" width="14.33203125" style="581" customWidth="1"/>
    <col min="8" max="8" width="15.6640625" style="568" hidden="1" customWidth="1"/>
    <col min="9" max="9" width="20" style="569" hidden="1" customWidth="1"/>
    <col min="10" max="10" width="41.44140625" style="569" hidden="1" customWidth="1"/>
    <col min="11" max="11" width="21.21875" style="569" hidden="1" customWidth="1"/>
    <col min="12" max="13" width="14.21875" style="569" customWidth="1"/>
    <col min="14" max="16" width="9" style="570" customWidth="1"/>
    <col min="17" max="19" width="9" style="571"/>
    <col min="20" max="21" width="9" style="572"/>
    <col min="22" max="16384" width="9" style="573"/>
  </cols>
  <sheetData>
    <row r="1" spans="1:21" s="567" customFormat="1" ht="39.9" customHeight="1" x14ac:dyDescent="0.3">
      <c r="A1" s="983" t="s">
        <v>230</v>
      </c>
      <c r="B1" s="983"/>
      <c r="C1" s="983"/>
      <c r="D1" s="983"/>
      <c r="E1" s="983"/>
      <c r="F1" s="983"/>
      <c r="G1" s="983"/>
      <c r="H1" s="563"/>
      <c r="I1" s="564"/>
      <c r="J1" s="564"/>
      <c r="K1" s="564"/>
      <c r="L1" s="564"/>
      <c r="M1" s="564"/>
      <c r="N1" s="564"/>
      <c r="O1" s="564"/>
      <c r="P1" s="564"/>
      <c r="Q1" s="565"/>
      <c r="R1" s="565"/>
      <c r="S1" s="565"/>
      <c r="T1" s="566"/>
      <c r="U1" s="566"/>
    </row>
    <row r="2" spans="1:21" ht="18" customHeight="1" x14ac:dyDescent="0.3">
      <c r="A2" s="768" t="str">
        <f>'Sch-7'!A1</f>
        <v>CC/NT/W-COMM/DOM/A01/24/16897</v>
      </c>
      <c r="B2" s="395"/>
      <c r="C2" s="396"/>
      <c r="D2" s="397"/>
      <c r="E2" s="397"/>
      <c r="F2" s="397"/>
      <c r="G2" s="399" t="s">
        <v>231</v>
      </c>
    </row>
    <row r="3" spans="1:21" ht="18" customHeight="1" x14ac:dyDescent="0.3">
      <c r="A3" s="471"/>
      <c r="B3" s="471"/>
      <c r="C3" s="472"/>
      <c r="D3" s="494"/>
      <c r="E3" s="494"/>
      <c r="F3" s="494"/>
      <c r="G3" s="473"/>
    </row>
    <row r="4" spans="1:21" ht="18.899999999999999" customHeight="1" x14ac:dyDescent="0.3">
      <c r="A4" s="952" t="s">
        <v>232</v>
      </c>
      <c r="B4" s="952"/>
      <c r="C4" s="952"/>
      <c r="D4" s="952"/>
      <c r="E4" s="952"/>
      <c r="F4" s="952"/>
      <c r="G4" s="952"/>
    </row>
    <row r="5" spans="1:21" ht="21" customHeight="1" x14ac:dyDescent="0.3">
      <c r="A5" s="574" t="s">
        <v>5</v>
      </c>
      <c r="B5" s="574"/>
      <c r="C5" s="542"/>
      <c r="D5" s="542"/>
      <c r="E5" s="542"/>
      <c r="F5" s="542"/>
      <c r="G5" s="542"/>
    </row>
    <row r="6" spans="1:21" ht="21" customHeight="1" x14ac:dyDescent="0.3">
      <c r="A6" s="575" t="s">
        <v>233</v>
      </c>
      <c r="B6" s="575"/>
      <c r="C6" s="542"/>
      <c r="D6" s="542"/>
      <c r="E6" s="542"/>
      <c r="F6" s="542"/>
      <c r="G6" s="542"/>
    </row>
    <row r="7" spans="1:21" ht="21" customHeight="1" x14ac:dyDescent="0.3">
      <c r="A7" s="575" t="s">
        <v>8</v>
      </c>
      <c r="B7" s="575"/>
      <c r="C7" s="542"/>
      <c r="D7" s="542"/>
      <c r="E7" s="542"/>
      <c r="F7" s="542"/>
      <c r="G7" s="542"/>
    </row>
    <row r="8" spans="1:21" ht="21" customHeight="1" x14ac:dyDescent="0.3">
      <c r="A8" s="575" t="s">
        <v>10</v>
      </c>
      <c r="B8" s="575"/>
      <c r="C8" s="542"/>
      <c r="D8" s="542"/>
      <c r="E8" s="542"/>
      <c r="F8" s="542"/>
      <c r="G8" s="542"/>
    </row>
    <row r="9" spans="1:21" ht="21" customHeight="1" x14ac:dyDescent="0.3">
      <c r="A9" s="575" t="s">
        <v>234</v>
      </c>
      <c r="B9" s="575"/>
      <c r="C9" s="542"/>
      <c r="D9" s="542"/>
      <c r="E9" s="542"/>
      <c r="F9" s="542"/>
      <c r="G9" s="542"/>
    </row>
    <row r="10" spans="1:21" ht="21" customHeight="1" x14ac:dyDescent="0.3">
      <c r="A10" s="575" t="s">
        <v>235</v>
      </c>
      <c r="B10" s="575"/>
      <c r="C10" s="542"/>
      <c r="D10" s="542"/>
      <c r="E10" s="542"/>
      <c r="F10" s="542"/>
      <c r="G10" s="542"/>
    </row>
    <row r="11" spans="1:21" ht="21" customHeight="1" x14ac:dyDescent="0.3">
      <c r="A11" s="542"/>
      <c r="B11" s="542"/>
      <c r="C11" s="542"/>
      <c r="D11" s="542"/>
      <c r="E11" s="542"/>
      <c r="F11" s="542"/>
      <c r="G11" s="542"/>
    </row>
    <row r="12" spans="1:21" ht="60.75" customHeight="1" x14ac:dyDescent="0.3">
      <c r="A12" s="576" t="s">
        <v>236</v>
      </c>
      <c r="B12" s="576"/>
      <c r="C12" s="984" t="str">
        <f>'Sch-7'!A3</f>
        <v>Communication Equipment Package FOTE-05: Communication Equipment (SDH) Supply and Installation package for Communication Schemes approved in 24th NCT</v>
      </c>
      <c r="D12" s="984"/>
      <c r="E12" s="984"/>
      <c r="F12" s="984"/>
      <c r="G12" s="984"/>
    </row>
    <row r="13" spans="1:21" ht="21" customHeight="1" x14ac:dyDescent="0.3">
      <c r="A13" s="577" t="s">
        <v>237</v>
      </c>
      <c r="B13" s="577"/>
      <c r="C13" s="578"/>
      <c r="D13" s="577"/>
      <c r="E13" s="577"/>
      <c r="F13" s="577"/>
      <c r="G13" s="577"/>
    </row>
    <row r="14" spans="1:21" ht="55.5" customHeight="1" x14ac:dyDescent="0.3">
      <c r="A14" s="985" t="s">
        <v>238</v>
      </c>
      <c r="B14" s="985"/>
      <c r="C14" s="985"/>
      <c r="D14" s="985"/>
      <c r="E14" s="985"/>
      <c r="F14" s="985"/>
      <c r="G14" s="985"/>
      <c r="I14" s="579" t="s">
        <v>239</v>
      </c>
      <c r="J14" s="580" t="s">
        <v>240</v>
      </c>
    </row>
    <row r="15" spans="1:21" ht="69.900000000000006" customHeight="1" x14ac:dyDescent="0.3">
      <c r="B15" s="582">
        <v>1</v>
      </c>
      <c r="C15" s="980" t="s">
        <v>241</v>
      </c>
      <c r="D15" s="981"/>
      <c r="E15" s="981"/>
      <c r="F15" s="982"/>
      <c r="G15" s="583"/>
      <c r="H15" s="584">
        <f>'Sch-1'!N114+'Sch-2'!J114+'Sch-3 '!P73+'Sch-4a'!P29+'Sch-4b'!P34+'Sch-7'!M20</f>
        <v>0</v>
      </c>
      <c r="I15" s="585">
        <f>IF(H15=0,0,G15/H15)</f>
        <v>0</v>
      </c>
    </row>
    <row r="16" spans="1:21" ht="69.900000000000006" customHeight="1" x14ac:dyDescent="0.3">
      <c r="B16" s="582">
        <v>2</v>
      </c>
      <c r="C16" s="980" t="s">
        <v>323</v>
      </c>
      <c r="D16" s="981"/>
      <c r="E16" s="981"/>
      <c r="F16" s="982"/>
      <c r="G16" s="586"/>
      <c r="H16" s="584">
        <f>'Sch-1'!N114+'Sch-2'!J114+'Sch-3 '!P73+'Sch-4a'!P29+'Sch-4b'!P34+'Sch-7'!M20</f>
        <v>0</v>
      </c>
      <c r="I16" s="587">
        <f>G16</f>
        <v>0</v>
      </c>
    </row>
    <row r="17" spans="1:21" s="588" customFormat="1" ht="54.9" customHeight="1" x14ac:dyDescent="0.3">
      <c r="B17" s="589">
        <v>3</v>
      </c>
      <c r="C17" s="969" t="s">
        <v>242</v>
      </c>
      <c r="D17" s="970"/>
      <c r="E17" s="970"/>
      <c r="F17" s="971"/>
      <c r="G17" s="590"/>
      <c r="H17" s="591"/>
      <c r="I17" s="592"/>
      <c r="J17" s="592"/>
      <c r="K17" s="592"/>
      <c r="L17" s="592"/>
      <c r="M17" s="592"/>
      <c r="N17" s="593"/>
      <c r="O17" s="593"/>
      <c r="P17" s="593"/>
      <c r="Q17" s="594"/>
      <c r="R17" s="594"/>
      <c r="S17" s="594"/>
      <c r="T17" s="595"/>
      <c r="U17" s="595"/>
    </row>
    <row r="18" spans="1:21" s="588" customFormat="1" ht="21" customHeight="1" x14ac:dyDescent="0.3">
      <c r="B18" s="596"/>
      <c r="C18" s="597" t="s">
        <v>243</v>
      </c>
      <c r="D18" s="598"/>
      <c r="E18" s="599"/>
      <c r="F18" s="600" t="s">
        <v>244</v>
      </c>
      <c r="G18" s="601"/>
      <c r="H18" s="602">
        <f>'Sch-1'!N114</f>
        <v>0</v>
      </c>
      <c r="I18" s="603">
        <f t="shared" ref="I18:I23" si="0">IF(H18=0,0,G18/H18)</f>
        <v>0</v>
      </c>
      <c r="J18" s="604" t="s">
        <v>245</v>
      </c>
      <c r="K18" s="605">
        <f>I15+I16+I18+I25</f>
        <v>0</v>
      </c>
      <c r="L18" s="592"/>
      <c r="M18" s="592"/>
      <c r="N18" s="593"/>
      <c r="O18" s="593"/>
      <c r="P18" s="593"/>
      <c r="Q18" s="594"/>
      <c r="R18" s="594"/>
      <c r="S18" s="594"/>
      <c r="T18" s="595"/>
      <c r="U18" s="595"/>
    </row>
    <row r="19" spans="1:21" s="588" customFormat="1" ht="21" customHeight="1" x14ac:dyDescent="0.3">
      <c r="B19" s="596"/>
      <c r="C19" s="606" t="s">
        <v>246</v>
      </c>
      <c r="D19" s="598"/>
      <c r="E19" s="599"/>
      <c r="F19" s="600" t="s">
        <v>244</v>
      </c>
      <c r="G19" s="601"/>
      <c r="H19" s="602">
        <f>'Sch-2'!J114</f>
        <v>0</v>
      </c>
      <c r="I19" s="603">
        <f t="shared" si="0"/>
        <v>0</v>
      </c>
      <c r="J19" s="604" t="s">
        <v>246</v>
      </c>
      <c r="K19" s="605">
        <f>I15+I16+I19+I26</f>
        <v>0</v>
      </c>
      <c r="L19" s="592"/>
      <c r="M19" s="592"/>
      <c r="N19" s="593"/>
      <c r="O19" s="593"/>
      <c r="P19" s="593"/>
      <c r="Q19" s="594"/>
      <c r="R19" s="594"/>
      <c r="S19" s="594"/>
      <c r="T19" s="595"/>
      <c r="U19" s="595"/>
    </row>
    <row r="20" spans="1:21" s="588" customFormat="1" ht="21" customHeight="1" x14ac:dyDescent="0.3">
      <c r="B20" s="596"/>
      <c r="C20" s="606" t="s">
        <v>247</v>
      </c>
      <c r="D20" s="598"/>
      <c r="E20" s="599"/>
      <c r="F20" s="600" t="s">
        <v>244</v>
      </c>
      <c r="G20" s="601"/>
      <c r="H20" s="602">
        <f>'Sch-3 '!P73</f>
        <v>0</v>
      </c>
      <c r="I20" s="603">
        <f t="shared" si="0"/>
        <v>0</v>
      </c>
      <c r="J20" s="604" t="s">
        <v>247</v>
      </c>
      <c r="K20" s="605">
        <f>I15+I16+I20+I27</f>
        <v>0</v>
      </c>
      <c r="L20" s="592"/>
      <c r="M20" s="592"/>
      <c r="N20" s="593"/>
      <c r="O20" s="593"/>
      <c r="P20" s="593"/>
      <c r="Q20" s="594"/>
      <c r="R20" s="594"/>
      <c r="S20" s="594"/>
      <c r="T20" s="595"/>
      <c r="U20" s="595"/>
    </row>
    <row r="21" spans="1:21" s="588" customFormat="1" ht="21" customHeight="1" x14ac:dyDescent="0.3">
      <c r="B21" s="596"/>
      <c r="C21" s="597" t="s">
        <v>248</v>
      </c>
      <c r="D21" s="598"/>
      <c r="E21" s="599"/>
      <c r="F21" s="600" t="s">
        <v>244</v>
      </c>
      <c r="G21" s="601"/>
      <c r="H21" s="602">
        <f>'Sch-4a'!P29</f>
        <v>0</v>
      </c>
      <c r="I21" s="603">
        <f t="shared" si="0"/>
        <v>0</v>
      </c>
      <c r="J21" s="604" t="s">
        <v>248</v>
      </c>
      <c r="K21" s="605">
        <f>I15+I16+I21+I28</f>
        <v>0</v>
      </c>
      <c r="L21" s="592"/>
      <c r="M21" s="592"/>
      <c r="N21" s="593"/>
      <c r="O21" s="593"/>
      <c r="P21" s="593"/>
      <c r="Q21" s="594"/>
      <c r="R21" s="594"/>
      <c r="S21" s="594"/>
      <c r="T21" s="595"/>
      <c r="U21" s="595"/>
    </row>
    <row r="22" spans="1:21" s="588" customFormat="1" ht="21" customHeight="1" x14ac:dyDescent="0.3">
      <c r="B22" s="596"/>
      <c r="C22" s="597" t="s">
        <v>249</v>
      </c>
      <c r="D22" s="598"/>
      <c r="E22" s="599"/>
      <c r="F22" s="600" t="s">
        <v>244</v>
      </c>
      <c r="G22" s="601"/>
      <c r="H22" s="602">
        <f>'Sch-4b'!P34</f>
        <v>0</v>
      </c>
      <c r="I22" s="603">
        <f t="shared" si="0"/>
        <v>0</v>
      </c>
      <c r="J22" s="604" t="s">
        <v>250</v>
      </c>
      <c r="K22" s="605">
        <f>I15+I16+I22+I29</f>
        <v>0</v>
      </c>
      <c r="L22" s="592"/>
      <c r="M22" s="592"/>
      <c r="N22" s="593"/>
      <c r="O22" s="593"/>
      <c r="P22" s="593"/>
      <c r="Q22" s="594"/>
      <c r="R22" s="594"/>
      <c r="S22" s="594"/>
      <c r="T22" s="595"/>
      <c r="U22" s="595"/>
    </row>
    <row r="23" spans="1:21" s="588" customFormat="1" ht="23.25" customHeight="1" x14ac:dyDescent="0.3">
      <c r="B23" s="607"/>
      <c r="C23" s="608" t="s">
        <v>251</v>
      </c>
      <c r="D23" s="609"/>
      <c r="E23" s="599"/>
      <c r="F23" s="610" t="s">
        <v>244</v>
      </c>
      <c r="G23" s="611"/>
      <c r="H23" s="602">
        <f>'Sch-7'!M20</f>
        <v>0</v>
      </c>
      <c r="I23" s="603">
        <f t="shared" si="0"/>
        <v>0</v>
      </c>
      <c r="J23" s="604" t="s">
        <v>251</v>
      </c>
      <c r="K23" s="605">
        <f>I15+I16+I23+I30</f>
        <v>0</v>
      </c>
      <c r="L23" s="592"/>
      <c r="M23" s="592"/>
      <c r="N23" s="593"/>
      <c r="O23" s="593"/>
      <c r="P23" s="593"/>
      <c r="Q23" s="594"/>
      <c r="R23" s="594"/>
      <c r="S23" s="594"/>
      <c r="T23" s="595"/>
      <c r="U23" s="595"/>
    </row>
    <row r="24" spans="1:21" s="588" customFormat="1" ht="54.9" customHeight="1" x14ac:dyDescent="0.3">
      <c r="B24" s="589">
        <v>4</v>
      </c>
      <c r="C24" s="972" t="s">
        <v>324</v>
      </c>
      <c r="D24" s="973"/>
      <c r="E24" s="973"/>
      <c r="F24" s="974"/>
      <c r="G24" s="590"/>
      <c r="H24" s="591"/>
      <c r="I24" s="592"/>
      <c r="J24" s="592"/>
      <c r="K24" s="592"/>
      <c r="L24" s="592"/>
      <c r="M24" s="592"/>
      <c r="N24" s="593"/>
      <c r="O24" s="593"/>
      <c r="P24" s="593"/>
      <c r="Q24" s="594"/>
      <c r="R24" s="594"/>
      <c r="S24" s="594"/>
      <c r="T24" s="595"/>
      <c r="U24" s="595"/>
    </row>
    <row r="25" spans="1:21" s="588" customFormat="1" ht="21" customHeight="1" x14ac:dyDescent="0.3">
      <c r="A25" s="612"/>
      <c r="B25" s="596"/>
      <c r="C25" s="597" t="s">
        <v>252</v>
      </c>
      <c r="D25" s="598"/>
      <c r="E25" s="613"/>
      <c r="F25" s="600" t="s">
        <v>253</v>
      </c>
      <c r="G25" s="614"/>
      <c r="H25" s="602">
        <f>'Sch-1'!N114</f>
        <v>0</v>
      </c>
      <c r="I25" s="615">
        <f t="shared" ref="I25:I30" si="1">G25</f>
        <v>0</v>
      </c>
      <c r="J25" s="592"/>
      <c r="K25" s="592"/>
      <c r="L25" s="592"/>
      <c r="M25" s="592"/>
      <c r="N25" s="593"/>
      <c r="O25" s="593"/>
      <c r="P25" s="593"/>
      <c r="Q25" s="594"/>
      <c r="R25" s="594"/>
      <c r="S25" s="594"/>
      <c r="T25" s="595"/>
      <c r="U25" s="595"/>
    </row>
    <row r="26" spans="1:21" s="588" customFormat="1" ht="21" customHeight="1" x14ac:dyDescent="0.3">
      <c r="A26" s="612"/>
      <c r="B26" s="596"/>
      <c r="C26" s="606" t="s">
        <v>246</v>
      </c>
      <c r="D26" s="598"/>
      <c r="E26" s="613"/>
      <c r="F26" s="600" t="s">
        <v>253</v>
      </c>
      <c r="G26" s="614"/>
      <c r="H26" s="602">
        <f>'Sch-2'!J114</f>
        <v>0</v>
      </c>
      <c r="I26" s="615">
        <f t="shared" si="1"/>
        <v>0</v>
      </c>
      <c r="J26" s="592"/>
      <c r="K26" s="592"/>
      <c r="L26" s="592"/>
      <c r="M26" s="592"/>
      <c r="N26" s="593"/>
      <c r="O26" s="593"/>
      <c r="P26" s="593"/>
      <c r="Q26" s="594"/>
      <c r="R26" s="594"/>
      <c r="S26" s="594"/>
      <c r="T26" s="595"/>
      <c r="U26" s="595"/>
    </row>
    <row r="27" spans="1:21" s="588" customFormat="1" ht="21" customHeight="1" x14ac:dyDescent="0.3">
      <c r="A27" s="612"/>
      <c r="B27" s="596"/>
      <c r="C27" s="606" t="s">
        <v>247</v>
      </c>
      <c r="D27" s="598"/>
      <c r="E27" s="613"/>
      <c r="F27" s="600" t="s">
        <v>253</v>
      </c>
      <c r="G27" s="614"/>
      <c r="H27" s="602">
        <f>'Sch-3 '!P73</f>
        <v>0</v>
      </c>
      <c r="I27" s="615">
        <f t="shared" si="1"/>
        <v>0</v>
      </c>
      <c r="J27" s="592"/>
      <c r="K27" s="592"/>
      <c r="L27" s="592"/>
      <c r="M27" s="592"/>
      <c r="N27" s="593"/>
      <c r="O27" s="593"/>
      <c r="P27" s="593"/>
      <c r="Q27" s="594"/>
      <c r="R27" s="594"/>
      <c r="S27" s="594"/>
      <c r="T27" s="595"/>
      <c r="U27" s="595"/>
    </row>
    <row r="28" spans="1:21" s="588" customFormat="1" ht="21" customHeight="1" x14ac:dyDescent="0.3">
      <c r="A28" s="612"/>
      <c r="B28" s="596"/>
      <c r="C28" s="597" t="s">
        <v>248</v>
      </c>
      <c r="D28" s="598"/>
      <c r="E28" s="613"/>
      <c r="F28" s="600" t="s">
        <v>253</v>
      </c>
      <c r="G28" s="614"/>
      <c r="H28" s="602">
        <f>'Sch-4a'!P29</f>
        <v>0</v>
      </c>
      <c r="I28" s="615">
        <f t="shared" si="1"/>
        <v>0</v>
      </c>
      <c r="J28" s="592"/>
      <c r="K28" s="592"/>
      <c r="L28" s="592"/>
      <c r="M28" s="592"/>
      <c r="N28" s="593"/>
      <c r="O28" s="593"/>
      <c r="P28" s="593"/>
      <c r="Q28" s="594"/>
      <c r="R28" s="594"/>
      <c r="S28" s="594"/>
      <c r="T28" s="595"/>
      <c r="U28" s="595"/>
    </row>
    <row r="29" spans="1:21" s="588" customFormat="1" ht="21" customHeight="1" x14ac:dyDescent="0.3">
      <c r="A29" s="612"/>
      <c r="B29" s="596"/>
      <c r="C29" s="597" t="s">
        <v>249</v>
      </c>
      <c r="D29" s="598"/>
      <c r="E29" s="613"/>
      <c r="F29" s="600" t="s">
        <v>253</v>
      </c>
      <c r="G29" s="614"/>
      <c r="H29" s="602">
        <f>'Sch-4b'!P34</f>
        <v>0</v>
      </c>
      <c r="I29" s="615">
        <f t="shared" si="1"/>
        <v>0</v>
      </c>
      <c r="J29" s="592"/>
      <c r="K29" s="592"/>
      <c r="L29" s="592"/>
      <c r="M29" s="592"/>
      <c r="N29" s="593"/>
      <c r="O29" s="593"/>
      <c r="P29" s="593"/>
      <c r="Q29" s="594"/>
      <c r="R29" s="594"/>
      <c r="S29" s="594"/>
      <c r="T29" s="595"/>
      <c r="U29" s="595"/>
    </row>
    <row r="30" spans="1:21" s="588" customFormat="1" ht="21" customHeight="1" x14ac:dyDescent="0.3">
      <c r="A30" s="612"/>
      <c r="B30" s="607"/>
      <c r="C30" s="608" t="s">
        <v>251</v>
      </c>
      <c r="D30" s="609"/>
      <c r="E30" s="616"/>
      <c r="F30" s="610" t="s">
        <v>253</v>
      </c>
      <c r="G30" s="611"/>
      <c r="H30" s="602">
        <f>'Sch-7'!M20</f>
        <v>0</v>
      </c>
      <c r="I30" s="615">
        <f t="shared" si="1"/>
        <v>0</v>
      </c>
      <c r="J30" s="592"/>
      <c r="K30" s="592"/>
      <c r="L30" s="592"/>
      <c r="M30" s="592"/>
      <c r="N30" s="593"/>
      <c r="O30" s="593"/>
      <c r="P30" s="593"/>
      <c r="Q30" s="594"/>
      <c r="R30" s="594"/>
      <c r="S30" s="594"/>
      <c r="T30" s="595"/>
      <c r="U30" s="595"/>
    </row>
    <row r="31" spans="1:21" s="588" customFormat="1" ht="32.4" hidden="1" customHeight="1" x14ac:dyDescent="0.3">
      <c r="A31" s="612"/>
      <c r="B31" s="617"/>
      <c r="C31" s="975" t="s">
        <v>254</v>
      </c>
      <c r="D31" s="976"/>
      <c r="E31" s="976"/>
      <c r="F31" s="976"/>
      <c r="G31" s="976"/>
      <c r="H31" s="591"/>
      <c r="I31" s="592"/>
      <c r="J31" s="592"/>
      <c r="K31" s="592"/>
      <c r="L31" s="592"/>
      <c r="M31" s="592"/>
      <c r="N31" s="593"/>
      <c r="O31" s="593"/>
      <c r="P31" s="593"/>
      <c r="Q31" s="594"/>
      <c r="R31" s="594"/>
      <c r="S31" s="594"/>
      <c r="T31" s="595"/>
      <c r="U31" s="595"/>
    </row>
    <row r="32" spans="1:21" s="588" customFormat="1" ht="32.4" hidden="1" customHeight="1" x14ac:dyDescent="0.3">
      <c r="A32" s="612"/>
      <c r="B32" s="618">
        <v>5</v>
      </c>
      <c r="C32" s="977" t="s">
        <v>255</v>
      </c>
      <c r="D32" s="977"/>
      <c r="E32" s="977"/>
      <c r="F32" s="977"/>
      <c r="G32" s="977"/>
      <c r="H32" s="591"/>
      <c r="I32" s="592"/>
      <c r="J32" s="592"/>
      <c r="K32" s="592"/>
      <c r="L32" s="592"/>
      <c r="M32" s="592"/>
      <c r="N32" s="593"/>
      <c r="O32" s="593"/>
      <c r="P32" s="593"/>
      <c r="Q32" s="594"/>
      <c r="R32" s="594"/>
      <c r="S32" s="594"/>
      <c r="T32" s="595"/>
      <c r="U32" s="595"/>
    </row>
    <row r="33" spans="1:21" s="588" customFormat="1" ht="32.4" hidden="1" customHeight="1" x14ac:dyDescent="0.3">
      <c r="A33" s="612"/>
      <c r="B33" s="978"/>
      <c r="C33" s="978"/>
      <c r="D33" s="978"/>
      <c r="E33" s="978"/>
      <c r="F33" s="978"/>
      <c r="G33" s="978"/>
      <c r="H33" s="591"/>
      <c r="I33" s="592"/>
      <c r="J33" s="592"/>
      <c r="K33" s="592"/>
      <c r="L33" s="592"/>
      <c r="M33" s="592"/>
      <c r="N33" s="593"/>
      <c r="O33" s="593"/>
      <c r="P33" s="593"/>
      <c r="Q33" s="594"/>
      <c r="R33" s="594"/>
      <c r="S33" s="594"/>
      <c r="T33" s="595"/>
      <c r="U33" s="595"/>
    </row>
    <row r="34" spans="1:21" s="588" customFormat="1" ht="32.4" hidden="1" customHeight="1" x14ac:dyDescent="0.3">
      <c r="A34" s="612"/>
      <c r="B34" s="619"/>
      <c r="C34" s="977" t="s">
        <v>256</v>
      </c>
      <c r="D34" s="979"/>
      <c r="E34" s="979"/>
      <c r="F34" s="979"/>
      <c r="G34" s="979"/>
      <c r="H34" s="591"/>
      <c r="I34" s="592"/>
      <c r="J34" s="592"/>
      <c r="K34" s="592"/>
      <c r="L34" s="592"/>
      <c r="M34" s="592"/>
      <c r="N34" s="593"/>
      <c r="O34" s="593"/>
      <c r="P34" s="593"/>
      <c r="Q34" s="594"/>
      <c r="R34" s="594"/>
      <c r="S34" s="594"/>
      <c r="T34" s="595"/>
      <c r="U34" s="595"/>
    </row>
    <row r="35" spans="1:21" s="588" customFormat="1" ht="32.4" hidden="1" customHeight="1" x14ac:dyDescent="0.3">
      <c r="A35" s="577" t="s">
        <v>257</v>
      </c>
      <c r="B35" s="619"/>
      <c r="C35" s="620"/>
      <c r="E35" s="621"/>
      <c r="F35" s="621"/>
      <c r="G35" s="622"/>
      <c r="H35" s="591"/>
      <c r="I35" s="592"/>
      <c r="J35" s="592"/>
      <c r="K35" s="592"/>
      <c r="L35" s="592"/>
      <c r="M35" s="592"/>
      <c r="N35" s="593"/>
      <c r="O35" s="593"/>
      <c r="P35" s="593"/>
      <c r="Q35" s="594"/>
      <c r="R35" s="594"/>
      <c r="S35" s="594"/>
      <c r="T35" s="595"/>
      <c r="U35" s="595"/>
    </row>
    <row r="36" spans="1:21" s="588" customFormat="1" ht="33" customHeight="1" x14ac:dyDescent="0.3">
      <c r="A36" s="473" t="s">
        <v>258</v>
      </c>
      <c r="B36" s="619"/>
      <c r="C36" s="620"/>
      <c r="E36" s="621"/>
      <c r="F36" s="621"/>
      <c r="G36" s="622"/>
      <c r="H36" s="591"/>
      <c r="I36" s="592"/>
      <c r="J36" s="592"/>
      <c r="K36" s="592"/>
      <c r="L36" s="592"/>
      <c r="M36" s="592"/>
      <c r="N36" s="593"/>
      <c r="O36" s="593"/>
      <c r="P36" s="593"/>
      <c r="Q36" s="594"/>
      <c r="R36" s="594"/>
      <c r="S36" s="594"/>
      <c r="T36" s="595"/>
      <c r="U36" s="595"/>
    </row>
    <row r="37" spans="1:21" s="588" customFormat="1" ht="33" customHeight="1" x14ac:dyDescent="0.3">
      <c r="B37" s="473"/>
      <c r="D37" s="623"/>
      <c r="E37" s="472"/>
      <c r="F37" s="472"/>
      <c r="G37" s="472"/>
      <c r="H37" s="591"/>
      <c r="I37" s="592"/>
      <c r="J37" s="592"/>
      <c r="K37" s="592"/>
      <c r="L37" s="592"/>
      <c r="M37" s="592"/>
      <c r="N37" s="593"/>
      <c r="O37" s="593"/>
      <c r="P37" s="593"/>
      <c r="Q37" s="594"/>
      <c r="R37" s="594"/>
      <c r="S37" s="594"/>
      <c r="T37" s="595"/>
      <c r="U37" s="595"/>
    </row>
    <row r="38" spans="1:21" ht="33" customHeight="1" x14ac:dyDescent="0.3">
      <c r="A38" s="624"/>
      <c r="B38" s="624"/>
      <c r="C38" s="625"/>
      <c r="D38" s="472"/>
      <c r="E38" s="473"/>
      <c r="F38" s="473"/>
      <c r="G38" s="493" t="s">
        <v>259</v>
      </c>
    </row>
    <row r="39" spans="1:21" ht="33" customHeight="1" x14ac:dyDescent="0.3">
      <c r="A39" s="624"/>
      <c r="B39" s="624"/>
      <c r="C39" s="625"/>
      <c r="D39" s="472"/>
      <c r="E39" s="473"/>
      <c r="F39" s="473"/>
      <c r="G39" s="493" t="str">
        <f>"For and on behalf of " &amp; '[1]Sch-1'!C8</f>
        <v xml:space="preserve">For and on behalf of </v>
      </c>
    </row>
    <row r="40" spans="1:21" ht="33" customHeight="1" x14ac:dyDescent="0.3">
      <c r="A40" s="626"/>
      <c r="B40" s="626"/>
      <c r="C40" s="626"/>
      <c r="D40" s="627"/>
      <c r="E40" s="628"/>
      <c r="F40" s="628"/>
      <c r="G40" s="573"/>
    </row>
    <row r="41" spans="1:21" ht="33" customHeight="1" x14ac:dyDescent="0.3">
      <c r="A41" s="629" t="s">
        <v>260</v>
      </c>
      <c r="B41" s="629"/>
      <c r="C41" s="627" t="str">
        <f>'Sch-7'!E25</f>
        <v>--</v>
      </c>
      <c r="D41" s="627"/>
      <c r="E41" s="628" t="s">
        <v>261</v>
      </c>
      <c r="F41" s="968" t="str">
        <f>'Sch-7'!N25</f>
        <v/>
      </c>
      <c r="G41" s="968"/>
    </row>
    <row r="42" spans="1:21" ht="33" customHeight="1" x14ac:dyDescent="0.3">
      <c r="A42" s="629" t="s">
        <v>262</v>
      </c>
      <c r="B42" s="629"/>
      <c r="C42" s="627" t="str">
        <f>'Sch-7'!E26</f>
        <v/>
      </c>
      <c r="D42" s="630"/>
      <c r="E42" s="628" t="s">
        <v>263</v>
      </c>
      <c r="F42" s="968" t="str">
        <f>'Sch-7'!N26</f>
        <v/>
      </c>
      <c r="G42" s="968"/>
    </row>
    <row r="43" spans="1:21" ht="33" customHeight="1" x14ac:dyDescent="0.3">
      <c r="A43" s="624"/>
      <c r="B43" s="624"/>
      <c r="C43" s="624"/>
      <c r="D43" s="624"/>
      <c r="E43" s="628"/>
      <c r="F43" s="628"/>
      <c r="G43" s="573"/>
    </row>
  </sheetData>
  <sheetProtection algorithmName="SHA-512" hashValue="C/BHQcjxBUjf73fcsFdCAjFqFqyVD0ZMGcR5LMhce2S/ZBQuZvaQ+t09B4EhqgM2zhZbxzKXxwE2aZiQAWvRBw==" saltValue="oUZlF00q2SaMHnE95jPuzg==" spinCount="100000" sheet="1" formatColumns="0" formatRows="0" selectLockedCells="1"/>
  <customSheetViews>
    <customSheetView guid="{C058D58D-0A44-4B7F-A839-6AD7930832D3}" showPageBreaks="1" zeroValues="0" printArea="1" hiddenRows="1" hiddenColumns="1" view="pageBreakPreview">
      <selection activeCell="G27" sqref="G27"/>
      <pageMargins left="0.72" right="0.49" top="0.62" bottom="0.52" header="0.32" footer="0.27"/>
      <pageSetup scale="96" orientation="portrait" r:id="rId1"/>
      <headerFooter alignWithMargins="0">
        <oddFooter>&amp;R&amp;"Book Antiqua,Bold"&amp;10Letter of Discount  / Page &amp;P of &amp;N</oddFooter>
      </headerFooter>
    </customSheetView>
    <customSheetView guid="{B506D4DB-B5B3-4722-9CF5-EE949FBC5D29}" showPageBreaks="1" zeroValues="0" printArea="1" hiddenRows="1" hiddenColumns="1" view="pageBreakPreview" topLeftCell="A16">
      <selection activeCell="G27" sqref="G27"/>
      <pageMargins left="0.72" right="0.49" top="0.62" bottom="0.52" header="0.32" footer="0.27"/>
      <pageSetup scale="96" orientation="portrait" r:id="rId2"/>
      <headerFooter alignWithMargins="0">
        <oddFooter>&amp;R&amp;"Book Antiqua,Bold"&amp;10Letter of Discount  / Page &amp;P of &amp;N</oddFooter>
      </headerFooter>
    </customSheetView>
    <customSheetView guid="{302D9D75-0757-45DA-AFBF-614F08F1401B}" showPageBreaks="1" zeroValues="0" printArea="1" hiddenRows="1" hiddenColumns="1" view="pageBreakPreview" topLeftCell="A10">
      <selection activeCell="G15" sqref="G15"/>
      <pageMargins left="0.72" right="0.49" top="0.62" bottom="0.52" header="0.32" footer="0.27"/>
      <pageSetup scale="96" orientation="portrait" r:id="rId3"/>
      <headerFooter alignWithMargins="0">
        <oddFooter>&amp;R&amp;"Book Antiqua,Bold"&amp;10Letter of Discount  / Page &amp;P of &amp;N</oddFooter>
      </headerFooter>
    </customSheetView>
    <customSheetView guid="{C6A7FFED-91EB-41DF-A944-2BFB2D792481}" showPageBreaks="1" zeroValues="0" printArea="1" hiddenRows="1" hiddenColumns="1" view="pageBreakPreview" topLeftCell="A25">
      <selection activeCell="G16" sqref="G16"/>
      <pageMargins left="0.72" right="0.49" top="0.62" bottom="0.52" header="0.32" footer="0.27"/>
      <pageSetup scale="96" orientation="portrait" r:id="rId4"/>
      <headerFooter alignWithMargins="0">
        <oddFooter>&amp;R&amp;"Book Antiqua,Bold"&amp;10Letter of Discount  / Page &amp;P of &amp;N</oddFooter>
      </headerFooter>
    </customSheetView>
    <customSheetView guid="{03FF083C-583E-419B-931B-109B3C9F6C32}" showPageBreaks="1" zeroValues="0" printArea="1" hiddenRows="1" hiddenColumns="1" view="pageBreakPreview">
      <selection activeCell="G27" sqref="G27"/>
      <pageMargins left="0.72" right="0.49" top="0.62" bottom="0.52" header="0.32" footer="0.27"/>
      <pageSetup scale="96" orientation="portrait" r:id="rId5"/>
      <headerFooter alignWithMargins="0">
        <oddFooter>&amp;R&amp;"Book Antiqua,Bold"&amp;10Letter of Discount  / Page &amp;P of &amp;N</oddFooter>
      </headerFooter>
    </customSheetView>
  </customSheetViews>
  <mergeCells count="14">
    <mergeCell ref="C16:F16"/>
    <mergeCell ref="A1:G1"/>
    <mergeCell ref="A4:G4"/>
    <mergeCell ref="C12:G12"/>
    <mergeCell ref="A14:G14"/>
    <mergeCell ref="C15:F15"/>
    <mergeCell ref="F41:G41"/>
    <mergeCell ref="F42:G42"/>
    <mergeCell ref="C17:F17"/>
    <mergeCell ref="C24:F24"/>
    <mergeCell ref="C31:G31"/>
    <mergeCell ref="C32:G32"/>
    <mergeCell ref="B33:G33"/>
    <mergeCell ref="C34:G34"/>
  </mergeCells>
  <dataValidations count="3">
    <dataValidation type="decimal" operator="greaterThan" allowBlank="1" showInputMessage="1" showErrorMessage="1" error="Enter numeric figures only." sqref="G18:G22" xr:uid="{00000000-0002-0000-0E00-000000000000}">
      <formula1>0</formula1>
    </dataValidation>
    <dataValidation type="decimal" allowBlank="1" showInputMessage="1" showErrorMessage="1" error="Enter in percent only." sqref="G16 G25:G30 G23" xr:uid="{00000000-0002-0000-0E00-000001000000}">
      <formula1>0</formula1>
      <formula2>100</formula2>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96" orientation="portrait" r:id="rId6"/>
  <headerFooter alignWithMargins="0">
    <oddFooter>&amp;R&amp;"Book Antiqua,Bold"&amp;10Letter of Discount  / Page &amp;P of &amp;N</oddFooter>
  </headerFooter>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O73"/>
  <sheetViews>
    <sheetView showGridLines="0" showZeros="0" tabSelected="1" view="pageBreakPreview" topLeftCell="A5" zoomScaleNormal="100" zoomScaleSheetLayoutView="100" workbookViewId="0">
      <selection activeCell="D50" sqref="D50:F50"/>
    </sheetView>
  </sheetViews>
  <sheetFormatPr defaultColWidth="8" defaultRowHeight="14.4" x14ac:dyDescent="0.3"/>
  <cols>
    <col min="1" max="1" width="9.33203125" style="634" customWidth="1"/>
    <col min="2" max="2" width="10.44140625" style="639" customWidth="1"/>
    <col min="3" max="3" width="12.88671875" style="634" customWidth="1"/>
    <col min="4" max="4" width="18.109375" style="634" customWidth="1"/>
    <col min="5" max="5" width="11.109375" style="634" customWidth="1"/>
    <col min="6" max="6" width="29" style="634" customWidth="1"/>
    <col min="7" max="8" width="8" style="634" hidden="1" customWidth="1"/>
    <col min="9" max="27" width="8" style="635" hidden="1" customWidth="1"/>
    <col min="28" max="28" width="17.44140625" style="635" hidden="1" customWidth="1"/>
    <col min="29" max="29" width="12.109375" style="635" hidden="1" customWidth="1"/>
    <col min="30" max="30" width="8" style="636" hidden="1" customWidth="1"/>
    <col min="31" max="31" width="8" style="637" hidden="1" customWidth="1"/>
    <col min="32" max="32" width="12" style="637" hidden="1" customWidth="1"/>
    <col min="33" max="35" width="8" style="636" hidden="1" customWidth="1"/>
    <col min="36" max="36" width="9.109375" style="636" hidden="1" customWidth="1"/>
    <col min="37" max="38" width="8" style="636" hidden="1" customWidth="1"/>
    <col min="39" max="41" width="8" style="636" customWidth="1"/>
    <col min="42" max="16384" width="8" style="635"/>
  </cols>
  <sheetData>
    <row r="1" spans="1:36" ht="17.399999999999999" x14ac:dyDescent="0.3">
      <c r="A1" s="631" t="str">
        <f>Cover!$B$3</f>
        <v>CC/NT/W-COMM/DOM/A01/24/16897</v>
      </c>
      <c r="B1" s="631"/>
      <c r="C1" s="632"/>
      <c r="D1" s="632"/>
      <c r="E1" s="632"/>
      <c r="F1" s="633" t="s">
        <v>264</v>
      </c>
      <c r="Z1" s="635" t="str">
        <f>'[1]Names of Bidder'!C6</f>
        <v>Sole Bidder</v>
      </c>
      <c r="AE1" s="637">
        <v>1</v>
      </c>
      <c r="AF1" s="637" t="s">
        <v>265</v>
      </c>
      <c r="AI1" s="637">
        <v>1</v>
      </c>
      <c r="AJ1" s="636" t="s">
        <v>266</v>
      </c>
    </row>
    <row r="2" spans="1:36" x14ac:dyDescent="0.3">
      <c r="B2" s="634"/>
      <c r="Z2" s="635">
        <f>'[1]Names of Bidder'!K6</f>
        <v>0</v>
      </c>
      <c r="AE2" s="637">
        <v>2</v>
      </c>
      <c r="AF2" s="637" t="s">
        <v>267</v>
      </c>
      <c r="AI2" s="637">
        <v>2</v>
      </c>
      <c r="AJ2" s="636" t="s">
        <v>268</v>
      </c>
    </row>
    <row r="3" spans="1:36" x14ac:dyDescent="0.3">
      <c r="A3" s="1001" t="s">
        <v>269</v>
      </c>
      <c r="B3" s="1001"/>
      <c r="C3" s="1001"/>
      <c r="D3" s="1001"/>
      <c r="E3" s="1001"/>
      <c r="F3" s="1001"/>
      <c r="AE3" s="637">
        <v>3</v>
      </c>
      <c r="AF3" s="637" t="s">
        <v>270</v>
      </c>
      <c r="AI3" s="637">
        <v>3</v>
      </c>
      <c r="AJ3" s="636" t="s">
        <v>271</v>
      </c>
    </row>
    <row r="4" spans="1:36" x14ac:dyDescent="0.3">
      <c r="A4" s="638"/>
      <c r="B4" s="638"/>
      <c r="C4" s="638"/>
      <c r="D4" s="638"/>
      <c r="E4" s="638"/>
      <c r="F4" s="638"/>
      <c r="AE4" s="637">
        <v>4</v>
      </c>
      <c r="AF4" s="637" t="s">
        <v>272</v>
      </c>
      <c r="AI4" s="637">
        <v>4</v>
      </c>
      <c r="AJ4" s="636" t="s">
        <v>273</v>
      </c>
    </row>
    <row r="5" spans="1:36" x14ac:dyDescent="0.3">
      <c r="A5" s="639" t="s">
        <v>274</v>
      </c>
      <c r="C5" s="1002"/>
      <c r="D5" s="1002"/>
      <c r="E5" s="1002"/>
      <c r="F5" s="1002"/>
      <c r="AE5" s="637">
        <v>5</v>
      </c>
      <c r="AF5" s="637" t="s">
        <v>272</v>
      </c>
      <c r="AI5" s="637">
        <v>5</v>
      </c>
      <c r="AJ5" s="636" t="s">
        <v>275</v>
      </c>
    </row>
    <row r="6" spans="1:36" x14ac:dyDescent="0.3">
      <c r="A6" s="639" t="s">
        <v>276</v>
      </c>
      <c r="B6" s="1003" t="str">
        <f>'[1]Sch-1'!B187</f>
        <v>--</v>
      </c>
      <c r="C6" s="1003"/>
      <c r="AE6" s="637">
        <v>6</v>
      </c>
      <c r="AF6" s="637" t="s">
        <v>272</v>
      </c>
      <c r="AG6" s="640" t="e">
        <f>DAY(B6)</f>
        <v>#VALUE!</v>
      </c>
      <c r="AI6" s="637">
        <v>6</v>
      </c>
      <c r="AJ6" s="636" t="s">
        <v>277</v>
      </c>
    </row>
    <row r="7" spans="1:36" x14ac:dyDescent="0.3">
      <c r="A7" s="639"/>
      <c r="B7" s="641"/>
      <c r="C7" s="641"/>
      <c r="AE7" s="637">
        <v>7</v>
      </c>
      <c r="AF7" s="637" t="s">
        <v>272</v>
      </c>
      <c r="AG7" s="640" t="e">
        <f>MONTH(B6)</f>
        <v>#VALUE!</v>
      </c>
      <c r="AI7" s="637">
        <v>7</v>
      </c>
      <c r="AJ7" s="636" t="s">
        <v>278</v>
      </c>
    </row>
    <row r="8" spans="1:36" x14ac:dyDescent="0.3">
      <c r="A8" s="642" t="s">
        <v>5</v>
      </c>
      <c r="B8" s="643"/>
      <c r="F8" s="644"/>
      <c r="AE8" s="637">
        <v>8</v>
      </c>
      <c r="AF8" s="637" t="s">
        <v>272</v>
      </c>
      <c r="AG8" s="640" t="e">
        <f>LOOKUP(AG7,AI1:AI12,AJ1:AJ12)</f>
        <v>#VALUE!</v>
      </c>
      <c r="AI8" s="637">
        <v>8</v>
      </c>
      <c r="AJ8" s="636" t="s">
        <v>279</v>
      </c>
    </row>
    <row r="9" spans="1:36" x14ac:dyDescent="0.3">
      <c r="A9" s="645" t="str">
        <f>'[1]Sch-1'!M7</f>
        <v>Contracts Services, 3rd Floor</v>
      </c>
      <c r="B9" s="645"/>
      <c r="F9" s="644"/>
      <c r="AE9" s="637">
        <v>9</v>
      </c>
      <c r="AF9" s="637" t="s">
        <v>272</v>
      </c>
      <c r="AG9" s="640" t="e">
        <f>YEAR(B6)</f>
        <v>#VALUE!</v>
      </c>
      <c r="AI9" s="637">
        <v>9</v>
      </c>
      <c r="AJ9" s="636" t="s">
        <v>280</v>
      </c>
    </row>
    <row r="10" spans="1:36" x14ac:dyDescent="0.3">
      <c r="A10" s="645" t="str">
        <f>'[1]Sch-1'!M8</f>
        <v>Power Grid Corporation of India Ltd.,</v>
      </c>
      <c r="B10" s="645"/>
      <c r="F10" s="644"/>
      <c r="AE10" s="637">
        <v>10</v>
      </c>
      <c r="AF10" s="637" t="s">
        <v>272</v>
      </c>
      <c r="AI10" s="637">
        <v>10</v>
      </c>
      <c r="AJ10" s="636" t="s">
        <v>281</v>
      </c>
    </row>
    <row r="11" spans="1:36" x14ac:dyDescent="0.3">
      <c r="A11" s="645" t="str">
        <f>'[1]Sch-1'!M9</f>
        <v>"Saudamini", Plot No.-2</v>
      </c>
      <c r="B11" s="645"/>
      <c r="F11" s="644"/>
      <c r="AE11" s="637">
        <v>11</v>
      </c>
      <c r="AF11" s="637" t="s">
        <v>272</v>
      </c>
      <c r="AI11" s="637">
        <v>11</v>
      </c>
      <c r="AJ11" s="636" t="s">
        <v>282</v>
      </c>
    </row>
    <row r="12" spans="1:36" x14ac:dyDescent="0.3">
      <c r="A12" s="645" t="str">
        <f>'[1]Sch-1'!M10</f>
        <v xml:space="preserve">Sector-29, </v>
      </c>
      <c r="B12" s="645"/>
      <c r="F12" s="644"/>
      <c r="AE12" s="637">
        <v>12</v>
      </c>
      <c r="AF12" s="637" t="s">
        <v>272</v>
      </c>
      <c r="AI12" s="637">
        <v>12</v>
      </c>
      <c r="AJ12" s="636" t="s">
        <v>283</v>
      </c>
    </row>
    <row r="13" spans="1:36" x14ac:dyDescent="0.3">
      <c r="A13" s="645" t="str">
        <f>'[1]Sch-1'!M11</f>
        <v>Gurugram (Haryana) - 122001</v>
      </c>
      <c r="B13" s="645"/>
      <c r="F13" s="644"/>
      <c r="AE13" s="637">
        <v>13</v>
      </c>
      <c r="AF13" s="637" t="s">
        <v>272</v>
      </c>
    </row>
    <row r="14" spans="1:36" ht="22.5" customHeight="1" x14ac:dyDescent="0.3">
      <c r="A14" s="639"/>
      <c r="F14" s="644"/>
      <c r="AE14" s="637">
        <v>14</v>
      </c>
      <c r="AF14" s="637" t="s">
        <v>272</v>
      </c>
    </row>
    <row r="15" spans="1:36" ht="67.95" customHeight="1" x14ac:dyDescent="0.3">
      <c r="A15" s="646" t="s">
        <v>284</v>
      </c>
      <c r="B15" s="647"/>
      <c r="C15" s="1004" t="str">
        <f>Discount!C12</f>
        <v>Communication Equipment Package FOTE-05: Communication Equipment (SDH) Supply and Installation package for Communication Schemes approved in 24th NCT</v>
      </c>
      <c r="D15" s="1004"/>
      <c r="E15" s="1004"/>
      <c r="F15" s="1004"/>
      <c r="AE15" s="637">
        <v>15</v>
      </c>
      <c r="AF15" s="637" t="s">
        <v>272</v>
      </c>
    </row>
    <row r="16" spans="1:36" ht="27.75" customHeight="1" x14ac:dyDescent="0.3">
      <c r="A16" s="634" t="s">
        <v>285</v>
      </c>
      <c r="B16" s="634"/>
      <c r="C16" s="644"/>
      <c r="D16" s="644"/>
      <c r="E16" s="644"/>
      <c r="F16" s="644"/>
      <c r="AE16" s="637">
        <v>16</v>
      </c>
      <c r="AF16" s="637" t="s">
        <v>272</v>
      </c>
    </row>
    <row r="17" spans="1:41" ht="152.25" customHeight="1" x14ac:dyDescent="0.3">
      <c r="A17" s="647">
        <v>1</v>
      </c>
      <c r="B17" s="995"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or such other sums as may be determined in accordance with the terms and conditions of the Bidding Documents.</v>
      </c>
      <c r="C17" s="995"/>
      <c r="D17" s="995"/>
      <c r="E17" s="995"/>
      <c r="F17" s="995"/>
      <c r="Z17" s="648" t="s">
        <v>286</v>
      </c>
      <c r="AA17" s="649" t="s">
        <v>287</v>
      </c>
      <c r="AB17" s="650">
        <f>'Sch-6 After Discount'!D28</f>
        <v>0</v>
      </c>
      <c r="AC17" s="651"/>
      <c r="AE17" s="637">
        <v>17</v>
      </c>
      <c r="AF17" s="637" t="s">
        <v>272</v>
      </c>
    </row>
    <row r="18" spans="1:41" ht="39" customHeight="1" x14ac:dyDescent="0.3">
      <c r="B18" s="1005" t="s">
        <v>288</v>
      </c>
      <c r="C18" s="1005"/>
      <c r="D18" s="1005"/>
      <c r="E18" s="1005"/>
      <c r="F18" s="1005"/>
      <c r="AE18" s="637">
        <v>18</v>
      </c>
      <c r="AF18" s="637" t="s">
        <v>272</v>
      </c>
    </row>
    <row r="19" spans="1:41" s="634" customFormat="1" ht="27.75" customHeight="1" x14ac:dyDescent="0.3">
      <c r="A19" s="652">
        <v>2</v>
      </c>
      <c r="B19" s="1006" t="s">
        <v>289</v>
      </c>
      <c r="C19" s="1006"/>
      <c r="D19" s="1006"/>
      <c r="E19" s="1006"/>
      <c r="F19" s="1006"/>
      <c r="AD19" s="653"/>
      <c r="AE19" s="637">
        <v>19</v>
      </c>
      <c r="AF19" s="637" t="s">
        <v>272</v>
      </c>
      <c r="AG19" s="653"/>
      <c r="AH19" s="653"/>
      <c r="AI19" s="653"/>
      <c r="AJ19" s="653"/>
      <c r="AK19" s="653"/>
      <c r="AL19" s="653"/>
      <c r="AM19" s="653"/>
      <c r="AN19" s="653"/>
      <c r="AO19" s="653"/>
    </row>
    <row r="20" spans="1:41" ht="39.75" customHeight="1" x14ac:dyDescent="0.3">
      <c r="A20" s="647">
        <v>2.1</v>
      </c>
      <c r="B20" s="995" t="s">
        <v>290</v>
      </c>
      <c r="C20" s="995"/>
      <c r="D20" s="995"/>
      <c r="E20" s="995"/>
      <c r="F20" s="995"/>
      <c r="AE20" s="637">
        <v>20</v>
      </c>
      <c r="AF20" s="637" t="s">
        <v>272</v>
      </c>
    </row>
    <row r="21" spans="1:41" ht="36.75" customHeight="1" x14ac:dyDescent="0.3">
      <c r="B21" s="999" t="s">
        <v>291</v>
      </c>
      <c r="C21" s="999"/>
      <c r="D21" s="995" t="s">
        <v>292</v>
      </c>
      <c r="E21" s="995"/>
      <c r="F21" s="995"/>
      <c r="AE21" s="637">
        <v>21</v>
      </c>
      <c r="AF21" s="637" t="s">
        <v>265</v>
      </c>
    </row>
    <row r="22" spans="1:41" ht="33" customHeight="1" x14ac:dyDescent="0.3">
      <c r="B22" s="999" t="s">
        <v>293</v>
      </c>
      <c r="C22" s="999"/>
      <c r="D22" s="654" t="s">
        <v>294</v>
      </c>
      <c r="E22" s="646"/>
      <c r="F22" s="646"/>
      <c r="AE22" s="637">
        <v>22</v>
      </c>
      <c r="AF22" s="637" t="s">
        <v>272</v>
      </c>
    </row>
    <row r="23" spans="1:41" ht="27.9" customHeight="1" x14ac:dyDescent="0.3">
      <c r="B23" s="999" t="s">
        <v>295</v>
      </c>
      <c r="C23" s="999"/>
      <c r="D23" s="646" t="s">
        <v>296</v>
      </c>
      <c r="E23" s="646"/>
      <c r="F23" s="646"/>
      <c r="H23" s="653"/>
      <c r="AE23" s="637">
        <v>23</v>
      </c>
      <c r="AF23" s="637" t="s">
        <v>272</v>
      </c>
    </row>
    <row r="24" spans="1:41" ht="27.9" customHeight="1" x14ac:dyDescent="0.3">
      <c r="B24" s="998" t="s">
        <v>297</v>
      </c>
      <c r="C24" s="999"/>
      <c r="D24" s="646" t="s">
        <v>298</v>
      </c>
      <c r="E24" s="646"/>
      <c r="F24" s="646"/>
      <c r="AE24" s="637">
        <v>24</v>
      </c>
      <c r="AF24" s="637" t="s">
        <v>272</v>
      </c>
    </row>
    <row r="25" spans="1:41" ht="27.9" customHeight="1" x14ac:dyDescent="0.3">
      <c r="B25" s="998" t="s">
        <v>299</v>
      </c>
      <c r="C25" s="999"/>
      <c r="D25" s="654" t="s">
        <v>300</v>
      </c>
      <c r="E25" s="646"/>
      <c r="F25" s="646"/>
    </row>
    <row r="26" spans="1:41" ht="27.9" customHeight="1" x14ac:dyDescent="0.3">
      <c r="B26" s="999" t="s">
        <v>301</v>
      </c>
      <c r="C26" s="999"/>
      <c r="D26" s="646" t="s">
        <v>302</v>
      </c>
      <c r="E26" s="646"/>
      <c r="F26" s="646"/>
      <c r="AE26" s="637">
        <v>25</v>
      </c>
      <c r="AF26" s="637" t="s">
        <v>272</v>
      </c>
    </row>
    <row r="27" spans="1:41" ht="27.9" customHeight="1" x14ac:dyDescent="0.3">
      <c r="B27" s="999" t="s">
        <v>303</v>
      </c>
      <c r="C27" s="999"/>
      <c r="D27" s="646" t="s">
        <v>304</v>
      </c>
      <c r="E27" s="646"/>
      <c r="F27" s="646"/>
      <c r="AE27" s="637">
        <v>26</v>
      </c>
      <c r="AF27" s="637" t="s">
        <v>272</v>
      </c>
    </row>
    <row r="28" spans="1:41" ht="43.5" customHeight="1" x14ac:dyDescent="0.3">
      <c r="B28" s="999" t="s">
        <v>209</v>
      </c>
      <c r="C28" s="999"/>
      <c r="D28" s="1000" t="s">
        <v>305</v>
      </c>
      <c r="E28" s="1000"/>
      <c r="F28" s="1000"/>
      <c r="AE28" s="637">
        <v>27</v>
      </c>
      <c r="AF28" s="637" t="s">
        <v>272</v>
      </c>
    </row>
    <row r="29" spans="1:41" ht="114.75" customHeight="1" x14ac:dyDescent="0.3">
      <c r="A29" s="655">
        <v>2.2000000000000002</v>
      </c>
      <c r="B29" s="995" t="s">
        <v>306</v>
      </c>
      <c r="C29" s="995"/>
      <c r="D29" s="995"/>
      <c r="E29" s="995"/>
      <c r="F29" s="995"/>
      <c r="AE29" s="637">
        <v>28</v>
      </c>
      <c r="AF29" s="637" t="s">
        <v>272</v>
      </c>
    </row>
    <row r="30" spans="1:41" ht="85.5" customHeight="1" x14ac:dyDescent="0.3">
      <c r="A30" s="655">
        <v>2.2999999999999998</v>
      </c>
      <c r="B30" s="994" t="s">
        <v>330</v>
      </c>
      <c r="C30" s="995"/>
      <c r="D30" s="995"/>
      <c r="E30" s="995"/>
      <c r="F30" s="995"/>
      <c r="AE30" s="637">
        <v>29</v>
      </c>
      <c r="AF30" s="637" t="s">
        <v>272</v>
      </c>
    </row>
    <row r="31" spans="1:41" ht="146.25" customHeight="1" x14ac:dyDescent="0.3">
      <c r="A31" s="655">
        <v>2.4</v>
      </c>
      <c r="B31" s="995" t="s">
        <v>307</v>
      </c>
      <c r="C31" s="995"/>
      <c r="D31" s="995"/>
      <c r="E31" s="995"/>
      <c r="F31" s="995"/>
      <c r="AE31" s="637">
        <v>30</v>
      </c>
      <c r="AF31" s="637" t="s">
        <v>272</v>
      </c>
    </row>
    <row r="32" spans="1:41" ht="93" customHeight="1" x14ac:dyDescent="0.3">
      <c r="A32" s="655">
        <v>2.5</v>
      </c>
      <c r="B32" s="995" t="s">
        <v>308</v>
      </c>
      <c r="C32" s="995"/>
      <c r="D32" s="995"/>
      <c r="E32" s="995"/>
      <c r="F32" s="995"/>
      <c r="AE32" s="637">
        <v>31</v>
      </c>
      <c r="AF32" s="637" t="s">
        <v>265</v>
      </c>
    </row>
    <row r="33" spans="1:6" ht="86.25" customHeight="1" x14ac:dyDescent="0.3">
      <c r="A33" s="647">
        <v>3</v>
      </c>
      <c r="B33" s="995" t="s">
        <v>309</v>
      </c>
      <c r="C33" s="995"/>
      <c r="D33" s="995"/>
      <c r="E33" s="995"/>
      <c r="F33" s="995"/>
    </row>
    <row r="34" spans="1:6" ht="57" customHeight="1" x14ac:dyDescent="0.3">
      <c r="A34" s="647">
        <v>3.1</v>
      </c>
      <c r="B34" s="865" t="s">
        <v>310</v>
      </c>
      <c r="C34" s="865"/>
      <c r="D34" s="865"/>
      <c r="E34" s="865"/>
      <c r="F34" s="865"/>
    </row>
    <row r="35" spans="1:6" ht="125.25" customHeight="1" x14ac:dyDescent="0.3">
      <c r="A35" s="655">
        <v>3.2</v>
      </c>
      <c r="B35" s="994" t="s">
        <v>311</v>
      </c>
      <c r="C35" s="995"/>
      <c r="D35" s="995"/>
      <c r="E35" s="995"/>
      <c r="F35" s="995"/>
    </row>
    <row r="36" spans="1:6" ht="15.75" customHeight="1" x14ac:dyDescent="0.3">
      <c r="A36" s="655"/>
      <c r="B36" s="995"/>
      <c r="C36" s="995"/>
      <c r="D36" s="995"/>
      <c r="E36" s="995"/>
      <c r="F36" s="995"/>
    </row>
    <row r="37" spans="1:6" ht="58.5" customHeight="1" x14ac:dyDescent="0.3">
      <c r="A37" s="655">
        <v>3.3</v>
      </c>
      <c r="B37" s="994" t="s">
        <v>312</v>
      </c>
      <c r="C37" s="995"/>
      <c r="D37" s="995"/>
      <c r="E37" s="995"/>
      <c r="F37" s="995"/>
    </row>
    <row r="38" spans="1:6" ht="5.25" customHeight="1" x14ac:dyDescent="0.3">
      <c r="A38" s="655"/>
      <c r="B38" s="995"/>
      <c r="C38" s="995"/>
      <c r="D38" s="995"/>
      <c r="E38" s="995"/>
      <c r="F38" s="995"/>
    </row>
    <row r="39" spans="1:6" ht="84" customHeight="1" x14ac:dyDescent="0.3">
      <c r="A39" s="647">
        <v>4</v>
      </c>
      <c r="B39" s="996" t="s">
        <v>313</v>
      </c>
      <c r="C39" s="996"/>
      <c r="D39" s="996"/>
      <c r="E39" s="996"/>
      <c r="F39" s="996"/>
    </row>
    <row r="40" spans="1:6" ht="117" customHeight="1" x14ac:dyDescent="0.3">
      <c r="A40" s="647">
        <v>5</v>
      </c>
      <c r="B40" s="995" t="s">
        <v>314</v>
      </c>
      <c r="C40" s="995"/>
      <c r="D40" s="995"/>
      <c r="E40" s="995"/>
      <c r="F40" s="995"/>
    </row>
    <row r="41" spans="1:6" ht="30" customHeight="1" x14ac:dyDescent="0.3">
      <c r="B41" s="435" t="str">
        <f>IF(ISERROR("Dated this " &amp; AG6 &amp; LOOKUP(AG6,AE1:AE32,AF1:AF32) &amp; " day of " &amp; AG8 &amp; " " &amp;AG9), "", "Dated this " &amp; AG6 &amp; LOOKUP(AG6,AE1:AE32,AF1:AF32) &amp; " day of " &amp; AG8 &amp; " " &amp;AG9)</f>
        <v/>
      </c>
      <c r="C41" s="435"/>
      <c r="D41" s="435"/>
      <c r="E41" s="656"/>
      <c r="F41" s="656"/>
    </row>
    <row r="42" spans="1:6" ht="30" customHeight="1" x14ac:dyDescent="0.3">
      <c r="B42" s="435" t="s">
        <v>258</v>
      </c>
      <c r="C42" s="657"/>
      <c r="D42" s="433"/>
      <c r="E42" s="433"/>
      <c r="F42" s="433"/>
    </row>
    <row r="43" spans="1:6" ht="30" customHeight="1" x14ac:dyDescent="0.3">
      <c r="B43" s="658"/>
      <c r="C43" s="433"/>
      <c r="D43" s="433"/>
      <c r="E43" s="435"/>
      <c r="F43" s="659" t="s">
        <v>259</v>
      </c>
    </row>
    <row r="44" spans="1:6" ht="30" customHeight="1" x14ac:dyDescent="0.3">
      <c r="B44" s="658"/>
      <c r="C44" s="433"/>
      <c r="D44" s="435"/>
      <c r="E44" s="435"/>
      <c r="F44" s="659" t="str">
        <f>"For and on behalf of " &amp; '[1]Sch-1'!C8</f>
        <v xml:space="preserve">For and on behalf of </v>
      </c>
    </row>
    <row r="45" spans="1:6" ht="30" customHeight="1" x14ac:dyDescent="0.3">
      <c r="A45" s="635"/>
      <c r="B45" s="635"/>
      <c r="C45" s="660"/>
      <c r="D45" s="635"/>
      <c r="E45" s="661" t="s">
        <v>315</v>
      </c>
      <c r="F45" s="639"/>
    </row>
    <row r="46" spans="1:6" ht="30" customHeight="1" x14ac:dyDescent="0.3">
      <c r="A46" s="662" t="s">
        <v>260</v>
      </c>
      <c r="B46" s="997" t="str">
        <f>Discount!C41</f>
        <v>--</v>
      </c>
      <c r="C46" s="997"/>
      <c r="D46" s="635"/>
      <c r="E46" s="661" t="s">
        <v>261</v>
      </c>
      <c r="F46" s="663" t="str">
        <f>Discount!F41</f>
        <v/>
      </c>
    </row>
    <row r="47" spans="1:6" ht="30" customHeight="1" x14ac:dyDescent="0.3">
      <c r="A47" s="662" t="s">
        <v>262</v>
      </c>
      <c r="B47" s="663" t="str">
        <f>Discount!C42</f>
        <v/>
      </c>
      <c r="C47" s="664"/>
      <c r="D47" s="635"/>
      <c r="E47" s="661" t="s">
        <v>263</v>
      </c>
      <c r="F47" s="663" t="str">
        <f>Discount!F42</f>
        <v/>
      </c>
    </row>
    <row r="48" spans="1:6" ht="30" customHeight="1" x14ac:dyDescent="0.3">
      <c r="B48" s="634"/>
      <c r="D48" s="635"/>
      <c r="E48" s="661" t="s">
        <v>316</v>
      </c>
    </row>
    <row r="49" spans="1:41" s="634" customFormat="1" ht="33" customHeight="1" x14ac:dyDescent="0.3">
      <c r="A49" s="665" t="s">
        <v>317</v>
      </c>
      <c r="B49" s="666"/>
      <c r="C49" s="460"/>
      <c r="D49" s="435"/>
      <c r="E49" s="659"/>
      <c r="F49" s="435"/>
      <c r="H49" s="639"/>
      <c r="AD49" s="653"/>
      <c r="AE49" s="637"/>
      <c r="AF49" s="637"/>
      <c r="AG49" s="653"/>
      <c r="AH49" s="653"/>
      <c r="AI49" s="653"/>
      <c r="AJ49" s="653"/>
      <c r="AK49" s="653"/>
      <c r="AL49" s="653"/>
      <c r="AM49" s="653"/>
      <c r="AN49" s="653"/>
      <c r="AO49" s="653"/>
    </row>
    <row r="50" spans="1:41" s="634" customFormat="1" ht="33" customHeight="1" x14ac:dyDescent="0.3">
      <c r="A50" s="993" t="s">
        <v>318</v>
      </c>
      <c r="B50" s="993"/>
      <c r="C50" s="993"/>
      <c r="D50" s="991"/>
      <c r="E50" s="992"/>
      <c r="F50" s="992"/>
      <c r="H50" s="639"/>
      <c r="AD50" s="653"/>
      <c r="AE50" s="637"/>
      <c r="AF50" s="637"/>
      <c r="AG50" s="653"/>
      <c r="AH50" s="653"/>
      <c r="AI50" s="653"/>
      <c r="AJ50" s="653"/>
      <c r="AK50" s="653"/>
      <c r="AL50" s="653"/>
      <c r="AM50" s="653"/>
      <c r="AN50" s="653"/>
      <c r="AO50" s="653"/>
    </row>
    <row r="51" spans="1:41" s="634" customFormat="1" ht="33" customHeight="1" x14ac:dyDescent="0.3">
      <c r="A51" s="986"/>
      <c r="B51" s="986"/>
      <c r="C51" s="986"/>
      <c r="D51" s="667"/>
      <c r="E51" s="667"/>
      <c r="F51" s="667"/>
      <c r="H51" s="639"/>
      <c r="AD51" s="653"/>
      <c r="AE51" s="637"/>
      <c r="AF51" s="637"/>
      <c r="AG51" s="653"/>
      <c r="AH51" s="653"/>
      <c r="AI51" s="653"/>
      <c r="AJ51" s="653"/>
      <c r="AK51" s="653"/>
      <c r="AL51" s="653"/>
      <c r="AM51" s="653"/>
      <c r="AN51" s="653"/>
      <c r="AO51" s="653"/>
    </row>
    <row r="52" spans="1:41" s="634" customFormat="1" ht="33" customHeight="1" x14ac:dyDescent="0.3">
      <c r="A52" s="987"/>
      <c r="B52" s="987"/>
      <c r="C52" s="987"/>
      <c r="D52" s="667"/>
      <c r="E52" s="667"/>
      <c r="F52" s="667"/>
      <c r="H52" s="639"/>
      <c r="AD52" s="653"/>
      <c r="AE52" s="637"/>
      <c r="AF52" s="637"/>
      <c r="AG52" s="653"/>
      <c r="AH52" s="653"/>
      <c r="AI52" s="653"/>
      <c r="AJ52" s="653"/>
      <c r="AK52" s="653"/>
      <c r="AL52" s="653"/>
      <c r="AM52" s="653"/>
      <c r="AN52" s="653"/>
      <c r="AO52" s="653"/>
    </row>
    <row r="53" spans="1:41" s="634" customFormat="1" ht="33" customHeight="1" x14ac:dyDescent="0.3">
      <c r="A53" s="990" t="s">
        <v>319</v>
      </c>
      <c r="B53" s="990"/>
      <c r="C53" s="990"/>
      <c r="D53" s="991"/>
      <c r="E53" s="992"/>
      <c r="F53" s="992"/>
      <c r="H53" s="639"/>
      <c r="AD53" s="653"/>
      <c r="AE53" s="637"/>
      <c r="AF53" s="637"/>
      <c r="AG53" s="653"/>
      <c r="AH53" s="653"/>
      <c r="AI53" s="653"/>
      <c r="AJ53" s="653"/>
      <c r="AK53" s="653"/>
      <c r="AL53" s="653"/>
      <c r="AM53" s="653"/>
      <c r="AN53" s="653"/>
      <c r="AO53" s="653"/>
    </row>
    <row r="54" spans="1:41" s="634" customFormat="1" ht="33" customHeight="1" x14ac:dyDescent="0.3">
      <c r="A54" s="990" t="s">
        <v>320</v>
      </c>
      <c r="B54" s="990"/>
      <c r="C54" s="990"/>
      <c r="D54" s="991"/>
      <c r="E54" s="992"/>
      <c r="F54" s="992"/>
      <c r="H54" s="639"/>
      <c r="AD54" s="653"/>
      <c r="AE54" s="637"/>
      <c r="AF54" s="637"/>
      <c r="AG54" s="653"/>
      <c r="AH54" s="653"/>
      <c r="AI54" s="653"/>
      <c r="AJ54" s="653"/>
      <c r="AK54" s="653"/>
      <c r="AL54" s="653"/>
      <c r="AM54" s="653"/>
      <c r="AN54" s="653"/>
      <c r="AO54" s="653"/>
    </row>
    <row r="55" spans="1:41" s="634" customFormat="1" ht="33" customHeight="1" x14ac:dyDescent="0.3">
      <c r="A55" s="990" t="s">
        <v>321</v>
      </c>
      <c r="B55" s="990"/>
      <c r="C55" s="990"/>
      <c r="D55" s="991"/>
      <c r="E55" s="992"/>
      <c r="F55" s="992"/>
      <c r="H55" s="639"/>
      <c r="AD55" s="653"/>
      <c r="AE55" s="637"/>
      <c r="AF55" s="637"/>
      <c r="AG55" s="653"/>
      <c r="AH55" s="653"/>
      <c r="AI55" s="653"/>
      <c r="AJ55" s="653"/>
      <c r="AK55" s="653"/>
      <c r="AL55" s="653"/>
      <c r="AM55" s="653"/>
      <c r="AN55" s="653"/>
      <c r="AO55" s="653"/>
    </row>
    <row r="56" spans="1:41" s="634" customFormat="1" ht="33" customHeight="1" x14ac:dyDescent="0.3">
      <c r="A56" s="993" t="s">
        <v>322</v>
      </c>
      <c r="B56" s="993"/>
      <c r="C56" s="993"/>
      <c r="D56" s="991"/>
      <c r="E56" s="992"/>
      <c r="F56" s="992"/>
      <c r="H56" s="639"/>
      <c r="AD56" s="653"/>
      <c r="AE56" s="637"/>
      <c r="AF56" s="637"/>
      <c r="AG56" s="653"/>
      <c r="AH56" s="653"/>
      <c r="AI56" s="653"/>
      <c r="AJ56" s="653"/>
      <c r="AK56" s="653"/>
      <c r="AL56" s="653"/>
      <c r="AM56" s="653"/>
      <c r="AN56" s="653"/>
      <c r="AO56" s="653"/>
    </row>
    <row r="57" spans="1:41" s="634" customFormat="1" ht="33" customHeight="1" x14ac:dyDescent="0.3">
      <c r="A57" s="986"/>
      <c r="B57" s="986"/>
      <c r="C57" s="986"/>
      <c r="D57" s="667"/>
      <c r="E57" s="667"/>
      <c r="F57" s="667"/>
      <c r="H57" s="639"/>
      <c r="AD57" s="653"/>
      <c r="AE57" s="637"/>
      <c r="AF57" s="637"/>
      <c r="AG57" s="653"/>
      <c r="AH57" s="653"/>
      <c r="AI57" s="653"/>
      <c r="AJ57" s="653"/>
      <c r="AK57" s="653"/>
      <c r="AL57" s="653"/>
      <c r="AM57" s="653"/>
      <c r="AN57" s="653"/>
      <c r="AO57" s="653"/>
    </row>
    <row r="58" spans="1:41" s="634" customFormat="1" ht="33" customHeight="1" x14ac:dyDescent="0.3">
      <c r="A58" s="987"/>
      <c r="B58" s="987"/>
      <c r="C58" s="987"/>
      <c r="D58" s="667"/>
      <c r="E58" s="667"/>
      <c r="F58" s="667"/>
      <c r="H58" s="639"/>
      <c r="AD58" s="653"/>
      <c r="AE58" s="637"/>
      <c r="AF58" s="637"/>
      <c r="AG58" s="653"/>
      <c r="AH58" s="653"/>
      <c r="AI58" s="653"/>
      <c r="AJ58" s="653"/>
      <c r="AK58" s="653"/>
      <c r="AL58" s="653"/>
      <c r="AM58" s="653"/>
      <c r="AN58" s="653"/>
      <c r="AO58" s="653"/>
    </row>
    <row r="59" spans="1:41" s="634" customFormat="1" ht="60.75" customHeight="1" x14ac:dyDescent="0.3">
      <c r="A59" s="98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88"/>
      <c r="C59" s="988"/>
      <c r="D59" s="988"/>
      <c r="E59" s="988"/>
      <c r="F59" s="988"/>
      <c r="H59" s="639"/>
      <c r="AD59" s="653"/>
      <c r="AE59" s="637"/>
      <c r="AF59" s="637"/>
      <c r="AG59" s="653"/>
      <c r="AH59" s="653"/>
      <c r="AI59" s="653"/>
      <c r="AJ59" s="653"/>
      <c r="AK59" s="653"/>
      <c r="AL59" s="653"/>
      <c r="AM59" s="653"/>
      <c r="AN59" s="653"/>
      <c r="AO59" s="653"/>
    </row>
    <row r="60" spans="1:41" s="634" customFormat="1" ht="33" customHeight="1" x14ac:dyDescent="0.3">
      <c r="A60" s="989" t="s">
        <v>101</v>
      </c>
      <c r="B60" s="989"/>
      <c r="C60" s="989"/>
      <c r="D60" s="989"/>
      <c r="E60" s="989"/>
      <c r="F60" s="989"/>
      <c r="H60" s="639"/>
      <c r="AD60" s="653"/>
      <c r="AE60" s="637"/>
      <c r="AF60" s="637"/>
      <c r="AG60" s="653"/>
      <c r="AH60" s="653"/>
      <c r="AI60" s="653"/>
      <c r="AJ60" s="653"/>
      <c r="AK60" s="653"/>
      <c r="AL60" s="653"/>
      <c r="AM60" s="653"/>
      <c r="AN60" s="653"/>
      <c r="AO60" s="653"/>
    </row>
    <row r="61" spans="1:41" s="634" customFormat="1" ht="33" customHeight="1" x14ac:dyDescent="0.3">
      <c r="A61" s="639"/>
      <c r="B61" s="639"/>
      <c r="H61" s="639"/>
      <c r="AD61" s="653"/>
      <c r="AE61" s="637"/>
      <c r="AF61" s="637"/>
      <c r="AG61" s="653"/>
      <c r="AH61" s="653"/>
      <c r="AI61" s="653"/>
      <c r="AJ61" s="653"/>
      <c r="AK61" s="653"/>
      <c r="AL61" s="653"/>
      <c r="AM61" s="653"/>
      <c r="AN61" s="653"/>
      <c r="AO61" s="653"/>
    </row>
    <row r="62" spans="1:41" x14ac:dyDescent="0.3">
      <c r="A62" s="639"/>
    </row>
    <row r="63" spans="1:41" x14ac:dyDescent="0.3">
      <c r="A63" s="639"/>
    </row>
    <row r="64" spans="1:41" x14ac:dyDescent="0.3">
      <c r="A64" s="639"/>
    </row>
    <row r="65" spans="1:1" x14ac:dyDescent="0.3">
      <c r="A65" s="639"/>
    </row>
    <row r="66" spans="1:1" x14ac:dyDescent="0.3">
      <c r="A66" s="639"/>
    </row>
    <row r="67" spans="1:1" x14ac:dyDescent="0.3">
      <c r="A67" s="639"/>
    </row>
    <row r="68" spans="1:1" x14ac:dyDescent="0.3">
      <c r="A68" s="639"/>
    </row>
    <row r="69" spans="1:1" x14ac:dyDescent="0.3">
      <c r="A69" s="639"/>
    </row>
    <row r="70" spans="1:1" x14ac:dyDescent="0.3">
      <c r="A70" s="639"/>
    </row>
    <row r="71" spans="1:1" x14ac:dyDescent="0.3">
      <c r="A71" s="639"/>
    </row>
    <row r="72" spans="1:1" x14ac:dyDescent="0.3">
      <c r="A72" s="639"/>
    </row>
    <row r="73" spans="1:1" x14ac:dyDescent="0.3">
      <c r="A73" s="639"/>
    </row>
  </sheetData>
  <sheetProtection algorithmName="SHA-512" hashValue="WLyR8DlhMbc96SLPSe6l8Y1nNvE5TzNgzk/LzrSLWJmyEWtYRelTR/z6yzQDLWp3eZ8C14tAuss2F0Q0uHGKYA==" saltValue="67fGp3BxCvbiy6WYjtdmJw==" spinCount="100000" sheet="1" formatColumns="0" formatRows="0" selectLockedCells="1"/>
  <customSheetViews>
    <customSheetView guid="{C058D58D-0A44-4B7F-A839-6AD7930832D3}" scale="85" showPageBreaks="1" showGridLines="0" zeroValues="0" printArea="1" hiddenColumns="1" view="pageBreakPreview">
      <selection activeCell="D50" sqref="D50:F50"/>
      <pageMargins left="0.75" right="0.77" top="0.62" bottom="0.61" header="0.39" footer="0.32"/>
      <pageSetup scale="98" orientation="portrait" r:id="rId1"/>
      <headerFooter alignWithMargins="0">
        <oddFooter>&amp;R&amp;"Book Antiqua,Bold"&amp;8Bid Form (1st Envelope)  / Page &amp;P of &amp;N</oddFooter>
      </headerFooter>
    </customSheetView>
    <customSheetView guid="{B506D4DB-B5B3-4722-9CF5-EE949FBC5D29}" scale="85" showPageBreaks="1" showGridLines="0" zeroValues="0" printArea="1" hiddenColumns="1" view="pageBreakPreview" topLeftCell="A36">
      <selection activeCell="D50" sqref="D50:F50"/>
      <pageMargins left="0.75" right="0.77" top="0.62" bottom="0.61" header="0.39" footer="0.32"/>
      <pageSetup scale="98" orientation="portrait" r:id="rId2"/>
      <headerFooter alignWithMargins="0">
        <oddFooter>&amp;R&amp;"Book Antiqua,Bold"&amp;8Bid Form (1st Envelope)  / Page &amp;P of &amp;N</oddFooter>
      </headerFooter>
    </customSheetView>
    <customSheetView guid="{302D9D75-0757-45DA-AFBF-614F08F1401B}" scale="85" showPageBreaks="1" showGridLines="0" zeroValues="0" printArea="1" hiddenColumns="1" view="pageBreakPreview" topLeftCell="A31">
      <selection activeCell="M18" sqref="M18"/>
      <pageMargins left="0.75" right="0.77" top="0.62" bottom="0.61" header="0.39" footer="0.32"/>
      <pageSetup scale="98" orientation="portrait" r:id="rId3"/>
      <headerFooter alignWithMargins="0">
        <oddFooter>&amp;R&amp;"Book Antiqua,Bold"&amp;8Bid Form (1st Envelope)  / Page &amp;P of &amp;N</oddFooter>
      </headerFooter>
    </customSheetView>
    <customSheetView guid="{C6A7FFED-91EB-41DF-A944-2BFB2D792481}" scale="85" showPageBreaks="1" showGridLines="0" zeroValues="0" printArea="1" hiddenColumns="1" view="pageBreakPreview" topLeftCell="A22">
      <selection activeCell="D50" sqref="D50:F50"/>
      <pageMargins left="0.75" right="0.77" top="0.62" bottom="0.61" header="0.39" footer="0.32"/>
      <pageSetup scale="98" orientation="portrait" r:id="rId4"/>
      <headerFooter alignWithMargins="0">
        <oddFooter>&amp;R&amp;"Book Antiqua,Bold"&amp;8Bid Form (1st Envelope)  / Page &amp;P of &amp;N</oddFooter>
      </headerFooter>
    </customSheetView>
    <customSheetView guid="{03FF083C-583E-419B-931B-109B3C9F6C32}" showPageBreaks="1" showGridLines="0" zeroValues="0" printArea="1" hiddenColumns="1" view="pageBreakPreview" topLeftCell="A2">
      <selection activeCell="D50" sqref="D50:F50"/>
      <pageMargins left="0.75" right="0.77" top="0.62" bottom="0.61" header="0.39" footer="0.32"/>
      <pageSetup scale="98" orientation="portrait" r:id="rId5"/>
      <headerFooter alignWithMargins="0">
        <oddFooter>&amp;R&amp;"Book Antiqua,Bold"&amp;8Bid Form (1st Envelope)  / Page &amp;P of &amp;N</oddFooter>
      </headerFooter>
    </customSheetView>
  </customSheetViews>
  <mergeCells count="47">
    <mergeCell ref="B23:C23"/>
    <mergeCell ref="A3:F3"/>
    <mergeCell ref="C5:F5"/>
    <mergeCell ref="B6:C6"/>
    <mergeCell ref="C15:F15"/>
    <mergeCell ref="B17:F17"/>
    <mergeCell ref="B18:F18"/>
    <mergeCell ref="B19:F19"/>
    <mergeCell ref="B20:F20"/>
    <mergeCell ref="B21:C21"/>
    <mergeCell ref="D21:F21"/>
    <mergeCell ref="B22:C22"/>
    <mergeCell ref="B34:F34"/>
    <mergeCell ref="B24:C24"/>
    <mergeCell ref="B25:C25"/>
    <mergeCell ref="B26:C26"/>
    <mergeCell ref="B27:C27"/>
    <mergeCell ref="B28:C28"/>
    <mergeCell ref="D28:F28"/>
    <mergeCell ref="B29:F29"/>
    <mergeCell ref="B30:F30"/>
    <mergeCell ref="B31:F31"/>
    <mergeCell ref="B32:F32"/>
    <mergeCell ref="B33:F33"/>
    <mergeCell ref="A53:C53"/>
    <mergeCell ref="D53:F53"/>
    <mergeCell ref="B35:F35"/>
    <mergeCell ref="B36:F36"/>
    <mergeCell ref="B37:F37"/>
    <mergeCell ref="B38:F38"/>
    <mergeCell ref="B39:F39"/>
    <mergeCell ref="B40:F40"/>
    <mergeCell ref="B46:C46"/>
    <mergeCell ref="A50:C50"/>
    <mergeCell ref="D50:F50"/>
    <mergeCell ref="A51:C51"/>
    <mergeCell ref="A52:C52"/>
    <mergeCell ref="A57:C57"/>
    <mergeCell ref="A58:C58"/>
    <mergeCell ref="A59:F59"/>
    <mergeCell ref="A60:F60"/>
    <mergeCell ref="A54:C54"/>
    <mergeCell ref="D54:F54"/>
    <mergeCell ref="A55:C55"/>
    <mergeCell ref="D55:F55"/>
    <mergeCell ref="A56:C56"/>
    <mergeCell ref="D56:F56"/>
  </mergeCells>
  <pageMargins left="0.75" right="0.77" top="0.62" bottom="0.61" header="0.39" footer="0.32"/>
  <pageSetup scale="98" orientation="portrait" r:id="rId6"/>
  <headerFooter alignWithMargins="0">
    <oddFooter>&amp;R&amp;"Book Antiqua,Bold"&amp;8Bid Form (1st Envelope)  / Page &amp;P of &amp;N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fitToPage="1"/>
  </sheetPr>
  <dimension ref="A1:J15"/>
  <sheetViews>
    <sheetView showGridLines="0" view="pageBreakPreview" zoomScaleNormal="100" zoomScaleSheetLayoutView="100" workbookViewId="0">
      <selection activeCell="C19" sqref="C19"/>
    </sheetView>
  </sheetViews>
  <sheetFormatPr defaultColWidth="8" defaultRowHeight="15.6" x14ac:dyDescent="0.25"/>
  <cols>
    <col min="1" max="1" width="8.6640625" style="152" customWidth="1"/>
    <col min="2" max="2" width="11.109375" style="152" customWidth="1"/>
    <col min="3" max="4" width="38.6640625" style="152" customWidth="1"/>
    <col min="5" max="5" width="11.21875" style="152" customWidth="1"/>
    <col min="6" max="6" width="8.6640625" style="146" customWidth="1"/>
    <col min="7" max="9" width="8" style="146" customWidth="1"/>
    <col min="10" max="16384" width="8" style="147"/>
  </cols>
  <sheetData>
    <row r="1" spans="1:10" ht="30.75" customHeight="1" x14ac:dyDescent="0.25">
      <c r="A1" s="143"/>
      <c r="B1" s="791"/>
      <c r="C1" s="792"/>
      <c r="D1" s="792"/>
      <c r="E1" s="793"/>
      <c r="F1" s="144"/>
      <c r="G1" s="145" t="s">
        <v>51</v>
      </c>
    </row>
    <row r="2" spans="1:10" ht="78" customHeight="1" x14ac:dyDescent="0.25">
      <c r="A2" s="794" t="s">
        <v>52</v>
      </c>
      <c r="B2" s="797" t="str">
        <f>Basic!B2</f>
        <v>Communication Equipment Package FOTE-05: Communication Equipment (SDH) Supply and Installation package for Communication Schemes approved in 24th NCT</v>
      </c>
      <c r="C2" s="798"/>
      <c r="D2" s="798"/>
      <c r="E2" s="799"/>
      <c r="F2" s="794" t="s">
        <v>329</v>
      </c>
    </row>
    <row r="3" spans="1:10" ht="23.25" customHeight="1" x14ac:dyDescent="0.25">
      <c r="A3" s="795"/>
      <c r="B3" s="800" t="str">
        <f>Basic!B3</f>
        <v>CC/NT/W-COMM/DOM/A01/24/16897</v>
      </c>
      <c r="C3" s="801"/>
      <c r="D3" s="801"/>
      <c r="E3" s="802"/>
      <c r="F3" s="795"/>
    </row>
    <row r="4" spans="1:10" ht="39.9" customHeight="1" x14ac:dyDescent="0.25">
      <c r="A4" s="795"/>
      <c r="B4" s="148">
        <v>1</v>
      </c>
      <c r="C4" s="803" t="s">
        <v>53</v>
      </c>
      <c r="D4" s="803"/>
      <c r="E4" s="804"/>
      <c r="F4" s="795"/>
      <c r="G4" s="149"/>
      <c r="H4" s="150" t="s">
        <v>54</v>
      </c>
    </row>
    <row r="5" spans="1:10" ht="30" customHeight="1" x14ac:dyDescent="0.25">
      <c r="A5" s="795"/>
      <c r="B5" s="148">
        <v>2</v>
      </c>
      <c r="C5" s="803" t="s">
        <v>55</v>
      </c>
      <c r="D5" s="803"/>
      <c r="E5" s="804"/>
      <c r="F5" s="795"/>
    </row>
    <row r="6" spans="1:10" s="146" customFormat="1" ht="30" customHeight="1" x14ac:dyDescent="0.3">
      <c r="A6" s="795"/>
      <c r="B6" s="148">
        <v>3</v>
      </c>
      <c r="C6" s="803" t="s">
        <v>56</v>
      </c>
      <c r="D6" s="803"/>
      <c r="E6" s="804"/>
      <c r="F6" s="795"/>
    </row>
    <row r="7" spans="1:10" ht="52.5" hidden="1" customHeight="1" x14ac:dyDescent="0.25">
      <c r="A7" s="795"/>
      <c r="B7" s="148">
        <v>4</v>
      </c>
      <c r="C7" s="803" t="s">
        <v>57</v>
      </c>
      <c r="D7" s="803"/>
      <c r="E7" s="804"/>
      <c r="F7" s="795"/>
    </row>
    <row r="8" spans="1:10" ht="9.75" customHeight="1" x14ac:dyDescent="0.25">
      <c r="A8" s="795"/>
      <c r="B8" s="151"/>
      <c r="E8" s="153"/>
      <c r="F8" s="795"/>
    </row>
    <row r="9" spans="1:10" ht="23.25" customHeight="1" x14ac:dyDescent="0.25">
      <c r="A9" s="795"/>
      <c r="B9" s="805"/>
      <c r="C9" s="806"/>
      <c r="D9" s="806"/>
      <c r="E9" s="807"/>
      <c r="F9" s="795"/>
    </row>
    <row r="10" spans="1:10" ht="10.5" customHeight="1" x14ac:dyDescent="0.25">
      <c r="A10" s="795"/>
      <c r="B10" s="154"/>
      <c r="C10" s="155"/>
      <c r="D10" s="155"/>
      <c r="E10" s="156"/>
      <c r="F10" s="795"/>
    </row>
    <row r="11" spans="1:10" ht="24" customHeight="1" x14ac:dyDescent="0.25">
      <c r="A11" s="795"/>
      <c r="B11" s="808"/>
      <c r="C11" s="809"/>
      <c r="D11" s="809"/>
      <c r="E11" s="157"/>
      <c r="F11" s="795"/>
    </row>
    <row r="12" spans="1:10" ht="15.9" customHeight="1" x14ac:dyDescent="0.25">
      <c r="A12" s="796"/>
      <c r="B12" s="810"/>
      <c r="C12" s="811"/>
      <c r="D12" s="811"/>
      <c r="E12" s="153"/>
      <c r="F12" s="796"/>
    </row>
    <row r="13" spans="1:10" ht="24" customHeight="1" x14ac:dyDescent="0.25">
      <c r="A13" s="785"/>
      <c r="B13" s="786"/>
      <c r="C13" s="787"/>
      <c r="D13" s="787"/>
      <c r="E13" s="157"/>
      <c r="F13" s="788"/>
      <c r="G13" s="158"/>
      <c r="H13" s="158"/>
      <c r="I13" s="158"/>
      <c r="J13" s="158"/>
    </row>
    <row r="14" spans="1:10" ht="15.9" customHeight="1" x14ac:dyDescent="0.25">
      <c r="A14" s="785"/>
      <c r="B14" s="789"/>
      <c r="C14" s="790"/>
      <c r="D14" s="790"/>
      <c r="E14" s="156"/>
      <c r="F14" s="788"/>
      <c r="G14" s="158"/>
      <c r="H14" s="158"/>
      <c r="I14" s="158"/>
      <c r="J14" s="158"/>
    </row>
    <row r="15" spans="1:10" x14ac:dyDescent="0.25">
      <c r="B15" s="159"/>
      <c r="C15" s="159"/>
      <c r="D15" s="159"/>
      <c r="E15" s="159"/>
    </row>
  </sheetData>
  <sheetProtection password="EE0B" sheet="1" formatColumns="0" formatRows="0" selectLockedCells="1"/>
  <customSheetViews>
    <customSheetView guid="{C058D58D-0A44-4B7F-A839-6AD7930832D3}" showPageBreaks="1" showGridLines="0" fitToPage="1" printArea="1" hiddenRows="1" view="pageBreakPreview">
      <selection activeCell="C19" sqref="C19"/>
      <pageMargins left="0.15748031496063" right="0.23622047244094499" top="0.78" bottom="0.98425196850393704" header="0.35433070866141703" footer="0.511811023622047"/>
      <printOptions horizontalCentered="1"/>
      <pageSetup paperSize="9" fitToHeight="0" orientation="landscape" r:id="rId1"/>
      <headerFooter alignWithMargins="0"/>
    </customSheetView>
    <customSheetView guid="{B506D4DB-B5B3-4722-9CF5-EE949FBC5D29}" showPageBreaks="1" showGridLines="0" fitToPage="1" printArea="1" hiddenRows="1" view="pageBreakPreview">
      <selection activeCell="C19" sqref="C19"/>
      <pageMargins left="0.15748031496063" right="0.23622047244094499" top="0.78" bottom="0.98425196850393704" header="0.35433070866141703" footer="0.511811023622047"/>
      <printOptions horizontalCentered="1"/>
      <pageSetup paperSize="9" fitToHeight="0" orientation="landscape" r:id="rId2"/>
      <headerFooter alignWithMargins="0"/>
    </customSheetView>
    <customSheetView guid="{302D9D75-0757-45DA-AFBF-614F08F1401B}" scale="145" showPageBreaks="1" showGridLines="0" fitToPage="1" printArea="1" hiddenRows="1" view="pageBreakPreview">
      <selection activeCell="C5" sqref="C5:E5"/>
      <pageMargins left="0.15748031496063" right="0.23622047244094499" top="0.78" bottom="0.98425196850393704" header="0.35433070866141703" footer="0.511811023622047"/>
      <printOptions horizontalCentered="1"/>
      <pageSetup paperSize="9" fitToHeight="0" orientation="landscape" r:id="rId3"/>
      <headerFooter alignWithMargins="0"/>
    </customSheetView>
    <customSheetView guid="{C6A7FFED-91EB-41DF-A944-2BFB2D792481}" scale="145" showPageBreaks="1" showGridLines="0" fitToPage="1" printArea="1" hiddenRows="1" view="pageBreakPreview">
      <selection activeCell="C8" sqref="C8"/>
      <pageMargins left="0.15748031496063" right="0.23622047244094499" top="0.78" bottom="0.98425196850393704" header="0.35433070866141703" footer="0.511811023622047"/>
      <printOptions horizontalCentered="1"/>
      <pageSetup paperSize="9" fitToHeight="0" orientation="landscape" r:id="rId4"/>
      <headerFooter alignWithMargins="0"/>
    </customSheetView>
    <customSheetView guid="{03FF083C-583E-419B-931B-109B3C9F6C32}" showPageBreaks="1" showGridLines="0" fitToPage="1" printArea="1" hiddenRows="1" view="pageBreakPreview">
      <selection activeCell="C19" sqref="C19"/>
      <pageMargins left="0.15748031496063" right="0.23622047244094499" top="0.78" bottom="0.98425196850393704" header="0.35433070866141703" footer="0.511811023622047"/>
      <printOptions horizontalCentered="1"/>
      <pageSetup paperSize="9" fitToHeight="0" orientation="landscape" r:id="rId5"/>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fitToHeight="0" orientation="landscape"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4"/>
  <sheetViews>
    <sheetView showGridLines="0" view="pageBreakPreview" topLeftCell="A31" zoomScaleNormal="100" zoomScaleSheetLayoutView="100" workbookViewId="0">
      <selection activeCell="D6" sqref="D6"/>
    </sheetView>
  </sheetViews>
  <sheetFormatPr defaultColWidth="9" defaultRowHeight="15.6" x14ac:dyDescent="0.3"/>
  <cols>
    <col min="1" max="2" width="9" style="32"/>
    <col min="3" max="3" width="72.6640625" style="32" customWidth="1"/>
    <col min="4" max="4" width="66.109375" style="32" customWidth="1"/>
    <col min="5" max="16384" width="9" style="162"/>
  </cols>
  <sheetData>
    <row r="1" spans="1:11" ht="45" customHeight="1" x14ac:dyDescent="0.3">
      <c r="A1" s="815" t="s">
        <v>58</v>
      </c>
      <c r="B1" s="815"/>
      <c r="C1" s="815"/>
      <c r="D1" s="160"/>
      <c r="E1" s="161"/>
      <c r="F1" s="161"/>
      <c r="G1" s="161"/>
      <c r="H1" s="161"/>
      <c r="I1" s="161"/>
      <c r="J1" s="161"/>
      <c r="K1" s="161"/>
    </row>
    <row r="2" spans="1:11" ht="18" customHeight="1" x14ac:dyDescent="0.3">
      <c r="D2" s="163"/>
      <c r="E2" s="164"/>
      <c r="F2" s="164"/>
      <c r="G2" s="164"/>
      <c r="H2" s="164"/>
      <c r="I2" s="164"/>
      <c r="J2" s="164"/>
      <c r="K2" s="164"/>
    </row>
    <row r="3" spans="1:11" ht="18" customHeight="1" x14ac:dyDescent="0.3">
      <c r="A3" s="44" t="s">
        <v>33</v>
      </c>
      <c r="B3" s="32" t="s">
        <v>59</v>
      </c>
      <c r="D3" s="165"/>
      <c r="E3" s="166"/>
      <c r="F3" s="166"/>
      <c r="G3" s="166"/>
      <c r="H3" s="166"/>
      <c r="I3" s="166"/>
      <c r="J3" s="166"/>
      <c r="K3" s="166"/>
    </row>
    <row r="4" spans="1:11" ht="18" customHeight="1" x14ac:dyDescent="0.3">
      <c r="B4" s="167" t="s">
        <v>60</v>
      </c>
      <c r="C4" s="168" t="s">
        <v>61</v>
      </c>
      <c r="D4" s="165"/>
      <c r="E4" s="166"/>
      <c r="F4" s="166"/>
      <c r="G4" s="166"/>
      <c r="H4" s="166"/>
      <c r="I4" s="166"/>
      <c r="J4" s="166"/>
      <c r="K4" s="166"/>
    </row>
    <row r="5" spans="1:11" ht="38.1" customHeight="1" x14ac:dyDescent="0.3">
      <c r="B5" s="167" t="s">
        <v>62</v>
      </c>
      <c r="C5" s="168" t="s">
        <v>63</v>
      </c>
      <c r="D5" s="165"/>
      <c r="E5" s="166"/>
      <c r="F5" s="166"/>
      <c r="G5" s="166"/>
      <c r="H5" s="166"/>
      <c r="I5" s="166"/>
      <c r="J5" s="166"/>
      <c r="K5" s="166"/>
    </row>
    <row r="6" spans="1:11" ht="18" customHeight="1" x14ac:dyDescent="0.3">
      <c r="B6" s="167" t="s">
        <v>64</v>
      </c>
      <c r="C6" s="168" t="s">
        <v>65</v>
      </c>
      <c r="D6" s="165"/>
      <c r="E6" s="166"/>
      <c r="F6" s="166"/>
      <c r="G6" s="166"/>
      <c r="H6" s="166"/>
      <c r="I6" s="166"/>
      <c r="J6" s="166"/>
      <c r="K6" s="166"/>
    </row>
    <row r="7" spans="1:11" ht="18" customHeight="1" x14ac:dyDescent="0.3">
      <c r="B7" s="167" t="s">
        <v>66</v>
      </c>
      <c r="C7" s="168" t="s">
        <v>67</v>
      </c>
      <c r="D7" s="165"/>
      <c r="E7" s="166"/>
      <c r="F7" s="166"/>
      <c r="G7" s="166"/>
      <c r="H7" s="166"/>
      <c r="I7" s="166"/>
      <c r="J7" s="166"/>
      <c r="K7" s="166"/>
    </row>
    <row r="8" spans="1:11" ht="18" customHeight="1" x14ac:dyDescent="0.3">
      <c r="B8" s="167" t="s">
        <v>68</v>
      </c>
      <c r="C8" s="168" t="s">
        <v>69</v>
      </c>
      <c r="D8" s="165"/>
      <c r="E8" s="166"/>
      <c r="F8" s="166"/>
      <c r="G8" s="166"/>
      <c r="H8" s="166"/>
      <c r="I8" s="166"/>
      <c r="J8" s="166"/>
      <c r="K8" s="166"/>
    </row>
    <row r="9" spans="1:11" ht="18" customHeight="1" x14ac:dyDescent="0.3">
      <c r="B9" s="167" t="s">
        <v>70</v>
      </c>
      <c r="C9" s="168" t="s">
        <v>71</v>
      </c>
      <c r="D9" s="165"/>
      <c r="E9" s="166"/>
      <c r="F9" s="166"/>
      <c r="G9" s="166"/>
      <c r="H9" s="166"/>
      <c r="I9" s="166"/>
      <c r="J9" s="166"/>
      <c r="K9" s="166"/>
    </row>
    <row r="10" spans="1:11" ht="18" customHeight="1" x14ac:dyDescent="0.3">
      <c r="B10" s="167"/>
      <c r="C10" s="168"/>
      <c r="D10" s="165"/>
      <c r="E10" s="166"/>
      <c r="F10" s="166"/>
      <c r="G10" s="166"/>
      <c r="H10" s="166"/>
      <c r="I10" s="166"/>
      <c r="J10" s="166"/>
      <c r="K10" s="166"/>
    </row>
    <row r="11" spans="1:11" ht="18" customHeight="1" x14ac:dyDescent="0.3">
      <c r="A11" s="44" t="s">
        <v>36</v>
      </c>
      <c r="B11" s="32" t="s">
        <v>72</v>
      </c>
      <c r="D11" s="165"/>
      <c r="E11" s="166"/>
      <c r="F11" s="166"/>
      <c r="G11" s="166"/>
      <c r="H11" s="166"/>
      <c r="I11" s="166"/>
      <c r="J11" s="166"/>
      <c r="K11" s="166"/>
    </row>
    <row r="12" spans="1:11" ht="18" customHeight="1" x14ac:dyDescent="0.3">
      <c r="B12" s="814" t="s">
        <v>73</v>
      </c>
      <c r="C12" s="814"/>
      <c r="D12" s="169"/>
      <c r="E12" s="166"/>
      <c r="F12" s="166"/>
      <c r="G12" s="166"/>
      <c r="H12" s="166"/>
      <c r="I12" s="166"/>
      <c r="J12" s="166"/>
      <c r="K12" s="166"/>
    </row>
    <row r="13" spans="1:11" ht="18" customHeight="1" x14ac:dyDescent="0.3">
      <c r="B13" s="170"/>
      <c r="C13" s="168" t="s">
        <v>74</v>
      </c>
      <c r="D13" s="165"/>
      <c r="E13" s="166"/>
      <c r="F13" s="166"/>
      <c r="G13" s="166"/>
      <c r="H13" s="166"/>
      <c r="I13" s="166"/>
      <c r="J13" s="166"/>
      <c r="K13" s="166"/>
    </row>
    <row r="14" spans="1:11" ht="18" customHeight="1" x14ac:dyDescent="0.3">
      <c r="B14" s="814" t="s">
        <v>75</v>
      </c>
      <c r="C14" s="814"/>
      <c r="D14" s="169"/>
      <c r="E14" s="166"/>
      <c r="F14" s="166"/>
      <c r="G14" s="166"/>
      <c r="H14" s="166"/>
      <c r="I14" s="166"/>
      <c r="J14" s="166"/>
      <c r="K14" s="166"/>
    </row>
    <row r="15" spans="1:11" ht="24" customHeight="1" x14ac:dyDescent="0.3">
      <c r="B15" s="105" t="s">
        <v>76</v>
      </c>
      <c r="C15" s="168" t="s">
        <v>77</v>
      </c>
      <c r="D15" s="165"/>
      <c r="E15" s="166"/>
      <c r="F15" s="166"/>
      <c r="G15" s="166"/>
      <c r="H15" s="166"/>
      <c r="I15" s="166"/>
      <c r="J15" s="166"/>
      <c r="K15" s="166"/>
    </row>
    <row r="16" spans="1:11" ht="18" customHeight="1" x14ac:dyDescent="0.3">
      <c r="B16" s="105" t="s">
        <v>76</v>
      </c>
      <c r="C16" s="168" t="s">
        <v>78</v>
      </c>
      <c r="D16" s="165"/>
      <c r="E16" s="166"/>
      <c r="F16" s="166"/>
      <c r="G16" s="166"/>
      <c r="H16" s="166"/>
      <c r="I16" s="166"/>
      <c r="J16" s="166"/>
      <c r="K16" s="166"/>
    </row>
    <row r="17" spans="2:11" ht="18" customHeight="1" x14ac:dyDescent="0.3">
      <c r="B17" s="105" t="s">
        <v>76</v>
      </c>
      <c r="C17" s="168" t="s">
        <v>79</v>
      </c>
      <c r="D17" s="165"/>
      <c r="E17" s="166"/>
      <c r="F17" s="166"/>
      <c r="G17" s="166"/>
      <c r="H17" s="166"/>
      <c r="I17" s="166"/>
      <c r="J17" s="166"/>
      <c r="K17" s="166"/>
    </row>
    <row r="18" spans="2:11" ht="18" customHeight="1" x14ac:dyDescent="0.3">
      <c r="B18" s="105" t="s">
        <v>76</v>
      </c>
      <c r="C18" s="168" t="s">
        <v>80</v>
      </c>
      <c r="D18" s="165"/>
      <c r="E18" s="166"/>
      <c r="F18" s="166"/>
      <c r="G18" s="166"/>
      <c r="H18" s="166"/>
      <c r="I18" s="166"/>
      <c r="J18" s="166"/>
      <c r="K18" s="166"/>
    </row>
    <row r="19" spans="2:11" ht="18" customHeight="1" x14ac:dyDescent="0.3">
      <c r="B19" s="814" t="s">
        <v>81</v>
      </c>
      <c r="C19" s="814"/>
      <c r="D19" s="169"/>
      <c r="E19" s="166"/>
      <c r="F19" s="166"/>
      <c r="G19" s="166"/>
      <c r="H19" s="166"/>
      <c r="I19" s="166"/>
      <c r="J19" s="166"/>
      <c r="K19" s="166"/>
    </row>
    <row r="20" spans="2:11" ht="54" customHeight="1" x14ac:dyDescent="0.3">
      <c r="B20" s="105" t="s">
        <v>76</v>
      </c>
      <c r="C20" s="168" t="s">
        <v>82</v>
      </c>
      <c r="D20" s="165"/>
      <c r="E20" s="166"/>
      <c r="F20" s="166"/>
      <c r="G20" s="166"/>
      <c r="H20" s="166"/>
      <c r="I20" s="166"/>
      <c r="J20" s="166"/>
      <c r="K20" s="166"/>
    </row>
    <row r="21" spans="2:11" ht="54" customHeight="1" x14ac:dyDescent="0.3">
      <c r="B21" s="105" t="s">
        <v>76</v>
      </c>
      <c r="C21" s="168" t="s">
        <v>83</v>
      </c>
      <c r="D21" s="165"/>
      <c r="E21" s="166"/>
      <c r="F21" s="166"/>
      <c r="G21" s="166"/>
      <c r="H21" s="166"/>
      <c r="I21" s="166"/>
      <c r="J21" s="166"/>
      <c r="K21" s="166"/>
    </row>
    <row r="22" spans="2:11" ht="18" customHeight="1" x14ac:dyDescent="0.3">
      <c r="B22" s="105" t="s">
        <v>76</v>
      </c>
      <c r="C22" s="168" t="s">
        <v>84</v>
      </c>
      <c r="D22" s="165"/>
      <c r="E22" s="166"/>
      <c r="F22" s="166"/>
      <c r="G22" s="166"/>
      <c r="H22" s="166"/>
      <c r="I22" s="166"/>
      <c r="J22" s="166"/>
      <c r="K22" s="166"/>
    </row>
    <row r="23" spans="2:11" ht="38.1" customHeight="1" x14ac:dyDescent="0.3">
      <c r="B23" s="105" t="s">
        <v>76</v>
      </c>
      <c r="C23" s="168" t="s">
        <v>85</v>
      </c>
      <c r="D23" s="165"/>
      <c r="E23" s="166"/>
      <c r="F23" s="166"/>
      <c r="G23" s="166"/>
      <c r="H23" s="166"/>
      <c r="I23" s="166"/>
      <c r="J23" s="166"/>
      <c r="K23" s="166"/>
    </row>
    <row r="24" spans="2:11" ht="18" customHeight="1" x14ac:dyDescent="0.3">
      <c r="B24" s="814" t="s">
        <v>86</v>
      </c>
      <c r="C24" s="814"/>
      <c r="D24" s="169"/>
      <c r="E24" s="166"/>
      <c r="F24" s="166"/>
      <c r="G24" s="166"/>
      <c r="H24" s="166"/>
      <c r="I24" s="166"/>
      <c r="J24" s="166"/>
      <c r="K24" s="166"/>
    </row>
    <row r="25" spans="2:11" ht="54" customHeight="1" x14ac:dyDescent="0.3">
      <c r="B25" s="105" t="s">
        <v>76</v>
      </c>
      <c r="C25" s="168" t="s">
        <v>82</v>
      </c>
      <c r="D25" s="165"/>
      <c r="E25" s="166"/>
      <c r="F25" s="166"/>
      <c r="G25" s="166"/>
      <c r="H25" s="166"/>
      <c r="I25" s="166"/>
      <c r="J25" s="166"/>
      <c r="K25" s="166"/>
    </row>
    <row r="26" spans="2:11" ht="18" customHeight="1" x14ac:dyDescent="0.3">
      <c r="B26" s="105" t="s">
        <v>76</v>
      </c>
      <c r="C26" s="168" t="s">
        <v>84</v>
      </c>
      <c r="D26" s="165"/>
      <c r="E26" s="166"/>
      <c r="F26" s="166"/>
      <c r="G26" s="166"/>
      <c r="H26" s="166"/>
      <c r="I26" s="166"/>
      <c r="J26" s="166"/>
      <c r="K26" s="166"/>
    </row>
    <row r="27" spans="2:11" ht="18" customHeight="1" x14ac:dyDescent="0.3">
      <c r="B27" s="814" t="s">
        <v>87</v>
      </c>
      <c r="C27" s="814"/>
      <c r="D27" s="169"/>
    </row>
    <row r="28" spans="2:11" ht="54" customHeight="1" x14ac:dyDescent="0.3">
      <c r="B28" s="105" t="s">
        <v>76</v>
      </c>
      <c r="C28" s="168" t="s">
        <v>82</v>
      </c>
      <c r="D28" s="165"/>
      <c r="E28" s="166"/>
      <c r="F28" s="166"/>
      <c r="G28" s="166"/>
      <c r="H28" s="166"/>
      <c r="I28" s="166"/>
      <c r="J28" s="166"/>
      <c r="K28" s="166"/>
    </row>
    <row r="29" spans="2:11" ht="18" customHeight="1" x14ac:dyDescent="0.3">
      <c r="B29" s="105" t="s">
        <v>76</v>
      </c>
      <c r="C29" s="168" t="s">
        <v>84</v>
      </c>
      <c r="D29" s="165"/>
    </row>
    <row r="30" spans="2:11" ht="18" customHeight="1" x14ac:dyDescent="0.3">
      <c r="B30" s="814" t="s">
        <v>88</v>
      </c>
      <c r="C30" s="814"/>
      <c r="D30" s="169"/>
    </row>
    <row r="31" spans="2:11" ht="50.25" customHeight="1" x14ac:dyDescent="0.3">
      <c r="B31" s="105" t="s">
        <v>76</v>
      </c>
      <c r="C31" s="168" t="s">
        <v>82</v>
      </c>
      <c r="D31" s="169"/>
    </row>
    <row r="32" spans="2:11" ht="18" customHeight="1" x14ac:dyDescent="0.3">
      <c r="B32" s="105" t="s">
        <v>76</v>
      </c>
      <c r="C32" s="168" t="s">
        <v>84</v>
      </c>
      <c r="D32" s="165"/>
    </row>
    <row r="33" spans="2:11" ht="18" customHeight="1" x14ac:dyDescent="0.3">
      <c r="B33" s="814" t="s">
        <v>89</v>
      </c>
      <c r="C33" s="814"/>
      <c r="D33" s="169"/>
    </row>
    <row r="34" spans="2:11" ht="51.75" customHeight="1" x14ac:dyDescent="0.3">
      <c r="B34" s="105" t="s">
        <v>76</v>
      </c>
      <c r="C34" s="168" t="s">
        <v>82</v>
      </c>
      <c r="D34" s="169"/>
    </row>
    <row r="35" spans="2:11" ht="18" customHeight="1" x14ac:dyDescent="0.3">
      <c r="B35" s="105" t="s">
        <v>76</v>
      </c>
      <c r="C35" s="168" t="s">
        <v>84</v>
      </c>
      <c r="D35" s="165"/>
    </row>
    <row r="36" spans="2:11" ht="18" customHeight="1" x14ac:dyDescent="0.3">
      <c r="B36" s="814" t="s">
        <v>90</v>
      </c>
      <c r="C36" s="814"/>
      <c r="D36" s="169"/>
    </row>
    <row r="37" spans="2:11" ht="32.25" customHeight="1" x14ac:dyDescent="0.3">
      <c r="B37" s="105" t="s">
        <v>76</v>
      </c>
      <c r="C37" s="168" t="s">
        <v>91</v>
      </c>
      <c r="D37" s="165"/>
      <c r="E37" s="166"/>
      <c r="F37" s="166"/>
      <c r="G37" s="166"/>
      <c r="H37" s="166"/>
      <c r="I37" s="166"/>
      <c r="J37" s="166"/>
      <c r="K37" s="166"/>
    </row>
    <row r="38" spans="2:11" ht="18" customHeight="1" x14ac:dyDescent="0.3">
      <c r="B38" s="814" t="s">
        <v>92</v>
      </c>
      <c r="C38" s="814"/>
    </row>
    <row r="39" spans="2:11" ht="38.1" customHeight="1" x14ac:dyDescent="0.3">
      <c r="B39" s="105" t="s">
        <v>76</v>
      </c>
      <c r="C39" s="168" t="s">
        <v>93</v>
      </c>
    </row>
    <row r="40" spans="2:11" ht="38.1" customHeight="1" x14ac:dyDescent="0.3">
      <c r="B40" s="105" t="s">
        <v>76</v>
      </c>
      <c r="C40" s="168" t="s">
        <v>91</v>
      </c>
    </row>
    <row r="41" spans="2:11" ht="18" customHeight="1" x14ac:dyDescent="0.3">
      <c r="B41" s="814" t="s">
        <v>94</v>
      </c>
      <c r="C41" s="814"/>
    </row>
    <row r="42" spans="2:11" ht="18" customHeight="1" x14ac:dyDescent="0.3">
      <c r="B42" s="105" t="s">
        <v>76</v>
      </c>
      <c r="C42" s="171" t="s">
        <v>95</v>
      </c>
    </row>
    <row r="43" spans="2:11" ht="18" customHeight="1" x14ac:dyDescent="0.3">
      <c r="B43" s="105" t="s">
        <v>76</v>
      </c>
      <c r="C43" s="171" t="s">
        <v>96</v>
      </c>
    </row>
    <row r="44" spans="2:11" ht="18" customHeight="1" x14ac:dyDescent="0.3">
      <c r="B44" s="814" t="s">
        <v>97</v>
      </c>
      <c r="C44" s="814"/>
    </row>
    <row r="45" spans="2:11" ht="18" customHeight="1" x14ac:dyDescent="0.3">
      <c r="B45" s="105" t="s">
        <v>76</v>
      </c>
      <c r="C45" s="168" t="s">
        <v>98</v>
      </c>
      <c r="D45" s="165"/>
      <c r="E45" s="166"/>
      <c r="F45" s="166"/>
      <c r="G45" s="166"/>
      <c r="H45" s="166"/>
      <c r="I45" s="166"/>
      <c r="J45" s="166"/>
      <c r="K45" s="166"/>
    </row>
    <row r="46" spans="2:11" ht="18" customHeight="1" x14ac:dyDescent="0.3">
      <c r="B46" s="105" t="s">
        <v>76</v>
      </c>
      <c r="C46" s="168" t="s">
        <v>99</v>
      </c>
      <c r="D46" s="165"/>
      <c r="E46" s="166"/>
      <c r="F46" s="166"/>
      <c r="G46" s="166"/>
      <c r="H46" s="166"/>
      <c r="I46" s="166"/>
      <c r="J46" s="166"/>
      <c r="K46" s="166"/>
    </row>
    <row r="47" spans="2:11" ht="18" customHeight="1" x14ac:dyDescent="0.3">
      <c r="B47" s="105" t="s">
        <v>76</v>
      </c>
      <c r="C47" s="168" t="s">
        <v>100</v>
      </c>
      <c r="D47" s="165"/>
      <c r="E47" s="166"/>
      <c r="F47" s="166"/>
      <c r="G47" s="166"/>
      <c r="H47" s="166"/>
      <c r="I47" s="166"/>
      <c r="J47" s="166"/>
      <c r="K47" s="166"/>
    </row>
    <row r="48" spans="2:11" ht="18" customHeight="1" x14ac:dyDescent="0.3">
      <c r="C48" s="162"/>
    </row>
    <row r="49" spans="1:4" ht="18" customHeight="1" x14ac:dyDescent="0.3">
      <c r="A49" s="812" t="s">
        <v>101</v>
      </c>
      <c r="B49" s="812"/>
      <c r="C49" s="812"/>
      <c r="D49" s="172"/>
    </row>
    <row r="50" spans="1:4" ht="36" customHeight="1" x14ac:dyDescent="0.3">
      <c r="A50" s="813" t="s">
        <v>102</v>
      </c>
      <c r="B50" s="813"/>
      <c r="C50" s="813"/>
    </row>
    <row r="51" spans="1:4" ht="18" customHeight="1" x14ac:dyDescent="0.3">
      <c r="C51" s="171"/>
    </row>
    <row r="52" spans="1:4" ht="18" customHeight="1" x14ac:dyDescent="0.3">
      <c r="C52" s="162"/>
    </row>
    <row r="53" spans="1:4" ht="18" customHeight="1" x14ac:dyDescent="0.3">
      <c r="C53" s="171"/>
    </row>
    <row r="54" spans="1:4" ht="18" customHeight="1" x14ac:dyDescent="0.3">
      <c r="B54" s="162"/>
      <c r="C54" s="162"/>
    </row>
    <row r="55" spans="1:4" ht="18" customHeight="1" x14ac:dyDescent="0.3">
      <c r="B55" s="162"/>
      <c r="C55" s="162"/>
    </row>
    <row r="56" spans="1:4" ht="18" customHeight="1" x14ac:dyDescent="0.3">
      <c r="B56" s="162"/>
      <c r="C56" s="162"/>
    </row>
    <row r="57" spans="1:4" ht="18" customHeight="1" x14ac:dyDescent="0.3">
      <c r="B57" s="162"/>
      <c r="C57" s="162"/>
    </row>
    <row r="58" spans="1:4" ht="18" customHeight="1" x14ac:dyDescent="0.3">
      <c r="B58" s="162"/>
      <c r="C58" s="162"/>
    </row>
    <row r="59" spans="1:4" ht="18" customHeight="1" x14ac:dyDescent="0.3">
      <c r="B59" s="162"/>
      <c r="C59" s="162"/>
    </row>
    <row r="60" spans="1:4" ht="18" customHeight="1" x14ac:dyDescent="0.3"/>
    <row r="61" spans="1:4" ht="18" customHeight="1" x14ac:dyDescent="0.3"/>
    <row r="62" spans="1:4" ht="18" customHeight="1" x14ac:dyDescent="0.3"/>
    <row r="63" spans="1:4" ht="18" customHeight="1" x14ac:dyDescent="0.3"/>
    <row r="64" spans="1: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sheetData>
  <sheetProtection password="CBD2" sheet="1" formatColumns="0" formatRows="0" selectLockedCells="1" selectUnlockedCells="1"/>
  <customSheetViews>
    <customSheetView guid="{C058D58D-0A44-4B7F-A839-6AD7930832D3}" showGridLines="0" printArea="1" state="hidden" view="pageBreakPreview" topLeftCell="A31">
      <selection activeCell="D6" sqref="D6"/>
      <rowBreaks count="1" manualBreakCount="1">
        <brk id="26" max="2" man="1"/>
      </rowBreaks>
      <pageMargins left="0.75" right="0.75" top="0.55000000000000004" bottom="0.47" header="0.32" footer="0.25"/>
      <pageSetup orientation="portrait" r:id="rId1"/>
      <headerFooter alignWithMargins="0">
        <oddFooter>&amp;RPage &amp;P of &amp;N</oddFooter>
      </headerFooter>
    </customSheetView>
    <customSheetView guid="{B506D4DB-B5B3-4722-9CF5-EE949FBC5D29}" showGridLines="0" printArea="1" state="hidden" view="pageBreakPreview" topLeftCell="A31">
      <selection activeCell="D6" sqref="D6"/>
      <rowBreaks count="1" manualBreakCount="1">
        <brk id="26" max="2" man="1"/>
      </rowBreaks>
      <pageMargins left="0.75" right="0.75" top="0.55000000000000004" bottom="0.47" header="0.32" footer="0.25"/>
      <pageSetup orientation="portrait" r:id="rId2"/>
      <headerFooter alignWithMargins="0">
        <oddFooter>&amp;RPage &amp;P of &amp;N</oddFooter>
      </headerFooter>
    </customSheetView>
    <customSheetView guid="{302D9D75-0757-45DA-AFBF-614F08F1401B}" showGridLines="0" printArea="1" view="pageBreakPreview" topLeftCell="A31">
      <selection activeCell="D6" sqref="D6"/>
      <rowBreaks count="1" manualBreakCount="1">
        <brk id="26" max="2" man="1"/>
      </rowBreaks>
      <pageMargins left="0.75" right="0.75" top="0.55000000000000004" bottom="0.47" header="0.32" footer="0.25"/>
      <pageSetup orientation="portrait" r:id="rId3"/>
      <headerFooter alignWithMargins="0">
        <oddFooter>&amp;RPage &amp;P of &amp;N</oddFooter>
      </headerFooter>
    </customSheetView>
    <customSheetView guid="{C6A7FFED-91EB-41DF-A944-2BFB2D792481}" showGridLines="0" printArea="1" view="pageBreakPreview" topLeftCell="A31">
      <selection activeCell="D6" sqref="D6"/>
      <rowBreaks count="1" manualBreakCount="1">
        <brk id="26" max="2" man="1"/>
      </rowBreaks>
      <pageMargins left="0.75" right="0.75" top="0.55000000000000004" bottom="0.47" header="0.32" footer="0.25"/>
      <pageSetup orientation="portrait" r:id="rId4"/>
      <headerFooter alignWithMargins="0">
        <oddFooter>&amp;RPage &amp;P of &amp;N</oddFooter>
      </headerFooter>
    </customSheetView>
    <customSheetView guid="{03FF083C-583E-419B-931B-109B3C9F6C32}" showGridLines="0" printArea="1" state="hidden" view="pageBreakPreview" topLeftCell="A31">
      <selection activeCell="D6" sqref="D6"/>
      <rowBreaks count="1" manualBreakCount="1">
        <brk id="26" max="2" man="1"/>
      </rowBreaks>
      <pageMargins left="0.75" right="0.75" top="0.55000000000000004" bottom="0.47" header="0.32" footer="0.25"/>
      <pageSetup orientation="portrait" r:id="rId5"/>
      <headerFooter alignWithMargins="0">
        <oddFooter>&amp;RPage &amp;P of &amp;N</oddFooter>
      </headerFooter>
    </customSheetView>
  </customSheetViews>
  <mergeCells count="14">
    <mergeCell ref="B27:C27"/>
    <mergeCell ref="A1:C1"/>
    <mergeCell ref="B12:C12"/>
    <mergeCell ref="B14:C14"/>
    <mergeCell ref="B19:C19"/>
    <mergeCell ref="B24:C24"/>
    <mergeCell ref="A49:C49"/>
    <mergeCell ref="A50:C50"/>
    <mergeCell ref="B30:C30"/>
    <mergeCell ref="B33:C33"/>
    <mergeCell ref="B36:C36"/>
    <mergeCell ref="B38:C38"/>
    <mergeCell ref="B41:C41"/>
    <mergeCell ref="B44:C44"/>
  </mergeCells>
  <pageMargins left="0.75" right="0.75" top="0.55000000000000004" bottom="0.47" header="0.32" footer="0.25"/>
  <pageSetup orientation="portrait" r:id="rId6"/>
  <headerFooter alignWithMargins="0">
    <oddFooter>&amp;RPage &amp;P of &amp;N</oddFooter>
  </headerFooter>
  <rowBreaks count="1" manualBreakCount="1">
    <brk id="26" max="2" man="1"/>
  </rowBreak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Z34"/>
  <sheetViews>
    <sheetView showGridLines="0" view="pageBreakPreview" zoomScaleNormal="100" zoomScaleSheetLayoutView="100" workbookViewId="0">
      <selection activeCell="C9" sqref="C9:F9"/>
    </sheetView>
  </sheetViews>
  <sheetFormatPr defaultColWidth="8" defaultRowHeight="15.6" x14ac:dyDescent="0.3"/>
  <cols>
    <col min="1" max="1" width="28.88671875" style="174" customWidth="1"/>
    <col min="2" max="2" width="10.21875" style="174" customWidth="1"/>
    <col min="3" max="4" width="5.6640625" style="174" customWidth="1"/>
    <col min="5" max="5" width="5.6640625" style="176" customWidth="1"/>
    <col min="6" max="6" width="34.109375" style="176" customWidth="1"/>
    <col min="7" max="7" width="1.109375" style="176" customWidth="1"/>
    <col min="8" max="8" width="17.44140625" style="176" customWidth="1"/>
    <col min="9" max="9" width="10.33203125" style="176" customWidth="1"/>
    <col min="10" max="10" width="8" style="176" hidden="1" customWidth="1"/>
    <col min="11" max="11" width="54.88671875" style="176" hidden="1" customWidth="1"/>
    <col min="12" max="26" width="8" style="176" hidden="1" customWidth="1"/>
    <col min="27" max="73" width="8" style="176" customWidth="1"/>
    <col min="74" max="16384" width="8" style="176"/>
  </cols>
  <sheetData>
    <row r="1" spans="1:13" s="174" customFormat="1" ht="70.5" customHeight="1" x14ac:dyDescent="0.3">
      <c r="A1" s="830" t="str">
        <f>Basic!B2</f>
        <v>Communication Equipment Package FOTE-05: Communication Equipment (SDH) Supply and Installation package for Communication Schemes approved in 24th NCT</v>
      </c>
      <c r="B1" s="830"/>
      <c r="C1" s="830"/>
      <c r="D1" s="830"/>
      <c r="E1" s="830"/>
      <c r="F1" s="830"/>
      <c r="G1" s="173"/>
      <c r="H1" s="173"/>
      <c r="I1" s="173"/>
      <c r="K1" s="175"/>
      <c r="L1" s="175"/>
      <c r="M1" s="175"/>
    </row>
    <row r="2" spans="1:13" ht="20.100000000000001" customHeight="1" x14ac:dyDescent="0.3">
      <c r="A2" s="831" t="str">
        <f>Cover!B3</f>
        <v>CC/NT/W-COMM/DOM/A01/24/16897</v>
      </c>
      <c r="B2" s="831"/>
      <c r="C2" s="831"/>
      <c r="D2" s="831"/>
      <c r="E2" s="831"/>
      <c r="F2" s="831"/>
      <c r="G2" s="174"/>
      <c r="H2" s="174"/>
      <c r="I2" s="174"/>
      <c r="K2" s="176" t="s">
        <v>103</v>
      </c>
      <c r="L2" s="177">
        <v>1</v>
      </c>
      <c r="M2" s="178"/>
    </row>
    <row r="3" spans="1:13" ht="12" customHeight="1" x14ac:dyDescent="0.3">
      <c r="A3" s="179"/>
      <c r="B3" s="179"/>
      <c r="C3" s="179"/>
      <c r="D3" s="179"/>
      <c r="E3" s="174"/>
      <c r="F3" s="174"/>
      <c r="G3" s="174"/>
      <c r="H3" s="174"/>
      <c r="I3" s="174"/>
      <c r="K3" s="176" t="s">
        <v>104</v>
      </c>
      <c r="L3" s="177" t="s">
        <v>105</v>
      </c>
      <c r="M3" s="178"/>
    </row>
    <row r="4" spans="1:13" ht="20.100000000000001" customHeight="1" x14ac:dyDescent="0.3">
      <c r="A4" s="832" t="s">
        <v>106</v>
      </c>
      <c r="B4" s="832"/>
      <c r="C4" s="832"/>
      <c r="D4" s="832"/>
      <c r="E4" s="832"/>
      <c r="F4" s="832"/>
      <c r="G4" s="174"/>
      <c r="H4" s="174"/>
      <c r="I4" s="174"/>
      <c r="L4" s="177"/>
      <c r="M4" s="178"/>
    </row>
    <row r="5" spans="1:13" ht="12" customHeight="1" x14ac:dyDescent="0.3">
      <c r="A5" s="180"/>
      <c r="B5" s="180"/>
      <c r="E5" s="174"/>
      <c r="F5" s="174"/>
      <c r="G5" s="174"/>
      <c r="H5" s="174"/>
      <c r="I5" s="174"/>
      <c r="K5" s="178"/>
      <c r="L5" s="178"/>
      <c r="M5" s="178"/>
    </row>
    <row r="6" spans="1:13" s="174" customFormat="1" ht="43.5" customHeight="1" x14ac:dyDescent="0.3">
      <c r="A6" s="181" t="s">
        <v>107</v>
      </c>
      <c r="B6" s="182"/>
      <c r="C6" s="833" t="s">
        <v>103</v>
      </c>
      <c r="D6" s="833"/>
      <c r="E6" s="833"/>
      <c r="F6" s="833"/>
      <c r="G6" s="183"/>
      <c r="H6" s="183"/>
      <c r="I6" s="183"/>
      <c r="K6" s="184">
        <f>IF(C6= "Sole Bidder", 0, C7)</f>
        <v>0</v>
      </c>
      <c r="L6" s="175"/>
      <c r="M6" s="175"/>
    </row>
    <row r="7" spans="1:13" ht="42" hidden="1" customHeight="1" x14ac:dyDescent="0.3">
      <c r="A7" s="181" t="str">
        <f>IF(C6= "JV (Joint Venture)", "Total Nos. of  Partners in the JV [excluding the Lead Partner]", "")</f>
        <v/>
      </c>
      <c r="B7" s="185"/>
      <c r="C7" s="834">
        <v>1</v>
      </c>
      <c r="D7" s="835"/>
      <c r="E7" s="835"/>
      <c r="F7" s="836"/>
      <c r="K7" s="178"/>
      <c r="L7" s="178"/>
      <c r="M7" s="178"/>
    </row>
    <row r="8" spans="1:13" ht="19.5" customHeight="1" x14ac:dyDescent="0.3">
      <c r="A8" s="186"/>
      <c r="B8" s="186"/>
      <c r="C8" s="183"/>
    </row>
    <row r="9" spans="1:13" ht="20.100000000000001" customHeight="1" x14ac:dyDescent="0.3">
      <c r="A9" s="187" t="str">
        <f>IF(C6= "Sole Bidder", "Name of Sole Bidder", "Name of Lead Partner")</f>
        <v>Name of Sole Bidder</v>
      </c>
      <c r="B9" s="188"/>
      <c r="C9" s="822"/>
      <c r="D9" s="823"/>
      <c r="E9" s="823"/>
      <c r="F9" s="824"/>
    </row>
    <row r="10" spans="1:13" ht="20.100000000000001" customHeight="1" x14ac:dyDescent="0.3">
      <c r="A10" s="189" t="str">
        <f>IF(C6= "Sole Bidder", "Address of Sole Bidder", "Address of Lead Partner")</f>
        <v>Address of Sole Bidder</v>
      </c>
      <c r="B10" s="190"/>
      <c r="C10" s="822"/>
      <c r="D10" s="823"/>
      <c r="E10" s="823"/>
      <c r="F10" s="824"/>
    </row>
    <row r="11" spans="1:13" ht="20.100000000000001" customHeight="1" x14ac:dyDescent="0.3">
      <c r="A11" s="191"/>
      <c r="B11" s="192"/>
      <c r="C11" s="822"/>
      <c r="D11" s="823"/>
      <c r="E11" s="823"/>
      <c r="F11" s="824"/>
    </row>
    <row r="12" spans="1:13" ht="20.100000000000001" customHeight="1" x14ac:dyDescent="0.3">
      <c r="A12" s="189"/>
      <c r="B12" s="190"/>
      <c r="C12" s="816"/>
      <c r="D12" s="817"/>
      <c r="E12" s="817"/>
      <c r="F12" s="818"/>
    </row>
    <row r="13" spans="1:13" ht="20.100000000000001" customHeight="1" x14ac:dyDescent="0.3"/>
    <row r="14" spans="1:13" ht="20.100000000000001" hidden="1" customHeight="1" x14ac:dyDescent="0.3">
      <c r="A14" s="193" t="str">
        <f>IF(C7=1, "Name of other Partner","Name of other Partner - 1")</f>
        <v>Name of other Partner</v>
      </c>
      <c r="B14" s="194"/>
      <c r="C14" s="816"/>
      <c r="D14" s="817"/>
      <c r="E14" s="817"/>
      <c r="F14" s="818"/>
    </row>
    <row r="15" spans="1:13" ht="20.100000000000001" hidden="1" customHeight="1" x14ac:dyDescent="0.3">
      <c r="A15" s="195" t="str">
        <f>IF(C7=1, "Address of other Partner","Address of other Partner - 1")</f>
        <v>Address of other Partner</v>
      </c>
      <c r="B15" s="196"/>
      <c r="C15" s="819"/>
      <c r="D15" s="820"/>
      <c r="E15" s="820"/>
      <c r="F15" s="821"/>
    </row>
    <row r="16" spans="1:13" ht="20.100000000000001" hidden="1" customHeight="1" x14ac:dyDescent="0.3">
      <c r="A16" s="197"/>
      <c r="B16" s="198"/>
      <c r="C16" s="827"/>
      <c r="D16" s="828"/>
      <c r="E16" s="828"/>
      <c r="F16" s="829"/>
    </row>
    <row r="17" spans="1:7" ht="20.100000000000001" hidden="1" customHeight="1" x14ac:dyDescent="0.3">
      <c r="A17" s="189"/>
      <c r="B17" s="190"/>
      <c r="C17" s="819"/>
      <c r="D17" s="820"/>
      <c r="E17" s="820"/>
      <c r="F17" s="821"/>
    </row>
    <row r="18" spans="1:7" ht="20.100000000000001" hidden="1" customHeight="1" x14ac:dyDescent="0.3"/>
    <row r="19" spans="1:7" ht="20.100000000000001" hidden="1" customHeight="1" x14ac:dyDescent="0.3">
      <c r="A19" s="187" t="s">
        <v>108</v>
      </c>
      <c r="B19" s="188"/>
      <c r="C19" s="816"/>
      <c r="D19" s="817"/>
      <c r="E19" s="817"/>
      <c r="F19" s="818"/>
    </row>
    <row r="20" spans="1:7" ht="20.100000000000001" hidden="1" customHeight="1" x14ac:dyDescent="0.3">
      <c r="A20" s="187" t="s">
        <v>109</v>
      </c>
      <c r="B20" s="188"/>
      <c r="C20" s="816"/>
      <c r="D20" s="817"/>
      <c r="E20" s="817"/>
      <c r="F20" s="818"/>
    </row>
    <row r="21" spans="1:7" ht="20.100000000000001" hidden="1" customHeight="1" x14ac:dyDescent="0.3">
      <c r="A21" s="191"/>
      <c r="B21" s="192"/>
      <c r="C21" s="816"/>
      <c r="D21" s="817"/>
      <c r="E21" s="817"/>
      <c r="F21" s="818"/>
    </row>
    <row r="22" spans="1:7" ht="20.100000000000001" hidden="1" customHeight="1" x14ac:dyDescent="0.3">
      <c r="A22" s="189"/>
      <c r="B22" s="190"/>
      <c r="C22" s="816"/>
      <c r="D22" s="817"/>
      <c r="E22" s="817"/>
      <c r="F22" s="818"/>
    </row>
    <row r="23" spans="1:7" ht="20.100000000000001" hidden="1" customHeight="1" x14ac:dyDescent="0.3"/>
    <row r="24" spans="1:7" ht="20.100000000000001" customHeight="1" x14ac:dyDescent="0.3"/>
    <row r="25" spans="1:7" ht="21" customHeight="1" x14ac:dyDescent="0.3">
      <c r="A25" s="199" t="s">
        <v>110</v>
      </c>
      <c r="B25" s="200"/>
      <c r="C25" s="822"/>
      <c r="D25" s="823"/>
      <c r="E25" s="823"/>
      <c r="F25" s="824"/>
    </row>
    <row r="26" spans="1:7" ht="21" customHeight="1" x14ac:dyDescent="0.3">
      <c r="A26" s="199" t="s">
        <v>111</v>
      </c>
      <c r="B26" s="200"/>
      <c r="C26" s="816"/>
      <c r="D26" s="817"/>
      <c r="E26" s="817"/>
      <c r="F26" s="818"/>
    </row>
    <row r="27" spans="1:7" ht="21" hidden="1" customHeight="1" x14ac:dyDescent="0.3">
      <c r="A27" s="199" t="s">
        <v>112</v>
      </c>
      <c r="B27" s="200"/>
      <c r="C27" s="825"/>
      <c r="D27" s="825"/>
      <c r="E27" s="825"/>
      <c r="F27" s="825"/>
    </row>
    <row r="28" spans="1:7" ht="21" hidden="1" customHeight="1" x14ac:dyDescent="0.3">
      <c r="A28" s="199" t="s">
        <v>113</v>
      </c>
      <c r="B28" s="200"/>
      <c r="C28" s="826"/>
      <c r="D28" s="826"/>
      <c r="E28" s="826"/>
      <c r="F28" s="826"/>
    </row>
    <row r="29" spans="1:7" ht="21" hidden="1" customHeight="1" x14ac:dyDescent="0.3">
      <c r="A29" s="199" t="s">
        <v>114</v>
      </c>
      <c r="B29" s="200"/>
      <c r="C29" s="826"/>
      <c r="D29" s="826"/>
      <c r="E29" s="826"/>
      <c r="F29" s="826"/>
    </row>
    <row r="30" spans="1:7" ht="21" hidden="1" customHeight="1" x14ac:dyDescent="0.3">
      <c r="A30" s="199" t="s">
        <v>115</v>
      </c>
      <c r="B30" s="200"/>
      <c r="C30" s="826"/>
      <c r="D30" s="826"/>
      <c r="E30" s="826"/>
      <c r="F30" s="826"/>
    </row>
    <row r="31" spans="1:7" ht="21" customHeight="1" x14ac:dyDescent="0.3">
      <c r="A31" s="201"/>
      <c r="B31" s="201"/>
      <c r="C31" s="201"/>
    </row>
    <row r="32" spans="1:7" s="174" customFormat="1" ht="21" customHeight="1" x14ac:dyDescent="0.3">
      <c r="A32" s="199" t="s">
        <v>116</v>
      </c>
      <c r="B32" s="200"/>
      <c r="C32" s="202"/>
      <c r="D32" s="203"/>
      <c r="E32" s="202"/>
      <c r="F32" s="204"/>
      <c r="G32" s="175">
        <f>IF(D32="Feb",28,IF(OR(D32="Apr", D32="Jun", D32="Sep", D32="Nov"),30,31))</f>
        <v>31</v>
      </c>
    </row>
    <row r="33" spans="1:6" ht="21" customHeight="1" x14ac:dyDescent="0.3">
      <c r="A33" s="199" t="s">
        <v>117</v>
      </c>
      <c r="B33" s="200"/>
      <c r="C33" s="816"/>
      <c r="D33" s="817"/>
      <c r="E33" s="817"/>
      <c r="F33" s="818"/>
    </row>
    <row r="34" spans="1:6" x14ac:dyDescent="0.3">
      <c r="D34" s="176"/>
    </row>
  </sheetData>
  <sheetProtection algorithmName="SHA-512" hashValue="N1V6UxJUOLkoiYyjJqRF3pHJnEHioBVS6IaqYcRPMYX2KJdX20YF+AvejDPTCSYh7n6lRKwSxQU5aeSB9uKofQ==" saltValue="lozB+TvuGPKArKWf5RGAvw==" spinCount="100000" sheet="1" formatColumns="0" formatRows="0" selectLockedCells="1"/>
  <customSheetViews>
    <customSheetView guid="{C058D58D-0A44-4B7F-A839-6AD7930832D3}" showGridLines="0" printArea="1" hiddenRows="1" hiddenColumns="1" view="pageBreakPreview">
      <selection activeCell="C12" sqref="C12:F12"/>
      <pageMargins left="0.75" right="0.75" top="0.69" bottom="0.7" header="0.4" footer="0.37"/>
      <pageSetup orientation="portrait" r:id="rId1"/>
      <headerFooter alignWithMargins="0"/>
    </customSheetView>
    <customSheetView guid="{B506D4DB-B5B3-4722-9CF5-EE949FBC5D29}" showGridLines="0" printArea="1" hiddenRows="1" hiddenColumns="1" view="pageBreakPreview">
      <selection activeCell="C25" sqref="C25:F25"/>
      <pageMargins left="0.75" right="0.75" top="0.69" bottom="0.7" header="0.4" footer="0.37"/>
      <pageSetup orientation="portrait" r:id="rId2"/>
      <headerFooter alignWithMargins="0"/>
    </customSheetView>
    <customSheetView guid="{302D9D75-0757-45DA-AFBF-614F08F1401B}" showGridLines="0" printArea="1" hiddenRows="1" hiddenColumns="1" view="pageBreakPreview">
      <selection activeCell="H33" sqref="H33"/>
      <pageMargins left="0.75" right="0.75" top="0.69" bottom="0.7" header="0.4" footer="0.37"/>
      <pageSetup orientation="portrait" r:id="rId3"/>
      <headerFooter alignWithMargins="0"/>
    </customSheetView>
    <customSheetView guid="{C6A7FFED-91EB-41DF-A944-2BFB2D792481}" showGridLines="0" printArea="1" hiddenRows="1" hiddenColumns="1" view="pageBreakPreview">
      <selection activeCell="C25" sqref="C25:F25"/>
      <pageMargins left="0.75" right="0.75" top="0.69" bottom="0.7" header="0.4" footer="0.37"/>
      <pageSetup orientation="portrait" r:id="rId4"/>
      <headerFooter alignWithMargins="0"/>
    </customSheetView>
    <customSheetView guid="{03FF083C-583E-419B-931B-109B3C9F6C32}" showGridLines="0" printArea="1" hiddenRows="1" hiddenColumns="1" view="pageBreakPreview">
      <selection activeCell="C12" sqref="C12:F12"/>
      <pageMargins left="0.75" right="0.75" top="0.69" bottom="0.7" header="0.4" footer="0.37"/>
      <pageSetup orientation="portrait" r:id="rId5"/>
      <headerFooter alignWithMargins="0"/>
    </customSheetView>
  </customSheetViews>
  <mergeCells count="24">
    <mergeCell ref="C16:F16"/>
    <mergeCell ref="A1:F1"/>
    <mergeCell ref="A2:F2"/>
    <mergeCell ref="A4:F4"/>
    <mergeCell ref="C6:F6"/>
    <mergeCell ref="C7:F7"/>
    <mergeCell ref="C9:F9"/>
    <mergeCell ref="C10:F10"/>
    <mergeCell ref="C11:F11"/>
    <mergeCell ref="C12:F12"/>
    <mergeCell ref="C14:F14"/>
    <mergeCell ref="C15:F15"/>
    <mergeCell ref="C33:F33"/>
    <mergeCell ref="C17:F17"/>
    <mergeCell ref="C19:F19"/>
    <mergeCell ref="C20:F20"/>
    <mergeCell ref="C21:F21"/>
    <mergeCell ref="C22:F22"/>
    <mergeCell ref="C25:F25"/>
    <mergeCell ref="C26:F26"/>
    <mergeCell ref="C27:F27"/>
    <mergeCell ref="C28:F28"/>
    <mergeCell ref="C29:F29"/>
    <mergeCell ref="C30:F30"/>
  </mergeCells>
  <conditionalFormatting sqref="A7:B7">
    <cfRule type="expression" dxfId="97" priority="6" stopIfTrue="1">
      <formula>$C$6="Sole Bidder"</formula>
    </cfRule>
  </conditionalFormatting>
  <conditionalFormatting sqref="A14:B17">
    <cfRule type="expression" dxfId="96" priority="5" stopIfTrue="1">
      <formula>$K$6&lt;1</formula>
    </cfRule>
  </conditionalFormatting>
  <conditionalFormatting sqref="A19:B22">
    <cfRule type="expression" dxfId="95" priority="4" stopIfTrue="1">
      <formula>$K$6&lt;2</formula>
    </cfRule>
  </conditionalFormatting>
  <conditionalFormatting sqref="C7:F7">
    <cfRule type="expression" dxfId="94" priority="1" stopIfTrue="1">
      <formula>$C$6="Sole Bidder"</formula>
    </cfRule>
  </conditionalFormatting>
  <conditionalFormatting sqref="C14:F17">
    <cfRule type="expression" dxfId="93" priority="3" stopIfTrue="1">
      <formula>$K$6&lt;1</formula>
    </cfRule>
  </conditionalFormatting>
  <conditionalFormatting sqref="C19:F22">
    <cfRule type="expression" dxfId="92" priority="2" stopIfTrue="1">
      <formula>$K$6&lt;2</formula>
    </cfRule>
  </conditionalFormatting>
  <dataValidations count="5">
    <dataValidation type="list" allowBlank="1" showInputMessage="1" showErrorMessage="1" sqref="C7:F7" xr:uid="{00000000-0002-0000-0300-000000000000}">
      <formula1>$L$2:$L$3</formula1>
    </dataValidation>
    <dataValidation type="list" allowBlank="1" showInputMessage="1" showErrorMessage="1" sqref="C6:F6" xr:uid="{00000000-0002-0000-0300-000001000000}">
      <formula1>$K$2</formula1>
    </dataValidation>
    <dataValidation type="list" allowBlank="1" showInputMessage="1" showErrorMessage="1" sqref="E32" xr:uid="{00000000-0002-0000-0300-000002000000}">
      <formula1>"2024,2025"</formula1>
    </dataValidation>
    <dataValidation type="list" allowBlank="1" showInputMessage="1" showErrorMessage="1" sqref="D32" xr:uid="{00000000-0002-0000-0300-000003000000}">
      <formula1>"Jan,Feb,Mar,Apr,May,Jun,Jul,Aug,Sep,Oct,Nov,Dec"</formula1>
    </dataValidation>
    <dataValidation type="list" allowBlank="1" showInputMessage="1" showErrorMessage="1" sqref="C32" xr:uid="{00000000-0002-0000-0300-000004000000}">
      <formula1>"1,2,3,4,5,6,7,8,9,10,11,12,13,14,15,16,17,18,19,20,21,22,23,24,25,26,27,28,29,30,31"</formula1>
    </dataValidation>
  </dataValidations>
  <pageMargins left="0.75" right="0.75" top="0.69" bottom="0.7" header="0.4" footer="0.37"/>
  <pageSetup orientation="portrait" r:id="rId6"/>
  <headerFooter alignWithMargins="0"/>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autoPageBreaks="0" fitToPage="1"/>
  </sheetPr>
  <dimension ref="A1:AY224"/>
  <sheetViews>
    <sheetView view="pageBreakPreview" topLeftCell="A111" zoomScale="70" zoomScaleNormal="100" zoomScaleSheetLayoutView="70" workbookViewId="0">
      <selection activeCell="M97" sqref="M97:M112"/>
    </sheetView>
  </sheetViews>
  <sheetFormatPr defaultColWidth="9" defaultRowHeight="15.6" x14ac:dyDescent="0.3"/>
  <cols>
    <col min="1" max="1" width="6.21875" style="10" customWidth="1"/>
    <col min="2" max="2" width="20.6640625" style="10" customWidth="1"/>
    <col min="3" max="3" width="9.6640625" style="10" customWidth="1"/>
    <col min="4" max="4" width="37.21875" style="10" customWidth="1"/>
    <col min="5" max="5" width="15.33203125" style="10" customWidth="1"/>
    <col min="6" max="6" width="13.44140625" style="10" customWidth="1"/>
    <col min="7" max="7" width="16.77734375" style="10" customWidth="1"/>
    <col min="8" max="8" width="11.33203125" style="10" customWidth="1"/>
    <col min="9" max="9" width="15.44140625" style="18" customWidth="1"/>
    <col min="10" max="10" width="75" style="9" customWidth="1"/>
    <col min="11" max="11" width="10.88671875" style="10" customWidth="1"/>
    <col min="12" max="12" width="10.77734375" style="10" customWidth="1"/>
    <col min="13" max="13" width="17.44140625" style="9" customWidth="1"/>
    <col min="14" max="14" width="17.6640625" style="9" bestFit="1" customWidth="1"/>
    <col min="15" max="15" width="34.109375" style="9" hidden="1" customWidth="1"/>
    <col min="16" max="17" width="2.21875" style="6" hidden="1" customWidth="1"/>
    <col min="18" max="18" width="5" style="6" hidden="1" customWidth="1"/>
    <col min="19" max="19" width="11.88671875" style="7" hidden="1" customWidth="1"/>
    <col min="20" max="20" width="5" style="8" hidden="1" customWidth="1"/>
    <col min="21" max="23" width="9" style="8" customWidth="1"/>
    <col min="24" max="24" width="14.21875" style="8" customWidth="1"/>
    <col min="25" max="25" width="24.109375" style="8" customWidth="1"/>
    <col min="26" max="26" width="11.109375" style="9" customWidth="1"/>
    <col min="27" max="27" width="12.77734375" style="9" customWidth="1"/>
    <col min="28" max="28" width="11.33203125" style="10" customWidth="1"/>
    <col min="29" max="29" width="10.33203125" style="9" customWidth="1"/>
    <col min="30" max="30" width="17.77734375" style="9" hidden="1" customWidth="1"/>
    <col min="31" max="31" width="10.44140625" style="9" hidden="1" customWidth="1"/>
    <col min="32" max="32" width="12.33203125" style="9" hidden="1" customWidth="1"/>
    <col min="33" max="34" width="9" style="9" hidden="1" customWidth="1"/>
    <col min="35" max="35" width="10.88671875" style="9" customWidth="1"/>
    <col min="36" max="36" width="18.77734375" style="9" customWidth="1"/>
    <col min="37" max="37" width="9" style="9" customWidth="1"/>
    <col min="38" max="51" width="9" style="8" customWidth="1"/>
    <col min="52" max="52" width="9" style="9" customWidth="1"/>
    <col min="53" max="16384" width="9" style="9"/>
  </cols>
  <sheetData>
    <row r="1" spans="1:51" x14ac:dyDescent="0.3">
      <c r="A1" s="1" t="str">
        <f>Cover!B3</f>
        <v>CC/NT/W-COMM/DOM/A01/24/16897</v>
      </c>
      <c r="B1" s="1"/>
      <c r="C1" s="1"/>
      <c r="D1" s="1"/>
      <c r="E1" s="1"/>
      <c r="F1" s="1"/>
      <c r="G1" s="1"/>
      <c r="H1" s="1"/>
      <c r="I1" s="2"/>
      <c r="J1" s="3"/>
      <c r="K1" s="4"/>
      <c r="L1" s="1"/>
      <c r="M1" s="5"/>
      <c r="N1" s="264" t="s">
        <v>0</v>
      </c>
      <c r="AD1" s="11" t="s">
        <v>1</v>
      </c>
      <c r="AE1" s="12">
        <f>SUMIF(O19:O113, "Direct",N19:N113)</f>
        <v>0</v>
      </c>
      <c r="AJ1" s="12" t="str">
        <f>'[1]Names of Bidder'!C6</f>
        <v>Sole Bidder</v>
      </c>
      <c r="AK1" s="9" t="s">
        <v>2</v>
      </c>
    </row>
    <row r="2" spans="1:51" x14ac:dyDescent="0.3">
      <c r="A2" s="13"/>
      <c r="B2" s="13"/>
      <c r="C2" s="13"/>
      <c r="D2" s="13"/>
      <c r="E2" s="13"/>
      <c r="F2" s="13"/>
      <c r="G2" s="13"/>
      <c r="H2" s="13"/>
      <c r="I2" s="14"/>
      <c r="L2" s="13"/>
      <c r="AA2" s="10"/>
      <c r="AD2" s="11" t="s">
        <v>3</v>
      </c>
      <c r="AE2" s="15" t="e">
        <f>#REF!-AE1</f>
        <v>#REF!</v>
      </c>
      <c r="AF2" s="16"/>
      <c r="AJ2" s="12">
        <f>'[1]Names of Bidder'!K6</f>
        <v>0</v>
      </c>
    </row>
    <row r="3" spans="1:51" ht="45.75" customHeight="1" x14ac:dyDescent="0.3">
      <c r="A3" s="858" t="str">
        <f>Basic!B2</f>
        <v>Communication Equipment Package FOTE-05: Communication Equipment (SDH) Supply and Installation package for Communication Schemes approved in 24th NCT</v>
      </c>
      <c r="B3" s="858"/>
      <c r="C3" s="858"/>
      <c r="D3" s="858"/>
      <c r="E3" s="858"/>
      <c r="F3" s="858"/>
      <c r="G3" s="858"/>
      <c r="H3" s="858"/>
      <c r="I3" s="858"/>
      <c r="J3" s="858"/>
      <c r="K3" s="858"/>
      <c r="L3" s="858"/>
      <c r="M3" s="858"/>
      <c r="N3" s="858"/>
      <c r="O3" s="858"/>
      <c r="Y3" s="17"/>
      <c r="Z3" s="18"/>
      <c r="AA3" s="18"/>
      <c r="AB3" s="18"/>
      <c r="AD3" s="13"/>
      <c r="AG3" s="838"/>
      <c r="AH3" s="838"/>
    </row>
    <row r="4" spans="1:51" x14ac:dyDescent="0.3">
      <c r="A4" s="859" t="s">
        <v>4</v>
      </c>
      <c r="B4" s="859"/>
      <c r="C4" s="859"/>
      <c r="D4" s="859"/>
      <c r="E4" s="859"/>
      <c r="F4" s="859"/>
      <c r="G4" s="859"/>
      <c r="H4" s="859"/>
      <c r="I4" s="859"/>
      <c r="J4" s="859"/>
      <c r="K4" s="859"/>
      <c r="L4" s="859"/>
      <c r="M4" s="859"/>
      <c r="N4" s="859"/>
      <c r="O4" s="859"/>
      <c r="Y4" s="17"/>
      <c r="Z4" s="18"/>
      <c r="AA4" s="18"/>
      <c r="AB4" s="18"/>
      <c r="AD4" s="13"/>
      <c r="AE4" s="19"/>
      <c r="AF4" s="16"/>
    </row>
    <row r="5" spans="1:51" x14ac:dyDescent="0.3">
      <c r="Y5" s="17"/>
      <c r="Z5" s="18"/>
      <c r="AA5" s="18"/>
      <c r="AB5" s="18"/>
      <c r="AD5" s="13"/>
    </row>
    <row r="6" spans="1:51" x14ac:dyDescent="0.3">
      <c r="A6" s="20" t="str">
        <f>"Bidder’s Name and Address (" &amp; MID('[1]Names of Bidder'!A9,9, 20) &amp; ") :"</f>
        <v>Bidder’s Name and Address (Sole Bidder) :</v>
      </c>
      <c r="B6" s="20"/>
      <c r="C6" s="20"/>
      <c r="D6" s="20"/>
      <c r="E6" s="20"/>
      <c r="F6" s="20"/>
      <c r="G6" s="20"/>
      <c r="H6" s="20"/>
      <c r="I6" s="21"/>
      <c r="J6" s="22"/>
      <c r="K6" s="23"/>
      <c r="L6" s="20"/>
      <c r="M6" s="24" t="s">
        <v>5</v>
      </c>
      <c r="O6" s="22"/>
      <c r="Y6" s="17"/>
      <c r="Z6" s="18"/>
      <c r="AA6" s="18"/>
      <c r="AB6" s="18"/>
      <c r="AD6" s="13"/>
      <c r="AE6" s="19"/>
    </row>
    <row r="7" spans="1:51" x14ac:dyDescent="0.3">
      <c r="A7" s="860" t="e">
        <f>'Names of Bidder'!C9:F9</f>
        <v>#VALUE!</v>
      </c>
      <c r="B7" s="860"/>
      <c r="C7" s="860"/>
      <c r="D7" s="860"/>
      <c r="E7" s="860"/>
      <c r="F7" s="860"/>
      <c r="G7" s="860"/>
      <c r="H7" s="860"/>
      <c r="I7" s="860"/>
      <c r="J7" s="860"/>
      <c r="K7" s="860"/>
      <c r="L7" s="860"/>
      <c r="M7" s="25" t="s">
        <v>6</v>
      </c>
      <c r="O7" s="22"/>
      <c r="Y7" s="6"/>
      <c r="Z7" s="26"/>
      <c r="AA7" s="26"/>
      <c r="AB7" s="26"/>
      <c r="AG7" s="838"/>
      <c r="AH7" s="838"/>
    </row>
    <row r="8" spans="1:51" x14ac:dyDescent="0.3">
      <c r="A8" s="20" t="s">
        <v>7</v>
      </c>
      <c r="B8" s="20"/>
      <c r="C8" s="861" t="str">
        <f>IF('Names of Bidder'!C9=0, "", 'Names of Bidder'!C9)</f>
        <v/>
      </c>
      <c r="D8" s="861"/>
      <c r="E8" s="861"/>
      <c r="F8" s="20"/>
      <c r="G8" s="20"/>
      <c r="H8" s="20"/>
      <c r="I8" s="21"/>
      <c r="M8" s="25" t="s">
        <v>8</v>
      </c>
      <c r="O8" s="22"/>
      <c r="Y8" s="17"/>
      <c r="Z8" s="27"/>
      <c r="AA8" s="27"/>
      <c r="AB8" s="27"/>
      <c r="AJ8" s="12" t="e">
        <f>IF('[1]Names of Bidder'!C7=1,'[1]Names of Bidder'!C9&amp;" &amp; "&amp;'[1]Names of Bidder'!C14,IF('[1]Names of Bidder'!C7="2 or More",'[1]Names of Bidder'!C9&amp;" , "&amp;'[1]Names of Bidder'!C14&amp;" &amp; "&amp;'[1]Names of Bidder'!C19,""))</f>
        <v>#REF!</v>
      </c>
    </row>
    <row r="9" spans="1:51" x14ac:dyDescent="0.3">
      <c r="A9" s="20" t="s">
        <v>9</v>
      </c>
      <c r="B9" s="20"/>
      <c r="C9" s="861" t="str">
        <f>IF('Names of Bidder'!C10=0, "", 'Names of Bidder'!C10)</f>
        <v/>
      </c>
      <c r="D9" s="861"/>
      <c r="E9" s="861"/>
      <c r="F9" s="20"/>
      <c r="G9" s="20"/>
      <c r="H9" s="20"/>
      <c r="I9" s="21"/>
      <c r="M9" s="25" t="s">
        <v>10</v>
      </c>
      <c r="O9" s="22"/>
      <c r="Y9" s="17"/>
      <c r="Z9" s="27"/>
      <c r="AA9" s="27"/>
      <c r="AB9" s="27"/>
    </row>
    <row r="10" spans="1:51" x14ac:dyDescent="0.3">
      <c r="A10" s="22"/>
      <c r="B10" s="22"/>
      <c r="C10" s="861" t="str">
        <f>IF('Names of Bidder'!C11=0, "", 'Names of Bidder'!C11)</f>
        <v/>
      </c>
      <c r="D10" s="861"/>
      <c r="E10" s="861"/>
      <c r="F10" s="22"/>
      <c r="G10" s="22"/>
      <c r="H10" s="22"/>
      <c r="I10" s="28"/>
      <c r="M10" s="25" t="s">
        <v>11</v>
      </c>
      <c r="O10" s="22"/>
      <c r="Y10" s="6"/>
      <c r="Z10" s="29"/>
      <c r="AA10" s="18"/>
      <c r="AB10" s="30"/>
    </row>
    <row r="11" spans="1:51" x14ac:dyDescent="0.3">
      <c r="A11" s="22"/>
      <c r="B11" s="22"/>
      <c r="C11" s="861" t="str">
        <f>IF('Names of Bidder'!C12=0, "", 'Names of Bidder'!C12)</f>
        <v/>
      </c>
      <c r="D11" s="861"/>
      <c r="E11" s="861"/>
      <c r="F11" s="22"/>
      <c r="G11" s="22"/>
      <c r="H11" s="22"/>
      <c r="I11" s="28"/>
      <c r="M11" s="25" t="s">
        <v>12</v>
      </c>
      <c r="O11" s="22"/>
      <c r="AG11" s="838"/>
      <c r="AH11" s="838"/>
    </row>
    <row r="12" spans="1:51" x14ac:dyDescent="0.3">
      <c r="A12" s="22"/>
      <c r="B12" s="22"/>
      <c r="C12" s="22"/>
      <c r="D12" s="22"/>
      <c r="E12" s="22"/>
      <c r="F12" s="22"/>
      <c r="G12" s="22"/>
      <c r="H12" s="22"/>
      <c r="I12" s="28"/>
      <c r="J12" s="22"/>
      <c r="K12" s="31"/>
      <c r="L12" s="22"/>
      <c r="M12" s="20"/>
      <c r="N12" s="32"/>
      <c r="O12" s="32"/>
      <c r="AI12" s="33"/>
    </row>
    <row r="13" spans="1:51" s="774" customFormat="1" ht="33" customHeight="1" x14ac:dyDescent="0.3">
      <c r="A13" s="862" t="s">
        <v>13</v>
      </c>
      <c r="B13" s="862"/>
      <c r="C13" s="862"/>
      <c r="D13" s="862"/>
      <c r="E13" s="862"/>
      <c r="F13" s="862"/>
      <c r="G13" s="862"/>
      <c r="H13" s="862"/>
      <c r="I13" s="862"/>
      <c r="J13" s="862"/>
      <c r="K13" s="862"/>
      <c r="L13" s="862"/>
      <c r="M13" s="862"/>
      <c r="N13" s="862"/>
      <c r="O13" s="862"/>
      <c r="P13" s="770"/>
      <c r="Q13" s="770"/>
      <c r="R13" s="770"/>
      <c r="S13" s="771"/>
      <c r="T13" s="772"/>
      <c r="U13" s="772"/>
      <c r="V13" s="772"/>
      <c r="W13" s="772"/>
      <c r="X13" s="773"/>
      <c r="Y13" s="773"/>
      <c r="AA13" s="775"/>
      <c r="AB13" s="775"/>
      <c r="AE13" s="774" t="s">
        <v>14</v>
      </c>
      <c r="AI13" s="776"/>
      <c r="AL13" s="773"/>
      <c r="AM13" s="773"/>
      <c r="AN13" s="773"/>
      <c r="AO13" s="773"/>
      <c r="AP13" s="773"/>
      <c r="AQ13" s="773"/>
      <c r="AR13" s="773"/>
      <c r="AS13" s="773"/>
      <c r="AT13" s="773"/>
      <c r="AU13" s="773"/>
      <c r="AV13" s="773"/>
      <c r="AW13" s="773"/>
      <c r="AX13" s="773"/>
      <c r="AY13" s="773"/>
    </row>
    <row r="14" spans="1:51" x14ac:dyDescent="0.3">
      <c r="A14" s="36"/>
      <c r="B14" s="36"/>
      <c r="C14" s="36"/>
      <c r="D14" s="36"/>
      <c r="E14" s="36"/>
      <c r="F14" s="36"/>
      <c r="G14" s="36"/>
      <c r="H14" s="36"/>
      <c r="I14" s="37"/>
      <c r="J14" s="36"/>
      <c r="K14" s="36"/>
      <c r="L14" s="36"/>
      <c r="M14" s="36"/>
      <c r="N14" s="36"/>
      <c r="O14" s="36"/>
      <c r="P14" s="38"/>
      <c r="Q14" s="38"/>
      <c r="R14" s="38"/>
      <c r="S14" s="39"/>
      <c r="T14" s="40"/>
      <c r="U14" s="40"/>
      <c r="V14" s="40"/>
      <c r="W14" s="40"/>
      <c r="AA14" s="10"/>
      <c r="AI14" s="33"/>
    </row>
    <row r="15" spans="1:51" x14ac:dyDescent="0.3">
      <c r="M15" s="41"/>
      <c r="N15" s="42" t="s">
        <v>15</v>
      </c>
      <c r="O15" s="42"/>
      <c r="Z15" s="843"/>
      <c r="AA15" s="843"/>
      <c r="AC15" s="845"/>
      <c r="AD15" s="845"/>
      <c r="AE15" s="9" t="s">
        <v>16</v>
      </c>
      <c r="AG15" s="838"/>
      <c r="AH15" s="838"/>
    </row>
    <row r="16" spans="1:51" s="688" customFormat="1" ht="127.5" customHeight="1" x14ac:dyDescent="0.3">
      <c r="A16" s="693" t="s">
        <v>17</v>
      </c>
      <c r="B16" s="693" t="s">
        <v>18</v>
      </c>
      <c r="C16" s="693" t="s">
        <v>19</v>
      </c>
      <c r="D16" s="693" t="s">
        <v>20</v>
      </c>
      <c r="E16" s="693" t="s">
        <v>21</v>
      </c>
      <c r="F16" s="693" t="s">
        <v>22</v>
      </c>
      <c r="G16" s="693" t="s">
        <v>23</v>
      </c>
      <c r="H16" s="693" t="s">
        <v>24</v>
      </c>
      <c r="I16" s="694" t="s">
        <v>25</v>
      </c>
      <c r="J16" s="695" t="s">
        <v>26</v>
      </c>
      <c r="K16" s="696" t="s">
        <v>27</v>
      </c>
      <c r="L16" s="696" t="s">
        <v>28</v>
      </c>
      <c r="M16" s="693" t="s">
        <v>29</v>
      </c>
      <c r="N16" s="693" t="s">
        <v>30</v>
      </c>
      <c r="O16" s="693" t="s">
        <v>31</v>
      </c>
      <c r="P16" s="697"/>
      <c r="Q16" s="697"/>
      <c r="R16" s="697"/>
      <c r="S16" s="698"/>
      <c r="T16" s="687"/>
      <c r="U16" s="687"/>
      <c r="V16" s="687"/>
      <c r="W16" s="687"/>
      <c r="X16" s="687"/>
      <c r="Y16" s="687"/>
      <c r="Z16" s="699"/>
      <c r="AA16" s="699"/>
      <c r="AB16" s="700"/>
      <c r="AC16" s="699"/>
      <c r="AD16" s="699"/>
      <c r="AL16" s="687"/>
      <c r="AM16" s="687"/>
      <c r="AN16" s="687"/>
      <c r="AO16" s="687"/>
      <c r="AP16" s="687"/>
      <c r="AQ16" s="687"/>
      <c r="AR16" s="687"/>
      <c r="AS16" s="687"/>
      <c r="AT16" s="687"/>
      <c r="AU16" s="687"/>
      <c r="AV16" s="687"/>
      <c r="AW16" s="687"/>
      <c r="AX16" s="687"/>
      <c r="AY16" s="687"/>
    </row>
    <row r="17" spans="1:51" s="688" customFormat="1" x14ac:dyDescent="0.3">
      <c r="A17" s="701">
        <v>1</v>
      </c>
      <c r="B17" s="702">
        <v>2</v>
      </c>
      <c r="C17" s="702">
        <v>3</v>
      </c>
      <c r="D17" s="702">
        <v>4</v>
      </c>
      <c r="E17" s="702">
        <v>5</v>
      </c>
      <c r="F17" s="702">
        <v>6</v>
      </c>
      <c r="G17" s="702">
        <v>7</v>
      </c>
      <c r="H17" s="702">
        <v>8</v>
      </c>
      <c r="I17" s="702">
        <v>9</v>
      </c>
      <c r="J17" s="696">
        <v>10</v>
      </c>
      <c r="K17" s="696">
        <v>11</v>
      </c>
      <c r="L17" s="696">
        <v>12</v>
      </c>
      <c r="M17" s="696">
        <v>13</v>
      </c>
      <c r="N17" s="696" t="s">
        <v>32</v>
      </c>
      <c r="O17" s="703">
        <v>15</v>
      </c>
      <c r="P17" s="697"/>
      <c r="Q17" s="697"/>
      <c r="R17" s="697"/>
      <c r="S17" s="698"/>
      <c r="T17" s="687"/>
      <c r="U17" s="687"/>
      <c r="V17" s="687"/>
      <c r="W17" s="687"/>
      <c r="X17" s="687"/>
      <c r="Y17" s="687"/>
      <c r="Z17" s="704"/>
      <c r="AA17" s="704"/>
      <c r="AB17" s="700"/>
      <c r="AC17" s="704"/>
      <c r="AD17" s="704"/>
      <c r="AL17" s="687"/>
      <c r="AM17" s="687"/>
      <c r="AN17" s="687"/>
      <c r="AO17" s="687"/>
      <c r="AP17" s="687"/>
      <c r="AQ17" s="687"/>
      <c r="AR17" s="687"/>
      <c r="AS17" s="687"/>
      <c r="AT17" s="687"/>
      <c r="AU17" s="687"/>
      <c r="AV17" s="687"/>
      <c r="AW17" s="687"/>
      <c r="AX17" s="687"/>
      <c r="AY17" s="687"/>
    </row>
    <row r="18" spans="1:51" ht="30.75" customHeight="1" x14ac:dyDescent="0.3">
      <c r="A18" s="45" t="s">
        <v>33</v>
      </c>
      <c r="B18" s="46" t="s">
        <v>361</v>
      </c>
      <c r="C18" s="47"/>
      <c r="D18" s="47"/>
      <c r="E18" s="47"/>
      <c r="F18" s="47"/>
      <c r="G18" s="47"/>
      <c r="H18" s="47"/>
      <c r="I18" s="47"/>
      <c r="J18" s="47"/>
      <c r="K18" s="47"/>
      <c r="L18" s="47"/>
      <c r="M18" s="47"/>
      <c r="N18" s="47"/>
      <c r="O18" s="48"/>
      <c r="P18" s="38"/>
      <c r="Q18" s="38"/>
      <c r="R18" s="38"/>
      <c r="S18" s="39"/>
      <c r="T18" s="40"/>
      <c r="U18" s="40"/>
      <c r="V18" s="40"/>
      <c r="W18" s="40"/>
      <c r="AA18" s="10"/>
      <c r="AE18" s="9" t="s">
        <v>14</v>
      </c>
      <c r="AI18" s="33"/>
    </row>
    <row r="19" spans="1:51" ht="108.75" customHeight="1" x14ac:dyDescent="0.3">
      <c r="A19" s="49">
        <v>1</v>
      </c>
      <c r="B19" s="777">
        <v>7000029705</v>
      </c>
      <c r="C19" s="777">
        <v>10</v>
      </c>
      <c r="D19" s="777" t="s">
        <v>357</v>
      </c>
      <c r="E19" s="777">
        <v>1000031367</v>
      </c>
      <c r="F19" s="777">
        <v>85176260</v>
      </c>
      <c r="G19" s="778"/>
      <c r="H19" s="779">
        <v>18</v>
      </c>
      <c r="I19" s="780"/>
      <c r="J19" s="777" t="s">
        <v>331</v>
      </c>
      <c r="K19" s="779" t="s">
        <v>34</v>
      </c>
      <c r="L19" s="779">
        <v>2</v>
      </c>
      <c r="M19" s="53"/>
      <c r="N19" s="54" t="str">
        <f>IF(M19=0, "Included",IF(ISERROR(L19*M19), M19, L19*M19))</f>
        <v>Included</v>
      </c>
      <c r="O19" s="55">
        <f>R19</f>
        <v>0</v>
      </c>
      <c r="P19" s="8">
        <f>+L19*M19</f>
        <v>0</v>
      </c>
      <c r="Q19" s="9">
        <f>IF(N19="Included",0,N19)</f>
        <v>0</v>
      </c>
      <c r="R19" s="16">
        <f>IF(I19="", H19*Q19/100,I19*Q19)</f>
        <v>0</v>
      </c>
      <c r="S19" s="8"/>
      <c r="T19" s="126">
        <f>+P19*H19/100</f>
        <v>0</v>
      </c>
      <c r="V19" s="56"/>
      <c r="AB19" s="9"/>
      <c r="AL19" s="9"/>
      <c r="AM19" s="9"/>
      <c r="AN19" s="9"/>
      <c r="AO19" s="9"/>
      <c r="AP19" s="9"/>
      <c r="AQ19" s="9"/>
      <c r="AR19" s="9"/>
      <c r="AS19" s="9"/>
      <c r="AT19" s="9"/>
      <c r="AU19" s="9"/>
      <c r="AV19" s="9"/>
      <c r="AW19" s="9"/>
      <c r="AX19" s="9"/>
      <c r="AY19" s="9"/>
    </row>
    <row r="20" spans="1:51" ht="41.25" customHeight="1" x14ac:dyDescent="0.3">
      <c r="A20" s="49">
        <v>2</v>
      </c>
      <c r="B20" s="777">
        <v>7000029706</v>
      </c>
      <c r="C20" s="777">
        <v>10</v>
      </c>
      <c r="D20" s="777" t="s">
        <v>357</v>
      </c>
      <c r="E20" s="777">
        <v>1000018706</v>
      </c>
      <c r="F20" s="777">
        <v>85176990</v>
      </c>
      <c r="G20" s="778"/>
      <c r="H20" s="779">
        <v>18</v>
      </c>
      <c r="I20" s="780"/>
      <c r="J20" s="777" t="s">
        <v>332</v>
      </c>
      <c r="K20" s="779" t="s">
        <v>34</v>
      </c>
      <c r="L20" s="779">
        <v>8</v>
      </c>
      <c r="M20" s="53"/>
      <c r="N20" s="58" t="str">
        <f t="shared" ref="N20:N32" si="0">IF(M20=0, "Included",IF(ISERROR(L20*M20), M20, L20*M20))</f>
        <v>Included</v>
      </c>
      <c r="O20" s="55">
        <f t="shared" ref="O20:O32" si="1">R20</f>
        <v>0</v>
      </c>
      <c r="P20" s="8">
        <f t="shared" ref="P20:P83" si="2">+L20*M20</f>
        <v>0</v>
      </c>
      <c r="Q20" s="9">
        <f t="shared" ref="Q20:Q83" si="3">IF(N20="Included",0,N20)</f>
        <v>0</v>
      </c>
      <c r="R20" s="16">
        <f t="shared" ref="R20:R83" si="4">IF(I20="", H20*Q20/100,I20*Q20)</f>
        <v>0</v>
      </c>
      <c r="S20" s="8"/>
      <c r="T20" s="126">
        <f t="shared" ref="T20:T83" si="5">+P20*H20/100</f>
        <v>0</v>
      </c>
      <c r="V20" s="56"/>
      <c r="AB20" s="9"/>
      <c r="AL20" s="9"/>
      <c r="AM20" s="9"/>
      <c r="AN20" s="9"/>
      <c r="AO20" s="9"/>
      <c r="AP20" s="9"/>
      <c r="AQ20" s="9"/>
      <c r="AR20" s="9"/>
      <c r="AS20" s="9"/>
      <c r="AT20" s="9"/>
      <c r="AU20" s="9"/>
      <c r="AV20" s="9"/>
      <c r="AW20" s="9"/>
      <c r="AX20" s="9"/>
      <c r="AY20" s="9"/>
    </row>
    <row r="21" spans="1:51" ht="41.25" customHeight="1" x14ac:dyDescent="0.3">
      <c r="A21" s="49">
        <v>3</v>
      </c>
      <c r="B21" s="777">
        <v>7000029707</v>
      </c>
      <c r="C21" s="777">
        <v>10</v>
      </c>
      <c r="D21" s="777" t="s">
        <v>357</v>
      </c>
      <c r="E21" s="777">
        <v>1000031374</v>
      </c>
      <c r="F21" s="777">
        <v>85176290</v>
      </c>
      <c r="G21" s="778"/>
      <c r="H21" s="779">
        <v>18</v>
      </c>
      <c r="I21" s="780"/>
      <c r="J21" s="777" t="s">
        <v>333</v>
      </c>
      <c r="K21" s="779" t="s">
        <v>35</v>
      </c>
      <c r="L21" s="779">
        <v>4</v>
      </c>
      <c r="M21" s="53"/>
      <c r="N21" s="58" t="str">
        <f t="shared" si="0"/>
        <v>Included</v>
      </c>
      <c r="O21" s="55">
        <f t="shared" si="1"/>
        <v>0</v>
      </c>
      <c r="P21" s="8">
        <f t="shared" si="2"/>
        <v>0</v>
      </c>
      <c r="Q21" s="9">
        <f t="shared" si="3"/>
        <v>0</v>
      </c>
      <c r="R21" s="16">
        <f t="shared" si="4"/>
        <v>0</v>
      </c>
      <c r="S21" s="8"/>
      <c r="T21" s="126">
        <f t="shared" si="5"/>
        <v>0</v>
      </c>
      <c r="V21" s="56"/>
      <c r="AB21" s="9"/>
      <c r="AL21" s="9"/>
      <c r="AM21" s="9"/>
      <c r="AN21" s="9"/>
      <c r="AO21" s="9"/>
      <c r="AP21" s="9"/>
      <c r="AQ21" s="9"/>
      <c r="AR21" s="9"/>
      <c r="AS21" s="9"/>
      <c r="AT21" s="9"/>
      <c r="AU21" s="9"/>
      <c r="AV21" s="9"/>
      <c r="AW21" s="9"/>
      <c r="AX21" s="9"/>
      <c r="AY21" s="9"/>
    </row>
    <row r="22" spans="1:51" ht="41.25" customHeight="1" x14ac:dyDescent="0.3">
      <c r="A22" s="49">
        <v>4</v>
      </c>
      <c r="B22" s="777">
        <v>7000029708</v>
      </c>
      <c r="C22" s="777">
        <v>10</v>
      </c>
      <c r="D22" s="777" t="s">
        <v>357</v>
      </c>
      <c r="E22" s="777">
        <v>1000034950</v>
      </c>
      <c r="F22" s="777">
        <v>85176990</v>
      </c>
      <c r="G22" s="778"/>
      <c r="H22" s="779">
        <v>18</v>
      </c>
      <c r="I22" s="780"/>
      <c r="J22" s="777" t="s">
        <v>334</v>
      </c>
      <c r="K22" s="779" t="s">
        <v>34</v>
      </c>
      <c r="L22" s="779">
        <v>4</v>
      </c>
      <c r="M22" s="53"/>
      <c r="N22" s="58" t="str">
        <f t="shared" si="0"/>
        <v>Included</v>
      </c>
      <c r="O22" s="55">
        <f t="shared" si="1"/>
        <v>0</v>
      </c>
      <c r="P22" s="8">
        <f t="shared" si="2"/>
        <v>0</v>
      </c>
      <c r="Q22" s="9">
        <f t="shared" si="3"/>
        <v>0</v>
      </c>
      <c r="R22" s="16">
        <f t="shared" si="4"/>
        <v>0</v>
      </c>
      <c r="S22" s="8"/>
      <c r="T22" s="126">
        <f t="shared" si="5"/>
        <v>0</v>
      </c>
      <c r="V22" s="56"/>
      <c r="AB22" s="9"/>
      <c r="AL22" s="9"/>
      <c r="AM22" s="9"/>
      <c r="AN22" s="9"/>
      <c r="AO22" s="9"/>
      <c r="AP22" s="9"/>
      <c r="AQ22" s="9"/>
      <c r="AR22" s="9"/>
      <c r="AS22" s="9"/>
      <c r="AT22" s="9"/>
      <c r="AU22" s="9"/>
      <c r="AV22" s="9"/>
      <c r="AW22" s="9"/>
      <c r="AX22" s="9"/>
      <c r="AY22" s="9"/>
    </row>
    <row r="23" spans="1:51" ht="42" customHeight="1" x14ac:dyDescent="0.3">
      <c r="A23" s="49">
        <v>5</v>
      </c>
      <c r="B23" s="777">
        <v>7000029709</v>
      </c>
      <c r="C23" s="777">
        <v>10</v>
      </c>
      <c r="D23" s="777" t="s">
        <v>357</v>
      </c>
      <c r="E23" s="777">
        <v>1000031381</v>
      </c>
      <c r="F23" s="777">
        <v>85176290</v>
      </c>
      <c r="G23" s="778"/>
      <c r="H23" s="779">
        <v>18</v>
      </c>
      <c r="I23" s="780"/>
      <c r="J23" s="777" t="s">
        <v>335</v>
      </c>
      <c r="K23" s="779" t="s">
        <v>35</v>
      </c>
      <c r="L23" s="779">
        <v>2</v>
      </c>
      <c r="M23" s="53"/>
      <c r="N23" s="58" t="str">
        <f t="shared" si="0"/>
        <v>Included</v>
      </c>
      <c r="O23" s="55">
        <f t="shared" si="1"/>
        <v>0</v>
      </c>
      <c r="P23" s="8">
        <f t="shared" si="2"/>
        <v>0</v>
      </c>
      <c r="Q23" s="9">
        <f t="shared" si="3"/>
        <v>0</v>
      </c>
      <c r="R23" s="16">
        <f t="shared" si="4"/>
        <v>0</v>
      </c>
      <c r="S23" s="8"/>
      <c r="T23" s="126">
        <f t="shared" si="5"/>
        <v>0</v>
      </c>
      <c r="V23" s="56"/>
      <c r="AB23" s="9"/>
      <c r="AL23" s="9"/>
      <c r="AM23" s="9"/>
      <c r="AN23" s="9"/>
      <c r="AO23" s="9"/>
      <c r="AP23" s="9"/>
      <c r="AQ23" s="9"/>
      <c r="AR23" s="9"/>
      <c r="AS23" s="9"/>
      <c r="AT23" s="9"/>
      <c r="AU23" s="9"/>
      <c r="AV23" s="9"/>
      <c r="AW23" s="9"/>
      <c r="AX23" s="9"/>
      <c r="AY23" s="9"/>
    </row>
    <row r="24" spans="1:51" ht="54" customHeight="1" x14ac:dyDescent="0.3">
      <c r="A24" s="49">
        <v>6</v>
      </c>
      <c r="B24" s="777">
        <v>7000029720</v>
      </c>
      <c r="C24" s="777">
        <v>10</v>
      </c>
      <c r="D24" s="777" t="s">
        <v>357</v>
      </c>
      <c r="E24" s="777">
        <v>1000074848</v>
      </c>
      <c r="F24" s="777">
        <v>85176220</v>
      </c>
      <c r="G24" s="778"/>
      <c r="H24" s="779">
        <v>18</v>
      </c>
      <c r="I24" s="780"/>
      <c r="J24" s="777" t="s">
        <v>359</v>
      </c>
      <c r="K24" s="779" t="s">
        <v>34</v>
      </c>
      <c r="L24" s="779">
        <v>2</v>
      </c>
      <c r="M24" s="53"/>
      <c r="N24" s="58" t="str">
        <f t="shared" si="0"/>
        <v>Included</v>
      </c>
      <c r="O24" s="55">
        <f t="shared" si="1"/>
        <v>0</v>
      </c>
      <c r="P24" s="8">
        <f t="shared" si="2"/>
        <v>0</v>
      </c>
      <c r="Q24" s="9">
        <f t="shared" si="3"/>
        <v>0</v>
      </c>
      <c r="R24" s="16">
        <f t="shared" si="4"/>
        <v>0</v>
      </c>
      <c r="S24" s="8"/>
      <c r="T24" s="126">
        <f t="shared" si="5"/>
        <v>0</v>
      </c>
      <c r="V24" s="56"/>
      <c r="AB24" s="9"/>
      <c r="AL24" s="9"/>
      <c r="AM24" s="9"/>
      <c r="AN24" s="9"/>
      <c r="AO24" s="9"/>
      <c r="AP24" s="9"/>
      <c r="AQ24" s="9"/>
      <c r="AR24" s="9"/>
      <c r="AS24" s="9"/>
      <c r="AT24" s="9"/>
      <c r="AU24" s="9"/>
      <c r="AV24" s="9"/>
      <c r="AW24" s="9"/>
      <c r="AX24" s="9"/>
      <c r="AY24" s="9"/>
    </row>
    <row r="25" spans="1:51" s="688" customFormat="1" ht="54" customHeight="1" x14ac:dyDescent="0.3">
      <c r="A25" s="684">
        <v>7</v>
      </c>
      <c r="B25" s="777">
        <v>7000029721</v>
      </c>
      <c r="C25" s="777">
        <v>10</v>
      </c>
      <c r="D25" s="777" t="s">
        <v>357</v>
      </c>
      <c r="E25" s="777">
        <v>1000026228</v>
      </c>
      <c r="F25" s="777">
        <v>85176290</v>
      </c>
      <c r="G25" s="778"/>
      <c r="H25" s="779">
        <v>18</v>
      </c>
      <c r="I25" s="780"/>
      <c r="J25" s="777" t="s">
        <v>336</v>
      </c>
      <c r="K25" s="779" t="s">
        <v>34</v>
      </c>
      <c r="L25" s="779">
        <v>2</v>
      </c>
      <c r="M25" s="685"/>
      <c r="N25" s="686" t="str">
        <f t="shared" si="0"/>
        <v>Included</v>
      </c>
      <c r="O25" s="55">
        <f t="shared" si="1"/>
        <v>0</v>
      </c>
      <c r="P25" s="8">
        <f t="shared" si="2"/>
        <v>0</v>
      </c>
      <c r="Q25" s="9">
        <f t="shared" si="3"/>
        <v>0</v>
      </c>
      <c r="R25" s="16">
        <f t="shared" si="4"/>
        <v>0</v>
      </c>
      <c r="S25" s="8"/>
      <c r="T25" s="126">
        <f t="shared" si="5"/>
        <v>0</v>
      </c>
      <c r="U25" s="687"/>
      <c r="V25" s="690"/>
      <c r="W25" s="687"/>
      <c r="X25" s="687"/>
      <c r="Y25" s="687"/>
    </row>
    <row r="26" spans="1:51" s="688" customFormat="1" ht="74.400000000000006" customHeight="1" x14ac:dyDescent="0.3">
      <c r="A26" s="684">
        <v>8</v>
      </c>
      <c r="B26" s="777">
        <v>7000029722</v>
      </c>
      <c r="C26" s="777">
        <v>10</v>
      </c>
      <c r="D26" s="777" t="s">
        <v>358</v>
      </c>
      <c r="E26" s="777">
        <v>1000031369</v>
      </c>
      <c r="F26" s="777">
        <v>85176260</v>
      </c>
      <c r="G26" s="778"/>
      <c r="H26" s="779">
        <v>18</v>
      </c>
      <c r="I26" s="780"/>
      <c r="J26" s="777" t="s">
        <v>360</v>
      </c>
      <c r="K26" s="779" t="s">
        <v>35</v>
      </c>
      <c r="L26" s="779">
        <v>1</v>
      </c>
      <c r="M26" s="685"/>
      <c r="N26" s="686" t="str">
        <f t="shared" si="0"/>
        <v>Included</v>
      </c>
      <c r="O26" s="55">
        <f t="shared" si="1"/>
        <v>0</v>
      </c>
      <c r="P26" s="8">
        <f t="shared" si="2"/>
        <v>0</v>
      </c>
      <c r="Q26" s="9">
        <f t="shared" si="3"/>
        <v>0</v>
      </c>
      <c r="R26" s="16">
        <f t="shared" si="4"/>
        <v>0</v>
      </c>
      <c r="S26" s="8"/>
      <c r="T26" s="126">
        <f t="shared" si="5"/>
        <v>0</v>
      </c>
      <c r="U26" s="687"/>
      <c r="V26" s="690"/>
      <c r="W26" s="687"/>
      <c r="X26" s="687"/>
      <c r="Y26" s="687"/>
    </row>
    <row r="27" spans="1:51" s="688" customFormat="1" ht="69" customHeight="1" x14ac:dyDescent="0.3">
      <c r="A27" s="684">
        <v>9</v>
      </c>
      <c r="B27" s="777">
        <v>7000029723</v>
      </c>
      <c r="C27" s="777">
        <v>10</v>
      </c>
      <c r="D27" s="777" t="s">
        <v>358</v>
      </c>
      <c r="E27" s="777">
        <v>1000018706</v>
      </c>
      <c r="F27" s="777">
        <v>85176990</v>
      </c>
      <c r="G27" s="778"/>
      <c r="H27" s="779">
        <v>18</v>
      </c>
      <c r="I27" s="780"/>
      <c r="J27" s="777" t="s">
        <v>332</v>
      </c>
      <c r="K27" s="779" t="s">
        <v>34</v>
      </c>
      <c r="L27" s="779">
        <v>1</v>
      </c>
      <c r="M27" s="685"/>
      <c r="N27" s="686" t="str">
        <f t="shared" si="0"/>
        <v>Included</v>
      </c>
      <c r="O27" s="55">
        <f t="shared" si="1"/>
        <v>0</v>
      </c>
      <c r="P27" s="8">
        <f t="shared" si="2"/>
        <v>0</v>
      </c>
      <c r="Q27" s="9">
        <f t="shared" si="3"/>
        <v>0</v>
      </c>
      <c r="R27" s="16">
        <f t="shared" si="4"/>
        <v>0</v>
      </c>
      <c r="S27" s="8"/>
      <c r="T27" s="126">
        <f t="shared" si="5"/>
        <v>0</v>
      </c>
      <c r="U27" s="687"/>
      <c r="V27" s="690"/>
      <c r="W27" s="687"/>
      <c r="X27" s="687"/>
      <c r="Y27" s="687"/>
    </row>
    <row r="28" spans="1:51" ht="36" customHeight="1" x14ac:dyDescent="0.3">
      <c r="A28" s="49">
        <v>10</v>
      </c>
      <c r="B28" s="777">
        <v>7000029724</v>
      </c>
      <c r="C28" s="777">
        <v>10</v>
      </c>
      <c r="D28" s="777" t="s">
        <v>358</v>
      </c>
      <c r="E28" s="777">
        <v>1000031374</v>
      </c>
      <c r="F28" s="777">
        <v>85176290</v>
      </c>
      <c r="G28" s="778"/>
      <c r="H28" s="779">
        <v>18</v>
      </c>
      <c r="I28" s="780"/>
      <c r="J28" s="777" t="s">
        <v>333</v>
      </c>
      <c r="K28" s="779" t="s">
        <v>35</v>
      </c>
      <c r="L28" s="779">
        <v>1</v>
      </c>
      <c r="M28" s="53"/>
      <c r="N28" s="58" t="str">
        <f t="shared" si="0"/>
        <v>Included</v>
      </c>
      <c r="O28" s="55">
        <f t="shared" si="1"/>
        <v>0</v>
      </c>
      <c r="P28" s="8">
        <f t="shared" si="2"/>
        <v>0</v>
      </c>
      <c r="Q28" s="9">
        <f t="shared" si="3"/>
        <v>0</v>
      </c>
      <c r="R28" s="16">
        <f t="shared" si="4"/>
        <v>0</v>
      </c>
      <c r="S28" s="8"/>
      <c r="T28" s="126">
        <f t="shared" si="5"/>
        <v>0</v>
      </c>
      <c r="V28" s="56"/>
      <c r="AB28" s="9"/>
      <c r="AL28" s="9"/>
      <c r="AM28" s="9"/>
      <c r="AN28" s="9"/>
      <c r="AO28" s="9"/>
      <c r="AP28" s="9"/>
      <c r="AQ28" s="9"/>
      <c r="AR28" s="9"/>
      <c r="AS28" s="9"/>
      <c r="AT28" s="9"/>
      <c r="AU28" s="9"/>
      <c r="AV28" s="9"/>
      <c r="AW28" s="9"/>
      <c r="AX28" s="9"/>
      <c r="AY28" s="9"/>
    </row>
    <row r="29" spans="1:51" ht="36" customHeight="1" x14ac:dyDescent="0.3">
      <c r="A29" s="49">
        <v>11</v>
      </c>
      <c r="B29" s="777">
        <v>7000029725</v>
      </c>
      <c r="C29" s="777">
        <v>10</v>
      </c>
      <c r="D29" s="777" t="s">
        <v>358</v>
      </c>
      <c r="E29" s="777">
        <v>1000034950</v>
      </c>
      <c r="F29" s="777">
        <v>85176990</v>
      </c>
      <c r="G29" s="778"/>
      <c r="H29" s="779">
        <v>18</v>
      </c>
      <c r="I29" s="780"/>
      <c r="J29" s="777" t="s">
        <v>334</v>
      </c>
      <c r="K29" s="779" t="s">
        <v>34</v>
      </c>
      <c r="L29" s="779">
        <v>1</v>
      </c>
      <c r="M29" s="53"/>
      <c r="N29" s="58" t="str">
        <f t="shared" si="0"/>
        <v>Included</v>
      </c>
      <c r="O29" s="55">
        <f t="shared" si="1"/>
        <v>0</v>
      </c>
      <c r="P29" s="8">
        <f t="shared" si="2"/>
        <v>0</v>
      </c>
      <c r="Q29" s="9">
        <f t="shared" si="3"/>
        <v>0</v>
      </c>
      <c r="R29" s="16">
        <f t="shared" si="4"/>
        <v>0</v>
      </c>
      <c r="S29" s="8"/>
      <c r="T29" s="126">
        <f t="shared" si="5"/>
        <v>0</v>
      </c>
      <c r="V29" s="56"/>
      <c r="AB29" s="9"/>
      <c r="AL29" s="9"/>
      <c r="AM29" s="9"/>
      <c r="AN29" s="9"/>
      <c r="AO29" s="9"/>
      <c r="AP29" s="9"/>
      <c r="AQ29" s="9"/>
      <c r="AR29" s="9"/>
      <c r="AS29" s="9"/>
      <c r="AT29" s="9"/>
      <c r="AU29" s="9"/>
      <c r="AV29" s="9"/>
      <c r="AW29" s="9"/>
      <c r="AX29" s="9"/>
      <c r="AY29" s="9"/>
    </row>
    <row r="30" spans="1:51" ht="54.75" customHeight="1" x14ac:dyDescent="0.3">
      <c r="A30" s="49">
        <v>12</v>
      </c>
      <c r="B30" s="777">
        <v>7000029726</v>
      </c>
      <c r="C30" s="777">
        <v>10</v>
      </c>
      <c r="D30" s="777" t="s">
        <v>358</v>
      </c>
      <c r="E30" s="777">
        <v>1000031381</v>
      </c>
      <c r="F30" s="777">
        <v>85176290</v>
      </c>
      <c r="G30" s="778"/>
      <c r="H30" s="779">
        <v>18</v>
      </c>
      <c r="I30" s="780"/>
      <c r="J30" s="777" t="s">
        <v>335</v>
      </c>
      <c r="K30" s="779" t="s">
        <v>35</v>
      </c>
      <c r="L30" s="779">
        <v>1</v>
      </c>
      <c r="M30" s="53"/>
      <c r="N30" s="58" t="str">
        <f t="shared" si="0"/>
        <v>Included</v>
      </c>
      <c r="O30" s="55">
        <f t="shared" si="1"/>
        <v>0</v>
      </c>
      <c r="P30" s="8">
        <f t="shared" si="2"/>
        <v>0</v>
      </c>
      <c r="Q30" s="9">
        <f t="shared" si="3"/>
        <v>0</v>
      </c>
      <c r="R30" s="16">
        <f t="shared" si="4"/>
        <v>0</v>
      </c>
      <c r="S30" s="8"/>
      <c r="T30" s="126">
        <f t="shared" si="5"/>
        <v>0</v>
      </c>
      <c r="V30" s="56"/>
      <c r="AB30" s="9"/>
      <c r="AL30" s="9"/>
      <c r="AM30" s="9"/>
      <c r="AN30" s="9"/>
      <c r="AO30" s="9"/>
      <c r="AP30" s="9"/>
      <c r="AQ30" s="9"/>
      <c r="AR30" s="9"/>
      <c r="AS30" s="9"/>
      <c r="AT30" s="9"/>
      <c r="AU30" s="9"/>
      <c r="AV30" s="9"/>
      <c r="AW30" s="9"/>
      <c r="AX30" s="9"/>
      <c r="AY30" s="9"/>
    </row>
    <row r="31" spans="1:51" ht="39.75" customHeight="1" x14ac:dyDescent="0.3">
      <c r="A31" s="49">
        <v>13</v>
      </c>
      <c r="B31" s="777">
        <v>7000029727</v>
      </c>
      <c r="C31" s="777">
        <v>10</v>
      </c>
      <c r="D31" s="777" t="s">
        <v>358</v>
      </c>
      <c r="E31" s="777">
        <v>1000074848</v>
      </c>
      <c r="F31" s="777">
        <v>85176220</v>
      </c>
      <c r="G31" s="778"/>
      <c r="H31" s="779">
        <v>18</v>
      </c>
      <c r="I31" s="780"/>
      <c r="J31" s="777" t="s">
        <v>359</v>
      </c>
      <c r="K31" s="779" t="s">
        <v>34</v>
      </c>
      <c r="L31" s="779">
        <v>1</v>
      </c>
      <c r="M31" s="53"/>
      <c r="N31" s="58" t="str">
        <f t="shared" si="0"/>
        <v>Included</v>
      </c>
      <c r="O31" s="55">
        <f t="shared" si="1"/>
        <v>0</v>
      </c>
      <c r="P31" s="8">
        <f t="shared" si="2"/>
        <v>0</v>
      </c>
      <c r="Q31" s="9">
        <f t="shared" si="3"/>
        <v>0</v>
      </c>
      <c r="R31" s="16">
        <f t="shared" si="4"/>
        <v>0</v>
      </c>
      <c r="S31" s="8"/>
      <c r="T31" s="126">
        <f t="shared" si="5"/>
        <v>0</v>
      </c>
      <c r="V31" s="56"/>
      <c r="AB31" s="9"/>
      <c r="AL31" s="9"/>
      <c r="AM31" s="9"/>
      <c r="AN31" s="9"/>
      <c r="AO31" s="9"/>
      <c r="AP31" s="9"/>
      <c r="AQ31" s="9"/>
      <c r="AR31" s="9"/>
      <c r="AS31" s="9"/>
      <c r="AT31" s="9"/>
      <c r="AU31" s="9"/>
      <c r="AV31" s="9"/>
      <c r="AW31" s="9"/>
      <c r="AX31" s="9"/>
      <c r="AY31" s="9"/>
    </row>
    <row r="32" spans="1:51" ht="48" customHeight="1" x14ac:dyDescent="0.3">
      <c r="A32" s="49">
        <v>14</v>
      </c>
      <c r="B32" s="777">
        <v>7000029728</v>
      </c>
      <c r="C32" s="777">
        <v>10</v>
      </c>
      <c r="D32" s="777" t="s">
        <v>358</v>
      </c>
      <c r="E32" s="777">
        <v>1000031398</v>
      </c>
      <c r="F32" s="777">
        <v>85171890</v>
      </c>
      <c r="G32" s="778"/>
      <c r="H32" s="779">
        <v>18</v>
      </c>
      <c r="I32" s="780"/>
      <c r="J32" s="777" t="s">
        <v>337</v>
      </c>
      <c r="K32" s="779" t="s">
        <v>35</v>
      </c>
      <c r="L32" s="779">
        <v>1</v>
      </c>
      <c r="M32" s="53"/>
      <c r="N32" s="58" t="str">
        <f t="shared" si="0"/>
        <v>Included</v>
      </c>
      <c r="O32" s="55">
        <f t="shared" si="1"/>
        <v>0</v>
      </c>
      <c r="P32" s="8">
        <f t="shared" si="2"/>
        <v>0</v>
      </c>
      <c r="Q32" s="9">
        <f t="shared" si="3"/>
        <v>0</v>
      </c>
      <c r="R32" s="16">
        <f t="shared" si="4"/>
        <v>0</v>
      </c>
      <c r="S32" s="8"/>
      <c r="T32" s="126">
        <f t="shared" si="5"/>
        <v>0</v>
      </c>
      <c r="V32" s="56"/>
      <c r="AB32" s="9"/>
      <c r="AL32" s="9"/>
      <c r="AM32" s="9"/>
      <c r="AN32" s="9"/>
      <c r="AO32" s="9"/>
      <c r="AP32" s="9"/>
      <c r="AQ32" s="9"/>
      <c r="AR32" s="9"/>
      <c r="AS32" s="9"/>
      <c r="AT32" s="9"/>
      <c r="AU32" s="9"/>
      <c r="AV32" s="9"/>
      <c r="AW32" s="9"/>
      <c r="AX32" s="9"/>
      <c r="AY32" s="9"/>
    </row>
    <row r="33" spans="1:51" ht="30.75" customHeight="1" x14ac:dyDescent="0.3">
      <c r="A33" s="45" t="s">
        <v>36</v>
      </c>
      <c r="B33" s="46" t="s">
        <v>364</v>
      </c>
      <c r="C33" s="47"/>
      <c r="D33" s="47"/>
      <c r="E33" s="47"/>
      <c r="F33" s="47"/>
      <c r="G33" s="47"/>
      <c r="H33" s="47"/>
      <c r="I33" s="47"/>
      <c r="J33" s="47"/>
      <c r="K33" s="47"/>
      <c r="L33" s="47"/>
      <c r="M33" s="47"/>
      <c r="N33" s="47"/>
      <c r="O33" s="48"/>
      <c r="P33" s="8"/>
      <c r="Q33" s="9"/>
      <c r="R33" s="16"/>
      <c r="S33" s="8"/>
      <c r="T33" s="126"/>
      <c r="U33" s="40"/>
      <c r="V33" s="40"/>
      <c r="W33" s="40"/>
      <c r="AA33" s="10"/>
      <c r="AE33" s="9" t="s">
        <v>14</v>
      </c>
      <c r="AI33" s="33"/>
    </row>
    <row r="34" spans="1:51" ht="108" customHeight="1" x14ac:dyDescent="0.3">
      <c r="A34" s="49">
        <v>15</v>
      </c>
      <c r="B34" s="777">
        <v>7000029731</v>
      </c>
      <c r="C34" s="777">
        <v>10</v>
      </c>
      <c r="D34" s="777" t="s">
        <v>362</v>
      </c>
      <c r="E34" s="777">
        <v>1000031367</v>
      </c>
      <c r="F34" s="777">
        <v>85176260</v>
      </c>
      <c r="G34" s="778"/>
      <c r="H34" s="779">
        <v>18</v>
      </c>
      <c r="I34" s="780"/>
      <c r="J34" s="777" t="s">
        <v>331</v>
      </c>
      <c r="K34" s="779" t="s">
        <v>34</v>
      </c>
      <c r="L34" s="779">
        <v>1</v>
      </c>
      <c r="M34" s="53"/>
      <c r="N34" s="58" t="str">
        <f>IF(M34=0, "Included",IF(ISERROR(L34*M34), M34, L34*M34))</f>
        <v>Included</v>
      </c>
      <c r="O34" s="59">
        <f>R34</f>
        <v>0</v>
      </c>
      <c r="P34" s="8">
        <f t="shared" si="2"/>
        <v>0</v>
      </c>
      <c r="Q34" s="9">
        <f t="shared" si="3"/>
        <v>0</v>
      </c>
      <c r="R34" s="16">
        <f t="shared" si="4"/>
        <v>0</v>
      </c>
      <c r="S34" s="8"/>
      <c r="T34" s="126">
        <f t="shared" si="5"/>
        <v>0</v>
      </c>
      <c r="V34" s="56"/>
      <c r="AB34" s="9"/>
      <c r="AL34" s="9"/>
      <c r="AM34" s="9"/>
      <c r="AN34" s="9"/>
      <c r="AO34" s="9"/>
      <c r="AP34" s="9"/>
      <c r="AQ34" s="9"/>
      <c r="AR34" s="9"/>
      <c r="AS34" s="9"/>
      <c r="AT34" s="9"/>
      <c r="AU34" s="9"/>
      <c r="AV34" s="9"/>
      <c r="AW34" s="9"/>
      <c r="AX34" s="9"/>
      <c r="AY34" s="9"/>
    </row>
    <row r="35" spans="1:51" ht="42" customHeight="1" x14ac:dyDescent="0.3">
      <c r="A35" s="49">
        <v>16</v>
      </c>
      <c r="B35" s="777">
        <v>7000029732</v>
      </c>
      <c r="C35" s="777">
        <v>10</v>
      </c>
      <c r="D35" s="777" t="s">
        <v>362</v>
      </c>
      <c r="E35" s="777">
        <v>1000018706</v>
      </c>
      <c r="F35" s="777">
        <v>85176990</v>
      </c>
      <c r="G35" s="778"/>
      <c r="H35" s="779">
        <v>18</v>
      </c>
      <c r="I35" s="780"/>
      <c r="J35" s="777" t="s">
        <v>332</v>
      </c>
      <c r="K35" s="779" t="s">
        <v>34</v>
      </c>
      <c r="L35" s="779">
        <v>4</v>
      </c>
      <c r="M35" s="53"/>
      <c r="N35" s="58" t="str">
        <f t="shared" ref="N35:N64" si="6">IF(M35=0, "Included",IF(ISERROR(L35*M35), M35, L35*M35))</f>
        <v>Included</v>
      </c>
      <c r="O35" s="59">
        <f t="shared" ref="O35:O50" si="7">R35</f>
        <v>0</v>
      </c>
      <c r="P35" s="8">
        <f t="shared" si="2"/>
        <v>0</v>
      </c>
      <c r="Q35" s="9">
        <f t="shared" si="3"/>
        <v>0</v>
      </c>
      <c r="R35" s="16">
        <f t="shared" si="4"/>
        <v>0</v>
      </c>
      <c r="S35" s="8"/>
      <c r="T35" s="126">
        <f t="shared" si="5"/>
        <v>0</v>
      </c>
      <c r="V35" s="56"/>
      <c r="AB35" s="9"/>
      <c r="AL35" s="9"/>
      <c r="AM35" s="9"/>
      <c r="AN35" s="9"/>
      <c r="AO35" s="9"/>
      <c r="AP35" s="9"/>
      <c r="AQ35" s="9"/>
      <c r="AR35" s="9"/>
      <c r="AS35" s="9"/>
      <c r="AT35" s="9"/>
      <c r="AU35" s="9"/>
      <c r="AV35" s="9"/>
      <c r="AW35" s="9"/>
      <c r="AX35" s="9"/>
      <c r="AY35" s="9"/>
    </row>
    <row r="36" spans="1:51" ht="42" customHeight="1" x14ac:dyDescent="0.3">
      <c r="A36" s="49">
        <v>17</v>
      </c>
      <c r="B36" s="777">
        <v>7000029733</v>
      </c>
      <c r="C36" s="777">
        <v>10</v>
      </c>
      <c r="D36" s="777" t="s">
        <v>362</v>
      </c>
      <c r="E36" s="777">
        <v>1000031374</v>
      </c>
      <c r="F36" s="777">
        <v>85176290</v>
      </c>
      <c r="G36" s="778"/>
      <c r="H36" s="779">
        <v>18</v>
      </c>
      <c r="I36" s="780"/>
      <c r="J36" s="777" t="s">
        <v>333</v>
      </c>
      <c r="K36" s="779" t="s">
        <v>35</v>
      </c>
      <c r="L36" s="779">
        <v>4</v>
      </c>
      <c r="M36" s="53"/>
      <c r="N36" s="58" t="str">
        <f t="shared" si="6"/>
        <v>Included</v>
      </c>
      <c r="O36" s="59">
        <f t="shared" si="7"/>
        <v>0</v>
      </c>
      <c r="P36" s="8">
        <f t="shared" si="2"/>
        <v>0</v>
      </c>
      <c r="Q36" s="9">
        <f t="shared" si="3"/>
        <v>0</v>
      </c>
      <c r="R36" s="16">
        <f t="shared" si="4"/>
        <v>0</v>
      </c>
      <c r="S36" s="8"/>
      <c r="T36" s="126">
        <f t="shared" si="5"/>
        <v>0</v>
      </c>
      <c r="V36" s="56"/>
      <c r="AB36" s="9"/>
      <c r="AL36" s="9"/>
      <c r="AM36" s="9"/>
      <c r="AN36" s="9"/>
      <c r="AO36" s="9"/>
      <c r="AP36" s="9"/>
      <c r="AQ36" s="9"/>
      <c r="AR36" s="9"/>
      <c r="AS36" s="9"/>
      <c r="AT36" s="9"/>
      <c r="AU36" s="9"/>
      <c r="AV36" s="9"/>
      <c r="AW36" s="9"/>
      <c r="AX36" s="9"/>
      <c r="AY36" s="9"/>
    </row>
    <row r="37" spans="1:51" ht="42" customHeight="1" x14ac:dyDescent="0.3">
      <c r="A37" s="49">
        <v>18</v>
      </c>
      <c r="B37" s="777">
        <v>7000029734</v>
      </c>
      <c r="C37" s="777">
        <v>10</v>
      </c>
      <c r="D37" s="777" t="s">
        <v>362</v>
      </c>
      <c r="E37" s="777">
        <v>1000034950</v>
      </c>
      <c r="F37" s="777">
        <v>85176990</v>
      </c>
      <c r="G37" s="778"/>
      <c r="H37" s="779">
        <v>18</v>
      </c>
      <c r="I37" s="780"/>
      <c r="J37" s="777" t="s">
        <v>334</v>
      </c>
      <c r="K37" s="779" t="s">
        <v>34</v>
      </c>
      <c r="L37" s="779">
        <v>4</v>
      </c>
      <c r="M37" s="53"/>
      <c r="N37" s="58" t="str">
        <f t="shared" si="6"/>
        <v>Included</v>
      </c>
      <c r="O37" s="59">
        <f t="shared" si="7"/>
        <v>0</v>
      </c>
      <c r="P37" s="8">
        <f t="shared" si="2"/>
        <v>0</v>
      </c>
      <c r="Q37" s="9">
        <f t="shared" si="3"/>
        <v>0</v>
      </c>
      <c r="R37" s="16">
        <f t="shared" si="4"/>
        <v>0</v>
      </c>
      <c r="S37" s="8"/>
      <c r="T37" s="126">
        <f t="shared" si="5"/>
        <v>0</v>
      </c>
      <c r="V37" s="56"/>
      <c r="AB37" s="9"/>
      <c r="AL37" s="9"/>
      <c r="AM37" s="9"/>
      <c r="AN37" s="9"/>
      <c r="AO37" s="9"/>
      <c r="AP37" s="9"/>
      <c r="AQ37" s="9"/>
      <c r="AR37" s="9"/>
      <c r="AS37" s="9"/>
      <c r="AT37" s="9"/>
      <c r="AU37" s="9"/>
      <c r="AV37" s="9"/>
      <c r="AW37" s="9"/>
      <c r="AX37" s="9"/>
      <c r="AY37" s="9"/>
    </row>
    <row r="38" spans="1:51" ht="42" customHeight="1" x14ac:dyDescent="0.3">
      <c r="A38" s="49">
        <v>19</v>
      </c>
      <c r="B38" s="777">
        <v>7000029735</v>
      </c>
      <c r="C38" s="777">
        <v>10</v>
      </c>
      <c r="D38" s="777" t="s">
        <v>362</v>
      </c>
      <c r="E38" s="777">
        <v>1000031381</v>
      </c>
      <c r="F38" s="777">
        <v>85176290</v>
      </c>
      <c r="G38" s="778"/>
      <c r="H38" s="779">
        <v>18</v>
      </c>
      <c r="I38" s="780"/>
      <c r="J38" s="777" t="s">
        <v>335</v>
      </c>
      <c r="K38" s="779" t="s">
        <v>35</v>
      </c>
      <c r="L38" s="779">
        <v>2</v>
      </c>
      <c r="M38" s="53"/>
      <c r="N38" s="58" t="str">
        <f t="shared" si="6"/>
        <v>Included</v>
      </c>
      <c r="O38" s="59">
        <f t="shared" si="7"/>
        <v>0</v>
      </c>
      <c r="P38" s="8">
        <f t="shared" si="2"/>
        <v>0</v>
      </c>
      <c r="Q38" s="9">
        <f t="shared" si="3"/>
        <v>0</v>
      </c>
      <c r="R38" s="16">
        <f t="shared" si="4"/>
        <v>0</v>
      </c>
      <c r="S38" s="8"/>
      <c r="T38" s="126">
        <f t="shared" si="5"/>
        <v>0</v>
      </c>
      <c r="V38" s="56"/>
      <c r="AB38" s="9"/>
      <c r="AL38" s="9"/>
      <c r="AM38" s="9"/>
      <c r="AN38" s="9"/>
      <c r="AO38" s="9"/>
      <c r="AP38" s="9"/>
      <c r="AQ38" s="9"/>
      <c r="AR38" s="9"/>
      <c r="AS38" s="9"/>
      <c r="AT38" s="9"/>
      <c r="AU38" s="9"/>
      <c r="AV38" s="9"/>
      <c r="AW38" s="9"/>
      <c r="AX38" s="9"/>
      <c r="AY38" s="9"/>
    </row>
    <row r="39" spans="1:51" ht="42" customHeight="1" x14ac:dyDescent="0.3">
      <c r="A39" s="49">
        <v>20</v>
      </c>
      <c r="B39" s="777">
        <v>7000029736</v>
      </c>
      <c r="C39" s="777">
        <v>10</v>
      </c>
      <c r="D39" s="777" t="s">
        <v>362</v>
      </c>
      <c r="E39" s="777">
        <v>1000074848</v>
      </c>
      <c r="F39" s="777">
        <v>85176220</v>
      </c>
      <c r="G39" s="778"/>
      <c r="H39" s="779">
        <v>18</v>
      </c>
      <c r="I39" s="780"/>
      <c r="J39" s="777" t="s">
        <v>359</v>
      </c>
      <c r="K39" s="779" t="s">
        <v>34</v>
      </c>
      <c r="L39" s="779">
        <v>8</v>
      </c>
      <c r="M39" s="53"/>
      <c r="N39" s="58" t="str">
        <f t="shared" si="6"/>
        <v>Included</v>
      </c>
      <c r="O39" s="59">
        <f t="shared" si="7"/>
        <v>0</v>
      </c>
      <c r="P39" s="8">
        <f t="shared" si="2"/>
        <v>0</v>
      </c>
      <c r="Q39" s="9">
        <f t="shared" si="3"/>
        <v>0</v>
      </c>
      <c r="R39" s="16">
        <f t="shared" si="4"/>
        <v>0</v>
      </c>
      <c r="S39" s="8"/>
      <c r="T39" s="126">
        <f t="shared" si="5"/>
        <v>0</v>
      </c>
      <c r="V39" s="56"/>
      <c r="AB39" s="9"/>
      <c r="AL39" s="9"/>
      <c r="AM39" s="9"/>
      <c r="AN39" s="9"/>
      <c r="AO39" s="9"/>
      <c r="AP39" s="9"/>
      <c r="AQ39" s="9"/>
      <c r="AR39" s="9"/>
      <c r="AS39" s="9"/>
      <c r="AT39" s="9"/>
      <c r="AU39" s="9"/>
      <c r="AV39" s="9"/>
      <c r="AW39" s="9"/>
      <c r="AX39" s="9"/>
      <c r="AY39" s="9"/>
    </row>
    <row r="40" spans="1:51" ht="38.25" customHeight="1" x14ac:dyDescent="0.3">
      <c r="A40" s="49">
        <v>21</v>
      </c>
      <c r="B40" s="777">
        <v>7000029737</v>
      </c>
      <c r="C40" s="777">
        <v>10</v>
      </c>
      <c r="D40" s="777" t="s">
        <v>362</v>
      </c>
      <c r="E40" s="777">
        <v>1000026228</v>
      </c>
      <c r="F40" s="777">
        <v>85176290</v>
      </c>
      <c r="G40" s="778"/>
      <c r="H40" s="779">
        <v>18</v>
      </c>
      <c r="I40" s="780"/>
      <c r="J40" s="777" t="s">
        <v>336</v>
      </c>
      <c r="K40" s="779" t="s">
        <v>34</v>
      </c>
      <c r="L40" s="779">
        <v>2</v>
      </c>
      <c r="M40" s="53"/>
      <c r="N40" s="58" t="str">
        <f t="shared" si="6"/>
        <v>Included</v>
      </c>
      <c r="O40" s="59">
        <f t="shared" si="7"/>
        <v>0</v>
      </c>
      <c r="P40" s="8">
        <f t="shared" si="2"/>
        <v>0</v>
      </c>
      <c r="Q40" s="9">
        <f t="shared" si="3"/>
        <v>0</v>
      </c>
      <c r="R40" s="16">
        <f t="shared" si="4"/>
        <v>0</v>
      </c>
      <c r="S40" s="8"/>
      <c r="T40" s="126">
        <f t="shared" si="5"/>
        <v>0</v>
      </c>
      <c r="V40" s="56"/>
      <c r="AB40" s="9"/>
      <c r="AL40" s="9"/>
      <c r="AM40" s="9"/>
      <c r="AN40" s="9"/>
      <c r="AO40" s="9"/>
      <c r="AP40" s="9"/>
      <c r="AQ40" s="9"/>
      <c r="AR40" s="9"/>
      <c r="AS40" s="9"/>
      <c r="AT40" s="9"/>
      <c r="AU40" s="9"/>
      <c r="AV40" s="9"/>
      <c r="AW40" s="9"/>
      <c r="AX40" s="9"/>
      <c r="AY40" s="9"/>
    </row>
    <row r="41" spans="1:51" ht="63.75" customHeight="1" x14ac:dyDescent="0.3">
      <c r="A41" s="49">
        <v>22</v>
      </c>
      <c r="B41" s="777">
        <v>7000029745</v>
      </c>
      <c r="C41" s="777">
        <v>10</v>
      </c>
      <c r="D41" s="777" t="s">
        <v>362</v>
      </c>
      <c r="E41" s="777">
        <v>1000031386</v>
      </c>
      <c r="F41" s="777">
        <v>84713090</v>
      </c>
      <c r="G41" s="778"/>
      <c r="H41" s="779">
        <v>18</v>
      </c>
      <c r="I41" s="780"/>
      <c r="J41" s="777" t="s">
        <v>38</v>
      </c>
      <c r="K41" s="779" t="s">
        <v>35</v>
      </c>
      <c r="L41" s="779">
        <v>1</v>
      </c>
      <c r="M41" s="53"/>
      <c r="N41" s="58" t="str">
        <f t="shared" si="6"/>
        <v>Included</v>
      </c>
      <c r="O41" s="59">
        <f t="shared" si="7"/>
        <v>0</v>
      </c>
      <c r="P41" s="8">
        <f t="shared" si="2"/>
        <v>0</v>
      </c>
      <c r="Q41" s="9">
        <f t="shared" si="3"/>
        <v>0</v>
      </c>
      <c r="R41" s="16">
        <f t="shared" si="4"/>
        <v>0</v>
      </c>
      <c r="S41" s="8"/>
      <c r="T41" s="126">
        <f t="shared" si="5"/>
        <v>0</v>
      </c>
      <c r="V41" s="56"/>
      <c r="AB41" s="9"/>
      <c r="AL41" s="9"/>
      <c r="AM41" s="9"/>
      <c r="AN41" s="9"/>
      <c r="AO41" s="9"/>
      <c r="AP41" s="9"/>
      <c r="AQ41" s="9"/>
      <c r="AR41" s="9"/>
      <c r="AS41" s="9"/>
      <c r="AT41" s="9"/>
      <c r="AU41" s="9"/>
      <c r="AV41" s="9"/>
      <c r="AW41" s="9"/>
      <c r="AX41" s="9"/>
      <c r="AY41" s="9"/>
    </row>
    <row r="42" spans="1:51" ht="32.25" customHeight="1" x14ac:dyDescent="0.3">
      <c r="A42" s="49">
        <v>23</v>
      </c>
      <c r="B42" s="777">
        <v>7000029746</v>
      </c>
      <c r="C42" s="777">
        <v>10</v>
      </c>
      <c r="D42" s="777" t="s">
        <v>362</v>
      </c>
      <c r="E42" s="777">
        <v>1000031387</v>
      </c>
      <c r="F42" s="777">
        <v>85238020</v>
      </c>
      <c r="G42" s="778"/>
      <c r="H42" s="779">
        <v>18</v>
      </c>
      <c r="I42" s="780"/>
      <c r="J42" s="777" t="s">
        <v>37</v>
      </c>
      <c r="K42" s="779" t="s">
        <v>35</v>
      </c>
      <c r="L42" s="779">
        <v>1</v>
      </c>
      <c r="M42" s="53"/>
      <c r="N42" s="58" t="str">
        <f t="shared" si="6"/>
        <v>Included</v>
      </c>
      <c r="O42" s="59">
        <f t="shared" si="7"/>
        <v>0</v>
      </c>
      <c r="P42" s="8">
        <f t="shared" si="2"/>
        <v>0</v>
      </c>
      <c r="Q42" s="9">
        <f t="shared" si="3"/>
        <v>0</v>
      </c>
      <c r="R42" s="16">
        <f t="shared" si="4"/>
        <v>0</v>
      </c>
      <c r="S42" s="8"/>
      <c r="T42" s="126">
        <f t="shared" si="5"/>
        <v>0</v>
      </c>
      <c r="V42" s="56"/>
      <c r="AB42" s="9"/>
      <c r="AL42" s="9"/>
      <c r="AM42" s="9"/>
      <c r="AN42" s="9"/>
      <c r="AO42" s="9"/>
      <c r="AP42" s="9"/>
      <c r="AQ42" s="9"/>
      <c r="AR42" s="9"/>
      <c r="AS42" s="9"/>
      <c r="AT42" s="9"/>
      <c r="AU42" s="9"/>
      <c r="AV42" s="9"/>
      <c r="AW42" s="9"/>
      <c r="AX42" s="9"/>
      <c r="AY42" s="9"/>
    </row>
    <row r="43" spans="1:51" ht="32.25" customHeight="1" x14ac:dyDescent="0.3">
      <c r="A43" s="49">
        <v>24</v>
      </c>
      <c r="B43" s="777">
        <v>7000029747</v>
      </c>
      <c r="C43" s="777">
        <v>10</v>
      </c>
      <c r="D43" s="777" t="s">
        <v>362</v>
      </c>
      <c r="E43" s="777">
        <v>1000031380</v>
      </c>
      <c r="F43" s="777">
        <v>94033090</v>
      </c>
      <c r="G43" s="778"/>
      <c r="H43" s="779">
        <v>18</v>
      </c>
      <c r="I43" s="780"/>
      <c r="J43" s="777" t="s">
        <v>339</v>
      </c>
      <c r="K43" s="779" t="s">
        <v>35</v>
      </c>
      <c r="L43" s="779">
        <v>1</v>
      </c>
      <c r="M43" s="53"/>
      <c r="N43" s="58" t="str">
        <f>IF(M43=0, "Included",IF(ISERROR(L43*M43), M43, L43*M43))</f>
        <v>Included</v>
      </c>
      <c r="O43" s="59">
        <f t="shared" si="7"/>
        <v>0</v>
      </c>
      <c r="P43" s="8">
        <f t="shared" si="2"/>
        <v>0</v>
      </c>
      <c r="Q43" s="9">
        <f t="shared" si="3"/>
        <v>0</v>
      </c>
      <c r="R43" s="16">
        <f t="shared" si="4"/>
        <v>0</v>
      </c>
      <c r="S43" s="8"/>
      <c r="T43" s="126">
        <f t="shared" si="5"/>
        <v>0</v>
      </c>
      <c r="V43" s="56"/>
      <c r="AB43" s="9"/>
      <c r="AL43" s="9"/>
      <c r="AM43" s="9"/>
      <c r="AN43" s="9"/>
      <c r="AO43" s="9"/>
      <c r="AP43" s="9"/>
      <c r="AQ43" s="9"/>
      <c r="AR43" s="9"/>
      <c r="AS43" s="9"/>
      <c r="AT43" s="9"/>
      <c r="AU43" s="9"/>
      <c r="AV43" s="9"/>
      <c r="AW43" s="9"/>
      <c r="AX43" s="9"/>
      <c r="AY43" s="9"/>
    </row>
    <row r="44" spans="1:51" ht="49.5" customHeight="1" x14ac:dyDescent="0.3">
      <c r="A44" s="49">
        <v>25</v>
      </c>
      <c r="B44" s="777">
        <v>7000029738</v>
      </c>
      <c r="C44" s="777">
        <v>10</v>
      </c>
      <c r="D44" s="777" t="s">
        <v>363</v>
      </c>
      <c r="E44" s="777">
        <v>1000031369</v>
      </c>
      <c r="F44" s="777">
        <v>85176260</v>
      </c>
      <c r="G44" s="778"/>
      <c r="H44" s="779">
        <v>18</v>
      </c>
      <c r="I44" s="780"/>
      <c r="J44" s="777" t="s">
        <v>360</v>
      </c>
      <c r="K44" s="779" t="s">
        <v>35</v>
      </c>
      <c r="L44" s="779">
        <v>1</v>
      </c>
      <c r="M44" s="53"/>
      <c r="N44" s="58" t="str">
        <f>IF(M44=0, "Included",IF(ISERROR(L44*M44), M44, L44*M44))</f>
        <v>Included</v>
      </c>
      <c r="O44" s="59">
        <f t="shared" si="7"/>
        <v>0</v>
      </c>
      <c r="P44" s="8">
        <f t="shared" si="2"/>
        <v>0</v>
      </c>
      <c r="Q44" s="9">
        <f t="shared" si="3"/>
        <v>0</v>
      </c>
      <c r="R44" s="16">
        <f t="shared" si="4"/>
        <v>0</v>
      </c>
      <c r="S44" s="8"/>
      <c r="T44" s="126">
        <f t="shared" si="5"/>
        <v>0</v>
      </c>
      <c r="V44" s="56"/>
      <c r="AB44" s="9"/>
      <c r="AL44" s="9"/>
      <c r="AM44" s="9"/>
      <c r="AN44" s="9"/>
      <c r="AO44" s="9"/>
      <c r="AP44" s="9"/>
      <c r="AQ44" s="9"/>
      <c r="AR44" s="9"/>
      <c r="AS44" s="9"/>
      <c r="AT44" s="9"/>
      <c r="AU44" s="9"/>
      <c r="AV44" s="9"/>
      <c r="AW44" s="9"/>
      <c r="AX44" s="9"/>
      <c r="AY44" s="9"/>
    </row>
    <row r="45" spans="1:51" ht="49.5" customHeight="1" x14ac:dyDescent="0.3">
      <c r="A45" s="49">
        <v>26</v>
      </c>
      <c r="B45" s="777">
        <v>7000029739</v>
      </c>
      <c r="C45" s="777">
        <v>10</v>
      </c>
      <c r="D45" s="777" t="s">
        <v>363</v>
      </c>
      <c r="E45" s="777">
        <v>1000018706</v>
      </c>
      <c r="F45" s="777">
        <v>85176990</v>
      </c>
      <c r="G45" s="778"/>
      <c r="H45" s="779">
        <v>18</v>
      </c>
      <c r="I45" s="780"/>
      <c r="J45" s="777" t="s">
        <v>332</v>
      </c>
      <c r="K45" s="779" t="s">
        <v>34</v>
      </c>
      <c r="L45" s="779">
        <v>1</v>
      </c>
      <c r="M45" s="53"/>
      <c r="N45" s="58" t="str">
        <f>IF(M45=0, "Included",IF(ISERROR(L45*M45), M45, L45*M45))</f>
        <v>Included</v>
      </c>
      <c r="O45" s="59">
        <f t="shared" si="7"/>
        <v>0</v>
      </c>
      <c r="P45" s="8">
        <f t="shared" si="2"/>
        <v>0</v>
      </c>
      <c r="Q45" s="9">
        <f t="shared" si="3"/>
        <v>0</v>
      </c>
      <c r="R45" s="16">
        <f t="shared" si="4"/>
        <v>0</v>
      </c>
      <c r="S45" s="8"/>
      <c r="T45" s="126">
        <f t="shared" si="5"/>
        <v>0</v>
      </c>
      <c r="V45" s="56"/>
      <c r="AB45" s="9"/>
      <c r="AL45" s="9"/>
      <c r="AM45" s="9"/>
      <c r="AN45" s="9"/>
      <c r="AO45" s="9"/>
      <c r="AP45" s="9"/>
      <c r="AQ45" s="9"/>
      <c r="AR45" s="9"/>
      <c r="AS45" s="9"/>
      <c r="AT45" s="9"/>
      <c r="AU45" s="9"/>
      <c r="AV45" s="9"/>
      <c r="AW45" s="9"/>
      <c r="AX45" s="9"/>
      <c r="AY45" s="9"/>
    </row>
    <row r="46" spans="1:51" ht="49.5" customHeight="1" x14ac:dyDescent="0.3">
      <c r="A46" s="49">
        <v>27</v>
      </c>
      <c r="B46" s="777">
        <v>7000029740</v>
      </c>
      <c r="C46" s="777">
        <v>10</v>
      </c>
      <c r="D46" s="777" t="s">
        <v>363</v>
      </c>
      <c r="E46" s="777">
        <v>1000031374</v>
      </c>
      <c r="F46" s="777">
        <v>85176290</v>
      </c>
      <c r="G46" s="778"/>
      <c r="H46" s="779">
        <v>18</v>
      </c>
      <c r="I46" s="780"/>
      <c r="J46" s="777" t="s">
        <v>333</v>
      </c>
      <c r="K46" s="779" t="s">
        <v>35</v>
      </c>
      <c r="L46" s="779">
        <v>1</v>
      </c>
      <c r="M46" s="53"/>
      <c r="N46" s="58" t="str">
        <f>IF(M46=0, "Included",IF(ISERROR(L46*M46), M46, L46*M46))</f>
        <v>Included</v>
      </c>
      <c r="O46" s="59">
        <f t="shared" si="7"/>
        <v>0</v>
      </c>
      <c r="P46" s="8">
        <f t="shared" si="2"/>
        <v>0</v>
      </c>
      <c r="Q46" s="9">
        <f t="shared" si="3"/>
        <v>0</v>
      </c>
      <c r="R46" s="16">
        <f t="shared" si="4"/>
        <v>0</v>
      </c>
      <c r="S46" s="8"/>
      <c r="T46" s="126">
        <f t="shared" si="5"/>
        <v>0</v>
      </c>
      <c r="V46" s="56"/>
      <c r="AB46" s="9"/>
      <c r="AL46" s="9"/>
      <c r="AM46" s="9"/>
      <c r="AN46" s="9"/>
      <c r="AO46" s="9"/>
      <c r="AP46" s="9"/>
      <c r="AQ46" s="9"/>
      <c r="AR46" s="9"/>
      <c r="AS46" s="9"/>
      <c r="AT46" s="9"/>
      <c r="AU46" s="9"/>
      <c r="AV46" s="9"/>
      <c r="AW46" s="9"/>
      <c r="AX46" s="9"/>
      <c r="AY46" s="9"/>
    </row>
    <row r="47" spans="1:51" ht="49.5" customHeight="1" x14ac:dyDescent="0.3">
      <c r="A47" s="49">
        <v>28</v>
      </c>
      <c r="B47" s="777">
        <v>7000029741</v>
      </c>
      <c r="C47" s="777"/>
      <c r="D47" s="777" t="s">
        <v>363</v>
      </c>
      <c r="E47" s="777">
        <v>1000034950</v>
      </c>
      <c r="F47" s="777">
        <v>85176990</v>
      </c>
      <c r="G47" s="778"/>
      <c r="H47" s="779">
        <v>18</v>
      </c>
      <c r="I47" s="780"/>
      <c r="J47" s="777" t="s">
        <v>334</v>
      </c>
      <c r="K47" s="779" t="s">
        <v>34</v>
      </c>
      <c r="L47" s="779">
        <v>1</v>
      </c>
      <c r="M47" s="53"/>
      <c r="N47" s="58" t="str">
        <f t="shared" ref="N47:N49" si="8">IF(M47=0, "Included",IF(ISERROR(L47*M47), M47, L47*M47))</f>
        <v>Included</v>
      </c>
      <c r="O47" s="59">
        <f t="shared" si="7"/>
        <v>0</v>
      </c>
      <c r="P47" s="8">
        <f t="shared" si="2"/>
        <v>0</v>
      </c>
      <c r="Q47" s="9">
        <f t="shared" si="3"/>
        <v>0</v>
      </c>
      <c r="R47" s="16">
        <f t="shared" si="4"/>
        <v>0</v>
      </c>
      <c r="S47" s="8"/>
      <c r="T47" s="126">
        <f t="shared" si="5"/>
        <v>0</v>
      </c>
      <c r="V47" s="56"/>
      <c r="AB47" s="9"/>
      <c r="AL47" s="9"/>
      <c r="AM47" s="9"/>
      <c r="AN47" s="9"/>
      <c r="AO47" s="9"/>
      <c r="AP47" s="9"/>
      <c r="AQ47" s="9"/>
      <c r="AR47" s="9"/>
      <c r="AS47" s="9"/>
      <c r="AT47" s="9"/>
      <c r="AU47" s="9"/>
      <c r="AV47" s="9"/>
      <c r="AW47" s="9"/>
      <c r="AX47" s="9"/>
      <c r="AY47" s="9"/>
    </row>
    <row r="48" spans="1:51" ht="49.5" customHeight="1" x14ac:dyDescent="0.3">
      <c r="A48" s="49">
        <v>29</v>
      </c>
      <c r="B48" s="777">
        <v>7000029742</v>
      </c>
      <c r="C48" s="777"/>
      <c r="D48" s="777" t="s">
        <v>363</v>
      </c>
      <c r="E48" s="777">
        <v>1000031381</v>
      </c>
      <c r="F48" s="777">
        <v>85176290</v>
      </c>
      <c r="G48" s="778"/>
      <c r="H48" s="779">
        <v>18</v>
      </c>
      <c r="I48" s="780"/>
      <c r="J48" s="777" t="s">
        <v>335</v>
      </c>
      <c r="K48" s="779" t="s">
        <v>35</v>
      </c>
      <c r="L48" s="779">
        <v>1</v>
      </c>
      <c r="M48" s="53"/>
      <c r="N48" s="58" t="str">
        <f t="shared" si="8"/>
        <v>Included</v>
      </c>
      <c r="O48" s="59">
        <f t="shared" si="7"/>
        <v>0</v>
      </c>
      <c r="P48" s="8">
        <f t="shared" si="2"/>
        <v>0</v>
      </c>
      <c r="Q48" s="9">
        <f t="shared" si="3"/>
        <v>0</v>
      </c>
      <c r="R48" s="16">
        <f t="shared" si="4"/>
        <v>0</v>
      </c>
      <c r="S48" s="8"/>
      <c r="T48" s="126">
        <f t="shared" si="5"/>
        <v>0</v>
      </c>
      <c r="V48" s="56"/>
      <c r="AB48" s="9"/>
      <c r="AL48" s="9"/>
      <c r="AM48" s="9"/>
      <c r="AN48" s="9"/>
      <c r="AO48" s="9"/>
      <c r="AP48" s="9"/>
      <c r="AQ48" s="9"/>
      <c r="AR48" s="9"/>
      <c r="AS48" s="9"/>
      <c r="AT48" s="9"/>
      <c r="AU48" s="9"/>
      <c r="AV48" s="9"/>
      <c r="AW48" s="9"/>
      <c r="AX48" s="9"/>
      <c r="AY48" s="9"/>
    </row>
    <row r="49" spans="1:51" ht="49.5" customHeight="1" x14ac:dyDescent="0.3">
      <c r="A49" s="49">
        <v>30</v>
      </c>
      <c r="B49" s="777">
        <v>7000029743</v>
      </c>
      <c r="C49" s="777"/>
      <c r="D49" s="777" t="s">
        <v>363</v>
      </c>
      <c r="E49" s="777">
        <v>1000074848</v>
      </c>
      <c r="F49" s="777">
        <v>85176220</v>
      </c>
      <c r="G49" s="778"/>
      <c r="H49" s="779">
        <v>18</v>
      </c>
      <c r="I49" s="780"/>
      <c r="J49" s="777" t="s">
        <v>359</v>
      </c>
      <c r="K49" s="779" t="s">
        <v>34</v>
      </c>
      <c r="L49" s="779">
        <v>1</v>
      </c>
      <c r="M49" s="53"/>
      <c r="N49" s="58" t="str">
        <f t="shared" si="8"/>
        <v>Included</v>
      </c>
      <c r="O49" s="59">
        <f t="shared" si="7"/>
        <v>0</v>
      </c>
      <c r="P49" s="8">
        <f t="shared" si="2"/>
        <v>0</v>
      </c>
      <c r="Q49" s="9">
        <f t="shared" si="3"/>
        <v>0</v>
      </c>
      <c r="R49" s="16">
        <f t="shared" si="4"/>
        <v>0</v>
      </c>
      <c r="S49" s="8"/>
      <c r="T49" s="126">
        <f t="shared" si="5"/>
        <v>0</v>
      </c>
      <c r="V49" s="56"/>
      <c r="AB49" s="9"/>
      <c r="AL49" s="9"/>
      <c r="AM49" s="9"/>
      <c r="AN49" s="9"/>
      <c r="AO49" s="9"/>
      <c r="AP49" s="9"/>
      <c r="AQ49" s="9"/>
      <c r="AR49" s="9"/>
      <c r="AS49" s="9"/>
      <c r="AT49" s="9"/>
      <c r="AU49" s="9"/>
      <c r="AV49" s="9"/>
      <c r="AW49" s="9"/>
      <c r="AX49" s="9"/>
      <c r="AY49" s="9"/>
    </row>
    <row r="50" spans="1:51" ht="32.25" customHeight="1" x14ac:dyDescent="0.3">
      <c r="A50" s="49">
        <v>31</v>
      </c>
      <c r="B50" s="777">
        <v>7000029744</v>
      </c>
      <c r="C50" s="777">
        <v>10</v>
      </c>
      <c r="D50" s="777" t="s">
        <v>363</v>
      </c>
      <c r="E50" s="777">
        <v>1000031398</v>
      </c>
      <c r="F50" s="777">
        <v>85171890</v>
      </c>
      <c r="G50" s="778"/>
      <c r="H50" s="779">
        <v>18</v>
      </c>
      <c r="I50" s="780"/>
      <c r="J50" s="777" t="s">
        <v>337</v>
      </c>
      <c r="K50" s="779" t="s">
        <v>35</v>
      </c>
      <c r="L50" s="779">
        <v>1</v>
      </c>
      <c r="M50" s="53"/>
      <c r="N50" s="58" t="str">
        <f>IF(M50=0, "Included",IF(ISERROR(L50*M50), M50, L50*M50))</f>
        <v>Included</v>
      </c>
      <c r="O50" s="59">
        <f t="shared" si="7"/>
        <v>0</v>
      </c>
      <c r="P50" s="8">
        <f t="shared" si="2"/>
        <v>0</v>
      </c>
      <c r="Q50" s="9">
        <f t="shared" si="3"/>
        <v>0</v>
      </c>
      <c r="R50" s="16">
        <f t="shared" si="4"/>
        <v>0</v>
      </c>
      <c r="S50" s="8"/>
      <c r="T50" s="126">
        <f t="shared" si="5"/>
        <v>0</v>
      </c>
      <c r="V50" s="56"/>
      <c r="AB50" s="9"/>
      <c r="AL50" s="9"/>
      <c r="AM50" s="9"/>
      <c r="AN50" s="9"/>
      <c r="AO50" s="9"/>
      <c r="AP50" s="9"/>
      <c r="AQ50" s="9"/>
      <c r="AR50" s="9"/>
      <c r="AS50" s="9"/>
      <c r="AT50" s="9"/>
      <c r="AU50" s="9"/>
      <c r="AV50" s="9"/>
      <c r="AW50" s="9"/>
      <c r="AX50" s="9"/>
      <c r="AY50" s="9"/>
    </row>
    <row r="51" spans="1:51" ht="30.75" customHeight="1" x14ac:dyDescent="0.3">
      <c r="A51" s="45" t="s">
        <v>338</v>
      </c>
      <c r="B51" s="46" t="s">
        <v>373</v>
      </c>
      <c r="C51" s="47"/>
      <c r="D51" s="47"/>
      <c r="E51" s="47"/>
      <c r="F51" s="47"/>
      <c r="G51" s="47"/>
      <c r="H51" s="47"/>
      <c r="I51" s="47"/>
      <c r="J51" s="47"/>
      <c r="K51" s="47"/>
      <c r="L51" s="47"/>
      <c r="M51" s="47"/>
      <c r="N51" s="47"/>
      <c r="O51" s="48"/>
      <c r="P51" s="8"/>
      <c r="Q51" s="9"/>
      <c r="R51" s="16"/>
      <c r="S51" s="8"/>
      <c r="T51" s="126"/>
      <c r="U51" s="40"/>
      <c r="V51" s="40"/>
      <c r="W51" s="40"/>
      <c r="AA51" s="10"/>
      <c r="AE51" s="9" t="s">
        <v>14</v>
      </c>
      <c r="AI51" s="33"/>
    </row>
    <row r="52" spans="1:51" ht="114.75" customHeight="1" x14ac:dyDescent="0.3">
      <c r="A52" s="49">
        <v>32</v>
      </c>
      <c r="B52" s="49">
        <v>7000029768</v>
      </c>
      <c r="C52" s="49">
        <v>10</v>
      </c>
      <c r="D52" s="50" t="s">
        <v>365</v>
      </c>
      <c r="E52" s="49">
        <v>1000075630</v>
      </c>
      <c r="F52" s="49">
        <v>85176220</v>
      </c>
      <c r="G52" s="51"/>
      <c r="H52" s="518">
        <v>18</v>
      </c>
      <c r="I52" s="52"/>
      <c r="J52" s="50" t="s">
        <v>367</v>
      </c>
      <c r="K52" s="49" t="s">
        <v>34</v>
      </c>
      <c r="L52" s="49">
        <v>7</v>
      </c>
      <c r="M52" s="53"/>
      <c r="N52" s="58" t="str">
        <f t="shared" ref="N52:N59" si="9">IF(M52=0, "Included",IF(ISERROR(L52*M52), M52, L52*M52))</f>
        <v>Included</v>
      </c>
      <c r="O52" s="59">
        <f t="shared" ref="O52:O71" si="10">R52</f>
        <v>0</v>
      </c>
      <c r="P52" s="8">
        <f t="shared" si="2"/>
        <v>0</v>
      </c>
      <c r="Q52" s="9">
        <f t="shared" si="3"/>
        <v>0</v>
      </c>
      <c r="R52" s="16">
        <f t="shared" si="4"/>
        <v>0</v>
      </c>
      <c r="S52" s="8"/>
      <c r="T52" s="126">
        <f t="shared" si="5"/>
        <v>0</v>
      </c>
      <c r="V52" s="56"/>
      <c r="AB52" s="9"/>
      <c r="AL52" s="9"/>
      <c r="AM52" s="9"/>
      <c r="AN52" s="9"/>
      <c r="AO52" s="9"/>
      <c r="AP52" s="9"/>
      <c r="AQ52" s="9"/>
      <c r="AR52" s="9"/>
      <c r="AS52" s="9"/>
      <c r="AT52" s="9"/>
      <c r="AU52" s="9"/>
      <c r="AV52" s="9"/>
      <c r="AW52" s="9"/>
      <c r="AX52" s="9"/>
      <c r="AY52" s="9"/>
    </row>
    <row r="53" spans="1:51" ht="32.25" customHeight="1" x14ac:dyDescent="0.3">
      <c r="A53" s="49">
        <v>33</v>
      </c>
      <c r="B53" s="49">
        <v>7000029769</v>
      </c>
      <c r="C53" s="49">
        <v>10</v>
      </c>
      <c r="D53" s="50" t="s">
        <v>365</v>
      </c>
      <c r="E53" s="49">
        <v>1000075629</v>
      </c>
      <c r="F53" s="49">
        <v>85176220</v>
      </c>
      <c r="G53" s="51"/>
      <c r="H53" s="518">
        <v>18</v>
      </c>
      <c r="I53" s="52"/>
      <c r="J53" s="50" t="s">
        <v>368</v>
      </c>
      <c r="K53" s="49" t="s">
        <v>34</v>
      </c>
      <c r="L53" s="49">
        <v>1</v>
      </c>
      <c r="M53" s="53"/>
      <c r="N53" s="58" t="str">
        <f t="shared" si="9"/>
        <v>Included</v>
      </c>
      <c r="O53" s="59">
        <f t="shared" si="10"/>
        <v>0</v>
      </c>
      <c r="P53" s="8">
        <f t="shared" si="2"/>
        <v>0</v>
      </c>
      <c r="Q53" s="9">
        <f t="shared" si="3"/>
        <v>0</v>
      </c>
      <c r="R53" s="16">
        <f t="shared" si="4"/>
        <v>0</v>
      </c>
      <c r="S53" s="8"/>
      <c r="T53" s="126">
        <f t="shared" si="5"/>
        <v>0</v>
      </c>
      <c r="V53" s="56"/>
      <c r="AB53" s="9"/>
      <c r="AL53" s="9"/>
      <c r="AM53" s="9"/>
      <c r="AN53" s="9"/>
      <c r="AO53" s="9"/>
      <c r="AP53" s="9"/>
      <c r="AQ53" s="9"/>
      <c r="AR53" s="9"/>
      <c r="AS53" s="9"/>
      <c r="AT53" s="9"/>
      <c r="AU53" s="9"/>
      <c r="AV53" s="9"/>
      <c r="AW53" s="9"/>
      <c r="AX53" s="9"/>
      <c r="AY53" s="9"/>
    </row>
    <row r="54" spans="1:51" ht="32.25" customHeight="1" x14ac:dyDescent="0.3">
      <c r="A54" s="49">
        <v>34</v>
      </c>
      <c r="B54" s="49">
        <v>7000029770</v>
      </c>
      <c r="C54" s="49">
        <v>10</v>
      </c>
      <c r="D54" s="50" t="s">
        <v>365</v>
      </c>
      <c r="E54" s="49">
        <v>1000075627</v>
      </c>
      <c r="F54" s="49">
        <v>85176220</v>
      </c>
      <c r="G54" s="51"/>
      <c r="H54" s="518">
        <v>18</v>
      </c>
      <c r="I54" s="52"/>
      <c r="J54" s="50" t="s">
        <v>369</v>
      </c>
      <c r="K54" s="49" t="s">
        <v>34</v>
      </c>
      <c r="L54" s="49">
        <v>1</v>
      </c>
      <c r="M54" s="53"/>
      <c r="N54" s="58" t="str">
        <f t="shared" si="9"/>
        <v>Included</v>
      </c>
      <c r="O54" s="59">
        <f t="shared" si="10"/>
        <v>0</v>
      </c>
      <c r="P54" s="8">
        <f t="shared" si="2"/>
        <v>0</v>
      </c>
      <c r="Q54" s="9">
        <f t="shared" si="3"/>
        <v>0</v>
      </c>
      <c r="R54" s="16">
        <f t="shared" si="4"/>
        <v>0</v>
      </c>
      <c r="S54" s="8"/>
      <c r="T54" s="126">
        <f t="shared" si="5"/>
        <v>0</v>
      </c>
      <c r="V54" s="56"/>
      <c r="AB54" s="9"/>
      <c r="AL54" s="9"/>
      <c r="AM54" s="9"/>
      <c r="AN54" s="9"/>
      <c r="AO54" s="9"/>
      <c r="AP54" s="9"/>
      <c r="AQ54" s="9"/>
      <c r="AR54" s="9"/>
      <c r="AS54" s="9"/>
      <c r="AT54" s="9"/>
      <c r="AU54" s="9"/>
      <c r="AV54" s="9"/>
      <c r="AW54" s="9"/>
      <c r="AX54" s="9"/>
      <c r="AY54" s="9"/>
    </row>
    <row r="55" spans="1:51" ht="32.25" customHeight="1" x14ac:dyDescent="0.3">
      <c r="A55" s="49">
        <v>35</v>
      </c>
      <c r="B55" s="49">
        <v>7000029771</v>
      </c>
      <c r="C55" s="49">
        <v>10</v>
      </c>
      <c r="D55" s="50" t="s">
        <v>365</v>
      </c>
      <c r="E55" s="49">
        <v>1000075628</v>
      </c>
      <c r="F55" s="49">
        <v>85176220</v>
      </c>
      <c r="G55" s="51"/>
      <c r="H55" s="518">
        <v>18</v>
      </c>
      <c r="I55" s="52"/>
      <c r="J55" s="50" t="s">
        <v>370</v>
      </c>
      <c r="K55" s="49" t="s">
        <v>34</v>
      </c>
      <c r="L55" s="49">
        <v>1</v>
      </c>
      <c r="M55" s="53"/>
      <c r="N55" s="58" t="str">
        <f t="shared" si="9"/>
        <v>Included</v>
      </c>
      <c r="O55" s="59">
        <f t="shared" si="10"/>
        <v>0</v>
      </c>
      <c r="P55" s="8">
        <f t="shared" si="2"/>
        <v>0</v>
      </c>
      <c r="Q55" s="9">
        <f t="shared" si="3"/>
        <v>0</v>
      </c>
      <c r="R55" s="16">
        <f t="shared" si="4"/>
        <v>0</v>
      </c>
      <c r="S55" s="8"/>
      <c r="T55" s="126">
        <f t="shared" si="5"/>
        <v>0</v>
      </c>
      <c r="V55" s="56"/>
      <c r="AB55" s="9"/>
      <c r="AL55" s="9"/>
      <c r="AM55" s="9"/>
      <c r="AN55" s="9"/>
      <c r="AO55" s="9"/>
      <c r="AP55" s="9"/>
      <c r="AQ55" s="9"/>
      <c r="AR55" s="9"/>
      <c r="AS55" s="9"/>
      <c r="AT55" s="9"/>
      <c r="AU55" s="9"/>
      <c r="AV55" s="9"/>
      <c r="AW55" s="9"/>
      <c r="AX55" s="9"/>
      <c r="AY55" s="9"/>
    </row>
    <row r="56" spans="1:51" ht="32.25" customHeight="1" x14ac:dyDescent="0.3">
      <c r="A56" s="49">
        <v>36</v>
      </c>
      <c r="B56" s="49">
        <v>7000029772</v>
      </c>
      <c r="C56" s="49">
        <v>10</v>
      </c>
      <c r="D56" s="50" t="s">
        <v>365</v>
      </c>
      <c r="E56" s="49">
        <v>1000075631</v>
      </c>
      <c r="F56" s="49">
        <v>85176220</v>
      </c>
      <c r="G56" s="51"/>
      <c r="H56" s="518">
        <v>18</v>
      </c>
      <c r="I56" s="52"/>
      <c r="J56" s="50" t="s">
        <v>371</v>
      </c>
      <c r="K56" s="49" t="s">
        <v>34</v>
      </c>
      <c r="L56" s="49">
        <v>6</v>
      </c>
      <c r="M56" s="53"/>
      <c r="N56" s="58" t="str">
        <f t="shared" si="9"/>
        <v>Included</v>
      </c>
      <c r="O56" s="59">
        <f t="shared" si="10"/>
        <v>0</v>
      </c>
      <c r="P56" s="8">
        <f t="shared" si="2"/>
        <v>0</v>
      </c>
      <c r="Q56" s="9">
        <f t="shared" si="3"/>
        <v>0</v>
      </c>
      <c r="R56" s="16">
        <f t="shared" si="4"/>
        <v>0</v>
      </c>
      <c r="S56" s="8"/>
      <c r="T56" s="126">
        <f t="shared" si="5"/>
        <v>0</v>
      </c>
      <c r="V56" s="56"/>
      <c r="AB56" s="9"/>
      <c r="AL56" s="9"/>
      <c r="AM56" s="9"/>
      <c r="AN56" s="9"/>
      <c r="AO56" s="9"/>
      <c r="AP56" s="9"/>
      <c r="AQ56" s="9"/>
      <c r="AR56" s="9"/>
      <c r="AS56" s="9"/>
      <c r="AT56" s="9"/>
      <c r="AU56" s="9"/>
      <c r="AV56" s="9"/>
      <c r="AW56" s="9"/>
      <c r="AX56" s="9"/>
      <c r="AY56" s="9"/>
    </row>
    <row r="57" spans="1:51" ht="57" customHeight="1" x14ac:dyDescent="0.3">
      <c r="A57" s="49">
        <v>37</v>
      </c>
      <c r="B57" s="49">
        <v>7000029773</v>
      </c>
      <c r="C57" s="49">
        <v>10</v>
      </c>
      <c r="D57" s="50" t="s">
        <v>365</v>
      </c>
      <c r="E57" s="49">
        <v>1000075632</v>
      </c>
      <c r="F57" s="49">
        <v>85176220</v>
      </c>
      <c r="G57" s="51"/>
      <c r="H57" s="518">
        <v>18</v>
      </c>
      <c r="I57" s="52"/>
      <c r="J57" s="50" t="s">
        <v>372</v>
      </c>
      <c r="K57" s="49" t="s">
        <v>34</v>
      </c>
      <c r="L57" s="49">
        <v>12</v>
      </c>
      <c r="M57" s="53"/>
      <c r="N57" s="58" t="str">
        <f t="shared" si="9"/>
        <v>Included</v>
      </c>
      <c r="O57" s="59">
        <f t="shared" si="10"/>
        <v>0</v>
      </c>
      <c r="P57" s="8">
        <f t="shared" si="2"/>
        <v>0</v>
      </c>
      <c r="Q57" s="9">
        <f t="shared" si="3"/>
        <v>0</v>
      </c>
      <c r="R57" s="16">
        <f t="shared" si="4"/>
        <v>0</v>
      </c>
      <c r="S57" s="8"/>
      <c r="T57" s="126">
        <f t="shared" si="5"/>
        <v>0</v>
      </c>
      <c r="V57" s="56"/>
      <c r="AB57" s="9"/>
      <c r="AL57" s="9"/>
      <c r="AM57" s="9"/>
      <c r="AN57" s="9"/>
      <c r="AO57" s="9"/>
      <c r="AP57" s="9"/>
      <c r="AQ57" s="9"/>
      <c r="AR57" s="9"/>
      <c r="AS57" s="9"/>
      <c r="AT57" s="9"/>
      <c r="AU57" s="9"/>
      <c r="AV57" s="9"/>
      <c r="AW57" s="9"/>
      <c r="AX57" s="9"/>
      <c r="AY57" s="9"/>
    </row>
    <row r="58" spans="1:51" ht="52.5" customHeight="1" x14ac:dyDescent="0.3">
      <c r="A58" s="49">
        <v>38</v>
      </c>
      <c r="B58" s="49">
        <v>7000029774</v>
      </c>
      <c r="C58" s="49">
        <v>10</v>
      </c>
      <c r="D58" s="50" t="s">
        <v>365</v>
      </c>
      <c r="E58" s="49">
        <v>1000031374</v>
      </c>
      <c r="F58" s="49">
        <v>85176290</v>
      </c>
      <c r="G58" s="51"/>
      <c r="H58" s="518">
        <v>18</v>
      </c>
      <c r="I58" s="52"/>
      <c r="J58" s="50" t="s">
        <v>333</v>
      </c>
      <c r="K58" s="49" t="s">
        <v>35</v>
      </c>
      <c r="L58" s="49">
        <v>14</v>
      </c>
      <c r="M58" s="53"/>
      <c r="N58" s="58" t="str">
        <f t="shared" si="9"/>
        <v>Included</v>
      </c>
      <c r="O58" s="59">
        <f t="shared" si="10"/>
        <v>0</v>
      </c>
      <c r="P58" s="8">
        <f t="shared" si="2"/>
        <v>0</v>
      </c>
      <c r="Q58" s="9">
        <f t="shared" si="3"/>
        <v>0</v>
      </c>
      <c r="R58" s="16">
        <f t="shared" si="4"/>
        <v>0</v>
      </c>
      <c r="S58" s="8"/>
      <c r="T58" s="126">
        <f t="shared" si="5"/>
        <v>0</v>
      </c>
      <c r="V58" s="56"/>
      <c r="AB58" s="9"/>
      <c r="AL58" s="9"/>
      <c r="AM58" s="9"/>
      <c r="AN58" s="9"/>
      <c r="AO58" s="9"/>
      <c r="AP58" s="9"/>
      <c r="AQ58" s="9"/>
      <c r="AR58" s="9"/>
      <c r="AS58" s="9"/>
      <c r="AT58" s="9"/>
      <c r="AU58" s="9"/>
      <c r="AV58" s="9"/>
      <c r="AW58" s="9"/>
      <c r="AX58" s="9"/>
      <c r="AY58" s="9"/>
    </row>
    <row r="59" spans="1:51" ht="43.5" customHeight="1" x14ac:dyDescent="0.3">
      <c r="A59" s="49">
        <v>39</v>
      </c>
      <c r="B59" s="49">
        <v>7000029775</v>
      </c>
      <c r="C59" s="49">
        <v>10</v>
      </c>
      <c r="D59" s="50" t="s">
        <v>365</v>
      </c>
      <c r="E59" s="49">
        <v>1000034950</v>
      </c>
      <c r="F59" s="49">
        <v>85176990</v>
      </c>
      <c r="G59" s="51"/>
      <c r="H59" s="518">
        <v>18</v>
      </c>
      <c r="I59" s="52"/>
      <c r="J59" s="50" t="s">
        <v>334</v>
      </c>
      <c r="K59" s="49" t="s">
        <v>34</v>
      </c>
      <c r="L59" s="49">
        <v>14</v>
      </c>
      <c r="M59" s="53"/>
      <c r="N59" s="58" t="str">
        <f t="shared" si="9"/>
        <v>Included</v>
      </c>
      <c r="O59" s="59">
        <f t="shared" si="10"/>
        <v>0</v>
      </c>
      <c r="P59" s="8">
        <f t="shared" si="2"/>
        <v>0</v>
      </c>
      <c r="Q59" s="9">
        <f t="shared" si="3"/>
        <v>0</v>
      </c>
      <c r="R59" s="16">
        <f t="shared" si="4"/>
        <v>0</v>
      </c>
      <c r="S59" s="8"/>
      <c r="T59" s="126">
        <f t="shared" si="5"/>
        <v>0</v>
      </c>
      <c r="V59" s="56"/>
      <c r="AB59" s="9"/>
      <c r="AL59" s="9"/>
      <c r="AM59" s="9"/>
      <c r="AN59" s="9"/>
      <c r="AO59" s="9"/>
      <c r="AP59" s="9"/>
      <c r="AQ59" s="9"/>
      <c r="AR59" s="9"/>
      <c r="AS59" s="9"/>
      <c r="AT59" s="9"/>
      <c r="AU59" s="9"/>
      <c r="AV59" s="9"/>
      <c r="AW59" s="9"/>
      <c r="AX59" s="9"/>
      <c r="AY59" s="9"/>
    </row>
    <row r="60" spans="1:51" ht="43.5" customHeight="1" x14ac:dyDescent="0.3">
      <c r="A60" s="49">
        <v>40</v>
      </c>
      <c r="B60" s="49">
        <v>7000029776</v>
      </c>
      <c r="C60" s="49">
        <v>10</v>
      </c>
      <c r="D60" s="50" t="s">
        <v>365</v>
      </c>
      <c r="E60" s="49">
        <v>1000031381</v>
      </c>
      <c r="F60" s="49">
        <v>85176290</v>
      </c>
      <c r="G60" s="51"/>
      <c r="H60" s="518">
        <v>18</v>
      </c>
      <c r="I60" s="52"/>
      <c r="J60" s="50" t="s">
        <v>335</v>
      </c>
      <c r="K60" s="49" t="s">
        <v>35</v>
      </c>
      <c r="L60" s="49">
        <v>7</v>
      </c>
      <c r="M60" s="53"/>
      <c r="N60" s="58" t="str">
        <f t="shared" si="6"/>
        <v>Included</v>
      </c>
      <c r="O60" s="59">
        <f t="shared" si="10"/>
        <v>0</v>
      </c>
      <c r="P60" s="8">
        <f t="shared" si="2"/>
        <v>0</v>
      </c>
      <c r="Q60" s="9">
        <f t="shared" si="3"/>
        <v>0</v>
      </c>
      <c r="R60" s="16">
        <f t="shared" si="4"/>
        <v>0</v>
      </c>
      <c r="S60" s="8"/>
      <c r="T60" s="126">
        <f t="shared" si="5"/>
        <v>0</v>
      </c>
      <c r="V60" s="56"/>
      <c r="AB60" s="9"/>
      <c r="AL60" s="9"/>
      <c r="AM60" s="9"/>
      <c r="AN60" s="9"/>
      <c r="AO60" s="9"/>
      <c r="AP60" s="9"/>
      <c r="AQ60" s="9"/>
      <c r="AR60" s="9"/>
      <c r="AS60" s="9"/>
      <c r="AT60" s="9"/>
      <c r="AU60" s="9"/>
      <c r="AV60" s="9"/>
      <c r="AW60" s="9"/>
      <c r="AX60" s="9"/>
      <c r="AY60" s="9"/>
    </row>
    <row r="61" spans="1:51" ht="36.75" customHeight="1" x14ac:dyDescent="0.3">
      <c r="A61" s="49">
        <v>41</v>
      </c>
      <c r="B61" s="49">
        <v>7000029777</v>
      </c>
      <c r="C61" s="49">
        <v>10</v>
      </c>
      <c r="D61" s="50" t="s">
        <v>365</v>
      </c>
      <c r="E61" s="49">
        <v>1000026228</v>
      </c>
      <c r="F61" s="49">
        <v>85176290</v>
      </c>
      <c r="G61" s="51"/>
      <c r="H61" s="518">
        <v>18</v>
      </c>
      <c r="I61" s="52"/>
      <c r="J61" s="50" t="s">
        <v>336</v>
      </c>
      <c r="K61" s="49" t="s">
        <v>34</v>
      </c>
      <c r="L61" s="49">
        <v>7</v>
      </c>
      <c r="M61" s="53"/>
      <c r="N61" s="58" t="str">
        <f t="shared" si="6"/>
        <v>Included</v>
      </c>
      <c r="O61" s="59">
        <f t="shared" si="10"/>
        <v>0</v>
      </c>
      <c r="P61" s="8">
        <f t="shared" si="2"/>
        <v>0</v>
      </c>
      <c r="Q61" s="9">
        <f t="shared" si="3"/>
        <v>0</v>
      </c>
      <c r="R61" s="16">
        <f t="shared" si="4"/>
        <v>0</v>
      </c>
      <c r="S61" s="8"/>
      <c r="T61" s="126">
        <f t="shared" si="5"/>
        <v>0</v>
      </c>
      <c r="V61" s="56"/>
      <c r="AB61" s="9"/>
      <c r="AL61" s="9"/>
      <c r="AM61" s="9"/>
      <c r="AN61" s="9"/>
      <c r="AO61" s="9"/>
      <c r="AP61" s="9"/>
      <c r="AQ61" s="9"/>
      <c r="AR61" s="9"/>
      <c r="AS61" s="9"/>
      <c r="AT61" s="9"/>
      <c r="AU61" s="9"/>
      <c r="AV61" s="9"/>
      <c r="AW61" s="9"/>
      <c r="AX61" s="9"/>
      <c r="AY61" s="9"/>
    </row>
    <row r="62" spans="1:51" ht="82.2" customHeight="1" x14ac:dyDescent="0.3">
      <c r="A62" s="49">
        <v>42</v>
      </c>
      <c r="B62" s="49">
        <v>7000029778</v>
      </c>
      <c r="C62" s="49">
        <v>10</v>
      </c>
      <c r="D62" s="50" t="s">
        <v>366</v>
      </c>
      <c r="E62" s="49">
        <v>1000075630</v>
      </c>
      <c r="F62" s="49">
        <v>85176220</v>
      </c>
      <c r="G62" s="51"/>
      <c r="H62" s="518">
        <v>18</v>
      </c>
      <c r="I62" s="52"/>
      <c r="J62" s="50" t="s">
        <v>367</v>
      </c>
      <c r="K62" s="49" t="s">
        <v>34</v>
      </c>
      <c r="L62" s="49">
        <v>1</v>
      </c>
      <c r="M62" s="53"/>
      <c r="N62" s="58" t="str">
        <f t="shared" si="6"/>
        <v>Included</v>
      </c>
      <c r="O62" s="59">
        <f t="shared" si="10"/>
        <v>0</v>
      </c>
      <c r="P62" s="8">
        <f t="shared" si="2"/>
        <v>0</v>
      </c>
      <c r="Q62" s="9">
        <f t="shared" si="3"/>
        <v>0</v>
      </c>
      <c r="R62" s="16">
        <f t="shared" si="4"/>
        <v>0</v>
      </c>
      <c r="S62" s="8"/>
      <c r="T62" s="126">
        <f t="shared" si="5"/>
        <v>0</v>
      </c>
      <c r="V62" s="56"/>
      <c r="AB62" s="9"/>
      <c r="AL62" s="9"/>
      <c r="AM62" s="9"/>
      <c r="AN62" s="9"/>
      <c r="AO62" s="9"/>
      <c r="AP62" s="9"/>
      <c r="AQ62" s="9"/>
      <c r="AR62" s="9"/>
      <c r="AS62" s="9"/>
      <c r="AT62" s="9"/>
      <c r="AU62" s="9"/>
      <c r="AV62" s="9"/>
      <c r="AW62" s="9"/>
      <c r="AX62" s="9"/>
      <c r="AY62" s="9"/>
    </row>
    <row r="63" spans="1:51" ht="45.75" customHeight="1" x14ac:dyDescent="0.3">
      <c r="A63" s="49">
        <v>43</v>
      </c>
      <c r="B63" s="49">
        <v>7000029779</v>
      </c>
      <c r="C63" s="49">
        <v>10</v>
      </c>
      <c r="D63" s="50" t="s">
        <v>366</v>
      </c>
      <c r="E63" s="49">
        <v>1000075629</v>
      </c>
      <c r="F63" s="49">
        <v>85176220</v>
      </c>
      <c r="G63" s="51"/>
      <c r="H63" s="518">
        <v>18</v>
      </c>
      <c r="I63" s="52"/>
      <c r="J63" s="50" t="s">
        <v>368</v>
      </c>
      <c r="K63" s="49" t="s">
        <v>34</v>
      </c>
      <c r="L63" s="49">
        <v>1</v>
      </c>
      <c r="M63" s="53"/>
      <c r="N63" s="58" t="str">
        <f t="shared" si="6"/>
        <v>Included</v>
      </c>
      <c r="O63" s="59">
        <f t="shared" si="10"/>
        <v>0</v>
      </c>
      <c r="P63" s="8">
        <f t="shared" si="2"/>
        <v>0</v>
      </c>
      <c r="Q63" s="9">
        <f t="shared" si="3"/>
        <v>0</v>
      </c>
      <c r="R63" s="16">
        <f t="shared" si="4"/>
        <v>0</v>
      </c>
      <c r="S63" s="8"/>
      <c r="T63" s="126">
        <f t="shared" si="5"/>
        <v>0</v>
      </c>
      <c r="V63" s="56"/>
      <c r="AB63" s="9"/>
      <c r="AL63" s="9"/>
      <c r="AM63" s="9"/>
      <c r="AN63" s="9"/>
      <c r="AO63" s="9"/>
      <c r="AP63" s="9"/>
      <c r="AQ63" s="9"/>
      <c r="AR63" s="9"/>
      <c r="AS63" s="9"/>
      <c r="AT63" s="9"/>
      <c r="AU63" s="9"/>
      <c r="AV63" s="9"/>
      <c r="AW63" s="9"/>
      <c r="AX63" s="9"/>
      <c r="AY63" s="9"/>
    </row>
    <row r="64" spans="1:51" ht="87" customHeight="1" x14ac:dyDescent="0.3">
      <c r="A64" s="49">
        <v>44</v>
      </c>
      <c r="B64" s="49">
        <v>7000029780</v>
      </c>
      <c r="C64" s="49">
        <v>10</v>
      </c>
      <c r="D64" s="50" t="s">
        <v>366</v>
      </c>
      <c r="E64" s="49">
        <v>1000075627</v>
      </c>
      <c r="F64" s="49">
        <v>85176220</v>
      </c>
      <c r="G64" s="51"/>
      <c r="H64" s="518">
        <v>18</v>
      </c>
      <c r="I64" s="52"/>
      <c r="J64" s="50" t="s">
        <v>369</v>
      </c>
      <c r="K64" s="49" t="s">
        <v>34</v>
      </c>
      <c r="L64" s="49">
        <v>1</v>
      </c>
      <c r="M64" s="53"/>
      <c r="N64" s="58" t="str">
        <f t="shared" si="6"/>
        <v>Included</v>
      </c>
      <c r="O64" s="59">
        <f t="shared" si="10"/>
        <v>0</v>
      </c>
      <c r="P64" s="8">
        <f t="shared" si="2"/>
        <v>0</v>
      </c>
      <c r="Q64" s="9">
        <f t="shared" si="3"/>
        <v>0</v>
      </c>
      <c r="R64" s="16">
        <f t="shared" si="4"/>
        <v>0</v>
      </c>
      <c r="S64" s="8"/>
      <c r="T64" s="126">
        <f t="shared" si="5"/>
        <v>0</v>
      </c>
      <c r="V64" s="56"/>
      <c r="AB64" s="9"/>
      <c r="AL64" s="9"/>
      <c r="AM64" s="9"/>
      <c r="AN64" s="9"/>
      <c r="AO64" s="9"/>
      <c r="AP64" s="9"/>
      <c r="AQ64" s="9"/>
      <c r="AR64" s="9"/>
      <c r="AS64" s="9"/>
      <c r="AT64" s="9"/>
      <c r="AU64" s="9"/>
      <c r="AV64" s="9"/>
      <c r="AW64" s="9"/>
      <c r="AX64" s="9"/>
      <c r="AY64" s="9"/>
    </row>
    <row r="65" spans="1:51" ht="45.75" customHeight="1" x14ac:dyDescent="0.3">
      <c r="A65" s="49">
        <v>45</v>
      </c>
      <c r="B65" s="49">
        <v>7000029781</v>
      </c>
      <c r="C65" s="49">
        <v>10</v>
      </c>
      <c r="D65" s="50" t="s">
        <v>366</v>
      </c>
      <c r="E65" s="49">
        <v>1000075628</v>
      </c>
      <c r="F65" s="49">
        <v>85176220</v>
      </c>
      <c r="G65" s="51"/>
      <c r="H65" s="518">
        <v>18</v>
      </c>
      <c r="I65" s="52"/>
      <c r="J65" s="50" t="s">
        <v>370</v>
      </c>
      <c r="K65" s="49" t="s">
        <v>34</v>
      </c>
      <c r="L65" s="49">
        <v>1</v>
      </c>
      <c r="M65" s="53"/>
      <c r="N65" s="58" t="str">
        <f>IF(M65=0, "Included",IF(ISERROR(L65*M65), M65, L65*M65))</f>
        <v>Included</v>
      </c>
      <c r="O65" s="59">
        <f t="shared" si="10"/>
        <v>0</v>
      </c>
      <c r="P65" s="8">
        <f t="shared" si="2"/>
        <v>0</v>
      </c>
      <c r="Q65" s="9">
        <f t="shared" si="3"/>
        <v>0</v>
      </c>
      <c r="R65" s="16">
        <f t="shared" si="4"/>
        <v>0</v>
      </c>
      <c r="S65" s="8"/>
      <c r="T65" s="126">
        <f t="shared" si="5"/>
        <v>0</v>
      </c>
      <c r="V65" s="56"/>
      <c r="AB65" s="9"/>
      <c r="AL65" s="9"/>
      <c r="AM65" s="9"/>
      <c r="AN65" s="9"/>
      <c r="AO65" s="9"/>
      <c r="AP65" s="9"/>
      <c r="AQ65" s="9"/>
      <c r="AR65" s="9"/>
      <c r="AS65" s="9"/>
      <c r="AT65" s="9"/>
      <c r="AU65" s="9"/>
      <c r="AV65" s="9"/>
      <c r="AW65" s="9"/>
      <c r="AX65" s="9"/>
      <c r="AY65" s="9"/>
    </row>
    <row r="66" spans="1:51" ht="45.75" customHeight="1" x14ac:dyDescent="0.3">
      <c r="A66" s="49">
        <v>46</v>
      </c>
      <c r="B66" s="49">
        <v>7000029782</v>
      </c>
      <c r="C66" s="49">
        <v>10</v>
      </c>
      <c r="D66" s="50" t="s">
        <v>366</v>
      </c>
      <c r="E66" s="49">
        <v>1000075631</v>
      </c>
      <c r="F66" s="49">
        <v>85176220</v>
      </c>
      <c r="G66" s="51"/>
      <c r="H66" s="518">
        <v>18</v>
      </c>
      <c r="I66" s="52"/>
      <c r="J66" s="50" t="s">
        <v>371</v>
      </c>
      <c r="K66" s="49" t="s">
        <v>34</v>
      </c>
      <c r="L66" s="49">
        <v>1</v>
      </c>
      <c r="M66" s="53"/>
      <c r="N66" s="58" t="str">
        <f>IF(M66=0, "Included",IF(ISERROR(L66*M66), M66, L66*M66))</f>
        <v>Included</v>
      </c>
      <c r="O66" s="59">
        <f t="shared" si="10"/>
        <v>0</v>
      </c>
      <c r="P66" s="8">
        <f t="shared" si="2"/>
        <v>0</v>
      </c>
      <c r="Q66" s="9">
        <f t="shared" si="3"/>
        <v>0</v>
      </c>
      <c r="R66" s="16">
        <f t="shared" si="4"/>
        <v>0</v>
      </c>
      <c r="S66" s="8"/>
      <c r="T66" s="126">
        <f t="shared" si="5"/>
        <v>0</v>
      </c>
      <c r="V66" s="56"/>
      <c r="AB66" s="9"/>
      <c r="AL66" s="9"/>
      <c r="AM66" s="9"/>
      <c r="AN66" s="9"/>
      <c r="AO66" s="9"/>
      <c r="AP66" s="9"/>
      <c r="AQ66" s="9"/>
      <c r="AR66" s="9"/>
      <c r="AS66" s="9"/>
      <c r="AT66" s="9"/>
      <c r="AU66" s="9"/>
      <c r="AV66" s="9"/>
      <c r="AW66" s="9"/>
      <c r="AX66" s="9"/>
      <c r="AY66" s="9"/>
    </row>
    <row r="67" spans="1:51" ht="45.75" customHeight="1" x14ac:dyDescent="0.3">
      <c r="A67" s="49">
        <v>47</v>
      </c>
      <c r="B67" s="49">
        <v>7000029783</v>
      </c>
      <c r="C67" s="49">
        <v>10</v>
      </c>
      <c r="D67" s="50" t="s">
        <v>366</v>
      </c>
      <c r="E67" s="49">
        <v>1000075632</v>
      </c>
      <c r="F67" s="49">
        <v>85176220</v>
      </c>
      <c r="G67" s="51"/>
      <c r="H67" s="518">
        <v>18</v>
      </c>
      <c r="I67" s="52"/>
      <c r="J67" s="50" t="s">
        <v>372</v>
      </c>
      <c r="K67" s="49" t="s">
        <v>34</v>
      </c>
      <c r="L67" s="49">
        <v>1</v>
      </c>
      <c r="M67" s="53"/>
      <c r="N67" s="58" t="str">
        <f t="shared" ref="N67:N112" si="11">IF(M67=0, "Included",IF(ISERROR(L67*M67), M67, L67*M67))</f>
        <v>Included</v>
      </c>
      <c r="O67" s="59">
        <f t="shared" si="10"/>
        <v>0</v>
      </c>
      <c r="P67" s="8">
        <f t="shared" si="2"/>
        <v>0</v>
      </c>
      <c r="Q67" s="9">
        <f t="shared" si="3"/>
        <v>0</v>
      </c>
      <c r="R67" s="16">
        <f t="shared" si="4"/>
        <v>0</v>
      </c>
      <c r="S67" s="8"/>
      <c r="T67" s="126">
        <f t="shared" si="5"/>
        <v>0</v>
      </c>
      <c r="V67" s="56"/>
      <c r="AB67" s="9"/>
      <c r="AL67" s="9"/>
      <c r="AM67" s="9"/>
      <c r="AN67" s="9"/>
      <c r="AO67" s="9"/>
      <c r="AP67" s="9"/>
      <c r="AQ67" s="9"/>
      <c r="AR67" s="9"/>
      <c r="AS67" s="9"/>
      <c r="AT67" s="9"/>
      <c r="AU67" s="9"/>
      <c r="AV67" s="9"/>
      <c r="AW67" s="9"/>
      <c r="AX67" s="9"/>
      <c r="AY67" s="9"/>
    </row>
    <row r="68" spans="1:51" ht="45.75" customHeight="1" x14ac:dyDescent="0.3">
      <c r="A68" s="49">
        <v>48</v>
      </c>
      <c r="B68" s="49">
        <v>7000029784</v>
      </c>
      <c r="C68" s="49">
        <v>10</v>
      </c>
      <c r="D68" s="50" t="s">
        <v>366</v>
      </c>
      <c r="E68" s="49">
        <v>1000031374</v>
      </c>
      <c r="F68" s="49">
        <v>85176290</v>
      </c>
      <c r="G68" s="51"/>
      <c r="H68" s="518">
        <v>18</v>
      </c>
      <c r="I68" s="52"/>
      <c r="J68" s="50" t="s">
        <v>333</v>
      </c>
      <c r="K68" s="49" t="s">
        <v>35</v>
      </c>
      <c r="L68" s="49">
        <v>1</v>
      </c>
      <c r="M68" s="53"/>
      <c r="N68" s="58" t="str">
        <f t="shared" si="11"/>
        <v>Included</v>
      </c>
      <c r="O68" s="59">
        <f t="shared" si="10"/>
        <v>0</v>
      </c>
      <c r="P68" s="8">
        <f t="shared" si="2"/>
        <v>0</v>
      </c>
      <c r="Q68" s="9">
        <f t="shared" si="3"/>
        <v>0</v>
      </c>
      <c r="R68" s="16">
        <f t="shared" si="4"/>
        <v>0</v>
      </c>
      <c r="S68" s="8"/>
      <c r="T68" s="126">
        <f t="shared" si="5"/>
        <v>0</v>
      </c>
      <c r="V68" s="56"/>
      <c r="AB68" s="9"/>
      <c r="AL68" s="9"/>
      <c r="AM68" s="9"/>
      <c r="AN68" s="9"/>
      <c r="AO68" s="9"/>
      <c r="AP68" s="9"/>
      <c r="AQ68" s="9"/>
      <c r="AR68" s="9"/>
      <c r="AS68" s="9"/>
      <c r="AT68" s="9"/>
      <c r="AU68" s="9"/>
      <c r="AV68" s="9"/>
      <c r="AW68" s="9"/>
      <c r="AX68" s="9"/>
      <c r="AY68" s="9"/>
    </row>
    <row r="69" spans="1:51" ht="45.75" customHeight="1" x14ac:dyDescent="0.3">
      <c r="A69" s="49">
        <v>49</v>
      </c>
      <c r="B69" s="49">
        <v>7000029785</v>
      </c>
      <c r="C69" s="49">
        <v>10</v>
      </c>
      <c r="D69" s="50" t="s">
        <v>366</v>
      </c>
      <c r="E69" s="49">
        <v>1000034950</v>
      </c>
      <c r="F69" s="49">
        <v>85176990</v>
      </c>
      <c r="G69" s="51"/>
      <c r="H69" s="518">
        <v>18</v>
      </c>
      <c r="I69" s="52"/>
      <c r="J69" s="50" t="s">
        <v>334</v>
      </c>
      <c r="K69" s="49" t="s">
        <v>34</v>
      </c>
      <c r="L69" s="49">
        <v>1</v>
      </c>
      <c r="M69" s="53"/>
      <c r="N69" s="58" t="str">
        <f t="shared" si="11"/>
        <v>Included</v>
      </c>
      <c r="O69" s="59">
        <f t="shared" si="10"/>
        <v>0</v>
      </c>
      <c r="P69" s="8">
        <f t="shared" si="2"/>
        <v>0</v>
      </c>
      <c r="Q69" s="9">
        <f t="shared" si="3"/>
        <v>0</v>
      </c>
      <c r="R69" s="16">
        <f t="shared" si="4"/>
        <v>0</v>
      </c>
      <c r="S69" s="8"/>
      <c r="T69" s="126">
        <f t="shared" si="5"/>
        <v>0</v>
      </c>
      <c r="V69" s="56"/>
      <c r="AB69" s="9"/>
      <c r="AL69" s="9"/>
      <c r="AM69" s="9"/>
      <c r="AN69" s="9"/>
      <c r="AO69" s="9"/>
      <c r="AP69" s="9"/>
      <c r="AQ69" s="9"/>
      <c r="AR69" s="9"/>
      <c r="AS69" s="9"/>
      <c r="AT69" s="9"/>
      <c r="AU69" s="9"/>
      <c r="AV69" s="9"/>
      <c r="AW69" s="9"/>
      <c r="AX69" s="9"/>
      <c r="AY69" s="9"/>
    </row>
    <row r="70" spans="1:51" ht="45.75" customHeight="1" x14ac:dyDescent="0.3">
      <c r="A70" s="49">
        <v>50</v>
      </c>
      <c r="B70" s="49">
        <v>7000029786</v>
      </c>
      <c r="C70" s="49">
        <v>10</v>
      </c>
      <c r="D70" s="50" t="s">
        <v>366</v>
      </c>
      <c r="E70" s="49">
        <v>1000031381</v>
      </c>
      <c r="F70" s="49">
        <v>85176290</v>
      </c>
      <c r="G70" s="51"/>
      <c r="H70" s="518">
        <v>18</v>
      </c>
      <c r="I70" s="52"/>
      <c r="J70" s="50" t="s">
        <v>335</v>
      </c>
      <c r="K70" s="49" t="s">
        <v>35</v>
      </c>
      <c r="L70" s="49">
        <v>1</v>
      </c>
      <c r="M70" s="53"/>
      <c r="N70" s="58" t="str">
        <f t="shared" si="11"/>
        <v>Included</v>
      </c>
      <c r="O70" s="59">
        <f t="shared" si="10"/>
        <v>0</v>
      </c>
      <c r="P70" s="8">
        <f t="shared" si="2"/>
        <v>0</v>
      </c>
      <c r="Q70" s="9">
        <f t="shared" si="3"/>
        <v>0</v>
      </c>
      <c r="R70" s="16">
        <f t="shared" si="4"/>
        <v>0</v>
      </c>
      <c r="S70" s="8"/>
      <c r="T70" s="126">
        <f t="shared" si="5"/>
        <v>0</v>
      </c>
      <c r="V70" s="56"/>
      <c r="AB70" s="9"/>
      <c r="AL70" s="9"/>
      <c r="AM70" s="9"/>
      <c r="AN70" s="9"/>
      <c r="AO70" s="9"/>
      <c r="AP70" s="9"/>
      <c r="AQ70" s="9"/>
      <c r="AR70" s="9"/>
      <c r="AS70" s="9"/>
      <c r="AT70" s="9"/>
      <c r="AU70" s="9"/>
      <c r="AV70" s="9"/>
      <c r="AW70" s="9"/>
      <c r="AX70" s="9"/>
      <c r="AY70" s="9"/>
    </row>
    <row r="71" spans="1:51" ht="45" customHeight="1" x14ac:dyDescent="0.3">
      <c r="A71" s="49">
        <v>51</v>
      </c>
      <c r="B71" s="49">
        <v>7000029787</v>
      </c>
      <c r="C71" s="49">
        <v>10</v>
      </c>
      <c r="D71" s="50" t="s">
        <v>366</v>
      </c>
      <c r="E71" s="49">
        <v>1000031398</v>
      </c>
      <c r="F71" s="49">
        <v>85171890</v>
      </c>
      <c r="G71" s="51"/>
      <c r="H71" s="518">
        <v>18</v>
      </c>
      <c r="I71" s="52"/>
      <c r="J71" s="50" t="s">
        <v>337</v>
      </c>
      <c r="K71" s="49" t="s">
        <v>35</v>
      </c>
      <c r="L71" s="49">
        <v>1</v>
      </c>
      <c r="M71" s="53"/>
      <c r="N71" s="58" t="str">
        <f t="shared" si="11"/>
        <v>Included</v>
      </c>
      <c r="O71" s="59">
        <f t="shared" si="10"/>
        <v>0</v>
      </c>
      <c r="P71" s="8">
        <f t="shared" si="2"/>
        <v>0</v>
      </c>
      <c r="Q71" s="9">
        <f t="shared" si="3"/>
        <v>0</v>
      </c>
      <c r="R71" s="16">
        <f t="shared" si="4"/>
        <v>0</v>
      </c>
      <c r="S71" s="8"/>
      <c r="T71" s="126">
        <f t="shared" si="5"/>
        <v>0</v>
      </c>
      <c r="V71" s="56"/>
      <c r="AB71" s="9"/>
      <c r="AL71" s="9"/>
      <c r="AM71" s="9"/>
      <c r="AN71" s="9"/>
      <c r="AO71" s="9"/>
      <c r="AP71" s="9"/>
      <c r="AQ71" s="9"/>
      <c r="AR71" s="9"/>
      <c r="AS71" s="9"/>
      <c r="AT71" s="9"/>
      <c r="AU71" s="9"/>
      <c r="AV71" s="9"/>
      <c r="AW71" s="9"/>
      <c r="AX71" s="9"/>
      <c r="AY71" s="9"/>
    </row>
    <row r="72" spans="1:51" ht="30.75" customHeight="1" x14ac:dyDescent="0.3">
      <c r="A72" s="45" t="s">
        <v>340</v>
      </c>
      <c r="B72" s="46" t="s">
        <v>376</v>
      </c>
      <c r="C72" s="47"/>
      <c r="D72" s="47"/>
      <c r="E72" s="47"/>
      <c r="F72" s="47"/>
      <c r="G72" s="47"/>
      <c r="H72" s="47"/>
      <c r="I72" s="47"/>
      <c r="J72" s="47"/>
      <c r="K72" s="47"/>
      <c r="L72" s="47"/>
      <c r="M72" s="47"/>
      <c r="N72" s="47"/>
      <c r="O72" s="48"/>
      <c r="P72" s="8"/>
      <c r="Q72" s="9"/>
      <c r="R72" s="16"/>
      <c r="S72" s="8"/>
      <c r="T72" s="126"/>
      <c r="U72" s="40"/>
      <c r="V72" s="40"/>
      <c r="W72" s="40"/>
      <c r="AA72" s="10"/>
      <c r="AE72" s="9" t="s">
        <v>14</v>
      </c>
      <c r="AI72" s="33"/>
    </row>
    <row r="73" spans="1:51" ht="95.25" customHeight="1" x14ac:dyDescent="0.3">
      <c r="A73" s="49">
        <v>52</v>
      </c>
      <c r="B73" s="777">
        <v>7000029790</v>
      </c>
      <c r="C73" s="777">
        <v>10</v>
      </c>
      <c r="D73" s="777" t="s">
        <v>374</v>
      </c>
      <c r="E73" s="777">
        <v>1000075630</v>
      </c>
      <c r="F73" s="777">
        <v>85176220</v>
      </c>
      <c r="G73" s="778"/>
      <c r="H73" s="779">
        <v>18</v>
      </c>
      <c r="I73" s="780"/>
      <c r="J73" s="777" t="s">
        <v>367</v>
      </c>
      <c r="K73" s="779" t="s">
        <v>34</v>
      </c>
      <c r="L73" s="779">
        <v>7</v>
      </c>
      <c r="M73" s="53"/>
      <c r="N73" s="58" t="str">
        <f t="shared" si="11"/>
        <v>Included</v>
      </c>
      <c r="O73" s="59">
        <f t="shared" ref="O67:O112" si="12">R73</f>
        <v>0</v>
      </c>
      <c r="P73" s="8">
        <f t="shared" si="2"/>
        <v>0</v>
      </c>
      <c r="Q73" s="9">
        <f t="shared" si="3"/>
        <v>0</v>
      </c>
      <c r="R73" s="16">
        <f t="shared" si="4"/>
        <v>0</v>
      </c>
      <c r="S73" s="8"/>
      <c r="T73" s="126">
        <f t="shared" si="5"/>
        <v>0</v>
      </c>
      <c r="V73" s="56"/>
      <c r="AB73" s="9"/>
      <c r="AL73" s="9"/>
      <c r="AM73" s="9"/>
      <c r="AN73" s="9"/>
      <c r="AO73" s="9"/>
      <c r="AP73" s="9"/>
      <c r="AQ73" s="9"/>
      <c r="AR73" s="9"/>
      <c r="AS73" s="9"/>
      <c r="AT73" s="9"/>
      <c r="AU73" s="9"/>
      <c r="AV73" s="9"/>
      <c r="AW73" s="9"/>
      <c r="AX73" s="9"/>
      <c r="AY73" s="9"/>
    </row>
    <row r="74" spans="1:51" ht="34.5" customHeight="1" x14ac:dyDescent="0.3">
      <c r="A74" s="49">
        <v>53</v>
      </c>
      <c r="B74" s="777">
        <v>7000029791</v>
      </c>
      <c r="C74" s="777">
        <v>10</v>
      </c>
      <c r="D74" s="777" t="s">
        <v>374</v>
      </c>
      <c r="E74" s="777">
        <v>1000075629</v>
      </c>
      <c r="F74" s="777">
        <v>85176220</v>
      </c>
      <c r="G74" s="778"/>
      <c r="H74" s="779">
        <v>18</v>
      </c>
      <c r="I74" s="780"/>
      <c r="J74" s="777" t="s">
        <v>368</v>
      </c>
      <c r="K74" s="779" t="s">
        <v>34</v>
      </c>
      <c r="L74" s="779">
        <v>4</v>
      </c>
      <c r="M74" s="53"/>
      <c r="N74" s="58" t="str">
        <f t="shared" si="11"/>
        <v>Included</v>
      </c>
      <c r="O74" s="59">
        <f t="shared" si="12"/>
        <v>0</v>
      </c>
      <c r="P74" s="8">
        <f t="shared" si="2"/>
        <v>0</v>
      </c>
      <c r="Q74" s="9">
        <f t="shared" si="3"/>
        <v>0</v>
      </c>
      <c r="R74" s="16">
        <f t="shared" si="4"/>
        <v>0</v>
      </c>
      <c r="S74" s="8"/>
      <c r="T74" s="126">
        <f t="shared" si="5"/>
        <v>0</v>
      </c>
      <c r="V74" s="56"/>
      <c r="AB74" s="9"/>
      <c r="AL74" s="9"/>
      <c r="AM74" s="9"/>
      <c r="AN74" s="9"/>
      <c r="AO74" s="9"/>
      <c r="AP74" s="9"/>
      <c r="AQ74" s="9"/>
      <c r="AR74" s="9"/>
      <c r="AS74" s="9"/>
      <c r="AT74" s="9"/>
      <c r="AU74" s="9"/>
      <c r="AV74" s="9"/>
      <c r="AW74" s="9"/>
      <c r="AX74" s="9"/>
      <c r="AY74" s="9"/>
    </row>
    <row r="75" spans="1:51" ht="34.5" customHeight="1" x14ac:dyDescent="0.3">
      <c r="A75" s="49">
        <v>54</v>
      </c>
      <c r="B75" s="777">
        <v>7000029792</v>
      </c>
      <c r="C75" s="777">
        <v>10</v>
      </c>
      <c r="D75" s="777" t="s">
        <v>374</v>
      </c>
      <c r="E75" s="777">
        <v>1000075627</v>
      </c>
      <c r="F75" s="777">
        <v>85176220</v>
      </c>
      <c r="G75" s="778"/>
      <c r="H75" s="779">
        <v>18</v>
      </c>
      <c r="I75" s="780"/>
      <c r="J75" s="777" t="s">
        <v>369</v>
      </c>
      <c r="K75" s="779" t="s">
        <v>34</v>
      </c>
      <c r="L75" s="779">
        <v>4</v>
      </c>
      <c r="M75" s="53"/>
      <c r="N75" s="58" t="str">
        <f t="shared" si="11"/>
        <v>Included</v>
      </c>
      <c r="O75" s="59">
        <f t="shared" si="12"/>
        <v>0</v>
      </c>
      <c r="P75" s="8">
        <f t="shared" si="2"/>
        <v>0</v>
      </c>
      <c r="Q75" s="9">
        <f t="shared" si="3"/>
        <v>0</v>
      </c>
      <c r="R75" s="16">
        <f t="shared" si="4"/>
        <v>0</v>
      </c>
      <c r="S75" s="8"/>
      <c r="T75" s="126">
        <f t="shared" si="5"/>
        <v>0</v>
      </c>
      <c r="V75" s="56"/>
      <c r="AB75" s="9"/>
      <c r="AL75" s="9"/>
      <c r="AM75" s="9"/>
      <c r="AN75" s="9"/>
      <c r="AO75" s="9"/>
      <c r="AP75" s="9"/>
      <c r="AQ75" s="9"/>
      <c r="AR75" s="9"/>
      <c r="AS75" s="9"/>
      <c r="AT75" s="9"/>
      <c r="AU75" s="9"/>
      <c r="AV75" s="9"/>
      <c r="AW75" s="9"/>
      <c r="AX75" s="9"/>
      <c r="AY75" s="9"/>
    </row>
    <row r="76" spans="1:51" ht="46.5" customHeight="1" x14ac:dyDescent="0.3">
      <c r="A76" s="49">
        <v>55</v>
      </c>
      <c r="B76" s="777">
        <v>7000029793</v>
      </c>
      <c r="C76" s="777">
        <v>10</v>
      </c>
      <c r="D76" s="777" t="s">
        <v>374</v>
      </c>
      <c r="E76" s="777">
        <v>1000075628</v>
      </c>
      <c r="F76" s="777">
        <v>85176220</v>
      </c>
      <c r="G76" s="778"/>
      <c r="H76" s="779">
        <v>18</v>
      </c>
      <c r="I76" s="780"/>
      <c r="J76" s="777" t="s">
        <v>370</v>
      </c>
      <c r="K76" s="779" t="s">
        <v>34</v>
      </c>
      <c r="L76" s="779">
        <v>4</v>
      </c>
      <c r="M76" s="53"/>
      <c r="N76" s="58" t="str">
        <f t="shared" si="11"/>
        <v>Included</v>
      </c>
      <c r="O76" s="59">
        <f t="shared" si="12"/>
        <v>0</v>
      </c>
      <c r="P76" s="8">
        <f t="shared" si="2"/>
        <v>0</v>
      </c>
      <c r="Q76" s="9">
        <f t="shared" si="3"/>
        <v>0</v>
      </c>
      <c r="R76" s="16">
        <f t="shared" si="4"/>
        <v>0</v>
      </c>
      <c r="S76" s="8"/>
      <c r="T76" s="126">
        <f t="shared" si="5"/>
        <v>0</v>
      </c>
      <c r="V76" s="56"/>
      <c r="AB76" s="9"/>
      <c r="AL76" s="9"/>
      <c r="AM76" s="9"/>
      <c r="AN76" s="9"/>
      <c r="AO76" s="9"/>
      <c r="AP76" s="9"/>
      <c r="AQ76" s="9"/>
      <c r="AR76" s="9"/>
      <c r="AS76" s="9"/>
      <c r="AT76" s="9"/>
      <c r="AU76" s="9"/>
      <c r="AV76" s="9"/>
      <c r="AW76" s="9"/>
      <c r="AX76" s="9"/>
      <c r="AY76" s="9"/>
    </row>
    <row r="77" spans="1:51" ht="46.5" customHeight="1" x14ac:dyDescent="0.3">
      <c r="A77" s="49">
        <v>56</v>
      </c>
      <c r="B77" s="777">
        <v>7000029794</v>
      </c>
      <c r="C77" s="777">
        <v>10</v>
      </c>
      <c r="D77" s="777" t="s">
        <v>374</v>
      </c>
      <c r="E77" s="777">
        <v>1000075631</v>
      </c>
      <c r="F77" s="777">
        <v>85176220</v>
      </c>
      <c r="G77" s="778"/>
      <c r="H77" s="779">
        <v>18</v>
      </c>
      <c r="I77" s="780"/>
      <c r="J77" s="777" t="s">
        <v>371</v>
      </c>
      <c r="K77" s="779" t="s">
        <v>34</v>
      </c>
      <c r="L77" s="779">
        <v>8</v>
      </c>
      <c r="M77" s="53"/>
      <c r="N77" s="58" t="str">
        <f t="shared" si="11"/>
        <v>Included</v>
      </c>
      <c r="O77" s="59">
        <f t="shared" si="12"/>
        <v>0</v>
      </c>
      <c r="P77" s="8">
        <f t="shared" si="2"/>
        <v>0</v>
      </c>
      <c r="Q77" s="9">
        <f t="shared" si="3"/>
        <v>0</v>
      </c>
      <c r="R77" s="16">
        <f t="shared" si="4"/>
        <v>0</v>
      </c>
      <c r="S77" s="8"/>
      <c r="T77" s="126">
        <f t="shared" si="5"/>
        <v>0</v>
      </c>
      <c r="V77" s="56"/>
      <c r="AB77" s="9"/>
      <c r="AL77" s="9"/>
      <c r="AM77" s="9"/>
      <c r="AN77" s="9"/>
      <c r="AO77" s="9"/>
      <c r="AP77" s="9"/>
      <c r="AQ77" s="9"/>
      <c r="AR77" s="9"/>
      <c r="AS77" s="9"/>
      <c r="AT77" s="9"/>
      <c r="AU77" s="9"/>
      <c r="AV77" s="9"/>
      <c r="AW77" s="9"/>
      <c r="AX77" s="9"/>
      <c r="AY77" s="9"/>
    </row>
    <row r="78" spans="1:51" ht="34.5" customHeight="1" x14ac:dyDescent="0.3">
      <c r="A78" s="49">
        <v>57</v>
      </c>
      <c r="B78" s="777">
        <v>7000029795</v>
      </c>
      <c r="C78" s="777">
        <v>10</v>
      </c>
      <c r="D78" s="777" t="s">
        <v>374</v>
      </c>
      <c r="E78" s="777">
        <v>1000075632</v>
      </c>
      <c r="F78" s="777">
        <v>85176220</v>
      </c>
      <c r="G78" s="778"/>
      <c r="H78" s="779">
        <v>18</v>
      </c>
      <c r="I78" s="780"/>
      <c r="J78" s="777" t="s">
        <v>372</v>
      </c>
      <c r="K78" s="779" t="s">
        <v>34</v>
      </c>
      <c r="L78" s="779">
        <v>1</v>
      </c>
      <c r="M78" s="53"/>
      <c r="N78" s="58" t="str">
        <f t="shared" si="11"/>
        <v>Included</v>
      </c>
      <c r="O78" s="59">
        <f t="shared" si="12"/>
        <v>0</v>
      </c>
      <c r="P78" s="8">
        <f t="shared" si="2"/>
        <v>0</v>
      </c>
      <c r="Q78" s="9">
        <f t="shared" si="3"/>
        <v>0</v>
      </c>
      <c r="R78" s="16">
        <f t="shared" si="4"/>
        <v>0</v>
      </c>
      <c r="S78" s="8"/>
      <c r="T78" s="126">
        <f t="shared" si="5"/>
        <v>0</v>
      </c>
      <c r="V78" s="56"/>
      <c r="AB78" s="9"/>
      <c r="AL78" s="9"/>
      <c r="AM78" s="9"/>
      <c r="AN78" s="9"/>
      <c r="AO78" s="9"/>
      <c r="AP78" s="9"/>
      <c r="AQ78" s="9"/>
      <c r="AR78" s="9"/>
      <c r="AS78" s="9"/>
      <c r="AT78" s="9"/>
      <c r="AU78" s="9"/>
      <c r="AV78" s="9"/>
      <c r="AW78" s="9"/>
      <c r="AX78" s="9"/>
      <c r="AY78" s="9"/>
    </row>
    <row r="79" spans="1:51" ht="70.5" customHeight="1" x14ac:dyDescent="0.3">
      <c r="A79" s="49">
        <v>58</v>
      </c>
      <c r="B79" s="777">
        <v>7000029796</v>
      </c>
      <c r="C79" s="777">
        <v>10</v>
      </c>
      <c r="D79" s="777" t="s">
        <v>374</v>
      </c>
      <c r="E79" s="777">
        <v>1000031374</v>
      </c>
      <c r="F79" s="777">
        <v>85176290</v>
      </c>
      <c r="G79" s="778"/>
      <c r="H79" s="779">
        <v>18</v>
      </c>
      <c r="I79" s="780"/>
      <c r="J79" s="777" t="s">
        <v>333</v>
      </c>
      <c r="K79" s="779" t="s">
        <v>35</v>
      </c>
      <c r="L79" s="779">
        <v>14</v>
      </c>
      <c r="M79" s="53"/>
      <c r="N79" s="58" t="str">
        <f t="shared" si="11"/>
        <v>Included</v>
      </c>
      <c r="O79" s="59">
        <f t="shared" si="12"/>
        <v>0</v>
      </c>
      <c r="P79" s="8">
        <f t="shared" si="2"/>
        <v>0</v>
      </c>
      <c r="Q79" s="9">
        <f t="shared" si="3"/>
        <v>0</v>
      </c>
      <c r="R79" s="16">
        <f t="shared" si="4"/>
        <v>0</v>
      </c>
      <c r="S79" s="8"/>
      <c r="T79" s="126">
        <f t="shared" si="5"/>
        <v>0</v>
      </c>
      <c r="V79" s="56"/>
      <c r="AB79" s="9"/>
      <c r="AL79" s="9"/>
      <c r="AM79" s="9"/>
      <c r="AN79" s="9"/>
      <c r="AO79" s="9"/>
      <c r="AP79" s="9"/>
      <c r="AQ79" s="9"/>
      <c r="AR79" s="9"/>
      <c r="AS79" s="9"/>
      <c r="AT79" s="9"/>
      <c r="AU79" s="9"/>
      <c r="AV79" s="9"/>
      <c r="AW79" s="9"/>
      <c r="AX79" s="9"/>
      <c r="AY79" s="9"/>
    </row>
    <row r="80" spans="1:51" ht="34.5" customHeight="1" x14ac:dyDescent="0.3">
      <c r="A80" s="49">
        <v>59</v>
      </c>
      <c r="B80" s="777">
        <v>7000029797</v>
      </c>
      <c r="C80" s="777">
        <v>10</v>
      </c>
      <c r="D80" s="777" t="s">
        <v>374</v>
      </c>
      <c r="E80" s="777">
        <v>1000034950</v>
      </c>
      <c r="F80" s="777">
        <v>85176990</v>
      </c>
      <c r="G80" s="778"/>
      <c r="H80" s="779">
        <v>18</v>
      </c>
      <c r="I80" s="780"/>
      <c r="J80" s="777" t="s">
        <v>334</v>
      </c>
      <c r="K80" s="779" t="s">
        <v>34</v>
      </c>
      <c r="L80" s="779">
        <v>14</v>
      </c>
      <c r="M80" s="53"/>
      <c r="N80" s="58" t="str">
        <f t="shared" si="11"/>
        <v>Included</v>
      </c>
      <c r="O80" s="59">
        <f t="shared" si="12"/>
        <v>0</v>
      </c>
      <c r="P80" s="8">
        <f t="shared" si="2"/>
        <v>0</v>
      </c>
      <c r="Q80" s="9">
        <f t="shared" si="3"/>
        <v>0</v>
      </c>
      <c r="R80" s="16">
        <f t="shared" si="4"/>
        <v>0</v>
      </c>
      <c r="S80" s="8"/>
      <c r="T80" s="126">
        <f t="shared" si="5"/>
        <v>0</v>
      </c>
      <c r="V80" s="56"/>
      <c r="AB80" s="9"/>
      <c r="AL80" s="9"/>
      <c r="AM80" s="9"/>
      <c r="AN80" s="9"/>
      <c r="AO80" s="9"/>
      <c r="AP80" s="9"/>
      <c r="AQ80" s="9"/>
      <c r="AR80" s="9"/>
      <c r="AS80" s="9"/>
      <c r="AT80" s="9"/>
      <c r="AU80" s="9"/>
      <c r="AV80" s="9"/>
      <c r="AW80" s="9"/>
      <c r="AX80" s="9"/>
      <c r="AY80" s="9"/>
    </row>
    <row r="81" spans="1:51" ht="34.5" customHeight="1" x14ac:dyDescent="0.3">
      <c r="A81" s="49">
        <v>60</v>
      </c>
      <c r="B81" s="777">
        <v>7000029798</v>
      </c>
      <c r="C81" s="777">
        <v>10</v>
      </c>
      <c r="D81" s="777" t="s">
        <v>374</v>
      </c>
      <c r="E81" s="777">
        <v>1000031381</v>
      </c>
      <c r="F81" s="777">
        <v>85176290</v>
      </c>
      <c r="G81" s="778"/>
      <c r="H81" s="779">
        <v>18</v>
      </c>
      <c r="I81" s="780"/>
      <c r="J81" s="777" t="s">
        <v>335</v>
      </c>
      <c r="K81" s="779" t="s">
        <v>35</v>
      </c>
      <c r="L81" s="779">
        <v>7</v>
      </c>
      <c r="M81" s="53"/>
      <c r="N81" s="58" t="str">
        <f t="shared" si="11"/>
        <v>Included</v>
      </c>
      <c r="O81" s="59">
        <f t="shared" si="12"/>
        <v>0</v>
      </c>
      <c r="P81" s="8">
        <f t="shared" si="2"/>
        <v>0</v>
      </c>
      <c r="Q81" s="9">
        <f t="shared" si="3"/>
        <v>0</v>
      </c>
      <c r="R81" s="16">
        <f t="shared" si="4"/>
        <v>0</v>
      </c>
      <c r="S81" s="8"/>
      <c r="T81" s="126">
        <f t="shared" si="5"/>
        <v>0</v>
      </c>
      <c r="V81" s="56"/>
      <c r="AB81" s="9"/>
      <c r="AL81" s="9"/>
      <c r="AM81" s="9"/>
      <c r="AN81" s="9"/>
      <c r="AO81" s="9"/>
      <c r="AP81" s="9"/>
      <c r="AQ81" s="9"/>
      <c r="AR81" s="9"/>
      <c r="AS81" s="9"/>
      <c r="AT81" s="9"/>
      <c r="AU81" s="9"/>
      <c r="AV81" s="9"/>
      <c r="AW81" s="9"/>
      <c r="AX81" s="9"/>
      <c r="AY81" s="9"/>
    </row>
    <row r="82" spans="1:51" ht="44.25" customHeight="1" x14ac:dyDescent="0.3">
      <c r="A82" s="49">
        <v>61</v>
      </c>
      <c r="B82" s="777">
        <v>7000029799</v>
      </c>
      <c r="C82" s="777">
        <v>10</v>
      </c>
      <c r="D82" s="777" t="s">
        <v>374</v>
      </c>
      <c r="E82" s="777">
        <v>1000026228</v>
      </c>
      <c r="F82" s="777">
        <v>85176290</v>
      </c>
      <c r="G82" s="778"/>
      <c r="H82" s="779">
        <v>18</v>
      </c>
      <c r="I82" s="780"/>
      <c r="J82" s="777" t="s">
        <v>336</v>
      </c>
      <c r="K82" s="779" t="s">
        <v>34</v>
      </c>
      <c r="L82" s="779">
        <v>7</v>
      </c>
      <c r="M82" s="53"/>
      <c r="N82" s="58" t="str">
        <f t="shared" si="11"/>
        <v>Included</v>
      </c>
      <c r="O82" s="59">
        <f t="shared" si="12"/>
        <v>0</v>
      </c>
      <c r="P82" s="8">
        <f t="shared" si="2"/>
        <v>0</v>
      </c>
      <c r="Q82" s="9">
        <f t="shared" si="3"/>
        <v>0</v>
      </c>
      <c r="R82" s="16">
        <f t="shared" si="4"/>
        <v>0</v>
      </c>
      <c r="S82" s="8"/>
      <c r="T82" s="126">
        <f t="shared" si="5"/>
        <v>0</v>
      </c>
      <c r="V82" s="56"/>
      <c r="AB82" s="9"/>
      <c r="AL82" s="9"/>
      <c r="AM82" s="9"/>
      <c r="AN82" s="9"/>
      <c r="AO82" s="9"/>
      <c r="AP82" s="9"/>
      <c r="AQ82" s="9"/>
      <c r="AR82" s="9"/>
      <c r="AS82" s="9"/>
      <c r="AT82" s="9"/>
      <c r="AU82" s="9"/>
      <c r="AV82" s="9"/>
      <c r="AW82" s="9"/>
      <c r="AX82" s="9"/>
      <c r="AY82" s="9"/>
    </row>
    <row r="83" spans="1:51" ht="44.25" customHeight="1" x14ac:dyDescent="0.3">
      <c r="A83" s="49">
        <v>62</v>
      </c>
      <c r="B83" s="777">
        <v>7000029810</v>
      </c>
      <c r="C83" s="777">
        <v>10</v>
      </c>
      <c r="D83" s="777" t="s">
        <v>374</v>
      </c>
      <c r="E83" s="777">
        <v>1000031386</v>
      </c>
      <c r="F83" s="777">
        <v>84713090</v>
      </c>
      <c r="G83" s="778"/>
      <c r="H83" s="779">
        <v>18</v>
      </c>
      <c r="I83" s="780"/>
      <c r="J83" s="777" t="s">
        <v>38</v>
      </c>
      <c r="K83" s="779" t="s">
        <v>35</v>
      </c>
      <c r="L83" s="779">
        <v>1</v>
      </c>
      <c r="M83" s="53"/>
      <c r="N83" s="58" t="str">
        <f t="shared" si="11"/>
        <v>Included</v>
      </c>
      <c r="O83" s="59">
        <f t="shared" si="12"/>
        <v>0</v>
      </c>
      <c r="P83" s="8">
        <f t="shared" si="2"/>
        <v>0</v>
      </c>
      <c r="Q83" s="9">
        <f t="shared" si="3"/>
        <v>0</v>
      </c>
      <c r="R83" s="16">
        <f t="shared" si="4"/>
        <v>0</v>
      </c>
      <c r="S83" s="8"/>
      <c r="T83" s="126">
        <f t="shared" si="5"/>
        <v>0</v>
      </c>
      <c r="V83" s="56"/>
      <c r="AB83" s="9"/>
      <c r="AL83" s="9"/>
      <c r="AM83" s="9"/>
      <c r="AN83" s="9"/>
      <c r="AO83" s="9"/>
      <c r="AP83" s="9"/>
      <c r="AQ83" s="9"/>
      <c r="AR83" s="9"/>
      <c r="AS83" s="9"/>
      <c r="AT83" s="9"/>
      <c r="AU83" s="9"/>
      <c r="AV83" s="9"/>
      <c r="AW83" s="9"/>
      <c r="AX83" s="9"/>
      <c r="AY83" s="9"/>
    </row>
    <row r="84" spans="1:51" ht="44.25" customHeight="1" x14ac:dyDescent="0.3">
      <c r="A84" s="49">
        <v>63</v>
      </c>
      <c r="B84" s="777">
        <v>7000029811</v>
      </c>
      <c r="C84" s="777">
        <v>10</v>
      </c>
      <c r="D84" s="777" t="s">
        <v>374</v>
      </c>
      <c r="E84" s="777">
        <v>1000031387</v>
      </c>
      <c r="F84" s="777">
        <v>85238020</v>
      </c>
      <c r="G84" s="778"/>
      <c r="H84" s="779">
        <v>18</v>
      </c>
      <c r="I84" s="780"/>
      <c r="J84" s="777" t="s">
        <v>37</v>
      </c>
      <c r="K84" s="779" t="s">
        <v>35</v>
      </c>
      <c r="L84" s="779">
        <v>1</v>
      </c>
      <c r="M84" s="53"/>
      <c r="N84" s="58" t="str">
        <f t="shared" si="11"/>
        <v>Included</v>
      </c>
      <c r="O84" s="59">
        <f t="shared" si="12"/>
        <v>0</v>
      </c>
      <c r="P84" s="8">
        <f t="shared" ref="P84:P113" si="13">+L84*M84</f>
        <v>0</v>
      </c>
      <c r="Q84" s="9">
        <f t="shared" ref="Q84:Q113" si="14">IF(N84="Included",0,N84)</f>
        <v>0</v>
      </c>
      <c r="R84" s="16">
        <f t="shared" ref="R84:R113" si="15">IF(I84="", H84*Q84/100,I84*Q84)</f>
        <v>0</v>
      </c>
      <c r="S84" s="8"/>
      <c r="T84" s="126">
        <f t="shared" ref="T84:T113" si="16">+P84*H84/100</f>
        <v>0</v>
      </c>
      <c r="V84" s="56"/>
      <c r="AB84" s="9"/>
      <c r="AL84" s="9"/>
      <c r="AM84" s="9"/>
      <c r="AN84" s="9"/>
      <c r="AO84" s="9"/>
      <c r="AP84" s="9"/>
      <c r="AQ84" s="9"/>
      <c r="AR84" s="9"/>
      <c r="AS84" s="9"/>
      <c r="AT84" s="9"/>
      <c r="AU84" s="9"/>
      <c r="AV84" s="9"/>
      <c r="AW84" s="9"/>
      <c r="AX84" s="9"/>
      <c r="AY84" s="9"/>
    </row>
    <row r="85" spans="1:51" ht="44.25" customHeight="1" x14ac:dyDescent="0.3">
      <c r="A85" s="49">
        <v>64</v>
      </c>
      <c r="B85" s="777">
        <v>7000029812</v>
      </c>
      <c r="C85" s="777">
        <v>10</v>
      </c>
      <c r="D85" s="777" t="s">
        <v>374</v>
      </c>
      <c r="E85" s="777">
        <v>1000031380</v>
      </c>
      <c r="F85" s="777">
        <v>94033090</v>
      </c>
      <c r="G85" s="778"/>
      <c r="H85" s="779">
        <v>18</v>
      </c>
      <c r="I85" s="780"/>
      <c r="J85" s="777" t="s">
        <v>339</v>
      </c>
      <c r="K85" s="779" t="s">
        <v>35</v>
      </c>
      <c r="L85" s="779">
        <v>1</v>
      </c>
      <c r="M85" s="53"/>
      <c r="N85" s="58" t="str">
        <f t="shared" si="11"/>
        <v>Included</v>
      </c>
      <c r="O85" s="59">
        <f t="shared" si="12"/>
        <v>0</v>
      </c>
      <c r="P85" s="8">
        <f t="shared" si="13"/>
        <v>0</v>
      </c>
      <c r="Q85" s="9">
        <f t="shared" si="14"/>
        <v>0</v>
      </c>
      <c r="R85" s="16">
        <f t="shared" si="15"/>
        <v>0</v>
      </c>
      <c r="S85" s="8"/>
      <c r="T85" s="126">
        <f t="shared" si="16"/>
        <v>0</v>
      </c>
      <c r="V85" s="56"/>
      <c r="AB85" s="9"/>
      <c r="AL85" s="9"/>
      <c r="AM85" s="9"/>
      <c r="AN85" s="9"/>
      <c r="AO85" s="9"/>
      <c r="AP85" s="9"/>
      <c r="AQ85" s="9"/>
      <c r="AR85" s="9"/>
      <c r="AS85" s="9"/>
      <c r="AT85" s="9"/>
      <c r="AU85" s="9"/>
      <c r="AV85" s="9"/>
      <c r="AW85" s="9"/>
      <c r="AX85" s="9"/>
      <c r="AY85" s="9"/>
    </row>
    <row r="86" spans="1:51" ht="64.2" customHeight="1" x14ac:dyDescent="0.3">
      <c r="A86" s="49">
        <v>65</v>
      </c>
      <c r="B86" s="777">
        <v>7000029800</v>
      </c>
      <c r="C86" s="777">
        <v>10</v>
      </c>
      <c r="D86" s="777" t="s">
        <v>375</v>
      </c>
      <c r="E86" s="777">
        <v>1000075630</v>
      </c>
      <c r="F86" s="777">
        <v>85176220</v>
      </c>
      <c r="G86" s="778"/>
      <c r="H86" s="779">
        <v>18</v>
      </c>
      <c r="I86" s="780"/>
      <c r="J86" s="777" t="s">
        <v>367</v>
      </c>
      <c r="K86" s="779" t="s">
        <v>34</v>
      </c>
      <c r="L86" s="779">
        <v>1</v>
      </c>
      <c r="M86" s="53"/>
      <c r="N86" s="58" t="str">
        <f t="shared" si="11"/>
        <v>Included</v>
      </c>
      <c r="O86" s="59">
        <f t="shared" si="12"/>
        <v>0</v>
      </c>
      <c r="P86" s="8">
        <f t="shared" si="13"/>
        <v>0</v>
      </c>
      <c r="Q86" s="9">
        <f t="shared" si="14"/>
        <v>0</v>
      </c>
      <c r="R86" s="16">
        <f t="shared" si="15"/>
        <v>0</v>
      </c>
      <c r="S86" s="8"/>
      <c r="T86" s="126">
        <f t="shared" si="16"/>
        <v>0</v>
      </c>
      <c r="V86" s="56"/>
      <c r="AB86" s="9"/>
      <c r="AL86" s="9"/>
      <c r="AM86" s="9"/>
      <c r="AN86" s="9"/>
      <c r="AO86" s="9"/>
      <c r="AP86" s="9"/>
      <c r="AQ86" s="9"/>
      <c r="AR86" s="9"/>
      <c r="AS86" s="9"/>
      <c r="AT86" s="9"/>
      <c r="AU86" s="9"/>
      <c r="AV86" s="9"/>
      <c r="AW86" s="9"/>
      <c r="AX86" s="9"/>
      <c r="AY86" s="9"/>
    </row>
    <row r="87" spans="1:51" ht="44.25" customHeight="1" x14ac:dyDescent="0.3">
      <c r="A87" s="49">
        <v>66</v>
      </c>
      <c r="B87" s="777">
        <v>7000029801</v>
      </c>
      <c r="C87" s="777">
        <v>10</v>
      </c>
      <c r="D87" s="777" t="s">
        <v>375</v>
      </c>
      <c r="E87" s="777">
        <v>1000075629</v>
      </c>
      <c r="F87" s="777">
        <v>85176220</v>
      </c>
      <c r="G87" s="778"/>
      <c r="H87" s="779">
        <v>18</v>
      </c>
      <c r="I87" s="780"/>
      <c r="J87" s="777" t="s">
        <v>368</v>
      </c>
      <c r="K87" s="779" t="s">
        <v>34</v>
      </c>
      <c r="L87" s="779">
        <v>1</v>
      </c>
      <c r="M87" s="53"/>
      <c r="N87" s="58" t="str">
        <f t="shared" si="11"/>
        <v>Included</v>
      </c>
      <c r="O87" s="59">
        <f t="shared" si="12"/>
        <v>0</v>
      </c>
      <c r="P87" s="8">
        <f t="shared" si="13"/>
        <v>0</v>
      </c>
      <c r="Q87" s="9">
        <f t="shared" si="14"/>
        <v>0</v>
      </c>
      <c r="R87" s="16">
        <f t="shared" si="15"/>
        <v>0</v>
      </c>
      <c r="S87" s="8"/>
      <c r="T87" s="126">
        <f t="shared" si="16"/>
        <v>0</v>
      </c>
      <c r="V87" s="56"/>
      <c r="AB87" s="9"/>
      <c r="AL87" s="9"/>
      <c r="AM87" s="9"/>
      <c r="AN87" s="9"/>
      <c r="AO87" s="9"/>
      <c r="AP87" s="9"/>
      <c r="AQ87" s="9"/>
      <c r="AR87" s="9"/>
      <c r="AS87" s="9"/>
      <c r="AT87" s="9"/>
      <c r="AU87" s="9"/>
      <c r="AV87" s="9"/>
      <c r="AW87" s="9"/>
      <c r="AX87" s="9"/>
      <c r="AY87" s="9"/>
    </row>
    <row r="88" spans="1:51" ht="44.25" customHeight="1" x14ac:dyDescent="0.3">
      <c r="A88" s="49">
        <v>67</v>
      </c>
      <c r="B88" s="777">
        <v>7000029802</v>
      </c>
      <c r="C88" s="777">
        <v>10</v>
      </c>
      <c r="D88" s="777" t="s">
        <v>375</v>
      </c>
      <c r="E88" s="777">
        <v>1000075627</v>
      </c>
      <c r="F88" s="777">
        <v>85176220</v>
      </c>
      <c r="G88" s="778"/>
      <c r="H88" s="779">
        <v>18</v>
      </c>
      <c r="I88" s="780"/>
      <c r="J88" s="777" t="s">
        <v>369</v>
      </c>
      <c r="K88" s="779" t="s">
        <v>34</v>
      </c>
      <c r="L88" s="779">
        <v>1</v>
      </c>
      <c r="M88" s="53"/>
      <c r="N88" s="58" t="str">
        <f t="shared" si="11"/>
        <v>Included</v>
      </c>
      <c r="O88" s="59">
        <f t="shared" si="12"/>
        <v>0</v>
      </c>
      <c r="P88" s="8">
        <f t="shared" si="13"/>
        <v>0</v>
      </c>
      <c r="Q88" s="9">
        <f t="shared" si="14"/>
        <v>0</v>
      </c>
      <c r="R88" s="16">
        <f t="shared" si="15"/>
        <v>0</v>
      </c>
      <c r="S88" s="8"/>
      <c r="T88" s="126">
        <f t="shared" si="16"/>
        <v>0</v>
      </c>
      <c r="V88" s="56"/>
      <c r="AB88" s="9"/>
      <c r="AL88" s="9"/>
      <c r="AM88" s="9"/>
      <c r="AN88" s="9"/>
      <c r="AO88" s="9"/>
      <c r="AP88" s="9"/>
      <c r="AQ88" s="9"/>
      <c r="AR88" s="9"/>
      <c r="AS88" s="9"/>
      <c r="AT88" s="9"/>
      <c r="AU88" s="9"/>
      <c r="AV88" s="9"/>
      <c r="AW88" s="9"/>
      <c r="AX88" s="9"/>
      <c r="AY88" s="9"/>
    </row>
    <row r="89" spans="1:51" ht="44.25" customHeight="1" x14ac:dyDescent="0.3">
      <c r="A89" s="49">
        <v>68</v>
      </c>
      <c r="B89" s="777">
        <v>7000029803</v>
      </c>
      <c r="C89" s="777">
        <v>10</v>
      </c>
      <c r="D89" s="777" t="s">
        <v>375</v>
      </c>
      <c r="E89" s="777">
        <v>1000075628</v>
      </c>
      <c r="F89" s="777">
        <v>85176220</v>
      </c>
      <c r="G89" s="778"/>
      <c r="H89" s="779">
        <v>18</v>
      </c>
      <c r="I89" s="780"/>
      <c r="J89" s="777" t="s">
        <v>370</v>
      </c>
      <c r="K89" s="779" t="s">
        <v>34</v>
      </c>
      <c r="L89" s="779">
        <v>1</v>
      </c>
      <c r="M89" s="53"/>
      <c r="N89" s="58" t="str">
        <f t="shared" si="11"/>
        <v>Included</v>
      </c>
      <c r="O89" s="59">
        <f t="shared" si="12"/>
        <v>0</v>
      </c>
      <c r="P89" s="8">
        <f t="shared" si="13"/>
        <v>0</v>
      </c>
      <c r="Q89" s="9">
        <f t="shared" si="14"/>
        <v>0</v>
      </c>
      <c r="R89" s="16">
        <f t="shared" si="15"/>
        <v>0</v>
      </c>
      <c r="S89" s="8"/>
      <c r="T89" s="126">
        <f t="shared" si="16"/>
        <v>0</v>
      </c>
      <c r="V89" s="56"/>
      <c r="AB89" s="9"/>
      <c r="AL89" s="9"/>
      <c r="AM89" s="9"/>
      <c r="AN89" s="9"/>
      <c r="AO89" s="9"/>
      <c r="AP89" s="9"/>
      <c r="AQ89" s="9"/>
      <c r="AR89" s="9"/>
      <c r="AS89" s="9"/>
      <c r="AT89" s="9"/>
      <c r="AU89" s="9"/>
      <c r="AV89" s="9"/>
      <c r="AW89" s="9"/>
      <c r="AX89" s="9"/>
      <c r="AY89" s="9"/>
    </row>
    <row r="90" spans="1:51" ht="44.25" customHeight="1" x14ac:dyDescent="0.3">
      <c r="A90" s="49">
        <v>69</v>
      </c>
      <c r="B90" s="777">
        <v>7000029804</v>
      </c>
      <c r="C90" s="777">
        <v>10</v>
      </c>
      <c r="D90" s="777" t="s">
        <v>375</v>
      </c>
      <c r="E90" s="777">
        <v>1000075631</v>
      </c>
      <c r="F90" s="777">
        <v>85176220</v>
      </c>
      <c r="G90" s="778"/>
      <c r="H90" s="779">
        <v>18</v>
      </c>
      <c r="I90" s="780"/>
      <c r="J90" s="777" t="s">
        <v>371</v>
      </c>
      <c r="K90" s="779" t="s">
        <v>34</v>
      </c>
      <c r="L90" s="779">
        <v>1</v>
      </c>
      <c r="M90" s="53"/>
      <c r="N90" s="58" t="str">
        <f t="shared" si="11"/>
        <v>Included</v>
      </c>
      <c r="O90" s="59">
        <f t="shared" si="12"/>
        <v>0</v>
      </c>
      <c r="P90" s="8">
        <f t="shared" si="13"/>
        <v>0</v>
      </c>
      <c r="Q90" s="9">
        <f t="shared" si="14"/>
        <v>0</v>
      </c>
      <c r="R90" s="16">
        <f t="shared" si="15"/>
        <v>0</v>
      </c>
      <c r="S90" s="8"/>
      <c r="T90" s="126">
        <f t="shared" si="16"/>
        <v>0</v>
      </c>
      <c r="V90" s="56"/>
      <c r="AB90" s="9"/>
      <c r="AL90" s="9"/>
      <c r="AM90" s="9"/>
      <c r="AN90" s="9"/>
      <c r="AO90" s="9"/>
      <c r="AP90" s="9"/>
      <c r="AQ90" s="9"/>
      <c r="AR90" s="9"/>
      <c r="AS90" s="9"/>
      <c r="AT90" s="9"/>
      <c r="AU90" s="9"/>
      <c r="AV90" s="9"/>
      <c r="AW90" s="9"/>
      <c r="AX90" s="9"/>
      <c r="AY90" s="9"/>
    </row>
    <row r="91" spans="1:51" ht="44.25" customHeight="1" x14ac:dyDescent="0.3">
      <c r="A91" s="49">
        <v>70</v>
      </c>
      <c r="B91" s="777">
        <v>7000029805</v>
      </c>
      <c r="C91" s="777">
        <v>10</v>
      </c>
      <c r="D91" s="777" t="s">
        <v>375</v>
      </c>
      <c r="E91" s="777">
        <v>1000075632</v>
      </c>
      <c r="F91" s="777">
        <v>85176220</v>
      </c>
      <c r="G91" s="778"/>
      <c r="H91" s="779">
        <v>18</v>
      </c>
      <c r="I91" s="780"/>
      <c r="J91" s="777" t="s">
        <v>372</v>
      </c>
      <c r="K91" s="779" t="s">
        <v>34</v>
      </c>
      <c r="L91" s="779">
        <v>1</v>
      </c>
      <c r="M91" s="53"/>
      <c r="N91" s="58" t="str">
        <f t="shared" si="11"/>
        <v>Included</v>
      </c>
      <c r="O91" s="59">
        <f t="shared" si="12"/>
        <v>0</v>
      </c>
      <c r="P91" s="8">
        <f t="shared" si="13"/>
        <v>0</v>
      </c>
      <c r="Q91" s="9">
        <f t="shared" si="14"/>
        <v>0</v>
      </c>
      <c r="R91" s="16">
        <f t="shared" si="15"/>
        <v>0</v>
      </c>
      <c r="S91" s="8"/>
      <c r="T91" s="126">
        <f t="shared" si="16"/>
        <v>0</v>
      </c>
      <c r="V91" s="56"/>
      <c r="AB91" s="9"/>
      <c r="AL91" s="9"/>
      <c r="AM91" s="9"/>
      <c r="AN91" s="9"/>
      <c r="AO91" s="9"/>
      <c r="AP91" s="9"/>
      <c r="AQ91" s="9"/>
      <c r="AR91" s="9"/>
      <c r="AS91" s="9"/>
      <c r="AT91" s="9"/>
      <c r="AU91" s="9"/>
      <c r="AV91" s="9"/>
      <c r="AW91" s="9"/>
      <c r="AX91" s="9"/>
      <c r="AY91" s="9"/>
    </row>
    <row r="92" spans="1:51" ht="44.25" customHeight="1" x14ac:dyDescent="0.3">
      <c r="A92" s="49">
        <v>71</v>
      </c>
      <c r="B92" s="777">
        <v>7000029806</v>
      </c>
      <c r="C92" s="777">
        <v>10</v>
      </c>
      <c r="D92" s="777" t="s">
        <v>375</v>
      </c>
      <c r="E92" s="777">
        <v>1000031374</v>
      </c>
      <c r="F92" s="777">
        <v>85176290</v>
      </c>
      <c r="G92" s="778"/>
      <c r="H92" s="779">
        <v>18</v>
      </c>
      <c r="I92" s="780"/>
      <c r="J92" s="777" t="s">
        <v>333</v>
      </c>
      <c r="K92" s="779" t="s">
        <v>35</v>
      </c>
      <c r="L92" s="779">
        <v>1</v>
      </c>
      <c r="M92" s="53"/>
      <c r="N92" s="58" t="str">
        <f t="shared" si="11"/>
        <v>Included</v>
      </c>
      <c r="O92" s="59">
        <f t="shared" si="12"/>
        <v>0</v>
      </c>
      <c r="P92" s="8">
        <f t="shared" si="13"/>
        <v>0</v>
      </c>
      <c r="Q92" s="9">
        <f t="shared" si="14"/>
        <v>0</v>
      </c>
      <c r="R92" s="16">
        <f t="shared" si="15"/>
        <v>0</v>
      </c>
      <c r="S92" s="8"/>
      <c r="T92" s="126">
        <f t="shared" si="16"/>
        <v>0</v>
      </c>
      <c r="V92" s="56"/>
      <c r="AB92" s="9"/>
      <c r="AL92" s="9"/>
      <c r="AM92" s="9"/>
      <c r="AN92" s="9"/>
      <c r="AO92" s="9"/>
      <c r="AP92" s="9"/>
      <c r="AQ92" s="9"/>
      <c r="AR92" s="9"/>
      <c r="AS92" s="9"/>
      <c r="AT92" s="9"/>
      <c r="AU92" s="9"/>
      <c r="AV92" s="9"/>
      <c r="AW92" s="9"/>
      <c r="AX92" s="9"/>
      <c r="AY92" s="9"/>
    </row>
    <row r="93" spans="1:51" ht="44.25" customHeight="1" x14ac:dyDescent="0.3">
      <c r="A93" s="49">
        <v>72</v>
      </c>
      <c r="B93" s="777">
        <v>7000029807</v>
      </c>
      <c r="C93" s="777">
        <v>10</v>
      </c>
      <c r="D93" s="777" t="s">
        <v>375</v>
      </c>
      <c r="E93" s="777">
        <v>1000034950</v>
      </c>
      <c r="F93" s="777">
        <v>85176990</v>
      </c>
      <c r="G93" s="778"/>
      <c r="H93" s="779">
        <v>18</v>
      </c>
      <c r="I93" s="780"/>
      <c r="J93" s="777" t="s">
        <v>334</v>
      </c>
      <c r="K93" s="779" t="s">
        <v>34</v>
      </c>
      <c r="L93" s="779">
        <v>1</v>
      </c>
      <c r="M93" s="53"/>
      <c r="N93" s="58" t="str">
        <f t="shared" si="11"/>
        <v>Included</v>
      </c>
      <c r="O93" s="59">
        <f t="shared" si="12"/>
        <v>0</v>
      </c>
      <c r="P93" s="8">
        <f t="shared" si="13"/>
        <v>0</v>
      </c>
      <c r="Q93" s="9">
        <f t="shared" si="14"/>
        <v>0</v>
      </c>
      <c r="R93" s="16">
        <f t="shared" si="15"/>
        <v>0</v>
      </c>
      <c r="S93" s="8"/>
      <c r="T93" s="126">
        <f t="shared" si="16"/>
        <v>0</v>
      </c>
      <c r="V93" s="56"/>
      <c r="AB93" s="9"/>
      <c r="AL93" s="9"/>
      <c r="AM93" s="9"/>
      <c r="AN93" s="9"/>
      <c r="AO93" s="9"/>
      <c r="AP93" s="9"/>
      <c r="AQ93" s="9"/>
      <c r="AR93" s="9"/>
      <c r="AS93" s="9"/>
      <c r="AT93" s="9"/>
      <c r="AU93" s="9"/>
      <c r="AV93" s="9"/>
      <c r="AW93" s="9"/>
      <c r="AX93" s="9"/>
      <c r="AY93" s="9"/>
    </row>
    <row r="94" spans="1:51" ht="39.75" customHeight="1" x14ac:dyDescent="0.3">
      <c r="A94" s="49">
        <v>73</v>
      </c>
      <c r="B94" s="777">
        <v>7000029808</v>
      </c>
      <c r="C94" s="777">
        <v>10</v>
      </c>
      <c r="D94" s="777" t="s">
        <v>375</v>
      </c>
      <c r="E94" s="777">
        <v>1000031381</v>
      </c>
      <c r="F94" s="777">
        <v>85176290</v>
      </c>
      <c r="G94" s="778"/>
      <c r="H94" s="779">
        <v>18</v>
      </c>
      <c r="I94" s="780"/>
      <c r="J94" s="777" t="s">
        <v>335</v>
      </c>
      <c r="K94" s="779" t="s">
        <v>35</v>
      </c>
      <c r="L94" s="779">
        <v>1</v>
      </c>
      <c r="M94" s="53"/>
      <c r="N94" s="58" t="str">
        <f t="shared" si="11"/>
        <v>Included</v>
      </c>
      <c r="O94" s="59">
        <f t="shared" si="12"/>
        <v>0</v>
      </c>
      <c r="P94" s="8">
        <f t="shared" si="13"/>
        <v>0</v>
      </c>
      <c r="Q94" s="9">
        <f t="shared" si="14"/>
        <v>0</v>
      </c>
      <c r="R94" s="16">
        <f t="shared" si="15"/>
        <v>0</v>
      </c>
      <c r="S94" s="8"/>
      <c r="T94" s="126">
        <f t="shared" si="16"/>
        <v>0</v>
      </c>
      <c r="V94" s="56"/>
      <c r="AB94" s="9"/>
      <c r="AL94" s="9"/>
      <c r="AM94" s="9"/>
      <c r="AN94" s="9"/>
      <c r="AO94" s="9"/>
      <c r="AP94" s="9"/>
      <c r="AQ94" s="9"/>
      <c r="AR94" s="9"/>
      <c r="AS94" s="9"/>
      <c r="AT94" s="9"/>
      <c r="AU94" s="9"/>
      <c r="AV94" s="9"/>
      <c r="AW94" s="9"/>
      <c r="AX94" s="9"/>
      <c r="AY94" s="9"/>
    </row>
    <row r="95" spans="1:51" ht="39.75" customHeight="1" x14ac:dyDescent="0.3">
      <c r="A95" s="49">
        <v>74</v>
      </c>
      <c r="B95" s="777">
        <v>7000029809</v>
      </c>
      <c r="C95" s="777">
        <v>10</v>
      </c>
      <c r="D95" s="777" t="s">
        <v>375</v>
      </c>
      <c r="E95" s="777">
        <v>1000031398</v>
      </c>
      <c r="F95" s="777">
        <v>85171890</v>
      </c>
      <c r="G95" s="778"/>
      <c r="H95" s="779">
        <v>18</v>
      </c>
      <c r="I95" s="780"/>
      <c r="J95" s="777" t="s">
        <v>337</v>
      </c>
      <c r="K95" s="779" t="s">
        <v>35</v>
      </c>
      <c r="L95" s="779">
        <v>1</v>
      </c>
      <c r="M95" s="53"/>
      <c r="N95" s="58" t="str">
        <f t="shared" si="11"/>
        <v>Included</v>
      </c>
      <c r="O95" s="59">
        <f t="shared" si="12"/>
        <v>0</v>
      </c>
      <c r="P95" s="8">
        <f t="shared" si="13"/>
        <v>0</v>
      </c>
      <c r="Q95" s="9">
        <f t="shared" si="14"/>
        <v>0</v>
      </c>
      <c r="R95" s="16">
        <f t="shared" si="15"/>
        <v>0</v>
      </c>
      <c r="S95" s="8"/>
      <c r="T95" s="126">
        <f t="shared" si="16"/>
        <v>0</v>
      </c>
      <c r="V95" s="56"/>
      <c r="AB95" s="9"/>
      <c r="AL95" s="9"/>
      <c r="AM95" s="9"/>
      <c r="AN95" s="9"/>
      <c r="AO95" s="9"/>
      <c r="AP95" s="9"/>
      <c r="AQ95" s="9"/>
      <c r="AR95" s="9"/>
      <c r="AS95" s="9"/>
      <c r="AT95" s="9"/>
      <c r="AU95" s="9"/>
      <c r="AV95" s="9"/>
      <c r="AW95" s="9"/>
      <c r="AX95" s="9"/>
      <c r="AY95" s="9"/>
    </row>
    <row r="96" spans="1:51" ht="30.75" customHeight="1" x14ac:dyDescent="0.3">
      <c r="A96" s="45" t="s">
        <v>341</v>
      </c>
      <c r="B96" s="46" t="s">
        <v>382</v>
      </c>
      <c r="C96" s="47"/>
      <c r="D96" s="47"/>
      <c r="E96" s="47"/>
      <c r="F96" s="47"/>
      <c r="G96" s="47"/>
      <c r="H96" s="47"/>
      <c r="I96" s="47"/>
      <c r="J96" s="47"/>
      <c r="K96" s="47"/>
      <c r="L96" s="47"/>
      <c r="M96" s="47"/>
      <c r="N96" s="47"/>
      <c r="O96" s="48"/>
      <c r="P96" s="8"/>
      <c r="Q96" s="9"/>
      <c r="R96" s="16"/>
      <c r="S96" s="8"/>
      <c r="T96" s="126"/>
      <c r="U96" s="40"/>
      <c r="V96" s="40"/>
      <c r="W96" s="40"/>
      <c r="AA96" s="10"/>
      <c r="AE96" s="9" t="s">
        <v>14</v>
      </c>
      <c r="AI96" s="33"/>
    </row>
    <row r="97" spans="1:51" ht="102.75" customHeight="1" x14ac:dyDescent="0.3">
      <c r="A97" s="49">
        <v>75</v>
      </c>
      <c r="B97" s="777">
        <v>7000029765</v>
      </c>
      <c r="C97" s="777">
        <v>10</v>
      </c>
      <c r="D97" s="777" t="s">
        <v>377</v>
      </c>
      <c r="E97" s="777">
        <v>1000076775</v>
      </c>
      <c r="F97" s="777">
        <v>85176220</v>
      </c>
      <c r="G97" s="778"/>
      <c r="H97" s="779">
        <v>18</v>
      </c>
      <c r="I97" s="780"/>
      <c r="J97" s="777" t="s">
        <v>379</v>
      </c>
      <c r="K97" s="779" t="s">
        <v>34</v>
      </c>
      <c r="L97" s="779">
        <v>1</v>
      </c>
      <c r="M97" s="53"/>
      <c r="N97" s="58" t="str">
        <f t="shared" si="11"/>
        <v>Included</v>
      </c>
      <c r="O97" s="59">
        <f t="shared" si="12"/>
        <v>0</v>
      </c>
      <c r="P97" s="8">
        <f t="shared" si="13"/>
        <v>0</v>
      </c>
      <c r="Q97" s="9">
        <f t="shared" si="14"/>
        <v>0</v>
      </c>
      <c r="R97" s="16">
        <f t="shared" si="15"/>
        <v>0</v>
      </c>
      <c r="S97" s="8"/>
      <c r="T97" s="126">
        <f t="shared" si="16"/>
        <v>0</v>
      </c>
      <c r="V97" s="56"/>
      <c r="AB97" s="9"/>
      <c r="AL97" s="9"/>
      <c r="AM97" s="9"/>
      <c r="AN97" s="9"/>
      <c r="AO97" s="9"/>
      <c r="AP97" s="9"/>
      <c r="AQ97" s="9"/>
      <c r="AR97" s="9"/>
      <c r="AS97" s="9"/>
      <c r="AT97" s="9"/>
      <c r="AU97" s="9"/>
      <c r="AV97" s="9"/>
      <c r="AW97" s="9"/>
      <c r="AX97" s="9"/>
      <c r="AY97" s="9"/>
    </row>
    <row r="98" spans="1:51" ht="39.75" customHeight="1" x14ac:dyDescent="0.3">
      <c r="A98" s="49">
        <v>76</v>
      </c>
      <c r="B98" s="777">
        <v>7000029750</v>
      </c>
      <c r="C98" s="777">
        <v>10</v>
      </c>
      <c r="D98" s="777" t="s">
        <v>377</v>
      </c>
      <c r="E98" s="777">
        <v>1000018706</v>
      </c>
      <c r="F98" s="777">
        <v>85176990</v>
      </c>
      <c r="G98" s="778"/>
      <c r="H98" s="779">
        <v>18</v>
      </c>
      <c r="I98" s="780"/>
      <c r="J98" s="777" t="s">
        <v>332</v>
      </c>
      <c r="K98" s="779" t="s">
        <v>34</v>
      </c>
      <c r="L98" s="779">
        <v>4</v>
      </c>
      <c r="M98" s="53"/>
      <c r="N98" s="58" t="str">
        <f t="shared" si="11"/>
        <v>Included</v>
      </c>
      <c r="O98" s="59">
        <f t="shared" si="12"/>
        <v>0</v>
      </c>
      <c r="P98" s="8">
        <f t="shared" si="13"/>
        <v>0</v>
      </c>
      <c r="Q98" s="9">
        <f t="shared" si="14"/>
        <v>0</v>
      </c>
      <c r="R98" s="16">
        <f t="shared" si="15"/>
        <v>0</v>
      </c>
      <c r="S98" s="8"/>
      <c r="T98" s="126">
        <f t="shared" si="16"/>
        <v>0</v>
      </c>
      <c r="V98" s="56"/>
      <c r="AB98" s="9"/>
      <c r="AL98" s="9"/>
      <c r="AM98" s="9"/>
      <c r="AN98" s="9"/>
      <c r="AO98" s="9"/>
      <c r="AP98" s="9"/>
      <c r="AQ98" s="9"/>
      <c r="AR98" s="9"/>
      <c r="AS98" s="9"/>
      <c r="AT98" s="9"/>
      <c r="AU98" s="9"/>
      <c r="AV98" s="9"/>
      <c r="AW98" s="9"/>
      <c r="AX98" s="9"/>
      <c r="AY98" s="9"/>
    </row>
    <row r="99" spans="1:51" ht="46.5" customHeight="1" x14ac:dyDescent="0.3">
      <c r="A99" s="49">
        <v>77</v>
      </c>
      <c r="B99" s="777">
        <v>7000029751</v>
      </c>
      <c r="C99" s="777">
        <v>10</v>
      </c>
      <c r="D99" s="777" t="s">
        <v>377</v>
      </c>
      <c r="E99" s="777">
        <v>1000031407</v>
      </c>
      <c r="F99" s="777">
        <v>85176290</v>
      </c>
      <c r="G99" s="778"/>
      <c r="H99" s="779">
        <v>18</v>
      </c>
      <c r="I99" s="780"/>
      <c r="J99" s="777" t="s">
        <v>380</v>
      </c>
      <c r="K99" s="779" t="s">
        <v>34</v>
      </c>
      <c r="L99" s="779">
        <v>6</v>
      </c>
      <c r="M99" s="53"/>
      <c r="N99" s="58" t="str">
        <f t="shared" si="11"/>
        <v>Included</v>
      </c>
      <c r="O99" s="59">
        <f t="shared" si="12"/>
        <v>0</v>
      </c>
      <c r="P99" s="8">
        <f t="shared" si="13"/>
        <v>0</v>
      </c>
      <c r="Q99" s="9">
        <f t="shared" si="14"/>
        <v>0</v>
      </c>
      <c r="R99" s="16">
        <f t="shared" si="15"/>
        <v>0</v>
      </c>
      <c r="S99" s="8"/>
      <c r="T99" s="126">
        <f t="shared" si="16"/>
        <v>0</v>
      </c>
      <c r="V99" s="56"/>
      <c r="AB99" s="9"/>
      <c r="AL99" s="9"/>
      <c r="AM99" s="9"/>
      <c r="AN99" s="9"/>
      <c r="AO99" s="9"/>
      <c r="AP99" s="9"/>
      <c r="AQ99" s="9"/>
      <c r="AR99" s="9"/>
      <c r="AS99" s="9"/>
      <c r="AT99" s="9"/>
      <c r="AU99" s="9"/>
      <c r="AV99" s="9"/>
      <c r="AW99" s="9"/>
      <c r="AX99" s="9"/>
      <c r="AY99" s="9"/>
    </row>
    <row r="100" spans="1:51" ht="39" customHeight="1" x14ac:dyDescent="0.3">
      <c r="A100" s="49">
        <v>78</v>
      </c>
      <c r="B100" s="777">
        <v>7000029752</v>
      </c>
      <c r="C100" s="777">
        <v>10</v>
      </c>
      <c r="D100" s="777" t="s">
        <v>377</v>
      </c>
      <c r="E100" s="777">
        <v>1000031374</v>
      </c>
      <c r="F100" s="777">
        <v>85176290</v>
      </c>
      <c r="G100" s="778"/>
      <c r="H100" s="779">
        <v>18</v>
      </c>
      <c r="I100" s="780"/>
      <c r="J100" s="777" t="s">
        <v>333</v>
      </c>
      <c r="K100" s="779" t="s">
        <v>35</v>
      </c>
      <c r="L100" s="779">
        <v>2</v>
      </c>
      <c r="M100" s="53"/>
      <c r="N100" s="58" t="str">
        <f t="shared" si="11"/>
        <v>Included</v>
      </c>
      <c r="O100" s="59">
        <f t="shared" si="12"/>
        <v>0</v>
      </c>
      <c r="P100" s="8">
        <f t="shared" si="13"/>
        <v>0</v>
      </c>
      <c r="Q100" s="9">
        <f t="shared" si="14"/>
        <v>0</v>
      </c>
      <c r="R100" s="16">
        <f t="shared" si="15"/>
        <v>0</v>
      </c>
      <c r="S100" s="8"/>
      <c r="T100" s="126">
        <f t="shared" si="16"/>
        <v>0</v>
      </c>
      <c r="V100" s="56"/>
      <c r="AB100" s="9"/>
      <c r="AL100" s="9"/>
      <c r="AM100" s="9"/>
      <c r="AN100" s="9"/>
      <c r="AO100" s="9"/>
      <c r="AP100" s="9"/>
      <c r="AQ100" s="9"/>
      <c r="AR100" s="9"/>
      <c r="AS100" s="9"/>
      <c r="AT100" s="9"/>
      <c r="AU100" s="9"/>
      <c r="AV100" s="9"/>
      <c r="AW100" s="9"/>
      <c r="AX100" s="9"/>
      <c r="AY100" s="9"/>
    </row>
    <row r="101" spans="1:51" ht="39" customHeight="1" x14ac:dyDescent="0.3">
      <c r="A101" s="49">
        <v>79</v>
      </c>
      <c r="B101" s="777">
        <v>7000029753</v>
      </c>
      <c r="C101" s="777">
        <v>10</v>
      </c>
      <c r="D101" s="777" t="s">
        <v>377</v>
      </c>
      <c r="E101" s="777">
        <v>1000034950</v>
      </c>
      <c r="F101" s="777">
        <v>85176990</v>
      </c>
      <c r="G101" s="778"/>
      <c r="H101" s="779">
        <v>18</v>
      </c>
      <c r="I101" s="780"/>
      <c r="J101" s="777" t="s">
        <v>334</v>
      </c>
      <c r="K101" s="779" t="s">
        <v>34</v>
      </c>
      <c r="L101" s="779">
        <v>2</v>
      </c>
      <c r="M101" s="53"/>
      <c r="N101" s="58" t="str">
        <f t="shared" si="11"/>
        <v>Included</v>
      </c>
      <c r="O101" s="59">
        <f t="shared" si="12"/>
        <v>0</v>
      </c>
      <c r="P101" s="8">
        <f t="shared" si="13"/>
        <v>0</v>
      </c>
      <c r="Q101" s="9">
        <f t="shared" si="14"/>
        <v>0</v>
      </c>
      <c r="R101" s="16">
        <f t="shared" si="15"/>
        <v>0</v>
      </c>
      <c r="S101" s="8"/>
      <c r="T101" s="126">
        <f t="shared" si="16"/>
        <v>0</v>
      </c>
      <c r="V101" s="56"/>
      <c r="AB101" s="9"/>
      <c r="AL101" s="9"/>
      <c r="AM101" s="9"/>
      <c r="AN101" s="9"/>
      <c r="AO101" s="9"/>
      <c r="AP101" s="9"/>
      <c r="AQ101" s="9"/>
      <c r="AR101" s="9"/>
      <c r="AS101" s="9"/>
      <c r="AT101" s="9"/>
      <c r="AU101" s="9"/>
      <c r="AV101" s="9"/>
      <c r="AW101" s="9"/>
      <c r="AX101" s="9"/>
      <c r="AY101" s="9"/>
    </row>
    <row r="102" spans="1:51" ht="39" customHeight="1" x14ac:dyDescent="0.3">
      <c r="A102" s="49">
        <v>80</v>
      </c>
      <c r="B102" s="777">
        <v>7000029754</v>
      </c>
      <c r="C102" s="777">
        <v>10</v>
      </c>
      <c r="D102" s="777" t="s">
        <v>377</v>
      </c>
      <c r="E102" s="777">
        <v>1000031381</v>
      </c>
      <c r="F102" s="777">
        <v>85176290</v>
      </c>
      <c r="G102" s="778"/>
      <c r="H102" s="779">
        <v>18</v>
      </c>
      <c r="I102" s="780"/>
      <c r="J102" s="777" t="s">
        <v>335</v>
      </c>
      <c r="K102" s="779" t="s">
        <v>35</v>
      </c>
      <c r="L102" s="779">
        <v>1</v>
      </c>
      <c r="M102" s="53"/>
      <c r="N102" s="58" t="str">
        <f t="shared" si="11"/>
        <v>Included</v>
      </c>
      <c r="O102" s="59">
        <f t="shared" si="12"/>
        <v>0</v>
      </c>
      <c r="P102" s="8">
        <f t="shared" si="13"/>
        <v>0</v>
      </c>
      <c r="Q102" s="9">
        <f t="shared" si="14"/>
        <v>0</v>
      </c>
      <c r="R102" s="16">
        <f t="shared" si="15"/>
        <v>0</v>
      </c>
      <c r="S102" s="8"/>
      <c r="T102" s="126">
        <f t="shared" si="16"/>
        <v>0</v>
      </c>
      <c r="V102" s="56"/>
      <c r="AB102" s="9"/>
      <c r="AL102" s="9"/>
      <c r="AM102" s="9"/>
      <c r="AN102" s="9"/>
      <c r="AO102" s="9"/>
      <c r="AP102" s="9"/>
      <c r="AQ102" s="9"/>
      <c r="AR102" s="9"/>
      <c r="AS102" s="9"/>
      <c r="AT102" s="9"/>
      <c r="AU102" s="9"/>
      <c r="AV102" s="9"/>
      <c r="AW102" s="9"/>
      <c r="AX102" s="9"/>
      <c r="AY102" s="9"/>
    </row>
    <row r="103" spans="1:51" ht="39" customHeight="1" x14ac:dyDescent="0.3">
      <c r="A103" s="49">
        <v>81</v>
      </c>
      <c r="B103" s="777">
        <v>7000029755</v>
      </c>
      <c r="C103" s="777">
        <v>10</v>
      </c>
      <c r="D103" s="777" t="s">
        <v>377</v>
      </c>
      <c r="E103" s="777">
        <v>1000026228</v>
      </c>
      <c r="F103" s="777">
        <v>85176290</v>
      </c>
      <c r="G103" s="778"/>
      <c r="H103" s="779">
        <v>18</v>
      </c>
      <c r="I103" s="780"/>
      <c r="J103" s="777" t="s">
        <v>336</v>
      </c>
      <c r="K103" s="779" t="s">
        <v>34</v>
      </c>
      <c r="L103" s="779">
        <v>1</v>
      </c>
      <c r="M103" s="53"/>
      <c r="N103" s="58" t="str">
        <f t="shared" si="11"/>
        <v>Included</v>
      </c>
      <c r="O103" s="59">
        <f t="shared" si="12"/>
        <v>0</v>
      </c>
      <c r="P103" s="8">
        <f t="shared" si="13"/>
        <v>0</v>
      </c>
      <c r="Q103" s="9">
        <f t="shared" si="14"/>
        <v>0</v>
      </c>
      <c r="R103" s="16">
        <f t="shared" si="15"/>
        <v>0</v>
      </c>
      <c r="S103" s="8"/>
      <c r="T103" s="126">
        <f t="shared" si="16"/>
        <v>0</v>
      </c>
      <c r="V103" s="56"/>
      <c r="AB103" s="9"/>
      <c r="AL103" s="9"/>
      <c r="AM103" s="9"/>
      <c r="AN103" s="9"/>
      <c r="AO103" s="9"/>
      <c r="AP103" s="9"/>
      <c r="AQ103" s="9"/>
      <c r="AR103" s="9"/>
      <c r="AS103" s="9"/>
      <c r="AT103" s="9"/>
      <c r="AU103" s="9"/>
      <c r="AV103" s="9"/>
      <c r="AW103" s="9"/>
      <c r="AX103" s="9"/>
      <c r="AY103" s="9"/>
    </row>
    <row r="104" spans="1:51" ht="76.5" customHeight="1" x14ac:dyDescent="0.3">
      <c r="A104" s="49">
        <v>82</v>
      </c>
      <c r="B104" s="777">
        <v>7000029756</v>
      </c>
      <c r="C104" s="777">
        <v>10</v>
      </c>
      <c r="D104" s="777" t="s">
        <v>377</v>
      </c>
      <c r="E104" s="777">
        <v>1000034998</v>
      </c>
      <c r="F104" s="777">
        <v>85171890</v>
      </c>
      <c r="G104" s="778"/>
      <c r="H104" s="779">
        <v>18</v>
      </c>
      <c r="I104" s="780"/>
      <c r="J104" s="777" t="s">
        <v>381</v>
      </c>
      <c r="K104" s="779" t="s">
        <v>34</v>
      </c>
      <c r="L104" s="779">
        <v>2</v>
      </c>
      <c r="M104" s="53"/>
      <c r="N104" s="58" t="str">
        <f t="shared" si="11"/>
        <v>Included</v>
      </c>
      <c r="O104" s="59">
        <f t="shared" si="12"/>
        <v>0</v>
      </c>
      <c r="P104" s="8">
        <f t="shared" si="13"/>
        <v>0</v>
      </c>
      <c r="Q104" s="9">
        <f t="shared" si="14"/>
        <v>0</v>
      </c>
      <c r="R104" s="16">
        <f t="shared" si="15"/>
        <v>0</v>
      </c>
      <c r="S104" s="8"/>
      <c r="T104" s="126">
        <f t="shared" si="16"/>
        <v>0</v>
      </c>
      <c r="V104" s="56"/>
      <c r="AB104" s="9"/>
      <c r="AL104" s="9"/>
      <c r="AM104" s="9"/>
      <c r="AN104" s="9"/>
      <c r="AO104" s="9"/>
      <c r="AP104" s="9"/>
      <c r="AQ104" s="9"/>
      <c r="AR104" s="9"/>
      <c r="AS104" s="9"/>
      <c r="AT104" s="9"/>
      <c r="AU104" s="9"/>
      <c r="AV104" s="9"/>
      <c r="AW104" s="9"/>
      <c r="AX104" s="9"/>
      <c r="AY104" s="9"/>
    </row>
    <row r="105" spans="1:51" ht="65.400000000000006" customHeight="1" x14ac:dyDescent="0.3">
      <c r="A105" s="49">
        <v>83</v>
      </c>
      <c r="B105" s="777">
        <v>7000029757</v>
      </c>
      <c r="C105" s="777">
        <v>10</v>
      </c>
      <c r="D105" s="777" t="s">
        <v>378</v>
      </c>
      <c r="E105" s="777">
        <v>1000031369</v>
      </c>
      <c r="F105" s="777">
        <v>85176260</v>
      </c>
      <c r="G105" s="778"/>
      <c r="H105" s="779">
        <v>18</v>
      </c>
      <c r="I105" s="780"/>
      <c r="J105" s="777" t="s">
        <v>360</v>
      </c>
      <c r="K105" s="779" t="s">
        <v>35</v>
      </c>
      <c r="L105" s="779">
        <v>1</v>
      </c>
      <c r="M105" s="53"/>
      <c r="N105" s="58" t="str">
        <f t="shared" si="11"/>
        <v>Included</v>
      </c>
      <c r="O105" s="59">
        <f t="shared" si="12"/>
        <v>0</v>
      </c>
      <c r="P105" s="8">
        <f t="shared" si="13"/>
        <v>0</v>
      </c>
      <c r="Q105" s="9">
        <f t="shared" si="14"/>
        <v>0</v>
      </c>
      <c r="R105" s="16">
        <f t="shared" si="15"/>
        <v>0</v>
      </c>
      <c r="S105" s="8"/>
      <c r="T105" s="126">
        <f t="shared" si="16"/>
        <v>0</v>
      </c>
      <c r="V105" s="56"/>
      <c r="AB105" s="9"/>
      <c r="AL105" s="9"/>
      <c r="AM105" s="9"/>
      <c r="AN105" s="9"/>
      <c r="AO105" s="9"/>
      <c r="AP105" s="9"/>
      <c r="AQ105" s="9"/>
      <c r="AR105" s="9"/>
      <c r="AS105" s="9"/>
      <c r="AT105" s="9"/>
      <c r="AU105" s="9"/>
      <c r="AV105" s="9"/>
      <c r="AW105" s="9"/>
      <c r="AX105" s="9"/>
      <c r="AY105" s="9"/>
    </row>
    <row r="106" spans="1:51" ht="47.25" customHeight="1" x14ac:dyDescent="0.3">
      <c r="A106" s="49">
        <v>84</v>
      </c>
      <c r="B106" s="777">
        <v>7000029758</v>
      </c>
      <c r="C106" s="777">
        <v>10</v>
      </c>
      <c r="D106" s="777" t="s">
        <v>378</v>
      </c>
      <c r="E106" s="777">
        <v>1000018706</v>
      </c>
      <c r="F106" s="777">
        <v>85176990</v>
      </c>
      <c r="G106" s="778"/>
      <c r="H106" s="779">
        <v>18</v>
      </c>
      <c r="I106" s="780"/>
      <c r="J106" s="777" t="s">
        <v>332</v>
      </c>
      <c r="K106" s="779" t="s">
        <v>34</v>
      </c>
      <c r="L106" s="779">
        <v>1</v>
      </c>
      <c r="M106" s="53"/>
      <c r="N106" s="58" t="str">
        <f t="shared" si="11"/>
        <v>Included</v>
      </c>
      <c r="O106" s="59">
        <f t="shared" si="12"/>
        <v>0</v>
      </c>
      <c r="P106" s="8">
        <f t="shared" si="13"/>
        <v>0</v>
      </c>
      <c r="Q106" s="9">
        <f t="shared" si="14"/>
        <v>0</v>
      </c>
      <c r="R106" s="16">
        <f t="shared" si="15"/>
        <v>0</v>
      </c>
      <c r="S106" s="8"/>
      <c r="T106" s="126">
        <f t="shared" si="16"/>
        <v>0</v>
      </c>
      <c r="V106" s="56"/>
      <c r="AB106" s="9"/>
      <c r="AL106" s="9"/>
      <c r="AM106" s="9"/>
      <c r="AN106" s="9"/>
      <c r="AO106" s="9"/>
      <c r="AP106" s="9"/>
      <c r="AQ106" s="9"/>
      <c r="AR106" s="9"/>
      <c r="AS106" s="9"/>
      <c r="AT106" s="9"/>
      <c r="AU106" s="9"/>
      <c r="AV106" s="9"/>
      <c r="AW106" s="9"/>
      <c r="AX106" s="9"/>
      <c r="AY106" s="9"/>
    </row>
    <row r="107" spans="1:51" ht="47.25" customHeight="1" x14ac:dyDescent="0.3">
      <c r="A107" s="49">
        <v>85</v>
      </c>
      <c r="B107" s="777">
        <v>7000029759</v>
      </c>
      <c r="C107" s="777">
        <v>10</v>
      </c>
      <c r="D107" s="777" t="s">
        <v>378</v>
      </c>
      <c r="E107" s="777">
        <v>1000031407</v>
      </c>
      <c r="F107" s="777">
        <v>85176290</v>
      </c>
      <c r="G107" s="778"/>
      <c r="H107" s="779">
        <v>18</v>
      </c>
      <c r="I107" s="780"/>
      <c r="J107" s="777" t="s">
        <v>380</v>
      </c>
      <c r="K107" s="779" t="s">
        <v>34</v>
      </c>
      <c r="L107" s="779">
        <v>1</v>
      </c>
      <c r="M107" s="53"/>
      <c r="N107" s="58" t="str">
        <f t="shared" si="11"/>
        <v>Included</v>
      </c>
      <c r="O107" s="59">
        <f t="shared" si="12"/>
        <v>0</v>
      </c>
      <c r="P107" s="8">
        <f t="shared" si="13"/>
        <v>0</v>
      </c>
      <c r="Q107" s="9">
        <f t="shared" si="14"/>
        <v>0</v>
      </c>
      <c r="R107" s="16">
        <f t="shared" si="15"/>
        <v>0</v>
      </c>
      <c r="S107" s="8"/>
      <c r="T107" s="126">
        <f t="shared" si="16"/>
        <v>0</v>
      </c>
      <c r="V107" s="56"/>
      <c r="AB107" s="9"/>
      <c r="AL107" s="9"/>
      <c r="AM107" s="9"/>
      <c r="AN107" s="9"/>
      <c r="AO107" s="9"/>
      <c r="AP107" s="9"/>
      <c r="AQ107" s="9"/>
      <c r="AR107" s="9"/>
      <c r="AS107" s="9"/>
      <c r="AT107" s="9"/>
      <c r="AU107" s="9"/>
      <c r="AV107" s="9"/>
      <c r="AW107" s="9"/>
      <c r="AX107" s="9"/>
      <c r="AY107" s="9"/>
    </row>
    <row r="108" spans="1:51" ht="47.25" customHeight="1" x14ac:dyDescent="0.3">
      <c r="A108" s="49">
        <v>86</v>
      </c>
      <c r="B108" s="777">
        <v>7000029760</v>
      </c>
      <c r="C108" s="777">
        <v>10</v>
      </c>
      <c r="D108" s="777" t="s">
        <v>378</v>
      </c>
      <c r="E108" s="777">
        <v>1000031374</v>
      </c>
      <c r="F108" s="777">
        <v>85176290</v>
      </c>
      <c r="G108" s="778"/>
      <c r="H108" s="779">
        <v>18</v>
      </c>
      <c r="I108" s="780"/>
      <c r="J108" s="777" t="s">
        <v>333</v>
      </c>
      <c r="K108" s="779" t="s">
        <v>35</v>
      </c>
      <c r="L108" s="779">
        <v>1</v>
      </c>
      <c r="M108" s="53"/>
      <c r="N108" s="58" t="str">
        <f t="shared" si="11"/>
        <v>Included</v>
      </c>
      <c r="O108" s="59">
        <f t="shared" si="12"/>
        <v>0</v>
      </c>
      <c r="P108" s="8">
        <f t="shared" si="13"/>
        <v>0</v>
      </c>
      <c r="Q108" s="9">
        <f t="shared" si="14"/>
        <v>0</v>
      </c>
      <c r="R108" s="16">
        <f t="shared" si="15"/>
        <v>0</v>
      </c>
      <c r="S108" s="8"/>
      <c r="T108" s="126">
        <f t="shared" si="16"/>
        <v>0</v>
      </c>
      <c r="V108" s="56"/>
      <c r="AB108" s="9"/>
      <c r="AL108" s="9"/>
      <c r="AM108" s="9"/>
      <c r="AN108" s="9"/>
      <c r="AO108" s="9"/>
      <c r="AP108" s="9"/>
      <c r="AQ108" s="9"/>
      <c r="AR108" s="9"/>
      <c r="AS108" s="9"/>
      <c r="AT108" s="9"/>
      <c r="AU108" s="9"/>
      <c r="AV108" s="9"/>
      <c r="AW108" s="9"/>
      <c r="AX108" s="9"/>
      <c r="AY108" s="9"/>
    </row>
    <row r="109" spans="1:51" ht="47.25" customHeight="1" x14ac:dyDescent="0.3">
      <c r="A109" s="49">
        <v>87</v>
      </c>
      <c r="B109" s="777">
        <v>7000029761</v>
      </c>
      <c r="C109" s="777">
        <v>10</v>
      </c>
      <c r="D109" s="777" t="s">
        <v>378</v>
      </c>
      <c r="E109" s="777">
        <v>1000034950</v>
      </c>
      <c r="F109" s="777">
        <v>85176990</v>
      </c>
      <c r="G109" s="778"/>
      <c r="H109" s="779">
        <v>18</v>
      </c>
      <c r="I109" s="780"/>
      <c r="J109" s="777" t="s">
        <v>334</v>
      </c>
      <c r="K109" s="779" t="s">
        <v>34</v>
      </c>
      <c r="L109" s="779">
        <v>1</v>
      </c>
      <c r="M109" s="53"/>
      <c r="N109" s="58" t="str">
        <f t="shared" si="11"/>
        <v>Included</v>
      </c>
      <c r="O109" s="59">
        <f t="shared" si="12"/>
        <v>0</v>
      </c>
      <c r="P109" s="8">
        <f t="shared" si="13"/>
        <v>0</v>
      </c>
      <c r="Q109" s="9">
        <f t="shared" si="14"/>
        <v>0</v>
      </c>
      <c r="R109" s="16">
        <f t="shared" si="15"/>
        <v>0</v>
      </c>
      <c r="S109" s="8"/>
      <c r="T109" s="126">
        <f t="shared" si="16"/>
        <v>0</v>
      </c>
      <c r="V109" s="56"/>
      <c r="AB109" s="9"/>
      <c r="AL109" s="9"/>
      <c r="AM109" s="9"/>
      <c r="AN109" s="9"/>
      <c r="AO109" s="9"/>
      <c r="AP109" s="9"/>
      <c r="AQ109" s="9"/>
      <c r="AR109" s="9"/>
      <c r="AS109" s="9"/>
      <c r="AT109" s="9"/>
      <c r="AU109" s="9"/>
      <c r="AV109" s="9"/>
      <c r="AW109" s="9"/>
      <c r="AX109" s="9"/>
      <c r="AY109" s="9"/>
    </row>
    <row r="110" spans="1:51" ht="47.25" customHeight="1" x14ac:dyDescent="0.3">
      <c r="A110" s="49">
        <v>88</v>
      </c>
      <c r="B110" s="777">
        <v>7000029762</v>
      </c>
      <c r="C110" s="777">
        <v>10</v>
      </c>
      <c r="D110" s="777" t="s">
        <v>378</v>
      </c>
      <c r="E110" s="777">
        <v>1000031381</v>
      </c>
      <c r="F110" s="777">
        <v>85176290</v>
      </c>
      <c r="G110" s="778"/>
      <c r="H110" s="779">
        <v>18</v>
      </c>
      <c r="I110" s="780"/>
      <c r="J110" s="777" t="s">
        <v>335</v>
      </c>
      <c r="K110" s="779" t="s">
        <v>35</v>
      </c>
      <c r="L110" s="779">
        <v>1</v>
      </c>
      <c r="M110" s="53"/>
      <c r="N110" s="58" t="str">
        <f t="shared" si="11"/>
        <v>Included</v>
      </c>
      <c r="O110" s="59">
        <f t="shared" si="12"/>
        <v>0</v>
      </c>
      <c r="P110" s="8">
        <f t="shared" si="13"/>
        <v>0</v>
      </c>
      <c r="Q110" s="9">
        <f t="shared" si="14"/>
        <v>0</v>
      </c>
      <c r="R110" s="16">
        <f t="shared" si="15"/>
        <v>0</v>
      </c>
      <c r="S110" s="8"/>
      <c r="T110" s="126">
        <f t="shared" si="16"/>
        <v>0</v>
      </c>
      <c r="V110" s="56"/>
      <c r="AB110" s="9"/>
      <c r="AL110" s="9"/>
      <c r="AM110" s="9"/>
      <c r="AN110" s="9"/>
      <c r="AO110" s="9"/>
      <c r="AP110" s="9"/>
      <c r="AQ110" s="9"/>
      <c r="AR110" s="9"/>
      <c r="AS110" s="9"/>
      <c r="AT110" s="9"/>
      <c r="AU110" s="9"/>
      <c r="AV110" s="9"/>
      <c r="AW110" s="9"/>
      <c r="AX110" s="9"/>
      <c r="AY110" s="9"/>
    </row>
    <row r="111" spans="1:51" ht="47.25" customHeight="1" x14ac:dyDescent="0.3">
      <c r="A111" s="49">
        <v>89</v>
      </c>
      <c r="B111" s="777">
        <v>7000029763</v>
      </c>
      <c r="C111" s="777">
        <v>10</v>
      </c>
      <c r="D111" s="777" t="s">
        <v>378</v>
      </c>
      <c r="E111" s="777">
        <v>1000074848</v>
      </c>
      <c r="F111" s="777">
        <v>85176220</v>
      </c>
      <c r="G111" s="778"/>
      <c r="H111" s="779">
        <v>18</v>
      </c>
      <c r="I111" s="780"/>
      <c r="J111" s="777" t="s">
        <v>359</v>
      </c>
      <c r="K111" s="779" t="s">
        <v>34</v>
      </c>
      <c r="L111" s="779">
        <v>1</v>
      </c>
      <c r="M111" s="53"/>
      <c r="N111" s="58" t="str">
        <f t="shared" si="11"/>
        <v>Included</v>
      </c>
      <c r="O111" s="59">
        <f t="shared" si="12"/>
        <v>0</v>
      </c>
      <c r="P111" s="8">
        <f t="shared" si="13"/>
        <v>0</v>
      </c>
      <c r="Q111" s="9">
        <f t="shared" si="14"/>
        <v>0</v>
      </c>
      <c r="R111" s="16">
        <f t="shared" si="15"/>
        <v>0</v>
      </c>
      <c r="S111" s="8"/>
      <c r="T111" s="126">
        <f t="shared" si="16"/>
        <v>0</v>
      </c>
      <c r="V111" s="56"/>
      <c r="AB111" s="9"/>
      <c r="AL111" s="9"/>
      <c r="AM111" s="9"/>
      <c r="AN111" s="9"/>
      <c r="AO111" s="9"/>
      <c r="AP111" s="9"/>
      <c r="AQ111" s="9"/>
      <c r="AR111" s="9"/>
      <c r="AS111" s="9"/>
      <c r="AT111" s="9"/>
      <c r="AU111" s="9"/>
      <c r="AV111" s="9"/>
      <c r="AW111" s="9"/>
      <c r="AX111" s="9"/>
      <c r="AY111" s="9"/>
    </row>
    <row r="112" spans="1:51" ht="47.25" customHeight="1" x14ac:dyDescent="0.3">
      <c r="A112" s="49">
        <v>90</v>
      </c>
      <c r="B112" s="777">
        <v>7000029764</v>
      </c>
      <c r="C112" s="777">
        <v>10</v>
      </c>
      <c r="D112" s="777" t="s">
        <v>378</v>
      </c>
      <c r="E112" s="777">
        <v>1000031398</v>
      </c>
      <c r="F112" s="777">
        <v>85171890</v>
      </c>
      <c r="G112" s="778"/>
      <c r="H112" s="779">
        <v>18</v>
      </c>
      <c r="I112" s="780"/>
      <c r="J112" s="777" t="s">
        <v>337</v>
      </c>
      <c r="K112" s="779" t="s">
        <v>35</v>
      </c>
      <c r="L112" s="779">
        <v>1</v>
      </c>
      <c r="M112" s="53"/>
      <c r="N112" s="58" t="str">
        <f t="shared" si="11"/>
        <v>Included</v>
      </c>
      <c r="O112" s="59">
        <f t="shared" si="12"/>
        <v>0</v>
      </c>
      <c r="P112" s="8">
        <f t="shared" si="13"/>
        <v>0</v>
      </c>
      <c r="Q112" s="9">
        <f t="shared" si="14"/>
        <v>0</v>
      </c>
      <c r="R112" s="16">
        <f t="shared" si="15"/>
        <v>0</v>
      </c>
      <c r="S112" s="8"/>
      <c r="T112" s="126">
        <f t="shared" si="16"/>
        <v>0</v>
      </c>
      <c r="V112" s="56"/>
      <c r="AB112" s="9"/>
      <c r="AL112" s="9"/>
      <c r="AM112" s="9"/>
      <c r="AN112" s="9"/>
      <c r="AO112" s="9"/>
      <c r="AP112" s="9"/>
      <c r="AQ112" s="9"/>
      <c r="AR112" s="9"/>
      <c r="AS112" s="9"/>
      <c r="AT112" s="9"/>
      <c r="AU112" s="9"/>
      <c r="AV112" s="9"/>
      <c r="AW112" s="9"/>
      <c r="AX112" s="9"/>
      <c r="AY112" s="9"/>
    </row>
    <row r="113" spans="1:51" hidden="1" x14ac:dyDescent="0.3">
      <c r="A113" s="847"/>
      <c r="B113" s="847"/>
      <c r="C113" s="847"/>
      <c r="D113" s="847"/>
      <c r="E113" s="847"/>
      <c r="F113" s="847"/>
      <c r="G113" s="847"/>
      <c r="H113" s="847"/>
      <c r="I113" s="847"/>
      <c r="J113" s="847"/>
      <c r="K113" s="847"/>
      <c r="L113" s="847"/>
      <c r="M113" s="847"/>
      <c r="N113" s="847"/>
      <c r="O113" s="847"/>
      <c r="P113" s="8">
        <f t="shared" si="13"/>
        <v>0</v>
      </c>
      <c r="Q113" s="9">
        <f t="shared" si="14"/>
        <v>0</v>
      </c>
      <c r="R113" s="16">
        <f t="shared" si="15"/>
        <v>0</v>
      </c>
      <c r="S113" s="8"/>
      <c r="T113" s="126">
        <f t="shared" si="16"/>
        <v>0</v>
      </c>
      <c r="V113" s="56"/>
      <c r="AB113" s="9"/>
      <c r="AL113" s="9"/>
      <c r="AM113" s="9"/>
      <c r="AN113" s="9"/>
      <c r="AO113" s="9"/>
      <c r="AP113" s="9"/>
      <c r="AQ113" s="9"/>
      <c r="AR113" s="9"/>
      <c r="AS113" s="9"/>
      <c r="AT113" s="9"/>
      <c r="AU113" s="9"/>
      <c r="AV113" s="9"/>
      <c r="AW113" s="9"/>
      <c r="AX113" s="9"/>
      <c r="AY113" s="9"/>
    </row>
    <row r="114" spans="1:51" ht="30" customHeight="1" x14ac:dyDescent="0.3">
      <c r="A114" s="60"/>
      <c r="B114" s="61"/>
      <c r="C114" s="61"/>
      <c r="D114" s="61"/>
      <c r="E114" s="61"/>
      <c r="F114" s="61"/>
      <c r="G114" s="61"/>
      <c r="H114" s="848" t="s">
        <v>39</v>
      </c>
      <c r="I114" s="848"/>
      <c r="J114" s="848"/>
      <c r="K114" s="848"/>
      <c r="L114" s="848"/>
      <c r="M114" s="849"/>
      <c r="N114" s="62">
        <f>SUM(N19:N113)</f>
        <v>0</v>
      </c>
      <c r="O114" s="63"/>
      <c r="P114" s="6">
        <f>SUM(P19:P113)</f>
        <v>0</v>
      </c>
      <c r="S114" s="6"/>
      <c r="T114" s="64">
        <f>SUM(T19:T113)</f>
        <v>0</v>
      </c>
      <c r="Z114" s="16"/>
      <c r="AA114" s="16"/>
      <c r="AC114" s="16"/>
      <c r="AD114" s="16"/>
      <c r="AF114" s="10"/>
      <c r="AL114" s="9"/>
      <c r="AM114" s="9"/>
      <c r="AN114" s="9"/>
      <c r="AO114" s="9"/>
      <c r="AP114" s="9"/>
      <c r="AQ114" s="9"/>
      <c r="AR114" s="9"/>
      <c r="AS114" s="9"/>
      <c r="AT114" s="9"/>
      <c r="AU114" s="9"/>
      <c r="AV114" s="9"/>
      <c r="AW114" s="9"/>
      <c r="AX114" s="9"/>
      <c r="AY114" s="9"/>
    </row>
    <row r="115" spans="1:51" ht="26.25" customHeight="1" x14ac:dyDescent="0.3">
      <c r="A115" s="65"/>
      <c r="B115" s="66"/>
      <c r="C115" s="66"/>
      <c r="D115" s="66"/>
      <c r="E115" s="66"/>
      <c r="F115" s="66"/>
      <c r="G115" s="66"/>
      <c r="H115" s="850" t="s">
        <v>40</v>
      </c>
      <c r="I115" s="850"/>
      <c r="J115" s="850"/>
      <c r="K115" s="850"/>
      <c r="L115" s="850"/>
      <c r="M115" s="851"/>
      <c r="N115" s="67">
        <f>'Sch-7'!M20</f>
        <v>0</v>
      </c>
      <c r="O115" s="68"/>
      <c r="Z115" s="10"/>
      <c r="AA115" s="16"/>
      <c r="AC115" s="10"/>
      <c r="AD115" s="16"/>
      <c r="AL115" s="9"/>
      <c r="AM115" s="9"/>
      <c r="AN115" s="9"/>
      <c r="AO115" s="9"/>
      <c r="AP115" s="9"/>
      <c r="AQ115" s="9"/>
      <c r="AR115" s="9"/>
      <c r="AS115" s="9"/>
      <c r="AT115" s="9"/>
      <c r="AU115" s="9"/>
      <c r="AV115" s="9"/>
      <c r="AW115" s="9"/>
      <c r="AX115" s="9"/>
      <c r="AY115" s="9"/>
    </row>
    <row r="116" spans="1:51" ht="26.25" customHeight="1" thickBot="1" x14ac:dyDescent="0.35">
      <c r="A116" s="69"/>
      <c r="B116" s="70"/>
      <c r="C116" s="70"/>
      <c r="D116" s="70"/>
      <c r="E116" s="70"/>
      <c r="F116" s="70"/>
      <c r="G116" s="70"/>
      <c r="H116" s="852" t="s">
        <v>41</v>
      </c>
      <c r="I116" s="853"/>
      <c r="J116" s="853"/>
      <c r="K116" s="853"/>
      <c r="L116" s="853"/>
      <c r="M116" s="854"/>
      <c r="N116" s="71">
        <f>N115+N114</f>
        <v>0</v>
      </c>
      <c r="O116" s="72"/>
      <c r="Z116" s="10"/>
      <c r="AA116" s="73"/>
      <c r="AB116" s="74"/>
      <c r="AC116" s="74"/>
      <c r="AD116" s="73"/>
      <c r="AF116" s="75"/>
      <c r="AL116" s="9"/>
      <c r="AM116" s="9"/>
      <c r="AN116" s="9"/>
      <c r="AO116" s="9"/>
      <c r="AP116" s="9"/>
      <c r="AQ116" s="9"/>
      <c r="AR116" s="9"/>
      <c r="AS116" s="9"/>
      <c r="AT116" s="9"/>
      <c r="AU116" s="9"/>
      <c r="AV116" s="9"/>
      <c r="AW116" s="9"/>
      <c r="AX116" s="9"/>
      <c r="AY116" s="9"/>
    </row>
    <row r="117" spans="1:51" ht="15" hidden="1" customHeight="1" x14ac:dyDescent="0.3">
      <c r="A117" s="76"/>
      <c r="B117" s="76"/>
      <c r="C117" s="76"/>
      <c r="D117" s="76"/>
      <c r="E117" s="76"/>
      <c r="F117" s="76"/>
      <c r="G117" s="76"/>
      <c r="H117" s="852" t="s">
        <v>42</v>
      </c>
      <c r="I117" s="853"/>
      <c r="J117" s="853"/>
      <c r="K117" s="853"/>
      <c r="L117" s="853"/>
      <c r="M117" s="854"/>
      <c r="N117" s="71">
        <f>SUM(O19:O113)</f>
        <v>0</v>
      </c>
      <c r="O117" s="72"/>
      <c r="Z117" s="10"/>
      <c r="AA117" s="73"/>
      <c r="AB117" s="74"/>
      <c r="AC117" s="74"/>
      <c r="AD117" s="73"/>
      <c r="AF117" s="75"/>
      <c r="AL117" s="9"/>
      <c r="AM117" s="9"/>
      <c r="AN117" s="9"/>
      <c r="AO117" s="9"/>
      <c r="AP117" s="9"/>
      <c r="AQ117" s="9"/>
      <c r="AR117" s="9"/>
      <c r="AS117" s="9"/>
      <c r="AT117" s="9"/>
      <c r="AU117" s="9"/>
      <c r="AV117" s="9"/>
      <c r="AW117" s="9"/>
      <c r="AX117" s="9"/>
      <c r="AY117" s="9"/>
    </row>
    <row r="118" spans="1:51" x14ac:dyDescent="0.3">
      <c r="A118" s="855"/>
      <c r="B118" s="855"/>
      <c r="C118" s="855"/>
      <c r="D118" s="855"/>
      <c r="E118" s="855"/>
      <c r="F118" s="855"/>
      <c r="G118" s="855"/>
      <c r="H118" s="855"/>
      <c r="I118" s="855"/>
      <c r="J118" s="855"/>
      <c r="K118" s="855"/>
      <c r="L118" s="855"/>
      <c r="M118" s="855"/>
      <c r="N118" s="855"/>
      <c r="O118" s="855"/>
      <c r="Z118" s="75"/>
      <c r="AA118" s="16"/>
      <c r="AC118" s="75"/>
      <c r="AD118" s="16"/>
      <c r="AL118" s="9"/>
      <c r="AM118" s="9"/>
      <c r="AN118" s="9"/>
      <c r="AO118" s="9"/>
      <c r="AP118" s="9"/>
      <c r="AQ118" s="9"/>
      <c r="AR118" s="9"/>
      <c r="AS118" s="9"/>
      <c r="AT118" s="9"/>
      <c r="AU118" s="9"/>
      <c r="AV118" s="9"/>
      <c r="AW118" s="9"/>
      <c r="AX118" s="9"/>
      <c r="AY118" s="9"/>
    </row>
    <row r="119" spans="1:51" ht="26.25" customHeight="1" x14ac:dyDescent="0.3">
      <c r="A119" s="77" t="s">
        <v>43</v>
      </c>
      <c r="B119" s="856" t="s">
        <v>44</v>
      </c>
      <c r="C119" s="856"/>
      <c r="D119" s="856"/>
      <c r="E119" s="856"/>
      <c r="F119" s="856"/>
      <c r="G119" s="856"/>
      <c r="H119" s="856"/>
      <c r="I119" s="856"/>
      <c r="J119" s="856"/>
      <c r="K119" s="856"/>
      <c r="L119" s="856"/>
      <c r="M119" s="856"/>
      <c r="N119" s="856"/>
      <c r="O119" s="856"/>
      <c r="AL119" s="9"/>
      <c r="AM119" s="9"/>
      <c r="AN119" s="9"/>
      <c r="AO119" s="9"/>
      <c r="AP119" s="9"/>
      <c r="AQ119" s="9"/>
      <c r="AR119" s="9"/>
      <c r="AS119" s="9"/>
      <c r="AT119" s="9"/>
      <c r="AU119" s="9"/>
      <c r="AV119" s="9"/>
      <c r="AW119" s="9"/>
      <c r="AX119" s="9"/>
      <c r="AY119" s="9"/>
    </row>
    <row r="120" spans="1:51" ht="26.25" customHeight="1" x14ac:dyDescent="0.3">
      <c r="A120" s="75" t="s">
        <v>45</v>
      </c>
      <c r="B120" s="856" t="s">
        <v>46</v>
      </c>
      <c r="C120" s="856"/>
      <c r="D120" s="856"/>
      <c r="E120" s="856"/>
      <c r="F120" s="856"/>
      <c r="G120" s="856"/>
      <c r="H120" s="856"/>
      <c r="I120" s="856"/>
      <c r="J120" s="856"/>
      <c r="K120" s="856"/>
      <c r="L120" s="856"/>
      <c r="M120" s="856"/>
      <c r="N120" s="856"/>
      <c r="O120" s="856"/>
      <c r="AL120" s="9"/>
      <c r="AM120" s="9"/>
      <c r="AN120" s="9"/>
      <c r="AO120" s="9"/>
      <c r="AP120" s="9"/>
      <c r="AQ120" s="9"/>
      <c r="AR120" s="9"/>
      <c r="AS120" s="9"/>
      <c r="AT120" s="9"/>
      <c r="AU120" s="9"/>
      <c r="AV120" s="9"/>
      <c r="AW120" s="9"/>
      <c r="AX120" s="9"/>
      <c r="AY120" s="9"/>
    </row>
    <row r="121" spans="1:51" x14ac:dyDescent="0.3">
      <c r="A121" s="75"/>
      <c r="B121" s="75"/>
      <c r="C121" s="75"/>
      <c r="D121" s="75"/>
      <c r="E121" s="75"/>
      <c r="F121" s="856"/>
      <c r="G121" s="856"/>
      <c r="H121" s="856"/>
      <c r="I121" s="856"/>
      <c r="J121" s="856"/>
      <c r="K121" s="856"/>
      <c r="L121" s="856"/>
      <c r="M121" s="856"/>
      <c r="N121" s="856"/>
      <c r="O121" s="856"/>
      <c r="AL121" s="9"/>
      <c r="AM121" s="9"/>
      <c r="AN121" s="9"/>
      <c r="AO121" s="9"/>
      <c r="AP121" s="9"/>
      <c r="AQ121" s="9"/>
      <c r="AR121" s="9"/>
      <c r="AS121" s="9"/>
      <c r="AT121" s="9"/>
      <c r="AU121" s="9"/>
      <c r="AV121" s="9"/>
      <c r="AW121" s="9"/>
      <c r="AX121" s="9"/>
      <c r="AY121" s="9"/>
    </row>
    <row r="122" spans="1:51" ht="31.2" x14ac:dyDescent="0.3">
      <c r="A122" s="78" t="s">
        <v>47</v>
      </c>
      <c r="B122" s="79" t="str">
        <f>'Names of Bidder'!C32&amp;"-"&amp; 'Names of Bidder'!D32&amp;"-" &amp;'Names of Bidder'!E32</f>
        <v>--</v>
      </c>
      <c r="C122" s="78"/>
      <c r="D122" s="78"/>
      <c r="E122" s="78"/>
      <c r="F122" s="9"/>
      <c r="G122" s="78"/>
      <c r="H122" s="78"/>
      <c r="I122" s="80"/>
      <c r="K122" s="81"/>
      <c r="L122" s="82"/>
      <c r="AL122" s="9"/>
      <c r="AM122" s="9"/>
      <c r="AN122" s="9"/>
      <c r="AO122" s="9"/>
      <c r="AP122" s="9"/>
      <c r="AQ122" s="9"/>
      <c r="AR122" s="9"/>
      <c r="AS122" s="9"/>
      <c r="AT122" s="9"/>
      <c r="AU122" s="9"/>
      <c r="AV122" s="9"/>
      <c r="AW122" s="9"/>
      <c r="AX122" s="9"/>
      <c r="AY122" s="9"/>
    </row>
    <row r="123" spans="1:51" ht="46.8" x14ac:dyDescent="0.3">
      <c r="A123" s="78" t="s">
        <v>48</v>
      </c>
      <c r="B123" s="41" t="str">
        <f>IF('Names of Bidder'!C33=0, "", 'Names of Bidder'!C33)</f>
        <v/>
      </c>
      <c r="C123" s="78"/>
      <c r="D123" s="78"/>
      <c r="E123" s="78"/>
      <c r="F123" s="9"/>
      <c r="G123" s="78"/>
      <c r="H123" s="78"/>
      <c r="I123" s="80"/>
      <c r="L123" s="82" t="s">
        <v>49</v>
      </c>
      <c r="M123" s="41" t="str">
        <f>IF('Names of Bidder'!C25=0, "", 'Names of Bidder'!C25)</f>
        <v/>
      </c>
      <c r="AL123" s="9"/>
      <c r="AM123" s="9"/>
      <c r="AN123" s="9"/>
      <c r="AO123" s="9"/>
      <c r="AP123" s="9"/>
      <c r="AQ123" s="9"/>
      <c r="AR123" s="9"/>
      <c r="AS123" s="9"/>
      <c r="AT123" s="9"/>
      <c r="AU123" s="9"/>
      <c r="AV123" s="9"/>
      <c r="AW123" s="9"/>
      <c r="AX123" s="9"/>
      <c r="AY123" s="9"/>
    </row>
    <row r="124" spans="1:51" x14ac:dyDescent="0.3">
      <c r="A124" s="7"/>
      <c r="B124" s="7"/>
      <c r="C124" s="7"/>
      <c r="D124" s="7"/>
      <c r="E124" s="7"/>
      <c r="F124" s="7"/>
      <c r="G124" s="7"/>
      <c r="H124" s="7"/>
      <c r="I124" s="83"/>
      <c r="J124" s="8"/>
      <c r="K124" s="7"/>
      <c r="L124" s="82" t="s">
        <v>50</v>
      </c>
      <c r="M124" s="41" t="str">
        <f>IF('Names of Bidder'!C26=0, "", 'Names of Bidder'!C26)</f>
        <v/>
      </c>
      <c r="N124" s="8"/>
      <c r="AL124" s="9"/>
      <c r="AM124" s="9"/>
      <c r="AN124" s="9"/>
      <c r="AO124" s="9"/>
      <c r="AP124" s="9"/>
      <c r="AQ124" s="9"/>
      <c r="AR124" s="9"/>
      <c r="AS124" s="9"/>
      <c r="AT124" s="9"/>
      <c r="AU124" s="9"/>
      <c r="AV124" s="9"/>
      <c r="AW124" s="9"/>
      <c r="AX124" s="9"/>
      <c r="AY124" s="9"/>
    </row>
    <row r="125" spans="1:51" x14ac:dyDescent="0.3">
      <c r="A125" s="84"/>
      <c r="B125" s="84"/>
      <c r="C125" s="84"/>
      <c r="D125" s="84"/>
      <c r="E125" s="84"/>
      <c r="F125" s="84"/>
      <c r="G125" s="84"/>
      <c r="H125" s="84"/>
      <c r="I125" s="85"/>
      <c r="J125" s="56"/>
      <c r="K125" s="84"/>
      <c r="L125" s="82"/>
      <c r="M125" s="86"/>
      <c r="N125" s="56"/>
      <c r="O125" s="32"/>
      <c r="AL125" s="9"/>
      <c r="AM125" s="9"/>
      <c r="AN125" s="9"/>
      <c r="AO125" s="9"/>
      <c r="AP125" s="9"/>
      <c r="AQ125" s="9"/>
      <c r="AR125" s="9"/>
      <c r="AS125" s="9"/>
      <c r="AT125" s="9"/>
      <c r="AU125" s="9"/>
      <c r="AV125" s="9"/>
      <c r="AW125" s="9"/>
      <c r="AX125" s="9"/>
      <c r="AY125" s="9"/>
    </row>
    <row r="126" spans="1:51" x14ac:dyDescent="0.3">
      <c r="A126" s="84"/>
      <c r="B126" s="84"/>
      <c r="C126" s="84"/>
      <c r="D126" s="84"/>
      <c r="E126" s="84"/>
      <c r="F126" s="84"/>
      <c r="G126" s="84"/>
      <c r="H126" s="84"/>
      <c r="I126" s="85"/>
      <c r="J126" s="56"/>
      <c r="K126" s="84"/>
      <c r="L126" s="84"/>
      <c r="M126" s="56"/>
      <c r="N126" s="56"/>
      <c r="O126" s="32"/>
      <c r="AL126" s="9"/>
      <c r="AM126" s="9"/>
      <c r="AN126" s="9"/>
      <c r="AO126" s="9"/>
      <c r="AP126" s="9"/>
      <c r="AQ126" s="9"/>
      <c r="AR126" s="9"/>
      <c r="AS126" s="9"/>
      <c r="AT126" s="9"/>
      <c r="AU126" s="9"/>
      <c r="AV126" s="9"/>
      <c r="AW126" s="9"/>
      <c r="AX126" s="9"/>
      <c r="AY126" s="9"/>
    </row>
    <row r="127" spans="1:51" x14ac:dyDescent="0.3">
      <c r="A127" s="84"/>
      <c r="B127" s="84"/>
      <c r="C127" s="84"/>
      <c r="D127" s="84"/>
      <c r="E127" s="84"/>
      <c r="F127" s="84"/>
      <c r="G127" s="84"/>
      <c r="H127" s="84"/>
      <c r="I127" s="85"/>
      <c r="J127" s="56"/>
      <c r="K127" s="84"/>
      <c r="L127" s="84"/>
      <c r="M127" s="56"/>
      <c r="N127" s="56"/>
      <c r="O127" s="32"/>
      <c r="AL127" s="9"/>
      <c r="AM127" s="9"/>
      <c r="AN127" s="9"/>
      <c r="AO127" s="9"/>
      <c r="AP127" s="9"/>
      <c r="AQ127" s="9"/>
      <c r="AR127" s="9"/>
      <c r="AS127" s="9"/>
      <c r="AT127" s="9"/>
      <c r="AU127" s="9"/>
      <c r="AV127" s="9"/>
      <c r="AW127" s="9"/>
      <c r="AX127" s="9"/>
      <c r="AY127" s="9"/>
    </row>
    <row r="128" spans="1:51" x14ac:dyDescent="0.3">
      <c r="A128" s="84"/>
      <c r="B128" s="84"/>
      <c r="C128" s="84"/>
      <c r="D128" s="84"/>
      <c r="E128" s="84"/>
      <c r="F128" s="84"/>
      <c r="G128" s="84"/>
      <c r="H128" s="84"/>
      <c r="I128" s="85"/>
      <c r="J128" s="56"/>
      <c r="K128" s="84"/>
      <c r="L128" s="84"/>
      <c r="M128" s="56"/>
      <c r="N128" s="56"/>
      <c r="O128" s="32"/>
      <c r="AL128" s="9"/>
      <c r="AM128" s="9"/>
      <c r="AN128" s="9"/>
      <c r="AO128" s="9"/>
      <c r="AP128" s="9"/>
      <c r="AQ128" s="9"/>
      <c r="AR128" s="9"/>
      <c r="AS128" s="9"/>
      <c r="AT128" s="9"/>
      <c r="AU128" s="9"/>
      <c r="AV128" s="9"/>
      <c r="AW128" s="9"/>
      <c r="AX128" s="9"/>
      <c r="AY128" s="9"/>
    </row>
    <row r="129" spans="1:51" x14ac:dyDescent="0.3">
      <c r="A129" s="84"/>
      <c r="B129" s="84"/>
      <c r="C129" s="84"/>
      <c r="D129" s="84"/>
      <c r="E129" s="84"/>
      <c r="F129" s="84"/>
      <c r="G129" s="84"/>
      <c r="H129" s="84"/>
      <c r="I129" s="85"/>
      <c r="J129" s="56"/>
      <c r="K129" s="84"/>
      <c r="L129" s="84"/>
      <c r="M129" s="56"/>
      <c r="N129" s="56"/>
      <c r="O129" s="32"/>
      <c r="AL129" s="9"/>
      <c r="AM129" s="9"/>
      <c r="AN129" s="9"/>
      <c r="AO129" s="9"/>
      <c r="AP129" s="9"/>
      <c r="AQ129" s="9"/>
      <c r="AR129" s="9"/>
      <c r="AS129" s="9"/>
      <c r="AT129" s="9"/>
      <c r="AU129" s="9"/>
      <c r="AV129" s="9"/>
      <c r="AW129" s="9"/>
      <c r="AX129" s="9"/>
      <c r="AY129" s="9"/>
    </row>
    <row r="130" spans="1:51" x14ac:dyDescent="0.3">
      <c r="A130" s="84"/>
      <c r="B130" s="84"/>
      <c r="C130" s="84"/>
      <c r="D130" s="84"/>
      <c r="E130" s="84"/>
      <c r="F130" s="84"/>
      <c r="G130" s="84"/>
      <c r="H130" s="84"/>
      <c r="I130" s="85"/>
      <c r="J130" s="56"/>
      <c r="K130" s="84"/>
      <c r="L130" s="84"/>
      <c r="M130" s="56"/>
      <c r="N130" s="56"/>
      <c r="O130" s="32"/>
      <c r="AL130" s="9"/>
      <c r="AM130" s="9"/>
      <c r="AN130" s="9"/>
      <c r="AO130" s="9"/>
      <c r="AP130" s="9"/>
      <c r="AQ130" s="9"/>
      <c r="AR130" s="9"/>
      <c r="AS130" s="9"/>
      <c r="AT130" s="9"/>
      <c r="AU130" s="9"/>
      <c r="AV130" s="9"/>
      <c r="AW130" s="9"/>
      <c r="AX130" s="9"/>
      <c r="AY130" s="9"/>
    </row>
    <row r="131" spans="1:51" x14ac:dyDescent="0.3">
      <c r="A131" s="84"/>
      <c r="B131" s="84"/>
      <c r="C131" s="84"/>
      <c r="D131" s="84"/>
      <c r="E131" s="84"/>
      <c r="F131" s="84"/>
      <c r="G131" s="84"/>
      <c r="H131" s="84"/>
      <c r="I131" s="85"/>
      <c r="J131" s="56"/>
      <c r="K131" s="84"/>
      <c r="L131" s="84"/>
      <c r="M131" s="56"/>
      <c r="N131" s="56"/>
      <c r="O131" s="32"/>
      <c r="AL131" s="9"/>
      <c r="AM131" s="9"/>
      <c r="AN131" s="9"/>
      <c r="AO131" s="9"/>
      <c r="AP131" s="9"/>
      <c r="AQ131" s="9"/>
      <c r="AR131" s="9"/>
      <c r="AS131" s="9"/>
      <c r="AT131" s="9"/>
      <c r="AU131" s="9"/>
      <c r="AV131" s="9"/>
      <c r="AW131" s="9"/>
      <c r="AX131" s="9"/>
      <c r="AY131" s="9"/>
    </row>
    <row r="132" spans="1:51" x14ac:dyDescent="0.3">
      <c r="A132" s="84"/>
      <c r="B132" s="84"/>
      <c r="C132" s="84"/>
      <c r="D132" s="84"/>
      <c r="E132" s="84"/>
      <c r="F132" s="84"/>
      <c r="G132" s="84"/>
      <c r="H132" s="84"/>
      <c r="I132" s="85"/>
      <c r="J132" s="56"/>
      <c r="K132" s="84"/>
      <c r="L132" s="84"/>
      <c r="M132" s="56"/>
      <c r="N132" s="56"/>
      <c r="O132" s="32"/>
      <c r="P132" s="9"/>
      <c r="Q132" s="9"/>
      <c r="R132" s="9"/>
      <c r="S132" s="9"/>
      <c r="T132" s="9"/>
      <c r="U132" s="9"/>
      <c r="V132" s="9"/>
      <c r="W132" s="9"/>
      <c r="X132" s="9"/>
      <c r="Y132" s="9"/>
      <c r="AB132" s="9"/>
      <c r="AL132" s="9"/>
      <c r="AM132" s="9"/>
      <c r="AN132" s="9"/>
      <c r="AO132" s="9"/>
      <c r="AP132" s="9"/>
      <c r="AQ132" s="9"/>
      <c r="AR132" s="9"/>
      <c r="AS132" s="9"/>
      <c r="AT132" s="9"/>
      <c r="AU132" s="9"/>
      <c r="AV132" s="9"/>
      <c r="AW132" s="9"/>
      <c r="AX132" s="9"/>
      <c r="AY132" s="9"/>
    </row>
    <row r="133" spans="1:51" x14ac:dyDescent="0.3">
      <c r="A133" s="84"/>
      <c r="B133" s="84"/>
      <c r="C133" s="84"/>
      <c r="D133" s="84"/>
      <c r="E133" s="84"/>
      <c r="F133" s="84"/>
      <c r="G133" s="84"/>
      <c r="H133" s="84"/>
      <c r="I133" s="85"/>
      <c r="J133" s="56"/>
      <c r="K133" s="84"/>
      <c r="L133" s="84"/>
      <c r="M133" s="56"/>
      <c r="N133" s="56"/>
      <c r="O133" s="32"/>
      <c r="P133" s="9"/>
      <c r="Q133" s="9"/>
      <c r="R133" s="9"/>
      <c r="S133" s="9"/>
      <c r="T133" s="9"/>
      <c r="U133" s="9"/>
      <c r="V133" s="9"/>
      <c r="W133" s="9"/>
      <c r="X133" s="9"/>
      <c r="Y133" s="9"/>
      <c r="AB133" s="9"/>
      <c r="AL133" s="9"/>
      <c r="AM133" s="9"/>
      <c r="AN133" s="9"/>
      <c r="AO133" s="9"/>
      <c r="AP133" s="9"/>
      <c r="AQ133" s="9"/>
      <c r="AR133" s="9"/>
      <c r="AS133" s="9"/>
      <c r="AT133" s="9"/>
      <c r="AU133" s="9"/>
      <c r="AV133" s="9"/>
      <c r="AW133" s="9"/>
      <c r="AX133" s="9"/>
      <c r="AY133" s="9"/>
    </row>
    <row r="134" spans="1:51" x14ac:dyDescent="0.3">
      <c r="A134" s="84"/>
      <c r="B134" s="84"/>
      <c r="C134" s="84"/>
      <c r="D134" s="84"/>
      <c r="E134" s="84"/>
      <c r="F134" s="84"/>
      <c r="G134" s="84"/>
      <c r="H134" s="84"/>
      <c r="I134" s="85"/>
      <c r="J134" s="56"/>
      <c r="K134" s="84"/>
      <c r="L134" s="84"/>
      <c r="M134" s="56"/>
      <c r="N134" s="56"/>
      <c r="O134" s="32"/>
      <c r="P134" s="9"/>
      <c r="Q134" s="9"/>
      <c r="R134" s="9"/>
      <c r="S134" s="9"/>
      <c r="T134" s="9"/>
      <c r="U134" s="9"/>
      <c r="V134" s="9"/>
      <c r="W134" s="9"/>
      <c r="X134" s="9"/>
      <c r="Y134" s="9"/>
      <c r="AB134" s="9"/>
      <c r="AL134" s="9"/>
      <c r="AM134" s="9"/>
      <c r="AN134" s="9"/>
      <c r="AO134" s="9"/>
      <c r="AP134" s="9"/>
      <c r="AQ134" s="9"/>
      <c r="AR134" s="9"/>
      <c r="AS134" s="9"/>
      <c r="AT134" s="9"/>
      <c r="AU134" s="9"/>
      <c r="AV134" s="9"/>
      <c r="AW134" s="9"/>
      <c r="AX134" s="9"/>
      <c r="AY134" s="9"/>
    </row>
    <row r="135" spans="1:51" x14ac:dyDescent="0.3">
      <c r="A135" s="84"/>
      <c r="B135" s="84"/>
      <c r="C135" s="84"/>
      <c r="D135" s="84"/>
      <c r="E135" s="84"/>
      <c r="F135" s="84"/>
      <c r="G135" s="84"/>
      <c r="H135" s="84"/>
      <c r="I135" s="85"/>
      <c r="J135" s="56"/>
      <c r="K135" s="84"/>
      <c r="L135" s="84"/>
      <c r="M135" s="56"/>
      <c r="N135" s="56"/>
      <c r="O135" s="32"/>
      <c r="P135" s="9"/>
      <c r="Q135" s="9"/>
      <c r="R135" s="9"/>
      <c r="S135" s="9"/>
      <c r="T135" s="9"/>
      <c r="U135" s="9"/>
      <c r="V135" s="9"/>
      <c r="W135" s="9"/>
      <c r="X135" s="9"/>
      <c r="Y135" s="9"/>
      <c r="AB135" s="9"/>
      <c r="AL135" s="9"/>
      <c r="AM135" s="9"/>
      <c r="AN135" s="9"/>
      <c r="AO135" s="9"/>
      <c r="AP135" s="9"/>
      <c r="AQ135" s="9"/>
      <c r="AR135" s="9"/>
      <c r="AS135" s="9"/>
      <c r="AT135" s="9"/>
      <c r="AU135" s="9"/>
      <c r="AV135" s="9"/>
      <c r="AW135" s="9"/>
      <c r="AX135" s="9"/>
      <c r="AY135" s="9"/>
    </row>
    <row r="136" spans="1:51" x14ac:dyDescent="0.3">
      <c r="A136" s="84"/>
      <c r="B136" s="84"/>
      <c r="C136" s="84"/>
      <c r="D136" s="84"/>
      <c r="E136" s="84"/>
      <c r="F136" s="84"/>
      <c r="G136" s="84"/>
      <c r="H136" s="84"/>
      <c r="I136" s="85"/>
      <c r="J136" s="56"/>
      <c r="K136" s="84"/>
      <c r="L136" s="84"/>
      <c r="M136" s="56"/>
      <c r="N136" s="56"/>
      <c r="O136" s="32"/>
      <c r="P136" s="9"/>
      <c r="Q136" s="9"/>
      <c r="R136" s="9"/>
      <c r="S136" s="9"/>
      <c r="T136" s="9"/>
      <c r="U136" s="9"/>
      <c r="V136" s="9"/>
      <c r="W136" s="9"/>
      <c r="X136" s="9"/>
      <c r="Y136" s="9"/>
      <c r="AB136" s="9"/>
      <c r="AL136" s="9"/>
      <c r="AM136" s="9"/>
      <c r="AN136" s="9"/>
      <c r="AO136" s="9"/>
      <c r="AP136" s="9"/>
      <c r="AQ136" s="9"/>
      <c r="AR136" s="9"/>
      <c r="AS136" s="9"/>
      <c r="AT136" s="9"/>
      <c r="AU136" s="9"/>
      <c r="AV136" s="9"/>
      <c r="AW136" s="9"/>
      <c r="AX136" s="9"/>
      <c r="AY136" s="9"/>
    </row>
    <row r="137" spans="1:51" x14ac:dyDescent="0.3">
      <c r="A137" s="84"/>
      <c r="B137" s="84"/>
      <c r="C137" s="84"/>
      <c r="D137" s="84"/>
      <c r="E137" s="84"/>
      <c r="F137" s="84"/>
      <c r="G137" s="84"/>
      <c r="H137" s="84"/>
      <c r="I137" s="85"/>
      <c r="J137" s="56"/>
      <c r="K137" s="84"/>
      <c r="L137" s="84"/>
      <c r="M137" s="56"/>
      <c r="N137" s="56"/>
      <c r="O137" s="32"/>
      <c r="P137" s="9"/>
      <c r="Q137" s="9"/>
      <c r="R137" s="9"/>
      <c r="S137" s="9"/>
      <c r="T137" s="9"/>
      <c r="U137" s="9"/>
      <c r="V137" s="9"/>
      <c r="W137" s="9"/>
      <c r="X137" s="9"/>
      <c r="Y137" s="9"/>
      <c r="AB137" s="9"/>
      <c r="AL137" s="9"/>
      <c r="AM137" s="9"/>
      <c r="AN137" s="9"/>
      <c r="AO137" s="9"/>
      <c r="AP137" s="9"/>
      <c r="AQ137" s="9"/>
      <c r="AR137" s="9"/>
      <c r="AS137" s="9"/>
      <c r="AT137" s="9"/>
      <c r="AU137" s="9"/>
      <c r="AV137" s="9"/>
      <c r="AW137" s="9"/>
      <c r="AX137" s="9"/>
      <c r="AY137" s="9"/>
    </row>
    <row r="138" spans="1:51" x14ac:dyDescent="0.3">
      <c r="A138" s="84"/>
      <c r="B138" s="84"/>
      <c r="C138" s="84"/>
      <c r="D138" s="84"/>
      <c r="E138" s="84"/>
      <c r="F138" s="84"/>
      <c r="G138" s="84"/>
      <c r="H138" s="84"/>
      <c r="I138" s="85"/>
      <c r="J138" s="56"/>
      <c r="K138" s="84"/>
      <c r="L138" s="84"/>
      <c r="M138" s="56"/>
      <c r="N138" s="56"/>
      <c r="O138" s="32"/>
      <c r="P138" s="9"/>
      <c r="Q138" s="9"/>
      <c r="R138" s="9"/>
      <c r="S138" s="9"/>
      <c r="T138" s="9"/>
      <c r="U138" s="9"/>
      <c r="V138" s="9"/>
      <c r="W138" s="9"/>
      <c r="X138" s="9"/>
      <c r="Y138" s="9"/>
      <c r="AB138" s="9"/>
      <c r="AL138" s="9"/>
      <c r="AM138" s="9"/>
      <c r="AN138" s="9"/>
      <c r="AO138" s="9"/>
      <c r="AP138" s="9"/>
      <c r="AQ138" s="9"/>
      <c r="AR138" s="9"/>
      <c r="AS138" s="9"/>
      <c r="AT138" s="9"/>
      <c r="AU138" s="9"/>
      <c r="AV138" s="9"/>
      <c r="AW138" s="9"/>
      <c r="AX138" s="9"/>
      <c r="AY138" s="9"/>
    </row>
    <row r="139" spans="1:51" x14ac:dyDescent="0.3">
      <c r="A139" s="84"/>
      <c r="B139" s="84"/>
      <c r="C139" s="84"/>
      <c r="D139" s="84"/>
      <c r="E139" s="84"/>
      <c r="F139" s="84"/>
      <c r="G139" s="84"/>
      <c r="H139" s="84"/>
      <c r="I139" s="85"/>
      <c r="J139" s="56"/>
      <c r="K139" s="84"/>
      <c r="L139" s="84"/>
      <c r="M139" s="56"/>
      <c r="N139" s="56"/>
      <c r="O139" s="32"/>
      <c r="P139" s="9"/>
      <c r="Q139" s="9"/>
      <c r="R139" s="9"/>
      <c r="S139" s="9"/>
      <c r="T139" s="9"/>
      <c r="U139" s="9"/>
      <c r="V139" s="9"/>
      <c r="W139" s="9"/>
      <c r="X139" s="9"/>
      <c r="Y139" s="9"/>
      <c r="AB139" s="9"/>
      <c r="AL139" s="9"/>
      <c r="AM139" s="9"/>
      <c r="AN139" s="9"/>
      <c r="AO139" s="9"/>
      <c r="AP139" s="9"/>
      <c r="AQ139" s="9"/>
      <c r="AR139" s="9"/>
      <c r="AS139" s="9"/>
      <c r="AT139" s="9"/>
      <c r="AU139" s="9"/>
      <c r="AV139" s="9"/>
      <c r="AW139" s="9"/>
      <c r="AX139" s="9"/>
      <c r="AY139" s="9"/>
    </row>
    <row r="140" spans="1:51" x14ac:dyDescent="0.3">
      <c r="A140" s="84"/>
      <c r="B140" s="84"/>
      <c r="C140" s="84"/>
      <c r="D140" s="84"/>
      <c r="E140" s="84"/>
      <c r="F140" s="84"/>
      <c r="G140" s="84"/>
      <c r="H140" s="84"/>
      <c r="I140" s="85"/>
      <c r="J140" s="56"/>
      <c r="K140" s="84"/>
      <c r="L140" s="84"/>
      <c r="M140" s="56"/>
      <c r="N140" s="56"/>
      <c r="O140" s="32"/>
      <c r="P140" s="9"/>
      <c r="Q140" s="9"/>
      <c r="R140" s="9"/>
      <c r="S140" s="9"/>
      <c r="T140" s="9"/>
      <c r="U140" s="9"/>
      <c r="V140" s="9"/>
      <c r="W140" s="9"/>
      <c r="X140" s="9"/>
      <c r="Y140" s="9"/>
      <c r="AB140" s="9"/>
      <c r="AL140" s="9"/>
      <c r="AM140" s="9"/>
      <c r="AN140" s="9"/>
      <c r="AO140" s="9"/>
      <c r="AP140" s="9"/>
      <c r="AQ140" s="9"/>
      <c r="AR140" s="9"/>
      <c r="AS140" s="9"/>
      <c r="AT140" s="9"/>
      <c r="AU140" s="9"/>
      <c r="AV140" s="9"/>
      <c r="AW140" s="9"/>
      <c r="AX140" s="9"/>
      <c r="AY140" s="9"/>
    </row>
    <row r="141" spans="1:51" x14ac:dyDescent="0.3">
      <c r="A141" s="84"/>
      <c r="B141" s="84"/>
      <c r="C141" s="84"/>
      <c r="D141" s="84"/>
      <c r="E141" s="84"/>
      <c r="F141" s="84"/>
      <c r="G141" s="84"/>
      <c r="H141" s="84"/>
      <c r="I141" s="85"/>
      <c r="J141" s="56"/>
      <c r="K141" s="84"/>
      <c r="L141" s="84"/>
      <c r="M141" s="56"/>
      <c r="N141" s="56"/>
      <c r="O141" s="32"/>
      <c r="P141" s="9"/>
      <c r="Q141" s="9"/>
      <c r="R141" s="9"/>
      <c r="S141" s="9"/>
      <c r="T141" s="9"/>
      <c r="U141" s="9"/>
      <c r="V141" s="9"/>
      <c r="W141" s="9"/>
      <c r="X141" s="9"/>
      <c r="Y141" s="9"/>
      <c r="AB141" s="9"/>
      <c r="AL141" s="9"/>
      <c r="AM141" s="9"/>
      <c r="AN141" s="9"/>
      <c r="AO141" s="9"/>
      <c r="AP141" s="9"/>
      <c r="AQ141" s="9"/>
      <c r="AR141" s="9"/>
      <c r="AS141" s="9"/>
      <c r="AT141" s="9"/>
      <c r="AU141" s="9"/>
      <c r="AV141" s="9"/>
      <c r="AW141" s="9"/>
      <c r="AX141" s="9"/>
      <c r="AY141" s="9"/>
    </row>
    <row r="142" spans="1:51" x14ac:dyDescent="0.3">
      <c r="A142" s="84"/>
      <c r="B142" s="84"/>
      <c r="C142" s="84"/>
      <c r="D142" s="84"/>
      <c r="E142" s="84"/>
      <c r="F142" s="84"/>
      <c r="G142" s="84"/>
      <c r="H142" s="84"/>
      <c r="I142" s="85"/>
      <c r="J142" s="56"/>
      <c r="K142" s="84"/>
      <c r="L142" s="84"/>
      <c r="M142" s="56"/>
      <c r="N142" s="56"/>
      <c r="O142" s="32"/>
      <c r="P142" s="9"/>
      <c r="Q142" s="9"/>
      <c r="R142" s="9"/>
      <c r="S142" s="9"/>
      <c r="T142" s="9"/>
      <c r="U142" s="9"/>
      <c r="V142" s="9"/>
      <c r="W142" s="9"/>
      <c r="X142" s="9"/>
      <c r="Y142" s="9"/>
      <c r="AB142" s="9"/>
      <c r="AL142" s="9"/>
      <c r="AM142" s="9"/>
      <c r="AN142" s="9"/>
      <c r="AO142" s="9"/>
      <c r="AP142" s="9"/>
      <c r="AQ142" s="9"/>
      <c r="AR142" s="9"/>
      <c r="AS142" s="9"/>
      <c r="AT142" s="9"/>
      <c r="AU142" s="9"/>
      <c r="AV142" s="9"/>
      <c r="AW142" s="9"/>
      <c r="AX142" s="9"/>
      <c r="AY142" s="9"/>
    </row>
    <row r="143" spans="1:51" x14ac:dyDescent="0.3">
      <c r="A143" s="84"/>
      <c r="B143" s="84"/>
      <c r="C143" s="84"/>
      <c r="D143" s="84"/>
      <c r="E143" s="84"/>
      <c r="F143" s="84"/>
      <c r="G143" s="84"/>
      <c r="H143" s="84"/>
      <c r="I143" s="85"/>
      <c r="J143" s="56"/>
      <c r="K143" s="84"/>
      <c r="L143" s="84"/>
      <c r="M143" s="56"/>
      <c r="N143" s="56"/>
      <c r="O143" s="32"/>
      <c r="P143" s="9"/>
      <c r="Q143" s="9"/>
      <c r="R143" s="9"/>
      <c r="S143" s="9"/>
      <c r="T143" s="9"/>
      <c r="U143" s="9"/>
      <c r="V143" s="9"/>
      <c r="W143" s="9"/>
      <c r="X143" s="9"/>
      <c r="Y143" s="9"/>
      <c r="AB143" s="9"/>
      <c r="AL143" s="9"/>
      <c r="AM143" s="9"/>
      <c r="AN143" s="9"/>
      <c r="AO143" s="9"/>
      <c r="AP143" s="9"/>
      <c r="AQ143" s="9"/>
      <c r="AR143" s="9"/>
      <c r="AS143" s="9"/>
      <c r="AT143" s="9"/>
      <c r="AU143" s="9"/>
      <c r="AV143" s="9"/>
      <c r="AW143" s="9"/>
      <c r="AX143" s="9"/>
      <c r="AY143" s="9"/>
    </row>
    <row r="144" spans="1:51" x14ac:dyDescent="0.3">
      <c r="A144" s="84"/>
      <c r="B144" s="84"/>
      <c r="C144" s="84"/>
      <c r="D144" s="84"/>
      <c r="E144" s="84"/>
      <c r="F144" s="84"/>
      <c r="G144" s="84"/>
      <c r="H144" s="84"/>
      <c r="I144" s="85"/>
      <c r="J144" s="56"/>
      <c r="K144" s="84"/>
      <c r="L144" s="84"/>
      <c r="M144" s="56"/>
      <c r="N144" s="56"/>
      <c r="O144" s="32"/>
      <c r="P144" s="9"/>
      <c r="Q144" s="9"/>
      <c r="R144" s="9"/>
      <c r="S144" s="9"/>
      <c r="T144" s="9"/>
      <c r="U144" s="9"/>
      <c r="V144" s="9"/>
      <c r="W144" s="9"/>
      <c r="X144" s="9"/>
      <c r="Y144" s="9"/>
      <c r="AB144" s="9"/>
      <c r="AL144" s="9"/>
      <c r="AM144" s="9"/>
      <c r="AN144" s="9"/>
      <c r="AO144" s="9"/>
      <c r="AP144" s="9"/>
      <c r="AQ144" s="9"/>
      <c r="AR144" s="9"/>
      <c r="AS144" s="9"/>
      <c r="AT144" s="9"/>
      <c r="AU144" s="9"/>
      <c r="AV144" s="9"/>
      <c r="AW144" s="9"/>
      <c r="AX144" s="9"/>
      <c r="AY144" s="9"/>
    </row>
    <row r="145" spans="1:51" x14ac:dyDescent="0.3">
      <c r="A145" s="84"/>
      <c r="B145" s="84"/>
      <c r="C145" s="84"/>
      <c r="D145" s="84"/>
      <c r="E145" s="84"/>
      <c r="F145" s="84"/>
      <c r="G145" s="84"/>
      <c r="H145" s="84"/>
      <c r="I145" s="85"/>
      <c r="J145" s="56"/>
      <c r="K145" s="84"/>
      <c r="L145" s="84"/>
      <c r="M145" s="56"/>
      <c r="N145" s="56"/>
      <c r="O145" s="32"/>
      <c r="P145" s="9"/>
      <c r="Q145" s="9"/>
      <c r="R145" s="9"/>
      <c r="S145" s="9"/>
      <c r="T145" s="9"/>
      <c r="U145" s="9"/>
      <c r="V145" s="9"/>
      <c r="W145" s="9"/>
      <c r="X145" s="9"/>
      <c r="Y145" s="9"/>
      <c r="AB145" s="9"/>
      <c r="AL145" s="9"/>
      <c r="AM145" s="9"/>
      <c r="AN145" s="9"/>
      <c r="AO145" s="9"/>
      <c r="AP145" s="9"/>
      <c r="AQ145" s="9"/>
      <c r="AR145" s="9"/>
      <c r="AS145" s="9"/>
      <c r="AT145" s="9"/>
      <c r="AU145" s="9"/>
      <c r="AV145" s="9"/>
      <c r="AW145" s="9"/>
      <c r="AX145" s="9"/>
      <c r="AY145" s="9"/>
    </row>
    <row r="146" spans="1:51" x14ac:dyDescent="0.3">
      <c r="A146" s="84"/>
      <c r="B146" s="84"/>
      <c r="C146" s="84"/>
      <c r="D146" s="84"/>
      <c r="E146" s="84"/>
      <c r="F146" s="84"/>
      <c r="G146" s="84"/>
      <c r="H146" s="84"/>
      <c r="I146" s="85"/>
      <c r="J146" s="56"/>
      <c r="K146" s="84"/>
      <c r="L146" s="84"/>
      <c r="M146" s="56"/>
      <c r="N146" s="56"/>
      <c r="O146" s="32"/>
      <c r="P146" s="9"/>
      <c r="Q146" s="9"/>
      <c r="R146" s="9"/>
      <c r="S146" s="9"/>
      <c r="T146" s="9"/>
      <c r="U146" s="9"/>
      <c r="V146" s="9"/>
      <c r="W146" s="9"/>
      <c r="X146" s="9"/>
      <c r="Y146" s="9"/>
      <c r="AB146" s="9"/>
      <c r="AL146" s="9"/>
      <c r="AM146" s="9"/>
      <c r="AN146" s="9"/>
      <c r="AO146" s="9"/>
      <c r="AP146" s="9"/>
      <c r="AQ146" s="9"/>
      <c r="AR146" s="9"/>
      <c r="AS146" s="9"/>
      <c r="AT146" s="9"/>
      <c r="AU146" s="9"/>
      <c r="AV146" s="9"/>
      <c r="AW146" s="9"/>
      <c r="AX146" s="9"/>
      <c r="AY146" s="9"/>
    </row>
    <row r="147" spans="1:51" x14ac:dyDescent="0.3">
      <c r="A147" s="84"/>
      <c r="B147" s="84"/>
      <c r="C147" s="84"/>
      <c r="D147" s="84"/>
      <c r="E147" s="84"/>
      <c r="F147" s="84"/>
      <c r="G147" s="84"/>
      <c r="H147" s="84"/>
      <c r="I147" s="85"/>
      <c r="J147" s="56"/>
      <c r="K147" s="84"/>
      <c r="L147" s="84"/>
      <c r="M147" s="56"/>
      <c r="N147" s="56"/>
      <c r="O147" s="32"/>
      <c r="P147" s="9"/>
      <c r="Q147" s="9"/>
      <c r="R147" s="9"/>
      <c r="S147" s="9"/>
      <c r="T147" s="9"/>
      <c r="U147" s="9"/>
      <c r="V147" s="9"/>
      <c r="W147" s="9"/>
      <c r="X147" s="9"/>
      <c r="Y147" s="9"/>
      <c r="AB147" s="9"/>
      <c r="AL147" s="9"/>
      <c r="AM147" s="9"/>
      <c r="AN147" s="9"/>
      <c r="AO147" s="9"/>
      <c r="AP147" s="9"/>
      <c r="AQ147" s="9"/>
      <c r="AR147" s="9"/>
      <c r="AS147" s="9"/>
      <c r="AT147" s="9"/>
      <c r="AU147" s="9"/>
      <c r="AV147" s="9"/>
      <c r="AW147" s="9"/>
      <c r="AX147" s="9"/>
      <c r="AY147" s="9"/>
    </row>
    <row r="148" spans="1:51" x14ac:dyDescent="0.3">
      <c r="A148" s="84"/>
      <c r="B148" s="84"/>
      <c r="C148" s="84"/>
      <c r="D148" s="84"/>
      <c r="E148" s="84"/>
      <c r="F148" s="84"/>
      <c r="G148" s="84"/>
      <c r="H148" s="84"/>
      <c r="I148" s="85"/>
      <c r="J148" s="56"/>
      <c r="K148" s="84"/>
      <c r="L148" s="84"/>
      <c r="M148" s="56"/>
      <c r="N148" s="56"/>
      <c r="O148" s="32"/>
      <c r="AL148" s="9"/>
      <c r="AM148" s="9"/>
      <c r="AN148" s="9"/>
      <c r="AO148" s="9"/>
      <c r="AP148" s="9"/>
      <c r="AQ148" s="9"/>
      <c r="AR148" s="9"/>
      <c r="AS148" s="9"/>
      <c r="AT148" s="9"/>
      <c r="AU148" s="9"/>
      <c r="AV148" s="9"/>
      <c r="AW148" s="9"/>
      <c r="AX148" s="9"/>
      <c r="AY148" s="9"/>
    </row>
    <row r="149" spans="1:51" x14ac:dyDescent="0.3">
      <c r="A149" s="84"/>
      <c r="B149" s="84"/>
      <c r="C149" s="84"/>
      <c r="D149" s="84"/>
      <c r="E149" s="84"/>
      <c r="F149" s="84"/>
      <c r="G149" s="84"/>
      <c r="H149" s="84"/>
      <c r="I149" s="85"/>
      <c r="J149" s="56"/>
      <c r="K149" s="84"/>
      <c r="L149" s="84"/>
      <c r="M149" s="56"/>
      <c r="N149" s="56"/>
      <c r="O149" s="32"/>
      <c r="AL149" s="9"/>
      <c r="AM149" s="9"/>
      <c r="AN149" s="9"/>
      <c r="AO149" s="9"/>
      <c r="AP149" s="9"/>
      <c r="AQ149" s="9"/>
      <c r="AR149" s="9"/>
      <c r="AS149" s="9"/>
      <c r="AT149" s="9"/>
      <c r="AU149" s="9"/>
      <c r="AV149" s="9"/>
      <c r="AW149" s="9"/>
      <c r="AX149" s="9"/>
      <c r="AY149" s="9"/>
    </row>
    <row r="150" spans="1:51" x14ac:dyDescent="0.3">
      <c r="A150" s="87"/>
      <c r="B150" s="87"/>
      <c r="C150" s="87"/>
      <c r="D150" s="87"/>
      <c r="E150" s="87"/>
      <c r="F150" s="87"/>
      <c r="G150" s="87"/>
      <c r="H150" s="87"/>
      <c r="I150" s="88"/>
      <c r="J150" s="56"/>
      <c r="K150" s="89"/>
      <c r="L150" s="87"/>
      <c r="M150" s="90"/>
      <c r="N150" s="90"/>
      <c r="O150" s="91"/>
      <c r="AD150" s="13"/>
      <c r="AL150" s="9"/>
      <c r="AM150" s="9"/>
      <c r="AN150" s="9"/>
      <c r="AO150" s="9"/>
      <c r="AP150" s="9"/>
      <c r="AQ150" s="9"/>
      <c r="AR150" s="9"/>
      <c r="AS150" s="9"/>
      <c r="AT150" s="9"/>
      <c r="AU150" s="9"/>
      <c r="AV150" s="9"/>
      <c r="AW150" s="9"/>
      <c r="AX150" s="9"/>
      <c r="AY150" s="9"/>
    </row>
    <row r="151" spans="1:51" x14ac:dyDescent="0.3">
      <c r="A151" s="92"/>
      <c r="B151" s="92"/>
      <c r="C151" s="92"/>
      <c r="D151" s="92"/>
      <c r="E151" s="92"/>
      <c r="F151" s="92"/>
      <c r="G151" s="92"/>
      <c r="H151" s="92"/>
      <c r="I151" s="93"/>
      <c r="J151" s="56"/>
      <c r="K151" s="84"/>
      <c r="L151" s="92"/>
      <c r="M151" s="56"/>
      <c r="N151" s="56"/>
      <c r="O151" s="32"/>
      <c r="AA151" s="10"/>
      <c r="AD151" s="13"/>
      <c r="AL151" s="9"/>
      <c r="AM151" s="9"/>
      <c r="AN151" s="9"/>
      <c r="AO151" s="9"/>
      <c r="AP151" s="9"/>
      <c r="AQ151" s="9"/>
      <c r="AR151" s="9"/>
      <c r="AS151" s="9"/>
      <c r="AT151" s="9"/>
      <c r="AU151" s="9"/>
      <c r="AV151" s="9"/>
      <c r="AW151" s="9"/>
      <c r="AX151" s="9"/>
      <c r="AY151" s="9"/>
    </row>
    <row r="152" spans="1:51" x14ac:dyDescent="0.3">
      <c r="A152" s="857"/>
      <c r="B152" s="857"/>
      <c r="C152" s="857"/>
      <c r="D152" s="857"/>
      <c r="E152" s="857"/>
      <c r="F152" s="857"/>
      <c r="G152" s="857"/>
      <c r="H152" s="857"/>
      <c r="I152" s="857"/>
      <c r="J152" s="857"/>
      <c r="K152" s="857"/>
      <c r="L152" s="857"/>
      <c r="M152" s="857"/>
      <c r="N152" s="857"/>
      <c r="O152" s="857"/>
      <c r="Y152" s="17"/>
      <c r="Z152" s="18"/>
      <c r="AA152" s="18"/>
      <c r="AB152" s="18"/>
      <c r="AD152" s="13"/>
      <c r="AG152" s="838"/>
      <c r="AH152" s="838"/>
      <c r="AL152" s="9"/>
      <c r="AM152" s="9"/>
      <c r="AN152" s="9"/>
      <c r="AO152" s="9"/>
      <c r="AP152" s="9"/>
      <c r="AQ152" s="9"/>
      <c r="AR152" s="9"/>
      <c r="AS152" s="9"/>
      <c r="AT152" s="9"/>
      <c r="AU152" s="9"/>
      <c r="AV152" s="9"/>
      <c r="AW152" s="9"/>
      <c r="AX152" s="9"/>
      <c r="AY152" s="9"/>
    </row>
    <row r="153" spans="1:51" x14ac:dyDescent="0.3">
      <c r="A153" s="846"/>
      <c r="B153" s="846"/>
      <c r="C153" s="846"/>
      <c r="D153" s="846"/>
      <c r="E153" s="846"/>
      <c r="F153" s="846"/>
      <c r="G153" s="846"/>
      <c r="H153" s="846"/>
      <c r="I153" s="846"/>
      <c r="J153" s="846"/>
      <c r="K153" s="846"/>
      <c r="L153" s="846"/>
      <c r="M153" s="846"/>
      <c r="N153" s="846"/>
      <c r="O153" s="846"/>
      <c r="Y153" s="17"/>
      <c r="Z153" s="18"/>
      <c r="AA153" s="18"/>
      <c r="AB153" s="18"/>
      <c r="AD153" s="13"/>
      <c r="AL153" s="9"/>
      <c r="AM153" s="9"/>
      <c r="AN153" s="9"/>
      <c r="AO153" s="9"/>
      <c r="AP153" s="9"/>
      <c r="AQ153" s="9"/>
      <c r="AR153" s="9"/>
      <c r="AS153" s="9"/>
      <c r="AT153" s="9"/>
      <c r="AU153" s="9"/>
      <c r="AV153" s="9"/>
      <c r="AW153" s="9"/>
      <c r="AX153" s="9"/>
      <c r="AY153" s="9"/>
    </row>
    <row r="154" spans="1:51" x14ac:dyDescent="0.3">
      <c r="A154" s="84"/>
      <c r="B154" s="84"/>
      <c r="C154" s="84"/>
      <c r="D154" s="84"/>
      <c r="E154" s="84"/>
      <c r="F154" s="84"/>
      <c r="G154" s="84"/>
      <c r="H154" s="84"/>
      <c r="I154" s="85"/>
      <c r="J154" s="56"/>
      <c r="K154" s="84"/>
      <c r="L154" s="84"/>
      <c r="M154" s="56"/>
      <c r="N154" s="56"/>
      <c r="O154" s="32"/>
      <c r="Y154" s="17"/>
      <c r="Z154" s="18"/>
      <c r="AA154" s="18"/>
      <c r="AB154" s="18"/>
      <c r="AL154" s="9"/>
      <c r="AM154" s="9"/>
      <c r="AN154" s="9"/>
      <c r="AO154" s="9"/>
      <c r="AP154" s="9"/>
      <c r="AQ154" s="9"/>
      <c r="AR154" s="9"/>
      <c r="AS154" s="9"/>
      <c r="AT154" s="9"/>
      <c r="AU154" s="9"/>
      <c r="AV154" s="9"/>
      <c r="AW154" s="9"/>
      <c r="AX154" s="9"/>
      <c r="AY154" s="9"/>
    </row>
    <row r="155" spans="1:51" x14ac:dyDescent="0.3">
      <c r="A155" s="94"/>
      <c r="B155" s="94"/>
      <c r="C155" s="94"/>
      <c r="D155" s="94"/>
      <c r="E155" s="94"/>
      <c r="F155" s="94"/>
      <c r="G155" s="94"/>
      <c r="H155" s="94"/>
      <c r="I155" s="95"/>
      <c r="J155" s="96"/>
      <c r="K155" s="97"/>
      <c r="L155" s="94"/>
      <c r="M155" s="92"/>
      <c r="N155" s="56"/>
      <c r="O155" s="22"/>
      <c r="Y155" s="17"/>
      <c r="Z155" s="18"/>
      <c r="AA155" s="18"/>
      <c r="AB155" s="18"/>
      <c r="AL155" s="9"/>
      <c r="AM155" s="9"/>
      <c r="AN155" s="9"/>
      <c r="AO155" s="9"/>
      <c r="AP155" s="9"/>
      <c r="AQ155" s="9"/>
      <c r="AR155" s="9"/>
      <c r="AS155" s="9"/>
      <c r="AT155" s="9"/>
      <c r="AU155" s="9"/>
      <c r="AV155" s="9"/>
      <c r="AW155" s="9"/>
      <c r="AX155" s="9"/>
      <c r="AY155" s="9"/>
    </row>
    <row r="156" spans="1:51" x14ac:dyDescent="0.3">
      <c r="A156" s="844"/>
      <c r="B156" s="844"/>
      <c r="C156" s="844"/>
      <c r="D156" s="844"/>
      <c r="E156" s="844"/>
      <c r="F156" s="844"/>
      <c r="G156" s="844"/>
      <c r="H156" s="844"/>
      <c r="I156" s="844"/>
      <c r="J156" s="844"/>
      <c r="K156" s="844"/>
      <c r="L156" s="844"/>
      <c r="M156" s="98"/>
      <c r="N156" s="56"/>
      <c r="O156" s="22"/>
      <c r="Y156" s="6"/>
      <c r="Z156" s="26"/>
      <c r="AA156" s="26"/>
      <c r="AB156" s="26"/>
      <c r="AG156" s="838"/>
      <c r="AH156" s="838"/>
      <c r="AL156" s="9"/>
      <c r="AM156" s="9"/>
      <c r="AN156" s="9"/>
      <c r="AO156" s="9"/>
      <c r="AP156" s="9"/>
      <c r="AQ156" s="9"/>
      <c r="AR156" s="9"/>
      <c r="AS156" s="9"/>
      <c r="AT156" s="9"/>
      <c r="AU156" s="9"/>
      <c r="AV156" s="9"/>
      <c r="AW156" s="9"/>
      <c r="AX156" s="9"/>
      <c r="AY156" s="9"/>
    </row>
    <row r="157" spans="1:51" x14ac:dyDescent="0.3">
      <c r="A157" s="94"/>
      <c r="B157" s="94"/>
      <c r="C157" s="94"/>
      <c r="D157" s="94"/>
      <c r="E157" s="94"/>
      <c r="F157" s="94"/>
      <c r="G157" s="94"/>
      <c r="H157" s="94"/>
      <c r="I157" s="95"/>
      <c r="J157" s="837"/>
      <c r="K157" s="837"/>
      <c r="L157" s="837"/>
      <c r="M157" s="98"/>
      <c r="N157" s="56"/>
      <c r="O157" s="22"/>
      <c r="Y157" s="17"/>
      <c r="Z157" s="27"/>
      <c r="AA157" s="27"/>
      <c r="AB157" s="27"/>
      <c r="AL157" s="9"/>
      <c r="AM157" s="9"/>
      <c r="AN157" s="9"/>
      <c r="AO157" s="9"/>
      <c r="AP157" s="9"/>
      <c r="AQ157" s="9"/>
      <c r="AR157" s="9"/>
      <c r="AS157" s="9"/>
      <c r="AT157" s="9"/>
      <c r="AU157" s="9"/>
      <c r="AV157" s="9"/>
      <c r="AW157" s="9"/>
      <c r="AX157" s="9"/>
      <c r="AY157" s="9"/>
    </row>
    <row r="158" spans="1:51" x14ac:dyDescent="0.3">
      <c r="A158" s="94"/>
      <c r="B158" s="94"/>
      <c r="C158" s="94"/>
      <c r="D158" s="94"/>
      <c r="E158" s="94"/>
      <c r="F158" s="94"/>
      <c r="G158" s="94"/>
      <c r="H158" s="94"/>
      <c r="I158" s="95"/>
      <c r="J158" s="837"/>
      <c r="K158" s="837"/>
      <c r="L158" s="837"/>
      <c r="M158" s="98"/>
      <c r="N158" s="56"/>
      <c r="O158" s="22"/>
      <c r="Y158" s="17"/>
      <c r="Z158" s="27"/>
      <c r="AA158" s="27"/>
      <c r="AB158" s="27"/>
      <c r="AL158" s="9"/>
      <c r="AM158" s="9"/>
      <c r="AN158" s="9"/>
      <c r="AO158" s="9"/>
      <c r="AP158" s="9"/>
      <c r="AQ158" s="9"/>
      <c r="AR158" s="9"/>
      <c r="AS158" s="9"/>
      <c r="AT158" s="9"/>
      <c r="AU158" s="9"/>
      <c r="AV158" s="9"/>
      <c r="AW158" s="9"/>
      <c r="AX158" s="9"/>
      <c r="AY158" s="9"/>
    </row>
    <row r="159" spans="1:51" x14ac:dyDescent="0.3">
      <c r="A159" s="96"/>
      <c r="B159" s="96"/>
      <c r="C159" s="96"/>
      <c r="D159" s="96"/>
      <c r="E159" s="96"/>
      <c r="F159" s="96"/>
      <c r="G159" s="96"/>
      <c r="H159" s="96"/>
      <c r="I159" s="99"/>
      <c r="J159" s="837"/>
      <c r="K159" s="837"/>
      <c r="L159" s="837"/>
      <c r="M159" s="98"/>
      <c r="N159" s="56"/>
      <c r="O159" s="22"/>
      <c r="Y159" s="6"/>
      <c r="Z159" s="73"/>
      <c r="AA159" s="100"/>
      <c r="AB159" s="30"/>
      <c r="AL159" s="9"/>
      <c r="AM159" s="9"/>
      <c r="AN159" s="9"/>
      <c r="AO159" s="9"/>
      <c r="AP159" s="9"/>
      <c r="AQ159" s="9"/>
      <c r="AR159" s="9"/>
      <c r="AS159" s="9"/>
      <c r="AT159" s="9"/>
      <c r="AU159" s="9"/>
      <c r="AV159" s="9"/>
      <c r="AW159" s="9"/>
      <c r="AX159" s="9"/>
      <c r="AY159" s="9"/>
    </row>
    <row r="160" spans="1:51" x14ac:dyDescent="0.3">
      <c r="A160" s="96"/>
      <c r="B160" s="96"/>
      <c r="C160" s="96"/>
      <c r="D160" s="96"/>
      <c r="E160" s="96"/>
      <c r="F160" s="96"/>
      <c r="G160" s="96"/>
      <c r="H160" s="96"/>
      <c r="I160" s="99"/>
      <c r="J160" s="837"/>
      <c r="K160" s="837"/>
      <c r="L160" s="837"/>
      <c r="M160" s="98"/>
      <c r="N160" s="56"/>
      <c r="O160" s="22"/>
      <c r="AG160" s="838"/>
      <c r="AH160" s="838"/>
      <c r="AL160" s="9"/>
      <c r="AM160" s="9"/>
      <c r="AN160" s="9"/>
      <c r="AO160" s="9"/>
      <c r="AP160" s="9"/>
      <c r="AQ160" s="9"/>
      <c r="AR160" s="9"/>
      <c r="AS160" s="9"/>
      <c r="AT160" s="9"/>
      <c r="AU160" s="9"/>
      <c r="AV160" s="9"/>
      <c r="AW160" s="9"/>
      <c r="AX160" s="9"/>
      <c r="AY160" s="9"/>
    </row>
    <row r="161" spans="1:51" x14ac:dyDescent="0.3">
      <c r="A161" s="96"/>
      <c r="B161" s="96"/>
      <c r="C161" s="96"/>
      <c r="D161" s="96"/>
      <c r="E161" s="96"/>
      <c r="F161" s="96"/>
      <c r="G161" s="96"/>
      <c r="H161" s="96"/>
      <c r="I161" s="99"/>
      <c r="J161" s="96"/>
      <c r="K161" s="101"/>
      <c r="L161" s="96"/>
      <c r="M161" s="94"/>
      <c r="N161" s="56"/>
      <c r="O161" s="32"/>
      <c r="AI161" s="33"/>
      <c r="AL161" s="9"/>
      <c r="AM161" s="9"/>
      <c r="AN161" s="9"/>
      <c r="AO161" s="9"/>
      <c r="AP161" s="9"/>
      <c r="AQ161" s="9"/>
      <c r="AR161" s="9"/>
      <c r="AS161" s="9"/>
      <c r="AT161" s="9"/>
      <c r="AU161" s="9"/>
      <c r="AV161" s="9"/>
      <c r="AW161" s="9"/>
      <c r="AX161" s="9"/>
      <c r="AY161" s="9"/>
    </row>
    <row r="162" spans="1:51" x14ac:dyDescent="0.3">
      <c r="A162" s="842"/>
      <c r="B162" s="842"/>
      <c r="C162" s="842"/>
      <c r="D162" s="842"/>
      <c r="E162" s="842"/>
      <c r="F162" s="842"/>
      <c r="G162" s="842"/>
      <c r="H162" s="842"/>
      <c r="I162" s="842"/>
      <c r="J162" s="842"/>
      <c r="K162" s="842"/>
      <c r="L162" s="842"/>
      <c r="M162" s="842"/>
      <c r="N162" s="842"/>
      <c r="O162" s="842"/>
      <c r="P162" s="38"/>
      <c r="Q162" s="38"/>
      <c r="R162" s="38"/>
      <c r="S162" s="39"/>
      <c r="T162" s="40"/>
      <c r="U162" s="40"/>
      <c r="V162" s="40"/>
      <c r="W162" s="40"/>
      <c r="AA162" s="10"/>
      <c r="AI162" s="33"/>
      <c r="AL162" s="9"/>
      <c r="AM162" s="9"/>
      <c r="AN162" s="9"/>
      <c r="AO162" s="9"/>
      <c r="AP162" s="9"/>
      <c r="AQ162" s="9"/>
      <c r="AR162" s="9"/>
      <c r="AS162" s="9"/>
      <c r="AT162" s="9"/>
      <c r="AU162" s="9"/>
      <c r="AV162" s="9"/>
      <c r="AW162" s="9"/>
      <c r="AX162" s="9"/>
      <c r="AY162" s="9"/>
    </row>
    <row r="163" spans="1:51" x14ac:dyDescent="0.3">
      <c r="A163" s="84"/>
      <c r="B163" s="84"/>
      <c r="C163" s="84"/>
      <c r="D163" s="84"/>
      <c r="E163" s="84"/>
      <c r="F163" s="84"/>
      <c r="G163" s="84"/>
      <c r="H163" s="84"/>
      <c r="I163" s="85"/>
      <c r="J163" s="56"/>
      <c r="K163" s="84"/>
      <c r="L163" s="84"/>
      <c r="M163" s="90"/>
      <c r="N163" s="90"/>
      <c r="O163" s="91"/>
      <c r="Z163" s="843"/>
      <c r="AA163" s="843"/>
      <c r="AC163" s="845"/>
      <c r="AD163" s="845"/>
      <c r="AG163" s="838"/>
      <c r="AH163" s="838"/>
      <c r="AL163" s="9"/>
      <c r="AM163" s="9"/>
      <c r="AN163" s="9"/>
      <c r="AO163" s="9"/>
      <c r="AP163" s="9"/>
      <c r="AQ163" s="9"/>
      <c r="AR163" s="9"/>
      <c r="AS163" s="9"/>
      <c r="AT163" s="9"/>
      <c r="AU163" s="9"/>
      <c r="AV163" s="9"/>
      <c r="AW163" s="9"/>
      <c r="AX163" s="9"/>
      <c r="AY163" s="9"/>
    </row>
    <row r="164" spans="1:51" x14ac:dyDescent="0.3">
      <c r="A164" s="102"/>
      <c r="B164" s="102"/>
      <c r="C164" s="102"/>
      <c r="D164" s="102"/>
      <c r="E164" s="102"/>
      <c r="F164" s="102"/>
      <c r="G164" s="102"/>
      <c r="H164" s="102"/>
      <c r="I164" s="103"/>
      <c r="J164" s="104"/>
      <c r="K164" s="89"/>
      <c r="L164" s="89"/>
      <c r="M164" s="102"/>
      <c r="N164" s="102"/>
      <c r="O164" s="105"/>
      <c r="Z164" s="43"/>
      <c r="AA164" s="43"/>
      <c r="AC164" s="43"/>
      <c r="AD164" s="43"/>
      <c r="AL164" s="9"/>
      <c r="AM164" s="9"/>
      <c r="AN164" s="9"/>
      <c r="AO164" s="9"/>
      <c r="AP164" s="9"/>
      <c r="AQ164" s="9"/>
      <c r="AR164" s="9"/>
      <c r="AS164" s="9"/>
      <c r="AT164" s="9"/>
      <c r="AU164" s="9"/>
      <c r="AV164" s="9"/>
      <c r="AW164" s="9"/>
      <c r="AX164" s="9"/>
      <c r="AY164" s="9"/>
    </row>
    <row r="165" spans="1:51" x14ac:dyDescent="0.3">
      <c r="A165" s="89"/>
      <c r="B165" s="89"/>
      <c r="C165" s="89"/>
      <c r="D165" s="89"/>
      <c r="E165" s="89"/>
      <c r="F165" s="89"/>
      <c r="G165" s="89"/>
      <c r="H165" s="89"/>
      <c r="I165" s="106"/>
      <c r="J165" s="90"/>
      <c r="K165" s="89"/>
      <c r="L165" s="89"/>
      <c r="M165" s="89"/>
      <c r="N165" s="89"/>
      <c r="O165" s="107"/>
      <c r="Z165" s="44"/>
      <c r="AA165" s="44"/>
      <c r="AC165" s="44"/>
      <c r="AD165" s="44"/>
      <c r="AL165" s="9"/>
      <c r="AM165" s="9"/>
      <c r="AN165" s="9"/>
      <c r="AO165" s="9"/>
      <c r="AP165" s="9"/>
      <c r="AQ165" s="9"/>
      <c r="AR165" s="9"/>
      <c r="AS165" s="9"/>
      <c r="AT165" s="9"/>
      <c r="AU165" s="9"/>
      <c r="AV165" s="9"/>
      <c r="AW165" s="9"/>
      <c r="AX165" s="9"/>
      <c r="AY165" s="9"/>
    </row>
    <row r="166" spans="1:51" x14ac:dyDescent="0.3">
      <c r="A166" s="108"/>
      <c r="B166" s="108"/>
      <c r="C166" s="108"/>
      <c r="D166" s="108"/>
      <c r="E166" s="108"/>
      <c r="F166" s="108"/>
      <c r="G166" s="108"/>
      <c r="H166" s="108"/>
      <c r="I166" s="109"/>
      <c r="J166" s="110"/>
      <c r="K166" s="111"/>
      <c r="L166" s="112"/>
      <c r="M166" s="113"/>
      <c r="N166" s="114"/>
      <c r="O166" s="32"/>
      <c r="Z166" s="44"/>
      <c r="AA166" s="115"/>
      <c r="AC166" s="44"/>
      <c r="AD166" s="115"/>
      <c r="AL166" s="9"/>
      <c r="AM166" s="9"/>
      <c r="AN166" s="9"/>
      <c r="AO166" s="9"/>
      <c r="AP166" s="9"/>
      <c r="AQ166" s="9"/>
      <c r="AR166" s="9"/>
      <c r="AS166" s="9"/>
      <c r="AT166" s="9"/>
      <c r="AU166" s="9"/>
      <c r="AV166" s="9"/>
      <c r="AW166" s="9"/>
      <c r="AX166" s="9"/>
      <c r="AY166" s="9"/>
    </row>
    <row r="167" spans="1:51" x14ac:dyDescent="0.3">
      <c r="A167" s="116"/>
      <c r="B167" s="116"/>
      <c r="C167" s="116"/>
      <c r="D167" s="116"/>
      <c r="E167" s="116"/>
      <c r="F167" s="116"/>
      <c r="G167" s="116"/>
      <c r="H167" s="116"/>
      <c r="I167" s="117"/>
      <c r="J167" s="118"/>
      <c r="K167" s="111"/>
      <c r="L167" s="111"/>
      <c r="M167" s="119"/>
      <c r="N167" s="120"/>
      <c r="O167" s="121"/>
      <c r="Z167" s="122"/>
      <c r="AA167" s="123"/>
      <c r="AC167" s="122"/>
      <c r="AD167" s="123"/>
      <c r="AG167" s="838"/>
      <c r="AH167" s="838"/>
      <c r="AL167" s="9"/>
      <c r="AM167" s="9"/>
      <c r="AN167" s="9"/>
      <c r="AO167" s="9"/>
      <c r="AP167" s="9"/>
      <c r="AQ167" s="9"/>
      <c r="AR167" s="9"/>
      <c r="AS167" s="9"/>
      <c r="AT167" s="9"/>
      <c r="AU167" s="9"/>
      <c r="AV167" s="9"/>
      <c r="AW167" s="9"/>
      <c r="AX167" s="9"/>
      <c r="AY167" s="9"/>
    </row>
    <row r="168" spans="1:51" x14ac:dyDescent="0.3">
      <c r="A168" s="116"/>
      <c r="B168" s="116"/>
      <c r="C168" s="116"/>
      <c r="D168" s="116"/>
      <c r="E168" s="116"/>
      <c r="F168" s="116"/>
      <c r="G168" s="116"/>
      <c r="H168" s="116"/>
      <c r="I168" s="117"/>
      <c r="J168" s="124"/>
      <c r="K168" s="111"/>
      <c r="L168" s="111"/>
      <c r="M168" s="125"/>
      <c r="N168" s="126"/>
      <c r="O168" s="32"/>
      <c r="Z168" s="16"/>
      <c r="AA168" s="127"/>
      <c r="AC168" s="16"/>
      <c r="AD168" s="127"/>
      <c r="AL168" s="9"/>
      <c r="AM168" s="9"/>
      <c r="AN168" s="9"/>
      <c r="AO168" s="9"/>
      <c r="AP168" s="9"/>
      <c r="AQ168" s="9"/>
      <c r="AR168" s="9"/>
      <c r="AS168" s="9"/>
      <c r="AT168" s="9"/>
      <c r="AU168" s="9"/>
      <c r="AV168" s="9"/>
      <c r="AW168" s="9"/>
      <c r="AX168" s="9"/>
      <c r="AY168" s="9"/>
    </row>
    <row r="169" spans="1:51" x14ac:dyDescent="0.3">
      <c r="A169" s="128"/>
      <c r="B169" s="128"/>
      <c r="C169" s="128"/>
      <c r="D169" s="128"/>
      <c r="E169" s="128"/>
      <c r="F169" s="128"/>
      <c r="G169" s="128"/>
      <c r="H169" s="128"/>
      <c r="I169" s="117"/>
      <c r="J169" s="118"/>
      <c r="K169" s="111"/>
      <c r="L169" s="112"/>
      <c r="M169" s="113"/>
      <c r="N169" s="114"/>
      <c r="O169" s="32"/>
      <c r="Z169" s="16"/>
      <c r="AA169" s="127"/>
      <c r="AC169" s="16"/>
      <c r="AD169" s="127"/>
      <c r="AF169" s="10"/>
      <c r="AL169" s="9"/>
      <c r="AM169" s="9"/>
      <c r="AN169" s="9"/>
      <c r="AO169" s="9"/>
      <c r="AP169" s="9"/>
      <c r="AQ169" s="9"/>
      <c r="AR169" s="9"/>
      <c r="AS169" s="9"/>
      <c r="AT169" s="9"/>
      <c r="AU169" s="9"/>
      <c r="AV169" s="9"/>
      <c r="AW169" s="9"/>
      <c r="AX169" s="9"/>
      <c r="AY169" s="9"/>
    </row>
    <row r="170" spans="1:51" x14ac:dyDescent="0.3">
      <c r="A170" s="128"/>
      <c r="B170" s="128"/>
      <c r="C170" s="128"/>
      <c r="D170" s="128"/>
      <c r="E170" s="128"/>
      <c r="F170" s="128"/>
      <c r="G170" s="128"/>
      <c r="H170" s="128"/>
      <c r="I170" s="117"/>
      <c r="J170" s="118"/>
      <c r="K170" s="111"/>
      <c r="L170" s="112"/>
      <c r="M170" s="113"/>
      <c r="N170" s="114"/>
      <c r="O170" s="32"/>
      <c r="Z170" s="16"/>
      <c r="AA170" s="127"/>
      <c r="AC170" s="16"/>
      <c r="AD170" s="127"/>
      <c r="AF170" s="10"/>
      <c r="AL170" s="9"/>
      <c r="AM170" s="9"/>
      <c r="AN170" s="9"/>
      <c r="AO170" s="9"/>
      <c r="AP170" s="9"/>
      <c r="AQ170" s="9"/>
      <c r="AR170" s="9"/>
      <c r="AS170" s="9"/>
      <c r="AT170" s="9"/>
      <c r="AU170" s="9"/>
      <c r="AV170" s="9"/>
      <c r="AW170" s="9"/>
      <c r="AX170" s="9"/>
      <c r="AY170" s="9"/>
    </row>
    <row r="171" spans="1:51" x14ac:dyDescent="0.3">
      <c r="A171" s="116"/>
      <c r="B171" s="116"/>
      <c r="C171" s="116"/>
      <c r="D171" s="116"/>
      <c r="E171" s="116"/>
      <c r="F171" s="116"/>
      <c r="G171" s="116"/>
      <c r="H171" s="116"/>
      <c r="I171" s="117"/>
      <c r="J171" s="118"/>
      <c r="K171" s="111"/>
      <c r="L171" s="112"/>
      <c r="M171" s="113"/>
      <c r="N171" s="114"/>
      <c r="O171" s="32"/>
      <c r="Z171" s="16"/>
      <c r="AA171" s="127"/>
      <c r="AC171" s="16"/>
      <c r="AD171" s="127"/>
      <c r="AF171" s="10"/>
      <c r="AG171" s="838"/>
      <c r="AH171" s="838"/>
      <c r="AL171" s="9"/>
      <c r="AM171" s="9"/>
      <c r="AN171" s="9"/>
      <c r="AO171" s="9"/>
      <c r="AP171" s="9"/>
      <c r="AQ171" s="9"/>
      <c r="AR171" s="9"/>
      <c r="AS171" s="9"/>
      <c r="AT171" s="9"/>
      <c r="AU171" s="9"/>
      <c r="AV171" s="9"/>
      <c r="AW171" s="9"/>
      <c r="AX171" s="9"/>
      <c r="AY171" s="9"/>
    </row>
    <row r="172" spans="1:51" x14ac:dyDescent="0.3">
      <c r="A172" s="116"/>
      <c r="B172" s="116"/>
      <c r="C172" s="116"/>
      <c r="D172" s="116"/>
      <c r="E172" s="116"/>
      <c r="F172" s="116"/>
      <c r="G172" s="116"/>
      <c r="H172" s="116"/>
      <c r="I172" s="117"/>
      <c r="J172" s="124"/>
      <c r="K172" s="111"/>
      <c r="L172" s="112"/>
      <c r="M172" s="113"/>
      <c r="N172" s="114"/>
      <c r="O172" s="121"/>
      <c r="Z172" s="16"/>
      <c r="AA172" s="127"/>
      <c r="AC172" s="16"/>
      <c r="AD172" s="127"/>
      <c r="AF172" s="10"/>
      <c r="AL172" s="9"/>
      <c r="AM172" s="9"/>
      <c r="AN172" s="9"/>
      <c r="AO172" s="9"/>
      <c r="AP172" s="9"/>
      <c r="AQ172" s="9"/>
      <c r="AR172" s="9"/>
      <c r="AS172" s="9"/>
      <c r="AT172" s="9"/>
      <c r="AU172" s="9"/>
      <c r="AV172" s="9"/>
      <c r="AW172" s="9"/>
      <c r="AX172" s="9"/>
      <c r="AY172" s="9"/>
    </row>
    <row r="173" spans="1:51" x14ac:dyDescent="0.3">
      <c r="A173" s="116"/>
      <c r="B173" s="116"/>
      <c r="C173" s="116"/>
      <c r="D173" s="116"/>
      <c r="E173" s="116"/>
      <c r="F173" s="116"/>
      <c r="G173" s="116"/>
      <c r="H173" s="116"/>
      <c r="I173" s="117"/>
      <c r="J173" s="118"/>
      <c r="K173" s="111"/>
      <c r="L173" s="112"/>
      <c r="M173" s="113"/>
      <c r="N173" s="114"/>
      <c r="O173" s="32"/>
      <c r="Z173" s="16"/>
      <c r="AA173" s="127"/>
      <c r="AC173" s="16"/>
      <c r="AD173" s="127"/>
      <c r="AF173" s="10"/>
      <c r="AL173" s="9"/>
      <c r="AM173" s="9"/>
      <c r="AN173" s="9"/>
      <c r="AO173" s="9"/>
      <c r="AP173" s="9"/>
      <c r="AQ173" s="9"/>
      <c r="AR173" s="9"/>
      <c r="AS173" s="9"/>
      <c r="AT173" s="9"/>
      <c r="AU173" s="9"/>
      <c r="AV173" s="9"/>
      <c r="AW173" s="9"/>
      <c r="AX173" s="9"/>
      <c r="AY173" s="9"/>
    </row>
    <row r="174" spans="1:51" x14ac:dyDescent="0.3">
      <c r="A174" s="116"/>
      <c r="B174" s="116"/>
      <c r="C174" s="116"/>
      <c r="D174" s="116"/>
      <c r="E174" s="116"/>
      <c r="F174" s="116"/>
      <c r="G174" s="116"/>
      <c r="H174" s="116"/>
      <c r="I174" s="117"/>
      <c r="J174" s="118"/>
      <c r="K174" s="111"/>
      <c r="L174" s="112"/>
      <c r="M174" s="113"/>
      <c r="N174" s="114"/>
      <c r="O174" s="32"/>
      <c r="Z174" s="16"/>
      <c r="AA174" s="127"/>
      <c r="AC174" s="16"/>
      <c r="AD174" s="127"/>
      <c r="AF174" s="10"/>
      <c r="AL174" s="9"/>
      <c r="AM174" s="9"/>
      <c r="AN174" s="9"/>
      <c r="AO174" s="9"/>
      <c r="AP174" s="9"/>
      <c r="AQ174" s="9"/>
      <c r="AR174" s="9"/>
      <c r="AS174" s="9"/>
      <c r="AT174" s="9"/>
      <c r="AU174" s="9"/>
      <c r="AV174" s="9"/>
      <c r="AW174" s="9"/>
      <c r="AX174" s="9"/>
      <c r="AY174" s="9"/>
    </row>
    <row r="175" spans="1:51" x14ac:dyDescent="0.3">
      <c r="A175" s="116"/>
      <c r="B175" s="116"/>
      <c r="C175" s="116"/>
      <c r="D175" s="116"/>
      <c r="E175" s="116"/>
      <c r="F175" s="116"/>
      <c r="G175" s="116"/>
      <c r="H175" s="116"/>
      <c r="I175" s="117"/>
      <c r="J175" s="118"/>
      <c r="K175" s="111"/>
      <c r="L175" s="111"/>
      <c r="M175" s="113"/>
      <c r="N175" s="114"/>
      <c r="O175" s="121"/>
      <c r="Z175" s="16"/>
      <c r="AA175" s="127"/>
      <c r="AC175" s="16"/>
      <c r="AD175" s="127"/>
      <c r="AF175" s="10"/>
      <c r="AL175" s="9"/>
      <c r="AM175" s="9"/>
      <c r="AN175" s="9"/>
      <c r="AO175" s="9"/>
      <c r="AP175" s="9"/>
      <c r="AQ175" s="9"/>
      <c r="AR175" s="9"/>
      <c r="AS175" s="9"/>
      <c r="AT175" s="9"/>
      <c r="AU175" s="9"/>
      <c r="AV175" s="9"/>
      <c r="AW175" s="9"/>
      <c r="AX175" s="9"/>
      <c r="AY175" s="9"/>
    </row>
    <row r="176" spans="1:51" x14ac:dyDescent="0.3">
      <c r="A176" s="116"/>
      <c r="B176" s="116"/>
      <c r="C176" s="116"/>
      <c r="D176" s="116"/>
      <c r="E176" s="116"/>
      <c r="F176" s="116"/>
      <c r="G176" s="116"/>
      <c r="H176" s="116"/>
      <c r="I176" s="117"/>
      <c r="J176" s="124"/>
      <c r="K176" s="111"/>
      <c r="L176" s="111"/>
      <c r="M176" s="129"/>
      <c r="N176" s="114"/>
      <c r="O176" s="130"/>
      <c r="Z176" s="16"/>
      <c r="AA176" s="127"/>
      <c r="AC176" s="16"/>
      <c r="AD176" s="127"/>
      <c r="AF176" s="10"/>
      <c r="AL176" s="9"/>
      <c r="AM176" s="9"/>
      <c r="AN176" s="9"/>
      <c r="AO176" s="9"/>
      <c r="AP176" s="9"/>
      <c r="AQ176" s="9"/>
      <c r="AR176" s="9"/>
      <c r="AS176" s="9"/>
      <c r="AT176" s="9"/>
      <c r="AU176" s="9"/>
      <c r="AV176" s="9"/>
      <c r="AW176" s="9"/>
      <c r="AX176" s="9"/>
      <c r="AY176" s="9"/>
    </row>
    <row r="177" spans="1:51" x14ac:dyDescent="0.3">
      <c r="A177" s="128"/>
      <c r="B177" s="128"/>
      <c r="C177" s="128"/>
      <c r="D177" s="128"/>
      <c r="E177" s="128"/>
      <c r="F177" s="128"/>
      <c r="G177" s="128"/>
      <c r="H177" s="128"/>
      <c r="I177" s="117"/>
      <c r="J177" s="131"/>
      <c r="K177" s="111"/>
      <c r="L177" s="112"/>
      <c r="M177" s="113"/>
      <c r="N177" s="114"/>
      <c r="O177" s="32"/>
      <c r="X177" s="17"/>
      <c r="Z177" s="16"/>
      <c r="AA177" s="127"/>
      <c r="AC177" s="16"/>
      <c r="AD177" s="127"/>
      <c r="AF177" s="10"/>
      <c r="AL177" s="9"/>
      <c r="AM177" s="9"/>
      <c r="AN177" s="9"/>
      <c r="AO177" s="9"/>
      <c r="AP177" s="9"/>
      <c r="AQ177" s="9"/>
      <c r="AR177" s="9"/>
      <c r="AS177" s="9"/>
      <c r="AT177" s="9"/>
      <c r="AU177" s="9"/>
      <c r="AV177" s="9"/>
      <c r="AW177" s="9"/>
      <c r="AX177" s="9"/>
      <c r="AY177" s="9"/>
    </row>
    <row r="178" spans="1:51" x14ac:dyDescent="0.3">
      <c r="A178" s="128"/>
      <c r="B178" s="128"/>
      <c r="C178" s="128"/>
      <c r="D178" s="128"/>
      <c r="E178" s="128"/>
      <c r="F178" s="128"/>
      <c r="G178" s="128"/>
      <c r="H178" s="128"/>
      <c r="I178" s="117"/>
      <c r="J178" s="132"/>
      <c r="K178" s="111"/>
      <c r="L178" s="112"/>
      <c r="M178" s="129"/>
      <c r="N178" s="114"/>
      <c r="O178" s="32"/>
      <c r="X178" s="17"/>
      <c r="Z178" s="16"/>
      <c r="AA178" s="127"/>
      <c r="AC178" s="16"/>
      <c r="AD178" s="127"/>
      <c r="AF178" s="10"/>
      <c r="AL178" s="9"/>
      <c r="AM178" s="9"/>
      <c r="AN178" s="9"/>
      <c r="AO178" s="9"/>
      <c r="AP178" s="9"/>
      <c r="AQ178" s="9"/>
      <c r="AR178" s="9"/>
      <c r="AS178" s="9"/>
      <c r="AT178" s="9"/>
      <c r="AU178" s="9"/>
      <c r="AV178" s="9"/>
      <c r="AW178" s="9"/>
      <c r="AX178" s="9"/>
      <c r="AY178" s="9"/>
    </row>
    <row r="179" spans="1:51" x14ac:dyDescent="0.3">
      <c r="A179" s="128"/>
      <c r="B179" s="128"/>
      <c r="C179" s="128"/>
      <c r="D179" s="128"/>
      <c r="E179" s="128"/>
      <c r="F179" s="128"/>
      <c r="G179" s="128"/>
      <c r="H179" s="128"/>
      <c r="I179" s="117"/>
      <c r="J179" s="132"/>
      <c r="K179" s="111"/>
      <c r="L179" s="112"/>
      <c r="M179" s="129"/>
      <c r="N179" s="114"/>
      <c r="O179" s="32"/>
      <c r="X179" s="17"/>
      <c r="Z179" s="16"/>
      <c r="AA179" s="127"/>
      <c r="AC179" s="16"/>
      <c r="AD179" s="127"/>
      <c r="AF179" s="10"/>
      <c r="AL179" s="9"/>
      <c r="AM179" s="9"/>
      <c r="AN179" s="9"/>
      <c r="AO179" s="9"/>
      <c r="AP179" s="9"/>
      <c r="AQ179" s="9"/>
      <c r="AR179" s="9"/>
      <c r="AS179" s="9"/>
      <c r="AT179" s="9"/>
      <c r="AU179" s="9"/>
      <c r="AV179" s="9"/>
      <c r="AW179" s="9"/>
      <c r="AX179" s="9"/>
      <c r="AY179" s="9"/>
    </row>
    <row r="180" spans="1:51" x14ac:dyDescent="0.3">
      <c r="A180" s="108"/>
      <c r="B180" s="108"/>
      <c r="C180" s="108"/>
      <c r="D180" s="108"/>
      <c r="E180" s="108"/>
      <c r="F180" s="108"/>
      <c r="G180" s="108"/>
      <c r="H180" s="108"/>
      <c r="I180" s="109"/>
      <c r="J180" s="133"/>
      <c r="K180" s="111"/>
      <c r="L180" s="112"/>
      <c r="M180" s="113"/>
      <c r="N180" s="114"/>
      <c r="O180" s="32"/>
      <c r="Z180" s="16"/>
      <c r="AA180" s="127"/>
      <c r="AC180" s="16"/>
      <c r="AD180" s="127"/>
      <c r="AF180" s="10"/>
      <c r="AL180" s="9"/>
      <c r="AM180" s="9"/>
      <c r="AN180" s="9"/>
      <c r="AO180" s="9"/>
      <c r="AP180" s="9"/>
      <c r="AQ180" s="9"/>
      <c r="AR180" s="9"/>
      <c r="AS180" s="9"/>
      <c r="AT180" s="9"/>
      <c r="AU180" s="9"/>
      <c r="AV180" s="9"/>
      <c r="AW180" s="9"/>
      <c r="AX180" s="9"/>
      <c r="AY180" s="9"/>
    </row>
    <row r="181" spans="1:51" x14ac:dyDescent="0.3">
      <c r="A181" s="128"/>
      <c r="B181" s="128"/>
      <c r="C181" s="128"/>
      <c r="D181" s="128"/>
      <c r="E181" s="128"/>
      <c r="F181" s="128"/>
      <c r="G181" s="128"/>
      <c r="H181" s="128"/>
      <c r="I181" s="117"/>
      <c r="J181" s="134"/>
      <c r="K181" s="111"/>
      <c r="L181" s="112"/>
      <c r="M181" s="113"/>
      <c r="N181" s="114"/>
      <c r="O181" s="32"/>
      <c r="Z181" s="16"/>
      <c r="AA181" s="127"/>
      <c r="AC181" s="16"/>
      <c r="AD181" s="127"/>
      <c r="AF181" s="10"/>
      <c r="AL181" s="9"/>
      <c r="AM181" s="9"/>
      <c r="AN181" s="9"/>
      <c r="AO181" s="9"/>
      <c r="AP181" s="9"/>
      <c r="AQ181" s="9"/>
      <c r="AR181" s="9"/>
      <c r="AS181" s="9"/>
      <c r="AT181" s="9"/>
      <c r="AU181" s="9"/>
      <c r="AV181" s="9"/>
      <c r="AW181" s="9"/>
      <c r="AX181" s="9"/>
      <c r="AY181" s="9"/>
    </row>
    <row r="182" spans="1:51" x14ac:dyDescent="0.3">
      <c r="A182" s="116"/>
      <c r="B182" s="116"/>
      <c r="C182" s="116"/>
      <c r="D182" s="116"/>
      <c r="E182" s="116"/>
      <c r="F182" s="116"/>
      <c r="G182" s="116"/>
      <c r="H182" s="116"/>
      <c r="I182" s="117"/>
      <c r="J182" s="118"/>
      <c r="K182" s="111"/>
      <c r="L182" s="112"/>
      <c r="M182" s="113"/>
      <c r="N182" s="114"/>
      <c r="O182" s="32"/>
      <c r="Z182" s="16"/>
      <c r="AA182" s="127"/>
      <c r="AC182" s="16"/>
      <c r="AD182" s="127"/>
      <c r="AF182" s="10"/>
      <c r="AL182" s="9"/>
      <c r="AM182" s="9"/>
      <c r="AN182" s="9"/>
      <c r="AO182" s="9"/>
      <c r="AP182" s="9"/>
      <c r="AQ182" s="9"/>
      <c r="AR182" s="9"/>
      <c r="AS182" s="9"/>
      <c r="AT182" s="9"/>
      <c r="AU182" s="9"/>
      <c r="AV182" s="9"/>
      <c r="AW182" s="9"/>
      <c r="AX182" s="9"/>
      <c r="AY182" s="9"/>
    </row>
    <row r="183" spans="1:51" x14ac:dyDescent="0.3">
      <c r="A183" s="128"/>
      <c r="B183" s="128"/>
      <c r="C183" s="128"/>
      <c r="D183" s="128"/>
      <c r="E183" s="128"/>
      <c r="F183" s="128"/>
      <c r="G183" s="128"/>
      <c r="H183" s="128"/>
      <c r="I183" s="117"/>
      <c r="J183" s="132"/>
      <c r="K183" s="111"/>
      <c r="L183" s="112"/>
      <c r="M183" s="129"/>
      <c r="N183" s="114"/>
      <c r="O183" s="32"/>
      <c r="Z183" s="16"/>
      <c r="AA183" s="127"/>
      <c r="AC183" s="16"/>
      <c r="AD183" s="127"/>
      <c r="AF183" s="10"/>
      <c r="AL183" s="9"/>
      <c r="AM183" s="9"/>
      <c r="AN183" s="9"/>
      <c r="AO183" s="9"/>
      <c r="AP183" s="9"/>
      <c r="AQ183" s="9"/>
      <c r="AR183" s="9"/>
      <c r="AS183" s="9"/>
      <c r="AT183" s="9"/>
      <c r="AU183" s="9"/>
      <c r="AV183" s="9"/>
      <c r="AW183" s="9"/>
      <c r="AX183" s="9"/>
      <c r="AY183" s="9"/>
    </row>
    <row r="184" spans="1:51" x14ac:dyDescent="0.3">
      <c r="A184" s="108"/>
      <c r="B184" s="108"/>
      <c r="C184" s="108"/>
      <c r="D184" s="108"/>
      <c r="E184" s="108"/>
      <c r="F184" s="108"/>
      <c r="G184" s="108"/>
      <c r="H184" s="108"/>
      <c r="I184" s="109"/>
      <c r="J184" s="110"/>
      <c r="K184" s="111"/>
      <c r="L184" s="112"/>
      <c r="M184" s="113"/>
      <c r="N184" s="114"/>
      <c r="O184" s="32"/>
      <c r="Z184" s="16"/>
      <c r="AA184" s="135"/>
      <c r="AC184" s="16"/>
      <c r="AD184" s="135"/>
      <c r="AF184" s="10"/>
      <c r="AL184" s="9"/>
      <c r="AM184" s="9"/>
      <c r="AN184" s="9"/>
      <c r="AO184" s="9"/>
      <c r="AP184" s="9"/>
      <c r="AQ184" s="9"/>
      <c r="AR184" s="9"/>
      <c r="AS184" s="9"/>
      <c r="AT184" s="9"/>
      <c r="AU184" s="9"/>
      <c r="AV184" s="9"/>
      <c r="AW184" s="9"/>
      <c r="AX184" s="9"/>
      <c r="AY184" s="9"/>
    </row>
    <row r="185" spans="1:51" x14ac:dyDescent="0.3">
      <c r="A185" s="116"/>
      <c r="B185" s="116"/>
      <c r="C185" s="116"/>
      <c r="D185" s="116"/>
      <c r="E185" s="116"/>
      <c r="F185" s="116"/>
      <c r="G185" s="116"/>
      <c r="H185" s="116"/>
      <c r="I185" s="117"/>
      <c r="J185" s="118"/>
      <c r="K185" s="111"/>
      <c r="L185" s="111"/>
      <c r="M185" s="129"/>
      <c r="N185" s="114"/>
      <c r="O185" s="130"/>
      <c r="Z185" s="16"/>
      <c r="AA185" s="135"/>
      <c r="AC185" s="16"/>
      <c r="AD185" s="135"/>
      <c r="AF185" s="10"/>
      <c r="AL185" s="9"/>
      <c r="AM185" s="9"/>
      <c r="AN185" s="9"/>
      <c r="AO185" s="9"/>
      <c r="AP185" s="9"/>
      <c r="AQ185" s="9"/>
      <c r="AR185" s="9"/>
      <c r="AS185" s="9"/>
      <c r="AT185" s="9"/>
      <c r="AU185" s="9"/>
      <c r="AV185" s="9"/>
      <c r="AW185" s="9"/>
      <c r="AX185" s="9"/>
      <c r="AY185" s="9"/>
    </row>
    <row r="186" spans="1:51" x14ac:dyDescent="0.3">
      <c r="A186" s="116"/>
      <c r="B186" s="116"/>
      <c r="C186" s="116"/>
      <c r="D186" s="116"/>
      <c r="E186" s="116"/>
      <c r="F186" s="116"/>
      <c r="G186" s="116"/>
      <c r="H186" s="116"/>
      <c r="I186" s="117"/>
      <c r="J186" s="118"/>
      <c r="K186" s="128"/>
      <c r="L186" s="112"/>
      <c r="M186" s="129"/>
      <c r="N186" s="114"/>
      <c r="O186" s="32"/>
      <c r="Z186" s="16"/>
      <c r="AA186" s="127"/>
      <c r="AC186" s="16"/>
      <c r="AD186" s="127"/>
      <c r="AF186" s="10"/>
      <c r="AL186" s="9"/>
      <c r="AM186" s="9"/>
      <c r="AN186" s="9"/>
      <c r="AO186" s="9"/>
      <c r="AP186" s="9"/>
      <c r="AQ186" s="9"/>
      <c r="AR186" s="9"/>
      <c r="AS186" s="9"/>
      <c r="AT186" s="9"/>
      <c r="AU186" s="9"/>
      <c r="AV186" s="9"/>
      <c r="AW186" s="9"/>
      <c r="AX186" s="9"/>
      <c r="AY186" s="9"/>
    </row>
    <row r="187" spans="1:51" x14ac:dyDescent="0.3">
      <c r="A187" s="128"/>
      <c r="B187" s="128"/>
      <c r="C187" s="128"/>
      <c r="D187" s="128"/>
      <c r="E187" s="128"/>
      <c r="F187" s="128"/>
      <c r="G187" s="128"/>
      <c r="H187" s="128"/>
      <c r="I187" s="117"/>
      <c r="J187" s="118"/>
      <c r="K187" s="128"/>
      <c r="L187" s="112"/>
      <c r="M187" s="129"/>
      <c r="N187" s="114"/>
      <c r="O187" s="32"/>
      <c r="Z187" s="16"/>
      <c r="AA187" s="127"/>
      <c r="AC187" s="16"/>
      <c r="AD187" s="127"/>
      <c r="AF187" s="10"/>
      <c r="AL187" s="9"/>
      <c r="AM187" s="9"/>
      <c r="AN187" s="9"/>
      <c r="AO187" s="9"/>
      <c r="AP187" s="9"/>
      <c r="AQ187" s="9"/>
      <c r="AR187" s="9"/>
      <c r="AS187" s="9"/>
      <c r="AT187" s="9"/>
      <c r="AU187" s="9"/>
      <c r="AV187" s="9"/>
      <c r="AW187" s="9"/>
      <c r="AX187" s="9"/>
      <c r="AY187" s="9"/>
    </row>
    <row r="188" spans="1:51" x14ac:dyDescent="0.3">
      <c r="A188" s="128"/>
      <c r="B188" s="128"/>
      <c r="C188" s="128"/>
      <c r="D188" s="128"/>
      <c r="E188" s="128"/>
      <c r="F188" s="128"/>
      <c r="G188" s="128"/>
      <c r="H188" s="128"/>
      <c r="I188" s="117"/>
      <c r="J188" s="118"/>
      <c r="K188" s="128"/>
      <c r="L188" s="112"/>
      <c r="M188" s="129"/>
      <c r="N188" s="114"/>
      <c r="O188" s="32"/>
      <c r="Z188" s="16"/>
      <c r="AA188" s="127"/>
      <c r="AC188" s="16"/>
      <c r="AD188" s="127"/>
      <c r="AF188" s="10"/>
      <c r="AL188" s="9"/>
      <c r="AM188" s="9"/>
      <c r="AN188" s="9"/>
      <c r="AO188" s="9"/>
      <c r="AP188" s="9"/>
      <c r="AQ188" s="9"/>
      <c r="AR188" s="9"/>
      <c r="AS188" s="9"/>
      <c r="AT188" s="9"/>
      <c r="AU188" s="9"/>
      <c r="AV188" s="9"/>
      <c r="AW188" s="9"/>
      <c r="AX188" s="9"/>
      <c r="AY188" s="9"/>
    </row>
    <row r="189" spans="1:51" x14ac:dyDescent="0.3">
      <c r="A189" s="128"/>
      <c r="B189" s="128"/>
      <c r="C189" s="128"/>
      <c r="D189" s="128"/>
      <c r="E189" s="128"/>
      <c r="F189" s="128"/>
      <c r="G189" s="128"/>
      <c r="H189" s="128"/>
      <c r="I189" s="117"/>
      <c r="J189" s="118"/>
      <c r="K189" s="128"/>
      <c r="L189" s="112"/>
      <c r="M189" s="129"/>
      <c r="N189" s="114"/>
      <c r="O189" s="32"/>
      <c r="Z189" s="16"/>
      <c r="AA189" s="127"/>
      <c r="AC189" s="16"/>
      <c r="AD189" s="127"/>
      <c r="AF189" s="10"/>
      <c r="AL189" s="9"/>
      <c r="AM189" s="9"/>
      <c r="AN189" s="9"/>
      <c r="AO189" s="9"/>
      <c r="AP189" s="9"/>
      <c r="AQ189" s="9"/>
      <c r="AR189" s="9"/>
      <c r="AS189" s="9"/>
      <c r="AT189" s="9"/>
      <c r="AU189" s="9"/>
      <c r="AV189" s="9"/>
      <c r="AW189" s="9"/>
      <c r="AX189" s="9"/>
      <c r="AY189" s="9"/>
    </row>
    <row r="190" spans="1:51" x14ac:dyDescent="0.3">
      <c r="A190" s="128"/>
      <c r="B190" s="128"/>
      <c r="C190" s="128"/>
      <c r="D190" s="128"/>
      <c r="E190" s="128"/>
      <c r="F190" s="128"/>
      <c r="G190" s="128"/>
      <c r="H190" s="128"/>
      <c r="I190" s="117"/>
      <c r="J190" s="118"/>
      <c r="K190" s="128"/>
      <c r="L190" s="112"/>
      <c r="M190" s="129"/>
      <c r="N190" s="114"/>
      <c r="O190" s="32"/>
      <c r="Z190" s="16"/>
      <c r="AA190" s="127"/>
      <c r="AC190" s="16"/>
      <c r="AD190" s="127"/>
      <c r="AF190" s="10"/>
      <c r="AL190" s="9"/>
      <c r="AM190" s="9"/>
      <c r="AN190" s="9"/>
      <c r="AO190" s="9"/>
      <c r="AP190" s="9"/>
      <c r="AQ190" s="9"/>
      <c r="AR190" s="9"/>
      <c r="AS190" s="9"/>
      <c r="AT190" s="9"/>
      <c r="AU190" s="9"/>
      <c r="AV190" s="9"/>
      <c r="AW190" s="9"/>
      <c r="AX190" s="9"/>
      <c r="AY190" s="9"/>
    </row>
    <row r="191" spans="1:51" x14ac:dyDescent="0.3">
      <c r="A191" s="128"/>
      <c r="B191" s="128"/>
      <c r="C191" s="128"/>
      <c r="D191" s="128"/>
      <c r="E191" s="128"/>
      <c r="F191" s="128"/>
      <c r="G191" s="128"/>
      <c r="H191" s="128"/>
      <c r="I191" s="117"/>
      <c r="J191" s="118"/>
      <c r="K191" s="128"/>
      <c r="L191" s="112"/>
      <c r="M191" s="129"/>
      <c r="N191" s="114"/>
      <c r="O191" s="32"/>
      <c r="Z191" s="16"/>
      <c r="AA191" s="127"/>
      <c r="AC191" s="16"/>
      <c r="AD191" s="127"/>
      <c r="AF191" s="10"/>
      <c r="AL191" s="9"/>
      <c r="AM191" s="9"/>
      <c r="AN191" s="9"/>
      <c r="AO191" s="9"/>
      <c r="AP191" s="9"/>
      <c r="AQ191" s="9"/>
      <c r="AR191" s="9"/>
      <c r="AS191" s="9"/>
      <c r="AT191" s="9"/>
      <c r="AU191" s="9"/>
      <c r="AV191" s="9"/>
      <c r="AW191" s="9"/>
      <c r="AX191" s="9"/>
      <c r="AY191" s="9"/>
    </row>
    <row r="192" spans="1:51" x14ac:dyDescent="0.3">
      <c r="A192" s="128"/>
      <c r="B192" s="128"/>
      <c r="C192" s="128"/>
      <c r="D192" s="128"/>
      <c r="E192" s="128"/>
      <c r="F192" s="128"/>
      <c r="G192" s="128"/>
      <c r="H192" s="128"/>
      <c r="I192" s="117"/>
      <c r="J192" s="118"/>
      <c r="K192" s="128"/>
      <c r="L192" s="112"/>
      <c r="M192" s="129"/>
      <c r="N192" s="114"/>
      <c r="O192" s="32"/>
      <c r="Z192" s="16"/>
      <c r="AA192" s="127"/>
      <c r="AC192" s="16"/>
      <c r="AD192" s="127"/>
      <c r="AF192" s="10"/>
      <c r="AL192" s="9"/>
      <c r="AM192" s="9"/>
      <c r="AN192" s="9"/>
      <c r="AO192" s="9"/>
      <c r="AP192" s="9"/>
      <c r="AQ192" s="9"/>
      <c r="AR192" s="9"/>
      <c r="AS192" s="9"/>
      <c r="AT192" s="9"/>
      <c r="AU192" s="9"/>
      <c r="AV192" s="9"/>
      <c r="AW192" s="9"/>
      <c r="AX192" s="9"/>
      <c r="AY192" s="9"/>
    </row>
    <row r="193" spans="1:51" x14ac:dyDescent="0.3">
      <c r="A193" s="108"/>
      <c r="B193" s="108"/>
      <c r="C193" s="108"/>
      <c r="D193" s="108"/>
      <c r="E193" s="108"/>
      <c r="F193" s="108"/>
      <c r="G193" s="108"/>
      <c r="H193" s="108"/>
      <c r="I193" s="109"/>
      <c r="J193" s="110"/>
      <c r="K193" s="111"/>
      <c r="L193" s="112"/>
      <c r="M193" s="113"/>
      <c r="N193" s="114"/>
      <c r="O193" s="32"/>
      <c r="Z193" s="16"/>
      <c r="AA193" s="135"/>
      <c r="AC193" s="16"/>
      <c r="AD193" s="135"/>
      <c r="AF193" s="10"/>
      <c r="AL193" s="9"/>
      <c r="AM193" s="9"/>
      <c r="AN193" s="9"/>
      <c r="AO193" s="9"/>
      <c r="AP193" s="9"/>
      <c r="AQ193" s="9"/>
      <c r="AR193" s="9"/>
      <c r="AS193" s="9"/>
      <c r="AT193" s="9"/>
      <c r="AU193" s="9"/>
      <c r="AV193" s="9"/>
      <c r="AW193" s="9"/>
      <c r="AX193" s="9"/>
      <c r="AY193" s="9"/>
    </row>
    <row r="194" spans="1:51" x14ac:dyDescent="0.3">
      <c r="A194" s="116"/>
      <c r="B194" s="116"/>
      <c r="C194" s="116"/>
      <c r="D194" s="116"/>
      <c r="E194" s="116"/>
      <c r="F194" s="116"/>
      <c r="G194" s="116"/>
      <c r="H194" s="116"/>
      <c r="I194" s="117"/>
      <c r="J194" s="136"/>
      <c r="K194" s="111"/>
      <c r="L194" s="112"/>
      <c r="M194" s="129"/>
      <c r="N194" s="114"/>
      <c r="O194" s="130"/>
      <c r="Z194" s="16"/>
      <c r="AA194" s="135"/>
      <c r="AC194" s="16"/>
      <c r="AD194" s="135"/>
      <c r="AF194" s="10"/>
      <c r="AL194" s="9"/>
      <c r="AM194" s="9"/>
      <c r="AN194" s="9"/>
      <c r="AO194" s="9"/>
      <c r="AP194" s="9"/>
      <c r="AQ194" s="9"/>
      <c r="AR194" s="9"/>
      <c r="AS194" s="9"/>
      <c r="AT194" s="9"/>
      <c r="AU194" s="9"/>
      <c r="AV194" s="9"/>
      <c r="AW194" s="9"/>
      <c r="AX194" s="9"/>
      <c r="AY194" s="9"/>
    </row>
    <row r="195" spans="1:51" x14ac:dyDescent="0.3">
      <c r="A195" s="116"/>
      <c r="B195" s="116"/>
      <c r="C195" s="116"/>
      <c r="D195" s="116"/>
      <c r="E195" s="116"/>
      <c r="F195" s="116"/>
      <c r="G195" s="116"/>
      <c r="H195" s="116"/>
      <c r="I195" s="117"/>
      <c r="J195" s="118"/>
      <c r="K195" s="128"/>
      <c r="L195" s="136"/>
      <c r="M195" s="129"/>
      <c r="N195" s="114"/>
      <c r="O195" s="32"/>
      <c r="Z195" s="16"/>
      <c r="AA195" s="127"/>
      <c r="AC195" s="16"/>
      <c r="AD195" s="127"/>
      <c r="AF195" s="10"/>
      <c r="AL195" s="9"/>
      <c r="AM195" s="9"/>
      <c r="AN195" s="9"/>
      <c r="AO195" s="9"/>
      <c r="AP195" s="9"/>
      <c r="AQ195" s="9"/>
      <c r="AR195" s="9"/>
      <c r="AS195" s="9"/>
      <c r="AT195" s="9"/>
      <c r="AU195" s="9"/>
      <c r="AV195" s="9"/>
      <c r="AW195" s="9"/>
      <c r="AX195" s="9"/>
      <c r="AY195" s="9"/>
    </row>
    <row r="196" spans="1:51" x14ac:dyDescent="0.3">
      <c r="A196" s="116"/>
      <c r="B196" s="116"/>
      <c r="C196" s="116"/>
      <c r="D196" s="116"/>
      <c r="E196" s="116"/>
      <c r="F196" s="116"/>
      <c r="G196" s="116"/>
      <c r="H196" s="116"/>
      <c r="I196" s="117"/>
      <c r="J196" s="110"/>
      <c r="K196" s="111"/>
      <c r="L196" s="112"/>
      <c r="M196" s="113"/>
      <c r="N196" s="114"/>
      <c r="O196" s="32"/>
      <c r="Z196" s="16"/>
      <c r="AA196" s="127"/>
      <c r="AC196" s="16"/>
      <c r="AD196" s="127"/>
      <c r="AF196" s="10"/>
      <c r="AL196" s="9"/>
      <c r="AM196" s="9"/>
      <c r="AN196" s="9"/>
      <c r="AO196" s="9"/>
      <c r="AP196" s="9"/>
      <c r="AQ196" s="9"/>
      <c r="AR196" s="9"/>
      <c r="AS196" s="9"/>
      <c r="AT196" s="9"/>
      <c r="AU196" s="9"/>
      <c r="AV196" s="9"/>
      <c r="AW196" s="9"/>
      <c r="AX196" s="9"/>
      <c r="AY196" s="9"/>
    </row>
    <row r="197" spans="1:51" x14ac:dyDescent="0.3">
      <c r="A197" s="108"/>
      <c r="B197" s="108"/>
      <c r="C197" s="108"/>
      <c r="D197" s="108"/>
      <c r="E197" s="108"/>
      <c r="F197" s="108"/>
      <c r="G197" s="108"/>
      <c r="H197" s="108"/>
      <c r="I197" s="109"/>
      <c r="J197" s="137"/>
      <c r="K197" s="128"/>
      <c r="L197" s="112"/>
      <c r="M197" s="114"/>
      <c r="N197" s="114"/>
      <c r="O197" s="32"/>
      <c r="Z197" s="16"/>
      <c r="AA197" s="127"/>
      <c r="AC197" s="16"/>
      <c r="AD197" s="127"/>
      <c r="AF197" s="10"/>
      <c r="AL197" s="9"/>
      <c r="AM197" s="9"/>
      <c r="AN197" s="9"/>
      <c r="AO197" s="9"/>
      <c r="AP197" s="9"/>
      <c r="AQ197" s="9"/>
      <c r="AR197" s="9"/>
      <c r="AS197" s="9"/>
      <c r="AT197" s="9"/>
      <c r="AU197" s="9"/>
      <c r="AV197" s="9"/>
      <c r="AW197" s="9"/>
      <c r="AX197" s="9"/>
      <c r="AY197" s="9"/>
    </row>
    <row r="198" spans="1:51" x14ac:dyDescent="0.3">
      <c r="A198" s="108"/>
      <c r="B198" s="108"/>
      <c r="C198" s="108"/>
      <c r="D198" s="108"/>
      <c r="E198" s="108"/>
      <c r="F198" s="108"/>
      <c r="G198" s="108"/>
      <c r="H198" s="108"/>
      <c r="I198" s="109"/>
      <c r="J198" s="137"/>
      <c r="K198" s="128"/>
      <c r="L198" s="112"/>
      <c r="M198" s="113"/>
      <c r="N198" s="114"/>
      <c r="O198" s="32"/>
      <c r="Z198" s="16"/>
      <c r="AA198" s="127"/>
      <c r="AC198" s="16"/>
      <c r="AD198" s="127"/>
      <c r="AF198" s="10"/>
      <c r="AL198" s="9"/>
      <c r="AM198" s="9"/>
      <c r="AN198" s="9"/>
      <c r="AO198" s="9"/>
      <c r="AP198" s="9"/>
      <c r="AQ198" s="9"/>
      <c r="AR198" s="9"/>
      <c r="AS198" s="9"/>
      <c r="AT198" s="9"/>
      <c r="AU198" s="9"/>
      <c r="AV198" s="9"/>
      <c r="AW198" s="9"/>
      <c r="AX198" s="9"/>
      <c r="AY198" s="9"/>
    </row>
    <row r="199" spans="1:51" x14ac:dyDescent="0.3">
      <c r="A199" s="108"/>
      <c r="B199" s="108"/>
      <c r="C199" s="108"/>
      <c r="D199" s="108"/>
      <c r="E199" s="108"/>
      <c r="F199" s="108"/>
      <c r="G199" s="108"/>
      <c r="H199" s="108"/>
      <c r="I199" s="109"/>
      <c r="J199" s="137"/>
      <c r="K199" s="128"/>
      <c r="L199" s="112"/>
      <c r="M199" s="114"/>
      <c r="N199" s="114"/>
      <c r="O199" s="32"/>
      <c r="Z199" s="16"/>
      <c r="AA199" s="127"/>
      <c r="AC199" s="16"/>
      <c r="AD199" s="127"/>
      <c r="AF199" s="10"/>
      <c r="AL199" s="9"/>
      <c r="AM199" s="9"/>
      <c r="AN199" s="9"/>
      <c r="AO199" s="9"/>
      <c r="AP199" s="9"/>
      <c r="AQ199" s="9"/>
      <c r="AR199" s="9"/>
      <c r="AS199" s="9"/>
      <c r="AT199" s="9"/>
      <c r="AU199" s="9"/>
      <c r="AV199" s="9"/>
      <c r="AW199" s="9"/>
      <c r="AX199" s="9"/>
      <c r="AY199" s="9"/>
    </row>
    <row r="200" spans="1:51" x14ac:dyDescent="0.3">
      <c r="A200" s="108"/>
      <c r="B200" s="108"/>
      <c r="C200" s="108"/>
      <c r="D200" s="108"/>
      <c r="E200" s="108"/>
      <c r="F200" s="108"/>
      <c r="G200" s="108"/>
      <c r="H200" s="108"/>
      <c r="I200" s="109"/>
      <c r="J200" s="137"/>
      <c r="K200" s="128"/>
      <c r="L200" s="112"/>
      <c r="M200" s="114"/>
      <c r="N200" s="114"/>
      <c r="O200" s="32"/>
      <c r="Z200" s="16"/>
      <c r="AA200" s="127"/>
      <c r="AC200" s="16"/>
      <c r="AD200" s="127"/>
      <c r="AF200" s="10"/>
      <c r="AL200" s="9"/>
      <c r="AM200" s="9"/>
      <c r="AN200" s="9"/>
      <c r="AO200" s="9"/>
      <c r="AP200" s="9"/>
      <c r="AQ200" s="9"/>
      <c r="AR200" s="9"/>
      <c r="AS200" s="9"/>
      <c r="AT200" s="9"/>
      <c r="AU200" s="9"/>
      <c r="AV200" s="9"/>
      <c r="AW200" s="9"/>
      <c r="AX200" s="9"/>
      <c r="AY200" s="9"/>
    </row>
    <row r="201" spans="1:51" x14ac:dyDescent="0.3">
      <c r="A201" s="108"/>
      <c r="B201" s="108"/>
      <c r="C201" s="108"/>
      <c r="D201" s="108"/>
      <c r="E201" s="108"/>
      <c r="F201" s="108"/>
      <c r="G201" s="108"/>
      <c r="H201" s="108"/>
      <c r="I201" s="109"/>
      <c r="J201" s="118"/>
      <c r="K201" s="128"/>
      <c r="L201" s="112"/>
      <c r="M201" s="114"/>
      <c r="N201" s="114"/>
      <c r="O201" s="32"/>
      <c r="Z201" s="16"/>
      <c r="AA201" s="127"/>
      <c r="AC201" s="16"/>
      <c r="AD201" s="127"/>
      <c r="AF201" s="10"/>
      <c r="AL201" s="9"/>
      <c r="AM201" s="9"/>
      <c r="AN201" s="9"/>
      <c r="AO201" s="9"/>
      <c r="AP201" s="9"/>
      <c r="AQ201" s="9"/>
      <c r="AR201" s="9"/>
      <c r="AS201" s="9"/>
      <c r="AT201" s="9"/>
      <c r="AU201" s="9"/>
      <c r="AV201" s="9"/>
      <c r="AW201" s="9"/>
      <c r="AX201" s="9"/>
      <c r="AY201" s="9"/>
    </row>
    <row r="202" spans="1:51" x14ac:dyDescent="0.3">
      <c r="A202" s="108"/>
      <c r="B202" s="108"/>
      <c r="C202" s="108"/>
      <c r="D202" s="108"/>
      <c r="E202" s="108"/>
      <c r="F202" s="108"/>
      <c r="G202" s="108"/>
      <c r="H202" s="108"/>
      <c r="I202" s="109"/>
      <c r="J202" s="118"/>
      <c r="K202" s="128"/>
      <c r="L202" s="112"/>
      <c r="M202" s="114"/>
      <c r="N202" s="114"/>
      <c r="O202" s="32"/>
      <c r="Z202" s="16"/>
      <c r="AA202" s="127"/>
      <c r="AC202" s="16"/>
      <c r="AD202" s="127"/>
      <c r="AF202" s="10"/>
      <c r="AL202" s="9"/>
      <c r="AM202" s="9"/>
      <c r="AN202" s="9"/>
      <c r="AO202" s="9"/>
      <c r="AP202" s="9"/>
      <c r="AQ202" s="9"/>
      <c r="AR202" s="9"/>
      <c r="AS202" s="9"/>
      <c r="AT202" s="9"/>
      <c r="AU202" s="9"/>
      <c r="AV202" s="9"/>
      <c r="AW202" s="9"/>
      <c r="AX202" s="9"/>
      <c r="AY202" s="9"/>
    </row>
    <row r="203" spans="1:51" x14ac:dyDescent="0.3">
      <c r="A203" s="108"/>
      <c r="B203" s="108"/>
      <c r="C203" s="108"/>
      <c r="D203" s="108"/>
      <c r="E203" s="108"/>
      <c r="F203" s="108"/>
      <c r="G203" s="108"/>
      <c r="H203" s="108"/>
      <c r="I203" s="109"/>
      <c r="J203" s="110"/>
      <c r="K203" s="111"/>
      <c r="L203" s="112"/>
      <c r="M203" s="113"/>
      <c r="N203" s="114"/>
      <c r="O203" s="32"/>
      <c r="Z203" s="16"/>
      <c r="AA203" s="127"/>
      <c r="AC203" s="16"/>
      <c r="AD203" s="127"/>
      <c r="AF203" s="10"/>
      <c r="AL203" s="9"/>
      <c r="AM203" s="9"/>
      <c r="AN203" s="9"/>
      <c r="AO203" s="9"/>
      <c r="AP203" s="9"/>
      <c r="AQ203" s="9"/>
      <c r="AR203" s="9"/>
      <c r="AS203" s="9"/>
      <c r="AT203" s="9"/>
      <c r="AU203" s="9"/>
      <c r="AV203" s="9"/>
      <c r="AW203" s="9"/>
      <c r="AX203" s="9"/>
      <c r="AY203" s="9"/>
    </row>
    <row r="204" spans="1:51" x14ac:dyDescent="0.3">
      <c r="A204" s="116"/>
      <c r="B204" s="116"/>
      <c r="C204" s="116"/>
      <c r="D204" s="116"/>
      <c r="E204" s="116"/>
      <c r="F204" s="116"/>
      <c r="G204" s="116"/>
      <c r="H204" s="116"/>
      <c r="I204" s="117"/>
      <c r="J204" s="137"/>
      <c r="K204" s="128"/>
      <c r="L204" s="138"/>
      <c r="M204" s="114"/>
      <c r="N204" s="114"/>
      <c r="O204" s="32"/>
      <c r="Z204" s="16"/>
      <c r="AA204" s="127"/>
      <c r="AC204" s="16"/>
      <c r="AD204" s="127"/>
      <c r="AF204" s="10"/>
      <c r="AL204" s="9"/>
      <c r="AM204" s="9"/>
      <c r="AN204" s="9"/>
      <c r="AO204" s="9"/>
      <c r="AP204" s="9"/>
      <c r="AQ204" s="9"/>
      <c r="AR204" s="9"/>
      <c r="AS204" s="9"/>
      <c r="AT204" s="9"/>
      <c r="AU204" s="9"/>
      <c r="AV204" s="9"/>
      <c r="AW204" s="9"/>
      <c r="AX204" s="9"/>
      <c r="AY204" s="9"/>
    </row>
    <row r="205" spans="1:51" x14ac:dyDescent="0.3">
      <c r="A205" s="116"/>
      <c r="B205" s="116"/>
      <c r="C205" s="116"/>
      <c r="D205" s="116"/>
      <c r="E205" s="116"/>
      <c r="F205" s="116"/>
      <c r="G205" s="116"/>
      <c r="H205" s="116"/>
      <c r="I205" s="117"/>
      <c r="J205" s="137"/>
      <c r="K205" s="128"/>
      <c r="L205" s="138"/>
      <c r="M205" s="114"/>
      <c r="N205" s="114"/>
      <c r="O205" s="32"/>
      <c r="Z205" s="16"/>
      <c r="AA205" s="127"/>
      <c r="AC205" s="16"/>
      <c r="AD205" s="127"/>
      <c r="AF205" s="10"/>
      <c r="AL205" s="9"/>
      <c r="AM205" s="9"/>
      <c r="AN205" s="9"/>
      <c r="AO205" s="9"/>
      <c r="AP205" s="9"/>
      <c r="AQ205" s="9"/>
      <c r="AR205" s="9"/>
      <c r="AS205" s="9"/>
      <c r="AT205" s="9"/>
      <c r="AU205" s="9"/>
      <c r="AV205" s="9"/>
      <c r="AW205" s="9"/>
      <c r="AX205" s="9"/>
      <c r="AY205" s="9"/>
    </row>
    <row r="206" spans="1:51" x14ac:dyDescent="0.3">
      <c r="A206" s="116"/>
      <c r="B206" s="116"/>
      <c r="C206" s="116"/>
      <c r="D206" s="116"/>
      <c r="E206" s="116"/>
      <c r="F206" s="116"/>
      <c r="G206" s="116"/>
      <c r="H206" s="116"/>
      <c r="I206" s="117"/>
      <c r="J206" s="137"/>
      <c r="K206" s="128"/>
      <c r="L206" s="138"/>
      <c r="M206" s="114"/>
      <c r="N206" s="114"/>
      <c r="O206" s="32"/>
      <c r="Z206" s="16"/>
      <c r="AA206" s="127"/>
      <c r="AC206" s="16"/>
      <c r="AD206" s="127"/>
      <c r="AF206" s="10"/>
      <c r="AL206" s="9"/>
      <c r="AM206" s="9"/>
      <c r="AN206" s="9"/>
      <c r="AO206" s="9"/>
      <c r="AP206" s="9"/>
      <c r="AQ206" s="9"/>
      <c r="AR206" s="9"/>
      <c r="AS206" s="9"/>
      <c r="AT206" s="9"/>
      <c r="AU206" s="9"/>
      <c r="AV206" s="9"/>
      <c r="AW206" s="9"/>
      <c r="AX206" s="9"/>
      <c r="AY206" s="9"/>
    </row>
    <row r="207" spans="1:51" x14ac:dyDescent="0.3">
      <c r="A207" s="116"/>
      <c r="B207" s="116"/>
      <c r="C207" s="116"/>
      <c r="D207" s="116"/>
      <c r="E207" s="116"/>
      <c r="F207" s="116"/>
      <c r="G207" s="116"/>
      <c r="H207" s="116"/>
      <c r="I207" s="117"/>
      <c r="J207" s="137"/>
      <c r="K207" s="128"/>
      <c r="L207" s="138"/>
      <c r="M207" s="114"/>
      <c r="N207" s="114"/>
      <c r="O207" s="32"/>
      <c r="Z207" s="16"/>
      <c r="AA207" s="127"/>
      <c r="AC207" s="16"/>
      <c r="AD207" s="127"/>
      <c r="AF207" s="10"/>
      <c r="AL207" s="9"/>
      <c r="AM207" s="9"/>
      <c r="AN207" s="9"/>
      <c r="AO207" s="9"/>
      <c r="AP207" s="9"/>
      <c r="AQ207" s="9"/>
      <c r="AR207" s="9"/>
      <c r="AS207" s="9"/>
      <c r="AT207" s="9"/>
      <c r="AU207" s="9"/>
      <c r="AV207" s="9"/>
      <c r="AW207" s="9"/>
      <c r="AX207" s="9"/>
      <c r="AY207" s="9"/>
    </row>
    <row r="208" spans="1:51" x14ac:dyDescent="0.3">
      <c r="A208" s="139"/>
      <c r="B208" s="139"/>
      <c r="C208" s="139"/>
      <c r="D208" s="139"/>
      <c r="E208" s="139"/>
      <c r="F208" s="139"/>
      <c r="G208" s="139"/>
      <c r="H208" s="139"/>
      <c r="I208" s="109"/>
      <c r="J208" s="110"/>
      <c r="K208" s="111"/>
      <c r="L208" s="112"/>
      <c r="M208" s="113"/>
      <c r="N208" s="114"/>
      <c r="O208" s="32"/>
      <c r="Z208" s="16"/>
      <c r="AA208" s="127"/>
      <c r="AC208" s="16"/>
      <c r="AD208" s="127"/>
      <c r="AF208" s="10"/>
      <c r="AL208" s="9"/>
      <c r="AM208" s="9"/>
      <c r="AN208" s="9"/>
      <c r="AO208" s="9"/>
      <c r="AP208" s="9"/>
      <c r="AQ208" s="9"/>
      <c r="AR208" s="9"/>
      <c r="AS208" s="9"/>
      <c r="AT208" s="9"/>
      <c r="AU208" s="9"/>
      <c r="AV208" s="9"/>
      <c r="AW208" s="9"/>
      <c r="AX208" s="9"/>
      <c r="AY208" s="9"/>
    </row>
    <row r="209" spans="1:51" x14ac:dyDescent="0.3">
      <c r="A209" s="140"/>
      <c r="B209" s="140"/>
      <c r="C209" s="140"/>
      <c r="D209" s="140"/>
      <c r="E209" s="140"/>
      <c r="F209" s="140"/>
      <c r="G209" s="140"/>
      <c r="H209" s="140"/>
      <c r="I209" s="141"/>
      <c r="J209" s="137"/>
      <c r="K209" s="140"/>
      <c r="L209" s="142"/>
      <c r="M209" s="114"/>
      <c r="N209" s="114"/>
      <c r="O209" s="32"/>
      <c r="Z209" s="16"/>
      <c r="AA209" s="127"/>
      <c r="AC209" s="16"/>
      <c r="AD209" s="127"/>
      <c r="AF209" s="10"/>
      <c r="AL209" s="9"/>
      <c r="AM209" s="9"/>
      <c r="AN209" s="9"/>
      <c r="AO209" s="9"/>
      <c r="AP209" s="9"/>
      <c r="AQ209" s="9"/>
      <c r="AR209" s="9"/>
      <c r="AS209" s="9"/>
      <c r="AT209" s="9"/>
      <c r="AU209" s="9"/>
      <c r="AV209" s="9"/>
      <c r="AW209" s="9"/>
      <c r="AX209" s="9"/>
      <c r="AY209" s="9"/>
    </row>
    <row r="210" spans="1:51" x14ac:dyDescent="0.3">
      <c r="A210" s="140"/>
      <c r="B210" s="140"/>
      <c r="C210" s="140"/>
      <c r="D210" s="140"/>
      <c r="E210" s="140"/>
      <c r="F210" s="140"/>
      <c r="G210" s="140"/>
      <c r="H210" s="140"/>
      <c r="I210" s="141"/>
      <c r="J210" s="137"/>
      <c r="K210" s="140"/>
      <c r="L210" s="142"/>
      <c r="M210" s="114"/>
      <c r="N210" s="114"/>
      <c r="O210" s="32"/>
      <c r="Z210" s="16"/>
      <c r="AA210" s="127"/>
      <c r="AC210" s="16"/>
      <c r="AD210" s="127"/>
      <c r="AF210" s="10"/>
      <c r="AL210" s="9"/>
      <c r="AM210" s="9"/>
      <c r="AN210" s="9"/>
      <c r="AO210" s="9"/>
      <c r="AP210" s="9"/>
      <c r="AQ210" s="9"/>
      <c r="AR210" s="9"/>
      <c r="AS210" s="9"/>
      <c r="AT210" s="9"/>
      <c r="AU210" s="9"/>
      <c r="AV210" s="9"/>
      <c r="AW210" s="9"/>
      <c r="AX210" s="9"/>
      <c r="AY210" s="9"/>
    </row>
    <row r="211" spans="1:51" x14ac:dyDescent="0.3">
      <c r="A211" s="140"/>
      <c r="B211" s="140"/>
      <c r="C211" s="140"/>
      <c r="D211" s="140"/>
      <c r="E211" s="140"/>
      <c r="F211" s="140"/>
      <c r="G211" s="140"/>
      <c r="H211" s="140"/>
      <c r="I211" s="141"/>
      <c r="J211" s="137"/>
      <c r="K211" s="140"/>
      <c r="L211" s="142"/>
      <c r="M211" s="114"/>
      <c r="N211" s="114"/>
      <c r="O211" s="32"/>
      <c r="Z211" s="16"/>
      <c r="AA211" s="127"/>
      <c r="AC211" s="16"/>
      <c r="AD211" s="127"/>
      <c r="AF211" s="10"/>
      <c r="AL211" s="9"/>
      <c r="AM211" s="9"/>
      <c r="AN211" s="9"/>
      <c r="AO211" s="9"/>
      <c r="AP211" s="9"/>
      <c r="AQ211" s="9"/>
      <c r="AR211" s="9"/>
      <c r="AS211" s="9"/>
      <c r="AT211" s="9"/>
      <c r="AU211" s="9"/>
      <c r="AV211" s="9"/>
      <c r="AW211" s="9"/>
      <c r="AX211" s="9"/>
      <c r="AY211" s="9"/>
    </row>
    <row r="212" spans="1:51" x14ac:dyDescent="0.3">
      <c r="A212" s="140"/>
      <c r="B212" s="140"/>
      <c r="C212" s="140"/>
      <c r="D212" s="140"/>
      <c r="E212" s="140"/>
      <c r="F212" s="140"/>
      <c r="G212" s="140"/>
      <c r="H212" s="140"/>
      <c r="I212" s="141"/>
      <c r="J212" s="137"/>
      <c r="K212" s="140"/>
      <c r="L212" s="142"/>
      <c r="M212" s="114"/>
      <c r="N212" s="114"/>
      <c r="O212" s="32"/>
      <c r="Z212" s="16"/>
      <c r="AA212" s="127"/>
      <c r="AC212" s="16"/>
      <c r="AD212" s="127"/>
      <c r="AF212" s="10"/>
      <c r="AL212" s="9"/>
      <c r="AM212" s="9"/>
      <c r="AN212" s="9"/>
      <c r="AO212" s="9"/>
      <c r="AP212" s="9"/>
      <c r="AQ212" s="9"/>
      <c r="AR212" s="9"/>
      <c r="AS212" s="9"/>
      <c r="AT212" s="9"/>
      <c r="AU212" s="9"/>
      <c r="AV212" s="9"/>
      <c r="AW212" s="9"/>
      <c r="AX212" s="9"/>
      <c r="AY212" s="9"/>
    </row>
    <row r="213" spans="1:51" x14ac:dyDescent="0.3">
      <c r="A213" s="140"/>
      <c r="B213" s="140"/>
      <c r="C213" s="140"/>
      <c r="D213" s="140"/>
      <c r="E213" s="140"/>
      <c r="F213" s="140"/>
      <c r="G213" s="140"/>
      <c r="H213" s="140"/>
      <c r="I213" s="141"/>
      <c r="J213" s="137"/>
      <c r="K213" s="140"/>
      <c r="L213" s="142"/>
      <c r="M213" s="114"/>
      <c r="N213" s="114"/>
      <c r="O213" s="32"/>
      <c r="Z213" s="16"/>
      <c r="AA213" s="127"/>
      <c r="AC213" s="16"/>
      <c r="AD213" s="127"/>
      <c r="AF213" s="10"/>
      <c r="AL213" s="9"/>
      <c r="AM213" s="9"/>
      <c r="AN213" s="9"/>
      <c r="AO213" s="9"/>
      <c r="AP213" s="9"/>
      <c r="AQ213" s="9"/>
      <c r="AR213" s="9"/>
      <c r="AS213" s="9"/>
      <c r="AT213" s="9"/>
      <c r="AU213" s="9"/>
      <c r="AV213" s="9"/>
      <c r="AW213" s="9"/>
      <c r="AX213" s="9"/>
      <c r="AY213" s="9"/>
    </row>
    <row r="214" spans="1:51" x14ac:dyDescent="0.3">
      <c r="A214" s="128"/>
      <c r="B214" s="128"/>
      <c r="C214" s="128"/>
      <c r="D214" s="128"/>
      <c r="E214" s="128"/>
      <c r="F214" s="128"/>
      <c r="G214" s="128"/>
      <c r="H214" s="128"/>
      <c r="I214" s="117"/>
      <c r="J214" s="839"/>
      <c r="K214" s="839"/>
      <c r="L214" s="839"/>
      <c r="M214" s="114"/>
      <c r="N214" s="114"/>
      <c r="O214" s="32"/>
      <c r="Z214" s="107"/>
      <c r="AA214" s="127"/>
      <c r="AC214" s="107"/>
      <c r="AD214" s="127"/>
      <c r="AF214" s="10"/>
      <c r="AL214" s="9"/>
      <c r="AM214" s="9"/>
      <c r="AN214" s="9"/>
      <c r="AO214" s="9"/>
      <c r="AP214" s="9"/>
      <c r="AQ214" s="9"/>
      <c r="AR214" s="9"/>
      <c r="AS214" s="9"/>
      <c r="AT214" s="9"/>
      <c r="AU214" s="9"/>
      <c r="AV214" s="9"/>
      <c r="AW214" s="9"/>
      <c r="AX214" s="9"/>
      <c r="AY214" s="9"/>
    </row>
    <row r="215" spans="1:51" x14ac:dyDescent="0.3">
      <c r="A215" s="140"/>
      <c r="B215" s="140"/>
      <c r="C215" s="140"/>
      <c r="D215" s="140"/>
      <c r="E215" s="140"/>
      <c r="F215" s="140"/>
      <c r="G215" s="140"/>
      <c r="H215" s="140"/>
      <c r="I215" s="141"/>
      <c r="J215" s="840"/>
      <c r="K215" s="840"/>
      <c r="L215" s="840"/>
      <c r="M215" s="114"/>
      <c r="N215" s="114"/>
      <c r="O215" s="32"/>
      <c r="Z215" s="107"/>
      <c r="AA215" s="127"/>
      <c r="AC215" s="107"/>
      <c r="AD215" s="127"/>
      <c r="AL215" s="9"/>
      <c r="AM215" s="9"/>
      <c r="AN215" s="9"/>
      <c r="AO215" s="9"/>
      <c r="AP215" s="9"/>
      <c r="AQ215" s="9"/>
      <c r="AR215" s="9"/>
      <c r="AS215" s="9"/>
      <c r="AT215" s="9"/>
      <c r="AU215" s="9"/>
      <c r="AV215" s="9"/>
      <c r="AW215" s="9"/>
      <c r="AX215" s="9"/>
      <c r="AY215" s="9"/>
    </row>
    <row r="216" spans="1:51" x14ac:dyDescent="0.3">
      <c r="A216" s="140"/>
      <c r="B216" s="140"/>
      <c r="C216" s="140"/>
      <c r="D216" s="140"/>
      <c r="E216" s="140"/>
      <c r="F216" s="140"/>
      <c r="G216" s="140"/>
      <c r="H216" s="140"/>
      <c r="I216" s="141"/>
      <c r="J216" s="841"/>
      <c r="K216" s="841"/>
      <c r="L216" s="841"/>
      <c r="M216" s="114"/>
      <c r="N216" s="114"/>
      <c r="O216" s="32"/>
      <c r="Z216" s="107"/>
      <c r="AA216" s="127"/>
      <c r="AC216" s="107"/>
      <c r="AD216" s="127"/>
      <c r="AF216" s="75"/>
      <c r="AL216" s="9"/>
      <c r="AM216" s="9"/>
      <c r="AN216" s="9"/>
      <c r="AO216" s="9"/>
      <c r="AP216" s="9"/>
      <c r="AQ216" s="9"/>
      <c r="AR216" s="9"/>
      <c r="AS216" s="9"/>
      <c r="AT216" s="9"/>
      <c r="AU216" s="9"/>
      <c r="AV216" s="9"/>
      <c r="AW216" s="9"/>
      <c r="AX216" s="9"/>
      <c r="AY216" s="9"/>
    </row>
    <row r="217" spans="1:51" x14ac:dyDescent="0.3">
      <c r="A217" s="84"/>
      <c r="B217" s="84"/>
      <c r="C217" s="84"/>
      <c r="D217" s="84"/>
      <c r="E217" s="84"/>
      <c r="F217" s="84"/>
      <c r="G217" s="84"/>
      <c r="H217" s="84"/>
      <c r="I217" s="85"/>
      <c r="J217" s="56"/>
      <c r="K217" s="84"/>
      <c r="L217" s="84"/>
      <c r="M217" s="56"/>
      <c r="N217" s="56"/>
      <c r="O217" s="32"/>
      <c r="AL217" s="9"/>
      <c r="AM217" s="9"/>
      <c r="AN217" s="9"/>
      <c r="AO217" s="9"/>
      <c r="AP217" s="9"/>
      <c r="AQ217" s="9"/>
      <c r="AR217" s="9"/>
      <c r="AS217" s="9"/>
      <c r="AT217" s="9"/>
      <c r="AU217" s="9"/>
      <c r="AV217" s="9"/>
      <c r="AW217" s="9"/>
      <c r="AX217" s="9"/>
      <c r="AY217" s="9"/>
    </row>
    <row r="218" spans="1:51" x14ac:dyDescent="0.3">
      <c r="A218" s="84"/>
      <c r="B218" s="84"/>
      <c r="C218" s="84"/>
      <c r="D218" s="84"/>
      <c r="E218" s="84"/>
      <c r="F218" s="84"/>
      <c r="G218" s="84"/>
      <c r="H218" s="84"/>
      <c r="I218" s="85"/>
      <c r="J218" s="56"/>
      <c r="K218" s="84"/>
      <c r="L218" s="84"/>
      <c r="M218" s="56"/>
      <c r="N218" s="56"/>
      <c r="O218" s="32"/>
      <c r="AL218" s="9"/>
      <c r="AM218" s="9"/>
      <c r="AN218" s="9"/>
      <c r="AO218" s="9"/>
      <c r="AP218" s="9"/>
      <c r="AQ218" s="9"/>
      <c r="AR218" s="9"/>
      <c r="AS218" s="9"/>
      <c r="AT218" s="9"/>
      <c r="AU218" s="9"/>
      <c r="AV218" s="9"/>
      <c r="AW218" s="9"/>
      <c r="AX218" s="9"/>
      <c r="AY218" s="9"/>
    </row>
    <row r="219" spans="1:51" x14ac:dyDescent="0.3">
      <c r="A219" s="84"/>
      <c r="B219" s="84"/>
      <c r="C219" s="84"/>
      <c r="D219" s="84"/>
      <c r="E219" s="84"/>
      <c r="F219" s="84"/>
      <c r="G219" s="84"/>
      <c r="H219" s="84"/>
      <c r="I219" s="85"/>
      <c r="J219" s="56"/>
      <c r="K219" s="84"/>
      <c r="L219" s="84"/>
      <c r="M219" s="56"/>
      <c r="N219" s="56"/>
      <c r="O219" s="32"/>
      <c r="AL219" s="9"/>
      <c r="AM219" s="9"/>
      <c r="AN219" s="9"/>
      <c r="AO219" s="9"/>
      <c r="AP219" s="9"/>
      <c r="AQ219" s="9"/>
      <c r="AR219" s="9"/>
      <c r="AS219" s="9"/>
      <c r="AT219" s="9"/>
      <c r="AU219" s="9"/>
      <c r="AV219" s="9"/>
      <c r="AW219" s="9"/>
      <c r="AX219" s="9"/>
      <c r="AY219" s="9"/>
    </row>
    <row r="220" spans="1:51" x14ac:dyDescent="0.3">
      <c r="A220" s="84"/>
      <c r="B220" s="84"/>
      <c r="C220" s="84"/>
      <c r="D220" s="84"/>
      <c r="E220" s="84"/>
      <c r="F220" s="84"/>
      <c r="G220" s="84"/>
      <c r="H220" s="84"/>
      <c r="I220" s="85"/>
      <c r="J220" s="56"/>
      <c r="K220" s="84"/>
      <c r="L220" s="84"/>
      <c r="M220" s="56"/>
      <c r="N220" s="56"/>
      <c r="O220" s="32"/>
      <c r="AL220" s="9"/>
      <c r="AM220" s="9"/>
      <c r="AN220" s="9"/>
      <c r="AO220" s="9"/>
      <c r="AP220" s="9"/>
      <c r="AQ220" s="9"/>
      <c r="AR220" s="9"/>
      <c r="AS220" s="9"/>
      <c r="AT220" s="9"/>
      <c r="AU220" s="9"/>
      <c r="AV220" s="9"/>
      <c r="AW220" s="9"/>
      <c r="AX220" s="9"/>
      <c r="AY220" s="9"/>
    </row>
    <row r="221" spans="1:51" x14ac:dyDescent="0.3">
      <c r="A221" s="84"/>
      <c r="B221" s="84"/>
      <c r="C221" s="84"/>
      <c r="D221" s="84"/>
      <c r="E221" s="84"/>
      <c r="F221" s="84"/>
      <c r="G221" s="84"/>
      <c r="H221" s="84"/>
      <c r="I221" s="85"/>
      <c r="J221" s="56"/>
      <c r="K221" s="84"/>
      <c r="L221" s="84"/>
      <c r="M221" s="56"/>
      <c r="N221" s="56"/>
      <c r="O221" s="32"/>
      <c r="AL221" s="9"/>
      <c r="AM221" s="9"/>
      <c r="AN221" s="9"/>
      <c r="AO221" s="9"/>
      <c r="AP221" s="9"/>
      <c r="AQ221" s="9"/>
      <c r="AR221" s="9"/>
      <c r="AS221" s="9"/>
      <c r="AT221" s="9"/>
      <c r="AU221" s="9"/>
      <c r="AV221" s="9"/>
      <c r="AW221" s="9"/>
      <c r="AX221" s="9"/>
      <c r="AY221" s="9"/>
    </row>
    <row r="222" spans="1:51" x14ac:dyDescent="0.3">
      <c r="A222" s="84"/>
      <c r="B222" s="84"/>
      <c r="C222" s="84"/>
      <c r="D222" s="84"/>
      <c r="E222" s="84"/>
      <c r="F222" s="84"/>
      <c r="G222" s="84"/>
      <c r="H222" s="84"/>
      <c r="I222" s="85"/>
      <c r="J222" s="56"/>
      <c r="K222" s="84"/>
      <c r="L222" s="84"/>
      <c r="M222" s="56"/>
      <c r="N222" s="56"/>
      <c r="O222" s="32"/>
      <c r="AL222" s="9"/>
      <c r="AM222" s="9"/>
      <c r="AN222" s="9"/>
      <c r="AO222" s="9"/>
      <c r="AP222" s="9"/>
      <c r="AQ222" s="9"/>
      <c r="AR222" s="9"/>
      <c r="AS222" s="9"/>
      <c r="AT222" s="9"/>
      <c r="AU222" s="9"/>
      <c r="AV222" s="9"/>
      <c r="AW222" s="9"/>
      <c r="AX222" s="9"/>
      <c r="AY222" s="9"/>
    </row>
    <row r="223" spans="1:51" x14ac:dyDescent="0.3">
      <c r="A223" s="84"/>
      <c r="B223" s="84"/>
      <c r="C223" s="84"/>
      <c r="D223" s="84"/>
      <c r="E223" s="84"/>
      <c r="F223" s="84"/>
      <c r="G223" s="84"/>
      <c r="H223" s="84"/>
      <c r="I223" s="85"/>
      <c r="J223" s="56"/>
      <c r="K223" s="84"/>
      <c r="L223" s="84"/>
      <c r="M223" s="56"/>
      <c r="N223" s="56"/>
      <c r="O223" s="32"/>
      <c r="AL223" s="9"/>
      <c r="AM223" s="9"/>
      <c r="AN223" s="9"/>
      <c r="AO223" s="9"/>
      <c r="AP223" s="9"/>
      <c r="AQ223" s="9"/>
      <c r="AR223" s="9"/>
      <c r="AS223" s="9"/>
      <c r="AT223" s="9"/>
      <c r="AU223" s="9"/>
      <c r="AV223" s="9"/>
      <c r="AW223" s="9"/>
      <c r="AX223" s="9"/>
      <c r="AY223" s="9"/>
    </row>
    <row r="224" spans="1:51" x14ac:dyDescent="0.3">
      <c r="A224" s="84"/>
      <c r="B224" s="84"/>
      <c r="C224" s="84"/>
      <c r="D224" s="84"/>
      <c r="E224" s="84"/>
      <c r="F224" s="84"/>
      <c r="G224" s="84"/>
      <c r="H224" s="84"/>
      <c r="I224" s="85"/>
      <c r="J224" s="56"/>
      <c r="K224" s="84"/>
      <c r="L224" s="84"/>
      <c r="M224" s="56"/>
      <c r="N224" s="56"/>
      <c r="O224" s="32"/>
      <c r="AL224" s="9"/>
      <c r="AM224" s="9"/>
      <c r="AN224" s="9"/>
      <c r="AO224" s="9"/>
      <c r="AP224" s="9"/>
      <c r="AQ224" s="9"/>
      <c r="AR224" s="9"/>
      <c r="AS224" s="9"/>
      <c r="AT224" s="9"/>
      <c r="AU224" s="9"/>
      <c r="AV224" s="9"/>
      <c r="AW224" s="9"/>
      <c r="AX224" s="9"/>
      <c r="AY224" s="9"/>
    </row>
  </sheetData>
  <sheetProtection algorithmName="SHA-512" hashValue="IkTSguakU7G+sIsmgix7teff9Ul4gvkrzjSvU9S0lXwLbQm5WPydUjAMOi56Q5ctfQKQKJIVM5eTbHU1yYBG+w==" saltValue="c60Z0TCXqosm3CRe0w+3aw==" spinCount="100000" sheet="1" formatColumns="0" formatRows="0" selectLockedCells="1"/>
  <customSheetViews>
    <customSheetView guid="{C058D58D-0A44-4B7F-A839-6AD7930832D3}" scale="70" fitToPage="1" printArea="1" hiddenRows="1" hiddenColumns="1" view="pageBreakPreview" topLeftCell="A85">
      <selection activeCell="M19" sqref="M19"/>
      <pageMargins left="0.25" right="0.25" top="0.75" bottom="0.75" header="0.3" footer="0.3"/>
      <printOptions horizontalCentered="1"/>
      <pageSetup paperSize="9" scale="52" fitToHeight="0" orientation="landscape" r:id="rId1"/>
      <headerFooter alignWithMargins="0">
        <oddFooter>&amp;R&amp;"Book Antiqua,Bold"&amp;10Schedule-1/ Page &amp;P of &amp;N</oddFooter>
      </headerFooter>
    </customSheetView>
    <customSheetView guid="{B506D4DB-B5B3-4722-9CF5-EE949FBC5D29}" scale="70" fitToPage="1" printArea="1" hiddenRows="1" hiddenColumns="1" view="pageBreakPreview" topLeftCell="A80">
      <selection activeCell="M86" sqref="M86"/>
      <pageMargins left="0.25" right="0.25" top="0.75" bottom="0.75" header="0.3" footer="0.3"/>
      <printOptions horizontalCentered="1"/>
      <pageSetup paperSize="9" scale="52" fitToHeight="0" orientation="landscape" r:id="rId2"/>
      <headerFooter alignWithMargins="0">
        <oddFooter>&amp;R&amp;"Book Antiqua,Bold"&amp;10Schedule-1/ Page &amp;P of &amp;N</oddFooter>
      </headerFooter>
    </customSheetView>
    <customSheetView guid="{302D9D75-0757-45DA-AFBF-614F08F1401B}" scale="85" fitToPage="1" printArea="1" showAutoFilter="1" hiddenColumns="1" view="pageBreakPreview" topLeftCell="A160">
      <selection activeCell="I171" sqref="I171"/>
      <pageMargins left="0.25" right="0.25" top="0.75" bottom="0.75" header="0.3" footer="0.3"/>
      <printOptions horizontalCentered="1"/>
      <pageSetup paperSize="9" scale="54" fitToHeight="0" orientation="landscape" r:id="rId3"/>
      <headerFooter alignWithMargins="0">
        <oddFooter>&amp;R&amp;"Book Antiqua,Bold"&amp;10Schedule-1/ Page &amp;P of &amp;N</oddFooter>
      </headerFooter>
      <autoFilter ref="A18:AY177" xr:uid="{1B23CAE8-DD24-4AFA-ABBB-9C365B547273}"/>
    </customSheetView>
    <customSheetView guid="{C6A7FFED-91EB-41DF-A944-2BFB2D792481}" scale="85" fitToPage="1" printArea="1" showAutoFilter="1" hiddenColumns="1" view="pageBreakPreview" topLeftCell="G19">
      <selection activeCell="G19" sqref="G19"/>
      <pageMargins left="0.25" right="0.25" top="0.75" bottom="0.75" header="0.3" footer="0.3"/>
      <printOptions horizontalCentered="1"/>
      <pageSetup paperSize="9" scale="54" fitToHeight="0" orientation="landscape" r:id="rId4"/>
      <headerFooter alignWithMargins="0">
        <oddFooter>&amp;R&amp;"Book Antiqua,Bold"&amp;10Schedule-1/ Page &amp;P of &amp;N</oddFooter>
      </headerFooter>
      <autoFilter ref="A18:AY177" xr:uid="{ED38C4C8-AA0B-4D01-B072-A9F11FB8516D}"/>
    </customSheetView>
    <customSheetView guid="{03FF083C-583E-419B-931B-109B3C9F6C32}" scale="70" fitToPage="1" printArea="1" hiddenRows="1" hiddenColumns="1" view="pageBreakPreview" topLeftCell="A85">
      <selection activeCell="M19" sqref="M19"/>
      <pageMargins left="0.25" right="0.25" top="0.75" bottom="0.75" header="0.3" footer="0.3"/>
      <printOptions horizontalCentered="1"/>
      <pageSetup paperSize="9" scale="52" fitToHeight="0" orientation="landscape" r:id="rId5"/>
      <headerFooter alignWithMargins="0">
        <oddFooter>&amp;R&amp;"Book Antiqua,Bold"&amp;10Schedule-1/ Page &amp;P of &amp;N</oddFooter>
      </headerFooter>
    </customSheetView>
  </customSheetViews>
  <mergeCells count="42">
    <mergeCell ref="Z15:AA15"/>
    <mergeCell ref="AC15:AD15"/>
    <mergeCell ref="AG15:AH15"/>
    <mergeCell ref="A3:O3"/>
    <mergeCell ref="AG3:AH3"/>
    <mergeCell ref="A4:O4"/>
    <mergeCell ref="A7:L7"/>
    <mergeCell ref="AG7:AH7"/>
    <mergeCell ref="C8:E8"/>
    <mergeCell ref="C9:E9"/>
    <mergeCell ref="C10:E10"/>
    <mergeCell ref="C11:E11"/>
    <mergeCell ref="AG11:AH11"/>
    <mergeCell ref="A13:O13"/>
    <mergeCell ref="A153:O153"/>
    <mergeCell ref="A113:O113"/>
    <mergeCell ref="H114:M114"/>
    <mergeCell ref="H115:M115"/>
    <mergeCell ref="H116:M116"/>
    <mergeCell ref="H117:M117"/>
    <mergeCell ref="A118:O118"/>
    <mergeCell ref="B119:O119"/>
    <mergeCell ref="B120:O120"/>
    <mergeCell ref="F121:O121"/>
    <mergeCell ref="A152:O152"/>
    <mergeCell ref="AG152:AH152"/>
    <mergeCell ref="AC163:AD163"/>
    <mergeCell ref="AG163:AH163"/>
    <mergeCell ref="AG167:AH167"/>
    <mergeCell ref="AG171:AH171"/>
    <mergeCell ref="A156:L156"/>
    <mergeCell ref="AG156:AH156"/>
    <mergeCell ref="J157:L157"/>
    <mergeCell ref="J158:L158"/>
    <mergeCell ref="J159:L159"/>
    <mergeCell ref="J160:L160"/>
    <mergeCell ref="AG160:AH160"/>
    <mergeCell ref="J214:L214"/>
    <mergeCell ref="J215:L215"/>
    <mergeCell ref="J216:L216"/>
    <mergeCell ref="A162:O162"/>
    <mergeCell ref="Z163:AA163"/>
  </mergeCells>
  <conditionalFormatting sqref="G19:G32 M19:M32">
    <cfRule type="expression" dxfId="91" priority="15" stopIfTrue="1">
      <formula>F19&gt;0</formula>
    </cfRule>
  </conditionalFormatting>
  <conditionalFormatting sqref="I19:I32">
    <cfRule type="expression" dxfId="90" priority="10" stopIfTrue="1">
      <formula>F19&gt;0</formula>
    </cfRule>
    <cfRule type="expression" dxfId="89" priority="11" stopIfTrue="1">
      <formula>H19&gt;0</formula>
    </cfRule>
    <cfRule type="cellIs" dxfId="88" priority="12" stopIfTrue="1" operator="equal">
      <formula>"a"</formula>
    </cfRule>
  </conditionalFormatting>
  <conditionalFormatting sqref="I34:I50 G34:G50">
    <cfRule type="expression" dxfId="87" priority="9" stopIfTrue="1">
      <formula>F34&gt;0</formula>
    </cfRule>
  </conditionalFormatting>
  <conditionalFormatting sqref="I34:I50">
    <cfRule type="cellIs" dxfId="86" priority="7" stopIfTrue="1" operator="equal">
      <formula>"a"</formula>
    </cfRule>
    <cfRule type="expression" dxfId="85" priority="8" stopIfTrue="1">
      <formula>F34&gt;0</formula>
    </cfRule>
  </conditionalFormatting>
  <conditionalFormatting sqref="I73:I95 G73:G95">
    <cfRule type="expression" dxfId="84" priority="6" stopIfTrue="1">
      <formula>F73&gt;0</formula>
    </cfRule>
  </conditionalFormatting>
  <conditionalFormatting sqref="I73:I95">
    <cfRule type="cellIs" dxfId="83" priority="4" stopIfTrue="1" operator="equal">
      <formula>"a"</formula>
    </cfRule>
    <cfRule type="expression" dxfId="82" priority="5" stopIfTrue="1">
      <formula>F73&gt;0</formula>
    </cfRule>
  </conditionalFormatting>
  <conditionalFormatting sqref="I97:I112 G97:G112">
    <cfRule type="expression" dxfId="81" priority="3" stopIfTrue="1">
      <formula>F97&gt;0</formula>
    </cfRule>
  </conditionalFormatting>
  <conditionalFormatting sqref="I97:I112">
    <cfRule type="cellIs" dxfId="80" priority="1" stopIfTrue="1" operator="equal">
      <formula>"a"</formula>
    </cfRule>
    <cfRule type="expression" dxfId="79" priority="2" stopIfTrue="1">
      <formula>F97&gt;0</formula>
    </cfRule>
  </conditionalFormatting>
  <conditionalFormatting sqref="M19:M32">
    <cfRule type="cellIs" dxfId="78" priority="43" stopIfTrue="1" operator="equal">
      <formula>"a"</formula>
    </cfRule>
  </conditionalFormatting>
  <conditionalFormatting sqref="M34:M50 G52:G71 I52:I71 M52:M71">
    <cfRule type="expression" dxfId="77" priority="40" stopIfTrue="1">
      <formula>F34&gt;0</formula>
    </cfRule>
  </conditionalFormatting>
  <conditionalFormatting sqref="M34:M50 M52:M71">
    <cfRule type="cellIs" dxfId="76" priority="41" stopIfTrue="1" operator="equal">
      <formula>"a"</formula>
    </cfRule>
  </conditionalFormatting>
  <conditionalFormatting sqref="M73:M95">
    <cfRule type="expression" dxfId="75" priority="36" stopIfTrue="1">
      <formula>L73&gt;0</formula>
    </cfRule>
    <cfRule type="cellIs" dxfId="74" priority="37" stopIfTrue="1" operator="equal">
      <formula>"a"</formula>
    </cfRule>
  </conditionalFormatting>
  <conditionalFormatting sqref="M97:M99">
    <cfRule type="cellIs" dxfId="73" priority="35" stopIfTrue="1" operator="equal">
      <formula>"a"</formula>
    </cfRule>
  </conditionalFormatting>
  <conditionalFormatting sqref="M97:M105">
    <cfRule type="expression" dxfId="72" priority="34" stopIfTrue="1">
      <formula>L97&gt;0</formula>
    </cfRule>
  </conditionalFormatting>
  <conditionalFormatting sqref="M100:M112">
    <cfRule type="cellIs" dxfId="71" priority="33" stopIfTrue="1" operator="equal">
      <formula>"a"</formula>
    </cfRule>
  </conditionalFormatting>
  <conditionalFormatting sqref="M106:M108">
    <cfRule type="expression" dxfId="70" priority="32" stopIfTrue="1">
      <formula>L106&gt;0</formula>
    </cfRule>
  </conditionalFormatting>
  <conditionalFormatting sqref="M109:M112">
    <cfRule type="expression" dxfId="69" priority="42" stopIfTrue="1">
      <formula>L109&gt;0</formula>
    </cfRule>
  </conditionalFormatting>
  <conditionalFormatting sqref="M176 O176 M183 AA184:AA185 AD184:AD185 O185 M185:M192 AA193:AA194 AD193:AD194 O194 M194:M195">
    <cfRule type="cellIs" dxfId="68" priority="45" stopIfTrue="1" operator="equal">
      <formula>"a"</formula>
    </cfRule>
  </conditionalFormatting>
  <conditionalFormatting sqref="O169:O170 O173:O174 O177:O179 O182:O183 O186:O192 O195 O197:O202 O204:O207 O209:O213">
    <cfRule type="expression" dxfId="67" priority="44" stopIfTrue="1">
      <formula>M169=""</formula>
    </cfRule>
  </conditionalFormatting>
  <dataValidations count="4">
    <dataValidation type="list" operator="greaterThan" allowBlank="1" showInputMessage="1" showErrorMessage="1" sqref="I73:I95 I19:I32 I34:I50 I52:I71 I97:I112" xr:uid="{00000000-0002-0000-0400-000000000000}">
      <formula1>"0%,5%,12%,18%,28%"</formula1>
    </dataValidation>
    <dataValidation type="whole" operator="greaterThan" allowBlank="1" showInputMessage="1" showErrorMessage="1" sqref="G73:G95 G19:G32 G34:G50 G52:G71 G97:G112" xr:uid="{00000000-0002-0000-0400-000001000000}">
      <formula1>1</formula1>
    </dataValidation>
    <dataValidation type="decimal" operator="greaterThan" allowBlank="1" showInputMessage="1" showErrorMessage="1" sqref="M19:M32 M34:M50 M52:M71 M73:M95 M97:M112" xr:uid="{00000000-0002-0000-0400-000002000000}">
      <formula1>0</formula1>
    </dataValidation>
    <dataValidation allowBlank="1" showInputMessage="1" showErrorMessage="1" error="Enter Direct or Bought-out only" sqref="O121:O65471 O114:O118 N1 O2:O112 N15" xr:uid="{00000000-0002-0000-0400-000003000000}"/>
  </dataValidations>
  <printOptions horizontalCentered="1"/>
  <pageMargins left="0.25" right="0.25" top="0.75" bottom="0.75" header="0.3" footer="0.3"/>
  <pageSetup paperSize="9" scale="52" fitToHeight="0" orientation="landscape" r:id="rId6"/>
  <headerFooter alignWithMargins="0">
    <oddFooter>&amp;R&amp;"Book Antiqua,Bold"&amp;10Schedule-1/ Page &amp;P of &amp;N</oddFooter>
  </headerFooter>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53"/>
    <pageSetUpPr autoPageBreaks="0" fitToPage="1"/>
  </sheetPr>
  <dimension ref="A1:AJ200"/>
  <sheetViews>
    <sheetView view="pageBreakPreview" topLeftCell="A106" zoomScale="70" zoomScaleNormal="100" zoomScaleSheetLayoutView="70" workbookViewId="0">
      <selection activeCell="I97" sqref="I97:I112"/>
    </sheetView>
  </sheetViews>
  <sheetFormatPr defaultColWidth="9" defaultRowHeight="14.4" x14ac:dyDescent="0.3"/>
  <cols>
    <col min="1" max="1" width="10.77734375" style="219" customWidth="1"/>
    <col min="2" max="2" width="12.6640625" style="219" customWidth="1"/>
    <col min="3" max="3" width="8.77734375" style="219" customWidth="1"/>
    <col min="4" max="4" width="24.88671875" style="219" customWidth="1"/>
    <col min="5" max="5" width="13.88671875" style="219" customWidth="1"/>
    <col min="6" max="6" width="74.77734375" style="220" customWidth="1"/>
    <col min="7" max="8" width="9.33203125" style="219" customWidth="1"/>
    <col min="9" max="9" width="19.44140625" style="221" customWidth="1"/>
    <col min="10" max="10" width="23" style="221" customWidth="1"/>
    <col min="11" max="11" width="9" style="210" hidden="1" customWidth="1"/>
    <col min="12" max="13" width="9" style="211" customWidth="1"/>
    <col min="14" max="20" width="9" style="210" customWidth="1"/>
    <col min="21" max="32" width="9" style="210"/>
    <col min="33" max="16384" width="9" style="211"/>
  </cols>
  <sheetData>
    <row r="1" spans="1:36" ht="18" customHeight="1" x14ac:dyDescent="0.3">
      <c r="A1" s="205" t="str">
        <f>Cover!B3</f>
        <v>CC/NT/W-COMM/DOM/A01/24/16897</v>
      </c>
      <c r="B1" s="205"/>
      <c r="C1" s="205"/>
      <c r="D1" s="205"/>
      <c r="E1" s="205"/>
      <c r="F1" s="206"/>
      <c r="G1" s="207"/>
      <c r="H1" s="207"/>
      <c r="I1" s="208"/>
      <c r="J1" s="209" t="s">
        <v>118</v>
      </c>
    </row>
    <row r="2" spans="1:36" ht="6.75" customHeight="1" x14ac:dyDescent="0.3">
      <c r="A2" s="212"/>
      <c r="B2" s="212"/>
      <c r="C2" s="212"/>
      <c r="D2" s="212"/>
      <c r="E2" s="212"/>
      <c r="F2" s="213"/>
      <c r="G2" s="212"/>
      <c r="H2" s="212"/>
      <c r="I2" s="211"/>
      <c r="J2" s="211"/>
    </row>
    <row r="3" spans="1:36" ht="45" customHeight="1" x14ac:dyDescent="0.3">
      <c r="A3" s="871" t="str">
        <f>Cover!$B$2</f>
        <v>Communication Equipment Package FOTE-05: Communication Equipment (SDH) Supply and Installation package for Communication Schemes approved in 24th NCT</v>
      </c>
      <c r="B3" s="871"/>
      <c r="C3" s="871"/>
      <c r="D3" s="871"/>
      <c r="E3" s="871"/>
      <c r="F3" s="871"/>
      <c r="G3" s="871"/>
      <c r="H3" s="871"/>
      <c r="I3" s="871"/>
      <c r="J3" s="871"/>
      <c r="K3" s="214"/>
      <c r="L3" s="215"/>
      <c r="M3" s="216"/>
      <c r="O3" s="217"/>
      <c r="R3" s="872"/>
      <c r="S3" s="872"/>
      <c r="AG3" s="210"/>
      <c r="AH3" s="210"/>
      <c r="AI3" s="210"/>
      <c r="AJ3" s="210"/>
    </row>
    <row r="4" spans="1:36" ht="21.9" customHeight="1" x14ac:dyDescent="0.3">
      <c r="A4" s="873" t="s">
        <v>4</v>
      </c>
      <c r="B4" s="873"/>
      <c r="C4" s="873"/>
      <c r="D4" s="873"/>
      <c r="E4" s="873"/>
      <c r="F4" s="873"/>
      <c r="G4" s="873"/>
      <c r="H4" s="873"/>
      <c r="I4" s="873"/>
      <c r="J4" s="873"/>
      <c r="K4" s="218"/>
    </row>
    <row r="5" spans="1:36" ht="15" customHeight="1" x14ac:dyDescent="0.3">
      <c r="J5" s="211"/>
    </row>
    <row r="6" spans="1:36" ht="18" customHeight="1" x14ac:dyDescent="0.3">
      <c r="A6" s="222" t="str">
        <f>+'[1]Sch-1'!A6</f>
        <v>Bidder’s Name and Address (Sole Bidder) :</v>
      </c>
      <c r="B6" s="222"/>
      <c r="C6" s="222"/>
      <c r="D6" s="222"/>
      <c r="E6" s="223"/>
      <c r="F6" s="224"/>
      <c r="G6" s="225"/>
      <c r="H6" s="225"/>
      <c r="I6" s="226" t="s">
        <v>5</v>
      </c>
      <c r="J6" s="211"/>
      <c r="K6" s="227"/>
    </row>
    <row r="7" spans="1:36" x14ac:dyDescent="0.3">
      <c r="A7" s="874" t="str">
        <f>'[1]Sch-1'!A7</f>
        <v/>
      </c>
      <c r="B7" s="874"/>
      <c r="C7" s="874"/>
      <c r="D7" s="874"/>
      <c r="E7" s="874"/>
      <c r="F7" s="874"/>
      <c r="G7" s="874"/>
      <c r="H7" s="874"/>
      <c r="I7" s="228" t="str">
        <f>'[1]Sch-1'!M7</f>
        <v>Contracts Services, 3rd Floor</v>
      </c>
      <c r="J7" s="211"/>
      <c r="K7" s="227"/>
    </row>
    <row r="8" spans="1:36" ht="18" customHeight="1" x14ac:dyDescent="0.3">
      <c r="A8" s="867" t="s">
        <v>7</v>
      </c>
      <c r="B8" s="867"/>
      <c r="C8" s="868" t="str">
        <f>IF('[1]Sch-1'!C8=0, "", '[1]Sch-1'!C8)</f>
        <v/>
      </c>
      <c r="D8" s="868"/>
      <c r="E8" s="868"/>
      <c r="I8" s="228" t="str">
        <f>'[1]Sch-1'!M8</f>
        <v>Power Grid Corporation of India Ltd.,</v>
      </c>
      <c r="J8" s="211"/>
      <c r="K8" s="227"/>
    </row>
    <row r="9" spans="1:36" ht="18" customHeight="1" x14ac:dyDescent="0.3">
      <c r="A9" s="867" t="s">
        <v>9</v>
      </c>
      <c r="B9" s="867"/>
      <c r="C9" s="868" t="str">
        <f>'Sch-1'!C8:E8</f>
        <v/>
      </c>
      <c r="D9" s="868"/>
      <c r="E9" s="868"/>
      <c r="I9" s="228" t="str">
        <f>'[1]Sch-1'!M9</f>
        <v>"Saudamini", Plot No.-2</v>
      </c>
      <c r="J9" s="211"/>
      <c r="K9" s="227"/>
    </row>
    <row r="10" spans="1:36" ht="18" customHeight="1" x14ac:dyDescent="0.3">
      <c r="A10" s="225"/>
      <c r="B10" s="225"/>
      <c r="C10" s="868" t="str">
        <f>'Sch-1'!C9:E9</f>
        <v/>
      </c>
      <c r="D10" s="868"/>
      <c r="E10" s="868"/>
      <c r="I10" s="228" t="str">
        <f>'[1]Sch-1'!M10</f>
        <v xml:space="preserve">Sector-29, </v>
      </c>
      <c r="J10" s="211"/>
      <c r="K10" s="227"/>
    </row>
    <row r="11" spans="1:36" ht="18" customHeight="1" x14ac:dyDescent="0.3">
      <c r="A11" s="225"/>
      <c r="B11" s="225"/>
      <c r="C11" s="868" t="str">
        <f>'Sch-1'!C10:E10</f>
        <v/>
      </c>
      <c r="D11" s="868"/>
      <c r="E11" s="868"/>
      <c r="I11" s="228" t="str">
        <f>'[1]Sch-1'!M11</f>
        <v>Gurugram (Haryana) - 122001</v>
      </c>
      <c r="J11" s="211"/>
      <c r="K11" s="227"/>
    </row>
    <row r="12" spans="1:36" ht="18" customHeight="1" x14ac:dyDescent="0.3">
      <c r="A12" s="225"/>
      <c r="B12" s="225"/>
      <c r="C12" s="229" t="str">
        <f>'Sch-1'!C11:E11</f>
        <v/>
      </c>
      <c r="D12" s="229"/>
      <c r="E12" s="229"/>
      <c r="I12" s="228"/>
      <c r="J12" s="211"/>
      <c r="K12" s="227"/>
    </row>
    <row r="13" spans="1:36" ht="18" customHeight="1" x14ac:dyDescent="0.3">
      <c r="A13" s="225"/>
      <c r="B13" s="225"/>
      <c r="C13" s="225"/>
      <c r="D13" s="225"/>
      <c r="E13" s="225"/>
      <c r="F13" s="229"/>
      <c r="G13" s="229"/>
      <c r="H13" s="229"/>
      <c r="I13" s="228"/>
      <c r="J13" s="211"/>
      <c r="K13" s="227"/>
    </row>
    <row r="14" spans="1:36" s="231" customFormat="1" ht="25.5" customHeight="1" x14ac:dyDescent="0.3">
      <c r="A14" s="869" t="s">
        <v>119</v>
      </c>
      <c r="B14" s="869"/>
      <c r="C14" s="869"/>
      <c r="D14" s="869"/>
      <c r="E14" s="869"/>
      <c r="F14" s="869"/>
      <c r="G14" s="869"/>
      <c r="H14" s="869"/>
      <c r="I14" s="869"/>
      <c r="J14" s="869"/>
      <c r="K14" s="230"/>
      <c r="N14" s="232"/>
      <c r="O14" s="232"/>
      <c r="P14" s="232"/>
      <c r="Q14" s="232"/>
      <c r="R14" s="232"/>
      <c r="S14" s="232"/>
      <c r="T14" s="232"/>
      <c r="U14" s="232"/>
      <c r="V14" s="232"/>
      <c r="W14" s="232"/>
      <c r="X14" s="232"/>
      <c r="Y14" s="232"/>
      <c r="Z14" s="232"/>
      <c r="AA14" s="232"/>
      <c r="AB14" s="232"/>
      <c r="AC14" s="232"/>
      <c r="AD14" s="232"/>
      <c r="AE14" s="232"/>
      <c r="AF14" s="232"/>
    </row>
    <row r="15" spans="1:36" x14ac:dyDescent="0.3">
      <c r="A15" s="225"/>
      <c r="B15" s="225"/>
      <c r="C15" s="225"/>
      <c r="D15" s="225"/>
      <c r="E15" s="225"/>
      <c r="F15" s="233"/>
      <c r="G15" s="223"/>
      <c r="H15" s="223"/>
      <c r="I15" s="870" t="s">
        <v>15</v>
      </c>
      <c r="J15" s="870"/>
      <c r="K15" s="234"/>
    </row>
    <row r="16" spans="1:36" s="709" customFormat="1" ht="72" x14ac:dyDescent="0.3">
      <c r="A16" s="705" t="s">
        <v>17</v>
      </c>
      <c r="B16" s="705" t="s">
        <v>18</v>
      </c>
      <c r="C16" s="705" t="s">
        <v>19</v>
      </c>
      <c r="D16" s="705" t="s">
        <v>20</v>
      </c>
      <c r="E16" s="705" t="s">
        <v>21</v>
      </c>
      <c r="F16" s="706" t="s">
        <v>120</v>
      </c>
      <c r="G16" s="707" t="s">
        <v>27</v>
      </c>
      <c r="H16" s="707" t="s">
        <v>121</v>
      </c>
      <c r="I16" s="705" t="s">
        <v>122</v>
      </c>
      <c r="J16" s="705" t="s">
        <v>123</v>
      </c>
      <c r="K16" s="708"/>
      <c r="N16" s="708"/>
      <c r="O16" s="708"/>
      <c r="P16" s="708"/>
      <c r="Q16" s="708"/>
      <c r="R16" s="708"/>
      <c r="S16" s="708"/>
      <c r="T16" s="708"/>
      <c r="U16" s="708"/>
      <c r="V16" s="708"/>
      <c r="W16" s="708"/>
      <c r="X16" s="708"/>
      <c r="Y16" s="708"/>
      <c r="Z16" s="708"/>
      <c r="AA16" s="708"/>
      <c r="AB16" s="708"/>
      <c r="AC16" s="708"/>
      <c r="AD16" s="708"/>
      <c r="AE16" s="708"/>
      <c r="AF16" s="708"/>
    </row>
    <row r="17" spans="1:32" s="709" customFormat="1" x14ac:dyDescent="0.3">
      <c r="A17" s="710">
        <v>1</v>
      </c>
      <c r="B17" s="710">
        <v>2</v>
      </c>
      <c r="C17" s="710">
        <v>3</v>
      </c>
      <c r="D17" s="710">
        <v>4</v>
      </c>
      <c r="E17" s="710">
        <v>5</v>
      </c>
      <c r="F17" s="710">
        <v>4</v>
      </c>
      <c r="G17" s="710">
        <v>5</v>
      </c>
      <c r="H17" s="710">
        <v>6</v>
      </c>
      <c r="I17" s="710">
        <v>7</v>
      </c>
      <c r="J17" s="710" t="s">
        <v>124</v>
      </c>
      <c r="K17" s="711"/>
      <c r="N17" s="708"/>
      <c r="O17" s="708"/>
      <c r="P17" s="708"/>
      <c r="Q17" s="708"/>
      <c r="R17" s="708"/>
      <c r="S17" s="708"/>
      <c r="T17" s="708"/>
      <c r="U17" s="708"/>
      <c r="V17" s="708"/>
      <c r="W17" s="708"/>
      <c r="X17" s="708"/>
      <c r="Y17" s="708"/>
      <c r="Z17" s="708"/>
      <c r="AA17" s="708"/>
      <c r="AB17" s="708"/>
      <c r="AC17" s="708"/>
      <c r="AD17" s="708"/>
      <c r="AE17" s="708"/>
      <c r="AF17" s="708"/>
    </row>
    <row r="18" spans="1:32" ht="30.75" customHeight="1" x14ac:dyDescent="0.3">
      <c r="A18" s="235" t="str">
        <f>'[1]Sch-1'!A18</f>
        <v>I</v>
      </c>
      <c r="B18" s="236" t="str">
        <f>'Sch-1'!B18</f>
        <v xml:space="preserve">FOTE &amp; Ethernet Cards in SR-1     </v>
      </c>
      <c r="C18" s="236"/>
      <c r="D18" s="236"/>
      <c r="E18" s="237"/>
      <c r="F18" s="237"/>
      <c r="G18" s="237"/>
      <c r="H18" s="237"/>
      <c r="I18" s="237"/>
      <c r="J18" s="238"/>
      <c r="K18" s="227"/>
    </row>
    <row r="19" spans="1:32" s="221" customFormat="1" ht="102.75" customHeight="1" x14ac:dyDescent="0.3">
      <c r="A19" s="239">
        <v>1</v>
      </c>
      <c r="B19" s="781">
        <v>7000029705</v>
      </c>
      <c r="C19" s="781">
        <v>10</v>
      </c>
      <c r="D19" s="781" t="s">
        <v>357</v>
      </c>
      <c r="E19" s="781">
        <v>1000031367</v>
      </c>
      <c r="F19" s="781" t="s">
        <v>331</v>
      </c>
      <c r="G19" s="779" t="s">
        <v>34</v>
      </c>
      <c r="H19" s="779">
        <v>2</v>
      </c>
      <c r="I19" s="240"/>
      <c r="J19" s="241" t="str">
        <f>IF(I19=0, "Included",IF(ISERROR(H19*I19), I19, H19*I19))</f>
        <v>Included</v>
      </c>
      <c r="K19" s="242">
        <f>+H19*I19</f>
        <v>0</v>
      </c>
      <c r="M19" s="211"/>
    </row>
    <row r="20" spans="1:32" s="221" customFormat="1" ht="38.25" customHeight="1" x14ac:dyDescent="0.3">
      <c r="A20" s="239">
        <v>2</v>
      </c>
      <c r="B20" s="781">
        <v>7000029706</v>
      </c>
      <c r="C20" s="781">
        <v>10</v>
      </c>
      <c r="D20" s="781" t="s">
        <v>357</v>
      </c>
      <c r="E20" s="781">
        <v>1000018706</v>
      </c>
      <c r="F20" s="781" t="s">
        <v>332</v>
      </c>
      <c r="G20" s="779" t="s">
        <v>34</v>
      </c>
      <c r="H20" s="779">
        <v>8</v>
      </c>
      <c r="I20" s="240"/>
      <c r="J20" s="243" t="str">
        <f>IF(I20=0, "Included",IF(ISERROR(H20*I20), I20, H20*I20))</f>
        <v>Included</v>
      </c>
      <c r="K20" s="242">
        <f t="shared" ref="K20:K83" si="0">+H20*I20</f>
        <v>0</v>
      </c>
      <c r="M20" s="211"/>
    </row>
    <row r="21" spans="1:32" s="221" customFormat="1" ht="54" customHeight="1" x14ac:dyDescent="0.3">
      <c r="A21" s="239">
        <v>3</v>
      </c>
      <c r="B21" s="781">
        <v>7000029707</v>
      </c>
      <c r="C21" s="781">
        <v>10</v>
      </c>
      <c r="D21" s="781" t="s">
        <v>357</v>
      </c>
      <c r="E21" s="781">
        <v>1000031374</v>
      </c>
      <c r="F21" s="781" t="s">
        <v>333</v>
      </c>
      <c r="G21" s="779" t="s">
        <v>35</v>
      </c>
      <c r="H21" s="779">
        <v>4</v>
      </c>
      <c r="I21" s="240"/>
      <c r="J21" s="243" t="str">
        <f t="shared" ref="J21:J71" si="1">IF(I21=0, "Included",IF(ISERROR(H21*I21), I21, H21*I21))</f>
        <v>Included</v>
      </c>
      <c r="K21" s="242">
        <f t="shared" si="0"/>
        <v>0</v>
      </c>
      <c r="M21" s="211"/>
    </row>
    <row r="22" spans="1:32" s="221" customFormat="1" ht="46.5" customHeight="1" x14ac:dyDescent="0.3">
      <c r="A22" s="239">
        <v>4</v>
      </c>
      <c r="B22" s="781">
        <v>7000029708</v>
      </c>
      <c r="C22" s="781">
        <v>10</v>
      </c>
      <c r="D22" s="781" t="s">
        <v>357</v>
      </c>
      <c r="E22" s="781">
        <v>1000034950</v>
      </c>
      <c r="F22" s="781" t="s">
        <v>334</v>
      </c>
      <c r="G22" s="779" t="s">
        <v>34</v>
      </c>
      <c r="H22" s="779">
        <v>4</v>
      </c>
      <c r="I22" s="240"/>
      <c r="J22" s="243" t="str">
        <f t="shared" si="1"/>
        <v>Included</v>
      </c>
      <c r="K22" s="242">
        <f t="shared" si="0"/>
        <v>0</v>
      </c>
      <c r="M22" s="211"/>
    </row>
    <row r="23" spans="1:32" s="221" customFormat="1" ht="46.5" customHeight="1" x14ac:dyDescent="0.3">
      <c r="A23" s="239">
        <v>5</v>
      </c>
      <c r="B23" s="781">
        <v>7000029709</v>
      </c>
      <c r="C23" s="781">
        <v>10</v>
      </c>
      <c r="D23" s="781" t="s">
        <v>357</v>
      </c>
      <c r="E23" s="781">
        <v>1000031381</v>
      </c>
      <c r="F23" s="781" t="s">
        <v>335</v>
      </c>
      <c r="G23" s="779" t="s">
        <v>35</v>
      </c>
      <c r="H23" s="779">
        <v>2</v>
      </c>
      <c r="I23" s="240"/>
      <c r="J23" s="243" t="str">
        <f t="shared" si="1"/>
        <v>Included</v>
      </c>
      <c r="K23" s="242">
        <f t="shared" si="0"/>
        <v>0</v>
      </c>
      <c r="M23" s="211"/>
    </row>
    <row r="24" spans="1:32" s="221" customFormat="1" ht="44.25" customHeight="1" x14ac:dyDescent="0.3">
      <c r="A24" s="239">
        <v>6</v>
      </c>
      <c r="B24" s="781">
        <v>7000029720</v>
      </c>
      <c r="C24" s="781">
        <v>10</v>
      </c>
      <c r="D24" s="781" t="s">
        <v>357</v>
      </c>
      <c r="E24" s="781">
        <v>1000074848</v>
      </c>
      <c r="F24" s="781" t="s">
        <v>359</v>
      </c>
      <c r="G24" s="779" t="s">
        <v>34</v>
      </c>
      <c r="H24" s="779">
        <v>2</v>
      </c>
      <c r="I24" s="240"/>
      <c r="J24" s="243" t="str">
        <f t="shared" si="1"/>
        <v>Included</v>
      </c>
      <c r="K24" s="242">
        <f t="shared" si="0"/>
        <v>0</v>
      </c>
      <c r="M24" s="211"/>
    </row>
    <row r="25" spans="1:32" s="221" customFormat="1" ht="44.25" customHeight="1" x14ac:dyDescent="0.3">
      <c r="A25" s="239">
        <v>7</v>
      </c>
      <c r="B25" s="781">
        <v>7000029721</v>
      </c>
      <c r="C25" s="781">
        <v>10</v>
      </c>
      <c r="D25" s="781" t="s">
        <v>357</v>
      </c>
      <c r="E25" s="781">
        <v>1000026228</v>
      </c>
      <c r="F25" s="781" t="s">
        <v>336</v>
      </c>
      <c r="G25" s="779" t="s">
        <v>34</v>
      </c>
      <c r="H25" s="779">
        <v>2</v>
      </c>
      <c r="I25" s="240"/>
      <c r="J25" s="243" t="str">
        <f t="shared" si="1"/>
        <v>Included</v>
      </c>
      <c r="K25" s="242">
        <f t="shared" si="0"/>
        <v>0</v>
      </c>
      <c r="M25" s="211"/>
    </row>
    <row r="26" spans="1:32" s="221" customFormat="1" ht="69.599999999999994" customHeight="1" x14ac:dyDescent="0.3">
      <c r="A26" s="239">
        <v>8</v>
      </c>
      <c r="B26" s="781">
        <v>7000029722</v>
      </c>
      <c r="C26" s="781">
        <v>10</v>
      </c>
      <c r="D26" s="781" t="s">
        <v>358</v>
      </c>
      <c r="E26" s="781">
        <v>1000031369</v>
      </c>
      <c r="F26" s="781" t="s">
        <v>360</v>
      </c>
      <c r="G26" s="779" t="s">
        <v>35</v>
      </c>
      <c r="H26" s="779">
        <v>1</v>
      </c>
      <c r="I26" s="240"/>
      <c r="J26" s="243" t="str">
        <f t="shared" si="1"/>
        <v>Included</v>
      </c>
      <c r="K26" s="242">
        <f t="shared" si="0"/>
        <v>0</v>
      </c>
      <c r="M26" s="211"/>
    </row>
    <row r="27" spans="1:32" s="221" customFormat="1" ht="73.5" customHeight="1" x14ac:dyDescent="0.3">
      <c r="A27" s="239">
        <v>9</v>
      </c>
      <c r="B27" s="781">
        <v>7000029723</v>
      </c>
      <c r="C27" s="781">
        <v>10</v>
      </c>
      <c r="D27" s="781" t="s">
        <v>358</v>
      </c>
      <c r="E27" s="781">
        <v>1000018706</v>
      </c>
      <c r="F27" s="781" t="s">
        <v>332</v>
      </c>
      <c r="G27" s="779" t="s">
        <v>34</v>
      </c>
      <c r="H27" s="779">
        <v>1</v>
      </c>
      <c r="I27" s="240"/>
      <c r="J27" s="243" t="str">
        <f t="shared" si="1"/>
        <v>Included</v>
      </c>
      <c r="K27" s="242">
        <f t="shared" si="0"/>
        <v>0</v>
      </c>
      <c r="M27" s="211"/>
    </row>
    <row r="28" spans="1:32" s="221" customFormat="1" ht="44.25" customHeight="1" x14ac:dyDescent="0.3">
      <c r="A28" s="239">
        <v>10</v>
      </c>
      <c r="B28" s="781">
        <v>7000029724</v>
      </c>
      <c r="C28" s="781">
        <v>10</v>
      </c>
      <c r="D28" s="781" t="s">
        <v>358</v>
      </c>
      <c r="E28" s="781">
        <v>1000031374</v>
      </c>
      <c r="F28" s="781" t="s">
        <v>333</v>
      </c>
      <c r="G28" s="779" t="s">
        <v>35</v>
      </c>
      <c r="H28" s="779">
        <v>1</v>
      </c>
      <c r="I28" s="240"/>
      <c r="J28" s="243" t="str">
        <f t="shared" si="1"/>
        <v>Included</v>
      </c>
      <c r="K28" s="242">
        <f t="shared" si="0"/>
        <v>0</v>
      </c>
      <c r="M28" s="211"/>
    </row>
    <row r="29" spans="1:32" s="221" customFormat="1" ht="44.25" customHeight="1" x14ac:dyDescent="0.3">
      <c r="A29" s="239">
        <v>11</v>
      </c>
      <c r="B29" s="781">
        <v>7000029725</v>
      </c>
      <c r="C29" s="781">
        <v>10</v>
      </c>
      <c r="D29" s="781" t="s">
        <v>358</v>
      </c>
      <c r="E29" s="781">
        <v>1000034950</v>
      </c>
      <c r="F29" s="781" t="s">
        <v>334</v>
      </c>
      <c r="G29" s="779" t="s">
        <v>34</v>
      </c>
      <c r="H29" s="779">
        <v>1</v>
      </c>
      <c r="I29" s="240"/>
      <c r="J29" s="243" t="str">
        <f t="shared" si="1"/>
        <v>Included</v>
      </c>
      <c r="K29" s="242">
        <f t="shared" si="0"/>
        <v>0</v>
      </c>
      <c r="M29" s="211"/>
    </row>
    <row r="30" spans="1:32" s="221" customFormat="1" ht="44.25" customHeight="1" x14ac:dyDescent="0.3">
      <c r="A30" s="239">
        <v>12</v>
      </c>
      <c r="B30" s="781">
        <v>7000029726</v>
      </c>
      <c r="C30" s="781">
        <v>10</v>
      </c>
      <c r="D30" s="781" t="s">
        <v>358</v>
      </c>
      <c r="E30" s="781">
        <v>1000031381</v>
      </c>
      <c r="F30" s="781" t="s">
        <v>335</v>
      </c>
      <c r="G30" s="779" t="s">
        <v>35</v>
      </c>
      <c r="H30" s="779">
        <v>1</v>
      </c>
      <c r="I30" s="240"/>
      <c r="J30" s="243" t="str">
        <f t="shared" si="1"/>
        <v>Included</v>
      </c>
      <c r="K30" s="242">
        <f t="shared" si="0"/>
        <v>0</v>
      </c>
      <c r="M30" s="211"/>
    </row>
    <row r="31" spans="1:32" s="221" customFormat="1" ht="44.25" customHeight="1" x14ac:dyDescent="0.3">
      <c r="A31" s="239">
        <v>13</v>
      </c>
      <c r="B31" s="781">
        <v>7000029727</v>
      </c>
      <c r="C31" s="781">
        <v>10</v>
      </c>
      <c r="D31" s="781" t="s">
        <v>358</v>
      </c>
      <c r="E31" s="781">
        <v>1000074848</v>
      </c>
      <c r="F31" s="781" t="s">
        <v>359</v>
      </c>
      <c r="G31" s="779" t="s">
        <v>34</v>
      </c>
      <c r="H31" s="779">
        <v>1</v>
      </c>
      <c r="I31" s="240"/>
      <c r="J31" s="243" t="str">
        <f t="shared" si="1"/>
        <v>Included</v>
      </c>
      <c r="K31" s="242">
        <f t="shared" si="0"/>
        <v>0</v>
      </c>
      <c r="M31" s="211"/>
    </row>
    <row r="32" spans="1:32" s="221" customFormat="1" ht="44.25" customHeight="1" x14ac:dyDescent="0.3">
      <c r="A32" s="239">
        <v>14</v>
      </c>
      <c r="B32" s="781">
        <v>7000029728</v>
      </c>
      <c r="C32" s="781">
        <v>10</v>
      </c>
      <c r="D32" s="781" t="s">
        <v>358</v>
      </c>
      <c r="E32" s="781">
        <v>1000031398</v>
      </c>
      <c r="F32" s="781" t="s">
        <v>337</v>
      </c>
      <c r="G32" s="779" t="s">
        <v>35</v>
      </c>
      <c r="H32" s="779">
        <v>1</v>
      </c>
      <c r="I32" s="240"/>
      <c r="J32" s="243" t="str">
        <f t="shared" si="1"/>
        <v>Included</v>
      </c>
      <c r="K32" s="242">
        <f t="shared" si="0"/>
        <v>0</v>
      </c>
      <c r="M32" s="211"/>
    </row>
    <row r="33" spans="1:13" ht="30.75" customHeight="1" x14ac:dyDescent="0.3">
      <c r="A33" s="235" t="s">
        <v>36</v>
      </c>
      <c r="B33" s="236" t="str">
        <f>'Sch-1'!B33</f>
        <v xml:space="preserve">FOTE &amp; Ethernet Cards in SR-2 </v>
      </c>
      <c r="C33" s="236"/>
      <c r="D33" s="236"/>
      <c r="E33" s="237"/>
      <c r="F33" s="237"/>
      <c r="G33" s="237"/>
      <c r="H33" s="237"/>
      <c r="I33" s="237"/>
      <c r="J33" s="238"/>
      <c r="K33" s="242">
        <f t="shared" si="0"/>
        <v>0</v>
      </c>
    </row>
    <row r="34" spans="1:13" s="221" customFormat="1" ht="97.5" customHeight="1" x14ac:dyDescent="0.3">
      <c r="A34" s="239">
        <v>15</v>
      </c>
      <c r="B34" s="781">
        <v>7000029731</v>
      </c>
      <c r="C34" s="781">
        <v>10</v>
      </c>
      <c r="D34" s="781" t="s">
        <v>362</v>
      </c>
      <c r="E34" s="781">
        <v>1000031367</v>
      </c>
      <c r="F34" s="781" t="s">
        <v>331</v>
      </c>
      <c r="G34" s="779" t="s">
        <v>34</v>
      </c>
      <c r="H34" s="782">
        <v>1</v>
      </c>
      <c r="I34" s="240"/>
      <c r="J34" s="243" t="str">
        <f t="shared" si="1"/>
        <v>Included</v>
      </c>
      <c r="K34" s="242">
        <f t="shared" si="0"/>
        <v>0</v>
      </c>
      <c r="M34" s="211"/>
    </row>
    <row r="35" spans="1:13" s="221" customFormat="1" ht="45" customHeight="1" x14ac:dyDescent="0.3">
      <c r="A35" s="239">
        <v>16</v>
      </c>
      <c r="B35" s="781">
        <v>7000029732</v>
      </c>
      <c r="C35" s="781">
        <v>10</v>
      </c>
      <c r="D35" s="781" t="s">
        <v>362</v>
      </c>
      <c r="E35" s="781">
        <v>1000018706</v>
      </c>
      <c r="F35" s="781" t="s">
        <v>332</v>
      </c>
      <c r="G35" s="779" t="s">
        <v>34</v>
      </c>
      <c r="H35" s="782">
        <v>4</v>
      </c>
      <c r="I35" s="240"/>
      <c r="J35" s="243" t="str">
        <f t="shared" si="1"/>
        <v>Included</v>
      </c>
      <c r="K35" s="242">
        <f t="shared" si="0"/>
        <v>0</v>
      </c>
      <c r="M35" s="211"/>
    </row>
    <row r="36" spans="1:13" s="221" customFormat="1" ht="45" customHeight="1" x14ac:dyDescent="0.3">
      <c r="A36" s="239">
        <v>17</v>
      </c>
      <c r="B36" s="781">
        <v>7000029733</v>
      </c>
      <c r="C36" s="781">
        <v>10</v>
      </c>
      <c r="D36" s="781" t="s">
        <v>362</v>
      </c>
      <c r="E36" s="781">
        <v>1000031374</v>
      </c>
      <c r="F36" s="781" t="s">
        <v>333</v>
      </c>
      <c r="G36" s="779" t="s">
        <v>35</v>
      </c>
      <c r="H36" s="782">
        <v>4</v>
      </c>
      <c r="I36" s="240"/>
      <c r="J36" s="243" t="str">
        <f t="shared" si="1"/>
        <v>Included</v>
      </c>
      <c r="K36" s="242">
        <f t="shared" si="0"/>
        <v>0</v>
      </c>
      <c r="M36" s="211"/>
    </row>
    <row r="37" spans="1:13" s="221" customFormat="1" ht="45" customHeight="1" x14ac:dyDescent="0.3">
      <c r="A37" s="239">
        <v>18</v>
      </c>
      <c r="B37" s="781">
        <v>7000029734</v>
      </c>
      <c r="C37" s="781">
        <v>10</v>
      </c>
      <c r="D37" s="781" t="s">
        <v>362</v>
      </c>
      <c r="E37" s="781">
        <v>1000034950</v>
      </c>
      <c r="F37" s="781" t="s">
        <v>334</v>
      </c>
      <c r="G37" s="779" t="s">
        <v>34</v>
      </c>
      <c r="H37" s="782">
        <v>4</v>
      </c>
      <c r="I37" s="240"/>
      <c r="J37" s="243" t="str">
        <f t="shared" si="1"/>
        <v>Included</v>
      </c>
      <c r="K37" s="242">
        <f t="shared" si="0"/>
        <v>0</v>
      </c>
      <c r="M37" s="211"/>
    </row>
    <row r="38" spans="1:13" s="221" customFormat="1" ht="45" customHeight="1" x14ac:dyDescent="0.3">
      <c r="A38" s="239">
        <v>19</v>
      </c>
      <c r="B38" s="781">
        <v>7000029735</v>
      </c>
      <c r="C38" s="781">
        <v>10</v>
      </c>
      <c r="D38" s="781" t="s">
        <v>362</v>
      </c>
      <c r="E38" s="781">
        <v>1000031381</v>
      </c>
      <c r="F38" s="781" t="s">
        <v>335</v>
      </c>
      <c r="G38" s="779" t="s">
        <v>35</v>
      </c>
      <c r="H38" s="782">
        <v>2</v>
      </c>
      <c r="I38" s="240"/>
      <c r="J38" s="243" t="str">
        <f t="shared" si="1"/>
        <v>Included</v>
      </c>
      <c r="K38" s="242">
        <f t="shared" si="0"/>
        <v>0</v>
      </c>
      <c r="M38" s="211"/>
    </row>
    <row r="39" spans="1:13" s="221" customFormat="1" ht="45" customHeight="1" x14ac:dyDescent="0.3">
      <c r="A39" s="239">
        <v>20</v>
      </c>
      <c r="B39" s="781">
        <v>7000029736</v>
      </c>
      <c r="C39" s="781">
        <v>10</v>
      </c>
      <c r="D39" s="781" t="s">
        <v>362</v>
      </c>
      <c r="E39" s="781">
        <v>1000074848</v>
      </c>
      <c r="F39" s="781" t="s">
        <v>359</v>
      </c>
      <c r="G39" s="779" t="s">
        <v>34</v>
      </c>
      <c r="H39" s="782">
        <v>8</v>
      </c>
      <c r="I39" s="240"/>
      <c r="J39" s="243" t="str">
        <f t="shared" si="1"/>
        <v>Included</v>
      </c>
      <c r="K39" s="242">
        <f t="shared" si="0"/>
        <v>0</v>
      </c>
      <c r="M39" s="211"/>
    </row>
    <row r="40" spans="1:13" s="221" customFormat="1" ht="45" customHeight="1" x14ac:dyDescent="0.3">
      <c r="A40" s="239">
        <v>21</v>
      </c>
      <c r="B40" s="781">
        <v>7000029737</v>
      </c>
      <c r="C40" s="781">
        <v>10</v>
      </c>
      <c r="D40" s="781" t="s">
        <v>362</v>
      </c>
      <c r="E40" s="781">
        <v>1000026228</v>
      </c>
      <c r="F40" s="781" t="s">
        <v>336</v>
      </c>
      <c r="G40" s="779" t="s">
        <v>34</v>
      </c>
      <c r="H40" s="782">
        <v>2</v>
      </c>
      <c r="I40" s="240"/>
      <c r="J40" s="243" t="str">
        <f t="shared" si="1"/>
        <v>Included</v>
      </c>
      <c r="K40" s="242">
        <f t="shared" si="0"/>
        <v>0</v>
      </c>
      <c r="M40" s="211"/>
    </row>
    <row r="41" spans="1:13" s="221" customFormat="1" ht="65.25" customHeight="1" x14ac:dyDescent="0.3">
      <c r="A41" s="239">
        <v>22</v>
      </c>
      <c r="B41" s="781">
        <v>7000029745</v>
      </c>
      <c r="C41" s="781">
        <v>10</v>
      </c>
      <c r="D41" s="781" t="s">
        <v>362</v>
      </c>
      <c r="E41" s="781">
        <v>1000031386</v>
      </c>
      <c r="F41" s="781" t="s">
        <v>38</v>
      </c>
      <c r="G41" s="779" t="s">
        <v>35</v>
      </c>
      <c r="H41" s="782">
        <v>1</v>
      </c>
      <c r="I41" s="240"/>
      <c r="J41" s="243" t="str">
        <f t="shared" si="1"/>
        <v>Included</v>
      </c>
      <c r="K41" s="242">
        <f t="shared" si="0"/>
        <v>0</v>
      </c>
      <c r="M41" s="211"/>
    </row>
    <row r="42" spans="1:13" s="221" customFormat="1" ht="38.25" customHeight="1" x14ac:dyDescent="0.3">
      <c r="A42" s="239">
        <v>23</v>
      </c>
      <c r="B42" s="781">
        <v>7000029746</v>
      </c>
      <c r="C42" s="781">
        <v>10</v>
      </c>
      <c r="D42" s="781" t="s">
        <v>362</v>
      </c>
      <c r="E42" s="781">
        <v>1000031387</v>
      </c>
      <c r="F42" s="781" t="s">
        <v>37</v>
      </c>
      <c r="G42" s="779" t="s">
        <v>35</v>
      </c>
      <c r="H42" s="782">
        <v>1</v>
      </c>
      <c r="I42" s="240"/>
      <c r="J42" s="243" t="str">
        <f t="shared" si="1"/>
        <v>Included</v>
      </c>
      <c r="K42" s="242">
        <f t="shared" si="0"/>
        <v>0</v>
      </c>
      <c r="M42" s="211"/>
    </row>
    <row r="43" spans="1:13" s="221" customFormat="1" ht="38.25" customHeight="1" x14ac:dyDescent="0.3">
      <c r="A43" s="239">
        <v>24</v>
      </c>
      <c r="B43" s="781">
        <v>7000029747</v>
      </c>
      <c r="C43" s="781">
        <v>10</v>
      </c>
      <c r="D43" s="781" t="s">
        <v>362</v>
      </c>
      <c r="E43" s="781">
        <v>1000031380</v>
      </c>
      <c r="F43" s="781" t="s">
        <v>339</v>
      </c>
      <c r="G43" s="779" t="s">
        <v>35</v>
      </c>
      <c r="H43" s="782">
        <v>1</v>
      </c>
      <c r="I43" s="240"/>
      <c r="J43" s="243" t="str">
        <f t="shared" si="1"/>
        <v>Included</v>
      </c>
      <c r="K43" s="242">
        <f t="shared" si="0"/>
        <v>0</v>
      </c>
      <c r="M43" s="211"/>
    </row>
    <row r="44" spans="1:13" s="221" customFormat="1" ht="64.2" customHeight="1" x14ac:dyDescent="0.3">
      <c r="A44" s="239">
        <v>25</v>
      </c>
      <c r="B44" s="781">
        <v>7000029738</v>
      </c>
      <c r="C44" s="781">
        <v>10</v>
      </c>
      <c r="D44" s="781" t="s">
        <v>363</v>
      </c>
      <c r="E44" s="781">
        <v>1000031369</v>
      </c>
      <c r="F44" s="781" t="s">
        <v>360</v>
      </c>
      <c r="G44" s="779" t="s">
        <v>35</v>
      </c>
      <c r="H44" s="782">
        <v>1</v>
      </c>
      <c r="I44" s="240"/>
      <c r="J44" s="243" t="str">
        <f t="shared" si="1"/>
        <v>Included</v>
      </c>
      <c r="K44" s="242">
        <f t="shared" si="0"/>
        <v>0</v>
      </c>
      <c r="M44" s="211"/>
    </row>
    <row r="45" spans="1:13" s="221" customFormat="1" ht="38.25" customHeight="1" x14ac:dyDescent="0.3">
      <c r="A45" s="239">
        <v>26</v>
      </c>
      <c r="B45" s="781">
        <v>7000029739</v>
      </c>
      <c r="C45" s="781">
        <v>10</v>
      </c>
      <c r="D45" s="781" t="s">
        <v>363</v>
      </c>
      <c r="E45" s="781">
        <v>1000018706</v>
      </c>
      <c r="F45" s="781" t="s">
        <v>332</v>
      </c>
      <c r="G45" s="779" t="s">
        <v>34</v>
      </c>
      <c r="H45" s="782">
        <v>1</v>
      </c>
      <c r="I45" s="240"/>
      <c r="J45" s="243" t="str">
        <f t="shared" si="1"/>
        <v>Included</v>
      </c>
      <c r="K45" s="242">
        <f t="shared" si="0"/>
        <v>0</v>
      </c>
      <c r="M45" s="211"/>
    </row>
    <row r="46" spans="1:13" s="221" customFormat="1" ht="38.25" customHeight="1" x14ac:dyDescent="0.3">
      <c r="A46" s="239">
        <v>27</v>
      </c>
      <c r="B46" s="781">
        <v>7000029740</v>
      </c>
      <c r="C46" s="781">
        <v>10</v>
      </c>
      <c r="D46" s="781" t="s">
        <v>363</v>
      </c>
      <c r="E46" s="781">
        <v>1000031374</v>
      </c>
      <c r="F46" s="781" t="s">
        <v>333</v>
      </c>
      <c r="G46" s="779" t="s">
        <v>35</v>
      </c>
      <c r="H46" s="782">
        <v>1</v>
      </c>
      <c r="I46" s="240"/>
      <c r="J46" s="243" t="str">
        <f t="shared" si="1"/>
        <v>Included</v>
      </c>
      <c r="K46" s="242">
        <f t="shared" si="0"/>
        <v>0</v>
      </c>
      <c r="M46" s="211"/>
    </row>
    <row r="47" spans="1:13" s="221" customFormat="1" ht="38.25" customHeight="1" x14ac:dyDescent="0.3">
      <c r="A47" s="239">
        <v>28</v>
      </c>
      <c r="B47" s="781">
        <v>7000029741</v>
      </c>
      <c r="C47" s="781">
        <v>10</v>
      </c>
      <c r="D47" s="781" t="s">
        <v>363</v>
      </c>
      <c r="E47" s="781">
        <v>1000034950</v>
      </c>
      <c r="F47" s="781" t="s">
        <v>334</v>
      </c>
      <c r="G47" s="779" t="s">
        <v>34</v>
      </c>
      <c r="H47" s="782">
        <v>1</v>
      </c>
      <c r="I47" s="240"/>
      <c r="J47" s="243" t="str">
        <f t="shared" si="1"/>
        <v>Included</v>
      </c>
      <c r="K47" s="242">
        <f t="shared" si="0"/>
        <v>0</v>
      </c>
      <c r="M47" s="211"/>
    </row>
    <row r="48" spans="1:13" s="221" customFormat="1" ht="38.25" customHeight="1" x14ac:dyDescent="0.3">
      <c r="A48" s="239">
        <v>29</v>
      </c>
      <c r="B48" s="781">
        <v>7000029742</v>
      </c>
      <c r="C48" s="781">
        <v>10</v>
      </c>
      <c r="D48" s="781" t="s">
        <v>363</v>
      </c>
      <c r="E48" s="781">
        <v>1000031381</v>
      </c>
      <c r="F48" s="781" t="s">
        <v>335</v>
      </c>
      <c r="G48" s="779" t="s">
        <v>35</v>
      </c>
      <c r="H48" s="782">
        <v>1</v>
      </c>
      <c r="I48" s="240"/>
      <c r="J48" s="243" t="str">
        <f t="shared" si="1"/>
        <v>Included</v>
      </c>
      <c r="K48" s="242">
        <f t="shared" si="0"/>
        <v>0</v>
      </c>
      <c r="M48" s="211"/>
    </row>
    <row r="49" spans="1:13" s="221" customFormat="1" ht="38.25" customHeight="1" x14ac:dyDescent="0.3">
      <c r="A49" s="239">
        <v>30</v>
      </c>
      <c r="B49" s="781">
        <v>7000029743</v>
      </c>
      <c r="C49" s="781">
        <v>10</v>
      </c>
      <c r="D49" s="781" t="s">
        <v>363</v>
      </c>
      <c r="E49" s="781">
        <v>1000074848</v>
      </c>
      <c r="F49" s="781" t="s">
        <v>359</v>
      </c>
      <c r="G49" s="779" t="s">
        <v>34</v>
      </c>
      <c r="H49" s="782">
        <v>1</v>
      </c>
      <c r="I49" s="240"/>
      <c r="J49" s="243" t="str">
        <f t="shared" si="1"/>
        <v>Included</v>
      </c>
      <c r="K49" s="242">
        <f t="shared" si="0"/>
        <v>0</v>
      </c>
      <c r="M49" s="211"/>
    </row>
    <row r="50" spans="1:13" s="221" customFormat="1" ht="38.25" customHeight="1" x14ac:dyDescent="0.3">
      <c r="A50" s="239">
        <v>31</v>
      </c>
      <c r="B50" s="781">
        <v>7000029744</v>
      </c>
      <c r="C50" s="781">
        <v>10</v>
      </c>
      <c r="D50" s="781" t="s">
        <v>363</v>
      </c>
      <c r="E50" s="781">
        <v>1000031398</v>
      </c>
      <c r="F50" s="781" t="s">
        <v>337</v>
      </c>
      <c r="G50" s="779" t="s">
        <v>35</v>
      </c>
      <c r="H50" s="782">
        <v>1</v>
      </c>
      <c r="I50" s="240"/>
      <c r="J50" s="243" t="str">
        <f t="shared" si="1"/>
        <v>Included</v>
      </c>
      <c r="K50" s="242">
        <f t="shared" si="0"/>
        <v>0</v>
      </c>
      <c r="M50" s="211"/>
    </row>
    <row r="51" spans="1:13" ht="30.75" customHeight="1" x14ac:dyDescent="0.3">
      <c r="A51" s="235" t="s">
        <v>338</v>
      </c>
      <c r="B51" s="236" t="str">
        <f>'Sch-1'!B51</f>
        <v xml:space="preserve">Addl FOTE at var ISTS nodes in ER-1  </v>
      </c>
      <c r="C51" s="236"/>
      <c r="D51" s="236"/>
      <c r="E51" s="237"/>
      <c r="F51" s="237"/>
      <c r="G51" s="237"/>
      <c r="H51" s="237"/>
      <c r="I51" s="237"/>
      <c r="J51" s="238"/>
      <c r="K51" s="242">
        <f t="shared" si="0"/>
        <v>0</v>
      </c>
    </row>
    <row r="52" spans="1:13" s="221" customFormat="1" ht="93.75" customHeight="1" x14ac:dyDescent="0.3">
      <c r="A52" s="239">
        <v>32</v>
      </c>
      <c r="B52" s="781">
        <v>7000029768</v>
      </c>
      <c r="C52" s="781">
        <v>10</v>
      </c>
      <c r="D52" s="781" t="s">
        <v>365</v>
      </c>
      <c r="E52" s="781">
        <v>1000075630</v>
      </c>
      <c r="F52" s="781" t="s">
        <v>367</v>
      </c>
      <c r="G52" s="779" t="s">
        <v>34</v>
      </c>
      <c r="H52" s="782">
        <v>7</v>
      </c>
      <c r="I52" s="240"/>
      <c r="J52" s="243" t="str">
        <f t="shared" si="1"/>
        <v>Included</v>
      </c>
      <c r="K52" s="242">
        <f t="shared" si="0"/>
        <v>0</v>
      </c>
      <c r="M52" s="211"/>
    </row>
    <row r="53" spans="1:13" s="221" customFormat="1" ht="48" customHeight="1" x14ac:dyDescent="0.3">
      <c r="A53" s="239">
        <v>33</v>
      </c>
      <c r="B53" s="781">
        <v>7000029769</v>
      </c>
      <c r="C53" s="781">
        <v>10</v>
      </c>
      <c r="D53" s="781" t="s">
        <v>365</v>
      </c>
      <c r="E53" s="781">
        <v>1000075629</v>
      </c>
      <c r="F53" s="781" t="s">
        <v>368</v>
      </c>
      <c r="G53" s="779" t="s">
        <v>34</v>
      </c>
      <c r="H53" s="782">
        <v>1</v>
      </c>
      <c r="I53" s="240"/>
      <c r="J53" s="243" t="str">
        <f t="shared" si="1"/>
        <v>Included</v>
      </c>
      <c r="K53" s="242">
        <f t="shared" si="0"/>
        <v>0</v>
      </c>
      <c r="M53" s="211"/>
    </row>
    <row r="54" spans="1:13" s="221" customFormat="1" ht="48" customHeight="1" x14ac:dyDescent="0.3">
      <c r="A54" s="239">
        <v>34</v>
      </c>
      <c r="B54" s="781">
        <v>7000029770</v>
      </c>
      <c r="C54" s="781">
        <v>10</v>
      </c>
      <c r="D54" s="781" t="s">
        <v>365</v>
      </c>
      <c r="E54" s="781">
        <v>1000075627</v>
      </c>
      <c r="F54" s="781" t="s">
        <v>369</v>
      </c>
      <c r="G54" s="779" t="s">
        <v>34</v>
      </c>
      <c r="H54" s="782">
        <v>1</v>
      </c>
      <c r="I54" s="240"/>
      <c r="J54" s="243" t="str">
        <f t="shared" si="1"/>
        <v>Included</v>
      </c>
      <c r="K54" s="242">
        <f t="shared" si="0"/>
        <v>0</v>
      </c>
      <c r="M54" s="211"/>
    </row>
    <row r="55" spans="1:13" s="221" customFormat="1" ht="48" customHeight="1" x14ac:dyDescent="0.3">
      <c r="A55" s="239">
        <v>35</v>
      </c>
      <c r="B55" s="781">
        <v>7000029771</v>
      </c>
      <c r="C55" s="781">
        <v>10</v>
      </c>
      <c r="D55" s="781" t="s">
        <v>365</v>
      </c>
      <c r="E55" s="781">
        <v>1000075628</v>
      </c>
      <c r="F55" s="781" t="s">
        <v>370</v>
      </c>
      <c r="G55" s="779" t="s">
        <v>34</v>
      </c>
      <c r="H55" s="782">
        <v>1</v>
      </c>
      <c r="I55" s="240"/>
      <c r="J55" s="243" t="str">
        <f t="shared" si="1"/>
        <v>Included</v>
      </c>
      <c r="K55" s="242">
        <f t="shared" si="0"/>
        <v>0</v>
      </c>
      <c r="M55" s="211"/>
    </row>
    <row r="56" spans="1:13" s="221" customFormat="1" ht="48" customHeight="1" x14ac:dyDescent="0.3">
      <c r="A56" s="239">
        <v>36</v>
      </c>
      <c r="B56" s="781">
        <v>7000029772</v>
      </c>
      <c r="C56" s="781">
        <v>10</v>
      </c>
      <c r="D56" s="781" t="s">
        <v>365</v>
      </c>
      <c r="E56" s="781">
        <v>1000075631</v>
      </c>
      <c r="F56" s="781" t="s">
        <v>371</v>
      </c>
      <c r="G56" s="779" t="s">
        <v>34</v>
      </c>
      <c r="H56" s="782">
        <v>6</v>
      </c>
      <c r="I56" s="240"/>
      <c r="J56" s="243" t="str">
        <f t="shared" si="1"/>
        <v>Included</v>
      </c>
      <c r="K56" s="242">
        <f t="shared" si="0"/>
        <v>0</v>
      </c>
      <c r="M56" s="211"/>
    </row>
    <row r="57" spans="1:13" s="221" customFormat="1" ht="48" customHeight="1" x14ac:dyDescent="0.3">
      <c r="A57" s="239">
        <v>37</v>
      </c>
      <c r="B57" s="781">
        <v>7000029773</v>
      </c>
      <c r="C57" s="781">
        <v>10</v>
      </c>
      <c r="D57" s="781" t="s">
        <v>365</v>
      </c>
      <c r="E57" s="781">
        <v>1000075632</v>
      </c>
      <c r="F57" s="781" t="s">
        <v>372</v>
      </c>
      <c r="G57" s="779" t="s">
        <v>34</v>
      </c>
      <c r="H57" s="782">
        <v>12</v>
      </c>
      <c r="I57" s="240"/>
      <c r="J57" s="243" t="str">
        <f t="shared" si="1"/>
        <v>Included</v>
      </c>
      <c r="K57" s="242">
        <f t="shared" si="0"/>
        <v>0</v>
      </c>
      <c r="M57" s="211"/>
    </row>
    <row r="58" spans="1:13" s="221" customFormat="1" ht="48" customHeight="1" x14ac:dyDescent="0.3">
      <c r="A58" s="239">
        <v>38</v>
      </c>
      <c r="B58" s="781">
        <v>7000029774</v>
      </c>
      <c r="C58" s="781">
        <v>10</v>
      </c>
      <c r="D58" s="781" t="s">
        <v>365</v>
      </c>
      <c r="E58" s="781">
        <v>1000031374</v>
      </c>
      <c r="F58" s="781" t="s">
        <v>333</v>
      </c>
      <c r="G58" s="779" t="s">
        <v>35</v>
      </c>
      <c r="H58" s="782">
        <v>14</v>
      </c>
      <c r="I58" s="240"/>
      <c r="J58" s="243" t="str">
        <f t="shared" si="1"/>
        <v>Included</v>
      </c>
      <c r="K58" s="242">
        <f t="shared" si="0"/>
        <v>0</v>
      </c>
      <c r="M58" s="211"/>
    </row>
    <row r="59" spans="1:13" s="221" customFormat="1" ht="49.5" customHeight="1" x14ac:dyDescent="0.3">
      <c r="A59" s="239">
        <v>39</v>
      </c>
      <c r="B59" s="781">
        <v>7000029775</v>
      </c>
      <c r="C59" s="781">
        <v>10</v>
      </c>
      <c r="D59" s="781" t="s">
        <v>365</v>
      </c>
      <c r="E59" s="781">
        <v>1000034950</v>
      </c>
      <c r="F59" s="781" t="s">
        <v>334</v>
      </c>
      <c r="G59" s="779" t="s">
        <v>34</v>
      </c>
      <c r="H59" s="782">
        <v>14</v>
      </c>
      <c r="I59" s="240"/>
      <c r="J59" s="243" t="str">
        <f t="shared" si="1"/>
        <v>Included</v>
      </c>
      <c r="K59" s="242">
        <f t="shared" si="0"/>
        <v>0</v>
      </c>
      <c r="M59" s="211"/>
    </row>
    <row r="60" spans="1:13" s="221" customFormat="1" ht="49.5" customHeight="1" x14ac:dyDescent="0.3">
      <c r="A60" s="239">
        <v>40</v>
      </c>
      <c r="B60" s="781">
        <v>7000029776</v>
      </c>
      <c r="C60" s="781">
        <v>10</v>
      </c>
      <c r="D60" s="781" t="s">
        <v>365</v>
      </c>
      <c r="E60" s="781">
        <v>1000031381</v>
      </c>
      <c r="F60" s="781" t="s">
        <v>335</v>
      </c>
      <c r="G60" s="779" t="s">
        <v>35</v>
      </c>
      <c r="H60" s="782">
        <v>7</v>
      </c>
      <c r="I60" s="240"/>
      <c r="J60" s="243" t="str">
        <f t="shared" si="1"/>
        <v>Included</v>
      </c>
      <c r="K60" s="242">
        <f t="shared" si="0"/>
        <v>0</v>
      </c>
      <c r="M60" s="211"/>
    </row>
    <row r="61" spans="1:13" s="221" customFormat="1" ht="49.5" customHeight="1" x14ac:dyDescent="0.3">
      <c r="A61" s="239">
        <v>41</v>
      </c>
      <c r="B61" s="781">
        <v>7000029777</v>
      </c>
      <c r="C61" s="781">
        <v>10</v>
      </c>
      <c r="D61" s="781" t="s">
        <v>365</v>
      </c>
      <c r="E61" s="781">
        <v>1000026228</v>
      </c>
      <c r="F61" s="781" t="s">
        <v>336</v>
      </c>
      <c r="G61" s="779" t="s">
        <v>34</v>
      </c>
      <c r="H61" s="782">
        <v>7</v>
      </c>
      <c r="I61" s="240"/>
      <c r="J61" s="243" t="str">
        <f t="shared" si="1"/>
        <v>Included</v>
      </c>
      <c r="K61" s="242">
        <f t="shared" si="0"/>
        <v>0</v>
      </c>
      <c r="M61" s="211"/>
    </row>
    <row r="62" spans="1:13" s="221" customFormat="1" ht="67.2" customHeight="1" x14ac:dyDescent="0.3">
      <c r="A62" s="239">
        <v>42</v>
      </c>
      <c r="B62" s="781">
        <v>7000029778</v>
      </c>
      <c r="C62" s="781">
        <v>10</v>
      </c>
      <c r="D62" s="781" t="s">
        <v>366</v>
      </c>
      <c r="E62" s="781">
        <v>1000075630</v>
      </c>
      <c r="F62" s="781" t="s">
        <v>367</v>
      </c>
      <c r="G62" s="779" t="s">
        <v>34</v>
      </c>
      <c r="H62" s="782">
        <v>1</v>
      </c>
      <c r="I62" s="240"/>
      <c r="J62" s="243" t="str">
        <f t="shared" si="1"/>
        <v>Included</v>
      </c>
      <c r="K62" s="242">
        <f t="shared" si="0"/>
        <v>0</v>
      </c>
      <c r="M62" s="211"/>
    </row>
    <row r="63" spans="1:13" s="221" customFormat="1" ht="49.5" customHeight="1" x14ac:dyDescent="0.3">
      <c r="A63" s="239">
        <v>43</v>
      </c>
      <c r="B63" s="781">
        <v>7000029779</v>
      </c>
      <c r="C63" s="781">
        <v>10</v>
      </c>
      <c r="D63" s="781" t="s">
        <v>366</v>
      </c>
      <c r="E63" s="781">
        <v>1000075629</v>
      </c>
      <c r="F63" s="781" t="s">
        <v>368</v>
      </c>
      <c r="G63" s="779" t="s">
        <v>34</v>
      </c>
      <c r="H63" s="782">
        <v>1</v>
      </c>
      <c r="I63" s="240"/>
      <c r="J63" s="243" t="str">
        <f t="shared" si="1"/>
        <v>Included</v>
      </c>
      <c r="K63" s="242">
        <f t="shared" si="0"/>
        <v>0</v>
      </c>
      <c r="M63" s="211"/>
    </row>
    <row r="64" spans="1:13" s="221" customFormat="1" ht="65.25" customHeight="1" x14ac:dyDescent="0.3">
      <c r="A64" s="239">
        <v>44</v>
      </c>
      <c r="B64" s="781">
        <v>7000029780</v>
      </c>
      <c r="C64" s="781">
        <v>10</v>
      </c>
      <c r="D64" s="781" t="s">
        <v>366</v>
      </c>
      <c r="E64" s="781">
        <v>1000075627</v>
      </c>
      <c r="F64" s="781" t="s">
        <v>369</v>
      </c>
      <c r="G64" s="779" t="s">
        <v>34</v>
      </c>
      <c r="H64" s="782">
        <v>1</v>
      </c>
      <c r="I64" s="240"/>
      <c r="J64" s="243" t="str">
        <f t="shared" si="1"/>
        <v>Included</v>
      </c>
      <c r="K64" s="242">
        <f t="shared" si="0"/>
        <v>0</v>
      </c>
      <c r="M64" s="211"/>
    </row>
    <row r="65" spans="1:13" s="221" customFormat="1" ht="49.5" customHeight="1" x14ac:dyDescent="0.3">
      <c r="A65" s="239">
        <v>45</v>
      </c>
      <c r="B65" s="781">
        <v>7000029781</v>
      </c>
      <c r="C65" s="781">
        <v>10</v>
      </c>
      <c r="D65" s="781" t="s">
        <v>366</v>
      </c>
      <c r="E65" s="781">
        <v>1000075628</v>
      </c>
      <c r="F65" s="781" t="s">
        <v>370</v>
      </c>
      <c r="G65" s="779" t="s">
        <v>34</v>
      </c>
      <c r="H65" s="782">
        <v>1</v>
      </c>
      <c r="I65" s="240"/>
      <c r="J65" s="243" t="str">
        <f t="shared" si="1"/>
        <v>Included</v>
      </c>
      <c r="K65" s="242">
        <f t="shared" si="0"/>
        <v>0</v>
      </c>
      <c r="M65" s="211"/>
    </row>
    <row r="66" spans="1:13" s="221" customFormat="1" ht="49.5" customHeight="1" x14ac:dyDescent="0.3">
      <c r="A66" s="239">
        <v>46</v>
      </c>
      <c r="B66" s="781">
        <v>7000029782</v>
      </c>
      <c r="C66" s="781">
        <v>10</v>
      </c>
      <c r="D66" s="781" t="s">
        <v>366</v>
      </c>
      <c r="E66" s="781">
        <v>1000075631</v>
      </c>
      <c r="F66" s="781" t="s">
        <v>371</v>
      </c>
      <c r="G66" s="779" t="s">
        <v>34</v>
      </c>
      <c r="H66" s="782">
        <v>1</v>
      </c>
      <c r="I66" s="240"/>
      <c r="J66" s="243" t="str">
        <f t="shared" si="1"/>
        <v>Included</v>
      </c>
      <c r="K66" s="242">
        <f t="shared" si="0"/>
        <v>0</v>
      </c>
      <c r="M66" s="211"/>
    </row>
    <row r="67" spans="1:13" s="221" customFormat="1" ht="49.5" customHeight="1" x14ac:dyDescent="0.3">
      <c r="A67" s="239">
        <v>47</v>
      </c>
      <c r="B67" s="781">
        <v>7000029783</v>
      </c>
      <c r="C67" s="781">
        <v>10</v>
      </c>
      <c r="D67" s="781" t="s">
        <v>366</v>
      </c>
      <c r="E67" s="781">
        <v>1000075632</v>
      </c>
      <c r="F67" s="781" t="s">
        <v>372</v>
      </c>
      <c r="G67" s="779" t="s">
        <v>34</v>
      </c>
      <c r="H67" s="782">
        <v>1</v>
      </c>
      <c r="I67" s="240"/>
      <c r="J67" s="243" t="str">
        <f t="shared" si="1"/>
        <v>Included</v>
      </c>
      <c r="K67" s="242">
        <f t="shared" si="0"/>
        <v>0</v>
      </c>
      <c r="M67" s="211"/>
    </row>
    <row r="68" spans="1:13" s="221" customFormat="1" ht="49.5" customHeight="1" x14ac:dyDescent="0.3">
      <c r="A68" s="239">
        <v>48</v>
      </c>
      <c r="B68" s="781">
        <v>7000029784</v>
      </c>
      <c r="C68" s="781">
        <v>10</v>
      </c>
      <c r="D68" s="781" t="s">
        <v>366</v>
      </c>
      <c r="E68" s="781">
        <v>1000031374</v>
      </c>
      <c r="F68" s="781" t="s">
        <v>333</v>
      </c>
      <c r="G68" s="779" t="s">
        <v>35</v>
      </c>
      <c r="H68" s="782">
        <v>1</v>
      </c>
      <c r="I68" s="240"/>
      <c r="J68" s="243" t="str">
        <f t="shared" si="1"/>
        <v>Included</v>
      </c>
      <c r="K68" s="242">
        <f t="shared" si="0"/>
        <v>0</v>
      </c>
      <c r="M68" s="211"/>
    </row>
    <row r="69" spans="1:13" s="221" customFormat="1" ht="49.5" customHeight="1" x14ac:dyDescent="0.3">
      <c r="A69" s="239">
        <v>49</v>
      </c>
      <c r="B69" s="781">
        <v>7000029785</v>
      </c>
      <c r="C69" s="781">
        <v>10</v>
      </c>
      <c r="D69" s="781" t="s">
        <v>366</v>
      </c>
      <c r="E69" s="781">
        <v>1000034950</v>
      </c>
      <c r="F69" s="781" t="s">
        <v>334</v>
      </c>
      <c r="G69" s="779" t="s">
        <v>34</v>
      </c>
      <c r="H69" s="782">
        <v>1</v>
      </c>
      <c r="I69" s="240"/>
      <c r="J69" s="243" t="str">
        <f t="shared" si="1"/>
        <v>Included</v>
      </c>
      <c r="K69" s="242">
        <f t="shared" si="0"/>
        <v>0</v>
      </c>
      <c r="M69" s="211"/>
    </row>
    <row r="70" spans="1:13" s="221" customFormat="1" ht="49.5" customHeight="1" x14ac:dyDescent="0.3">
      <c r="A70" s="239">
        <v>50</v>
      </c>
      <c r="B70" s="781">
        <v>7000029786</v>
      </c>
      <c r="C70" s="781">
        <v>10</v>
      </c>
      <c r="D70" s="781" t="s">
        <v>366</v>
      </c>
      <c r="E70" s="781">
        <v>1000031381</v>
      </c>
      <c r="F70" s="781" t="s">
        <v>335</v>
      </c>
      <c r="G70" s="779" t="s">
        <v>35</v>
      </c>
      <c r="H70" s="782">
        <v>1</v>
      </c>
      <c r="I70" s="240"/>
      <c r="J70" s="243" t="str">
        <f t="shared" si="1"/>
        <v>Included</v>
      </c>
      <c r="K70" s="242">
        <f t="shared" si="0"/>
        <v>0</v>
      </c>
      <c r="M70" s="211"/>
    </row>
    <row r="71" spans="1:13" s="221" customFormat="1" ht="49.5" customHeight="1" x14ac:dyDescent="0.3">
      <c r="A71" s="239">
        <v>51</v>
      </c>
      <c r="B71" s="781">
        <v>7000029787</v>
      </c>
      <c r="C71" s="781">
        <v>10</v>
      </c>
      <c r="D71" s="781" t="s">
        <v>366</v>
      </c>
      <c r="E71" s="781">
        <v>1000031398</v>
      </c>
      <c r="F71" s="781" t="s">
        <v>337</v>
      </c>
      <c r="G71" s="779" t="s">
        <v>35</v>
      </c>
      <c r="H71" s="782">
        <v>1</v>
      </c>
      <c r="I71" s="240"/>
      <c r="J71" s="243" t="str">
        <f t="shared" si="1"/>
        <v>Included</v>
      </c>
      <c r="K71" s="242">
        <f t="shared" si="0"/>
        <v>0</v>
      </c>
      <c r="M71" s="211"/>
    </row>
    <row r="72" spans="1:13" ht="30.75" customHeight="1" x14ac:dyDescent="0.3">
      <c r="A72" s="235" t="s">
        <v>340</v>
      </c>
      <c r="B72" s="236" t="s">
        <v>383</v>
      </c>
      <c r="C72" s="236"/>
      <c r="D72" s="236"/>
      <c r="E72" s="237"/>
      <c r="F72" s="237"/>
      <c r="G72" s="237"/>
      <c r="H72" s="237"/>
      <c r="I72" s="237"/>
      <c r="J72" s="238"/>
      <c r="K72" s="242">
        <f t="shared" si="0"/>
        <v>0</v>
      </c>
    </row>
    <row r="73" spans="1:13" s="221" customFormat="1" ht="103.5" customHeight="1" x14ac:dyDescent="0.3">
      <c r="A73" s="239">
        <v>52</v>
      </c>
      <c r="B73" s="781">
        <v>7000029790</v>
      </c>
      <c r="C73" s="781">
        <v>10</v>
      </c>
      <c r="D73" s="781" t="s">
        <v>374</v>
      </c>
      <c r="E73" s="781">
        <v>1000075630</v>
      </c>
      <c r="F73" s="781" t="s">
        <v>367</v>
      </c>
      <c r="G73" s="779" t="s">
        <v>34</v>
      </c>
      <c r="H73" s="782">
        <v>7</v>
      </c>
      <c r="I73" s="240"/>
      <c r="J73" s="241" t="str">
        <f>IF(I73=0, "Included",IF(ISERROR(H73*I73), I73, H73*I73))</f>
        <v>Included</v>
      </c>
      <c r="K73" s="242">
        <f t="shared" si="0"/>
        <v>0</v>
      </c>
      <c r="M73" s="211"/>
    </row>
    <row r="74" spans="1:13" s="221" customFormat="1" ht="39" customHeight="1" x14ac:dyDescent="0.3">
      <c r="A74" s="239">
        <v>53</v>
      </c>
      <c r="B74" s="781">
        <v>7000029791</v>
      </c>
      <c r="C74" s="781">
        <v>10</v>
      </c>
      <c r="D74" s="781" t="s">
        <v>374</v>
      </c>
      <c r="E74" s="781">
        <v>1000075629</v>
      </c>
      <c r="F74" s="781" t="s">
        <v>368</v>
      </c>
      <c r="G74" s="779" t="s">
        <v>34</v>
      </c>
      <c r="H74" s="782">
        <v>4</v>
      </c>
      <c r="I74" s="240"/>
      <c r="J74" s="243" t="str">
        <f>IF(I74=0, "Included",IF(ISERROR(H74*I74), I74, H74*I74))</f>
        <v>Included</v>
      </c>
      <c r="K74" s="242">
        <f t="shared" si="0"/>
        <v>0</v>
      </c>
      <c r="M74" s="211"/>
    </row>
    <row r="75" spans="1:13" s="221" customFormat="1" ht="39" customHeight="1" x14ac:dyDescent="0.3">
      <c r="A75" s="239">
        <v>54</v>
      </c>
      <c r="B75" s="781">
        <v>7000029792</v>
      </c>
      <c r="C75" s="781">
        <v>10</v>
      </c>
      <c r="D75" s="781" t="s">
        <v>374</v>
      </c>
      <c r="E75" s="781">
        <v>1000075627</v>
      </c>
      <c r="F75" s="781" t="s">
        <v>369</v>
      </c>
      <c r="G75" s="779" t="s">
        <v>34</v>
      </c>
      <c r="H75" s="782">
        <v>4</v>
      </c>
      <c r="I75" s="240"/>
      <c r="J75" s="243" t="str">
        <f t="shared" ref="J75:J112" si="2">IF(I75=0, "Included",IF(ISERROR(H75*I75), I75, H75*I75))</f>
        <v>Included</v>
      </c>
      <c r="K75" s="242">
        <f t="shared" si="0"/>
        <v>0</v>
      </c>
      <c r="M75" s="211"/>
    </row>
    <row r="76" spans="1:13" s="221" customFormat="1" ht="39" customHeight="1" x14ac:dyDescent="0.3">
      <c r="A76" s="239">
        <v>55</v>
      </c>
      <c r="B76" s="781">
        <v>7000029793</v>
      </c>
      <c r="C76" s="781">
        <v>10</v>
      </c>
      <c r="D76" s="781" t="s">
        <v>374</v>
      </c>
      <c r="E76" s="781">
        <v>1000075628</v>
      </c>
      <c r="F76" s="781" t="s">
        <v>370</v>
      </c>
      <c r="G76" s="779" t="s">
        <v>34</v>
      </c>
      <c r="H76" s="782">
        <v>4</v>
      </c>
      <c r="I76" s="240"/>
      <c r="J76" s="243" t="str">
        <f t="shared" si="2"/>
        <v>Included</v>
      </c>
      <c r="K76" s="242">
        <f t="shared" si="0"/>
        <v>0</v>
      </c>
      <c r="M76" s="211"/>
    </row>
    <row r="77" spans="1:13" s="221" customFormat="1" ht="45.75" customHeight="1" x14ac:dyDescent="0.3">
      <c r="A77" s="239">
        <v>56</v>
      </c>
      <c r="B77" s="781">
        <v>7000029794</v>
      </c>
      <c r="C77" s="781">
        <v>10</v>
      </c>
      <c r="D77" s="781" t="s">
        <v>374</v>
      </c>
      <c r="E77" s="781">
        <v>1000075631</v>
      </c>
      <c r="F77" s="781" t="s">
        <v>371</v>
      </c>
      <c r="G77" s="779" t="s">
        <v>34</v>
      </c>
      <c r="H77" s="782">
        <v>8</v>
      </c>
      <c r="I77" s="240"/>
      <c r="J77" s="243" t="str">
        <f t="shared" si="2"/>
        <v>Included</v>
      </c>
      <c r="K77" s="242">
        <f t="shared" si="0"/>
        <v>0</v>
      </c>
      <c r="M77" s="211"/>
    </row>
    <row r="78" spans="1:13" s="221" customFormat="1" ht="45.75" customHeight="1" x14ac:dyDescent="0.3">
      <c r="A78" s="239">
        <v>57</v>
      </c>
      <c r="B78" s="781">
        <v>7000029795</v>
      </c>
      <c r="C78" s="781">
        <v>10</v>
      </c>
      <c r="D78" s="781" t="s">
        <v>374</v>
      </c>
      <c r="E78" s="781">
        <v>1000075632</v>
      </c>
      <c r="F78" s="781" t="s">
        <v>372</v>
      </c>
      <c r="G78" s="779" t="s">
        <v>34</v>
      </c>
      <c r="H78" s="782">
        <v>1</v>
      </c>
      <c r="I78" s="240"/>
      <c r="J78" s="243" t="str">
        <f t="shared" si="2"/>
        <v>Included</v>
      </c>
      <c r="K78" s="242">
        <f t="shared" si="0"/>
        <v>0</v>
      </c>
      <c r="M78" s="211"/>
    </row>
    <row r="79" spans="1:13" s="221" customFormat="1" ht="71.25" customHeight="1" x14ac:dyDescent="0.3">
      <c r="A79" s="239">
        <v>58</v>
      </c>
      <c r="B79" s="781">
        <v>7000029796</v>
      </c>
      <c r="C79" s="781">
        <v>10</v>
      </c>
      <c r="D79" s="781" t="s">
        <v>374</v>
      </c>
      <c r="E79" s="781">
        <v>1000031374</v>
      </c>
      <c r="F79" s="781" t="s">
        <v>333</v>
      </c>
      <c r="G79" s="779" t="s">
        <v>35</v>
      </c>
      <c r="H79" s="782">
        <v>14</v>
      </c>
      <c r="I79" s="240"/>
      <c r="J79" s="243" t="str">
        <f t="shared" si="2"/>
        <v>Included</v>
      </c>
      <c r="K79" s="242">
        <f t="shared" si="0"/>
        <v>0</v>
      </c>
      <c r="M79" s="211"/>
    </row>
    <row r="80" spans="1:13" s="221" customFormat="1" ht="45.75" customHeight="1" x14ac:dyDescent="0.3">
      <c r="A80" s="239">
        <v>59</v>
      </c>
      <c r="B80" s="781">
        <v>7000029797</v>
      </c>
      <c r="C80" s="781">
        <v>10</v>
      </c>
      <c r="D80" s="781" t="s">
        <v>374</v>
      </c>
      <c r="E80" s="781">
        <v>1000034950</v>
      </c>
      <c r="F80" s="781" t="s">
        <v>334</v>
      </c>
      <c r="G80" s="779" t="s">
        <v>34</v>
      </c>
      <c r="H80" s="782">
        <v>14</v>
      </c>
      <c r="I80" s="240"/>
      <c r="J80" s="243" t="str">
        <f t="shared" si="2"/>
        <v>Included</v>
      </c>
      <c r="K80" s="242">
        <f t="shared" si="0"/>
        <v>0</v>
      </c>
      <c r="M80" s="211"/>
    </row>
    <row r="81" spans="1:13" s="221" customFormat="1" ht="45.75" customHeight="1" x14ac:dyDescent="0.3">
      <c r="A81" s="239">
        <v>60</v>
      </c>
      <c r="B81" s="781">
        <v>7000029798</v>
      </c>
      <c r="C81" s="781">
        <v>10</v>
      </c>
      <c r="D81" s="781" t="s">
        <v>374</v>
      </c>
      <c r="E81" s="781">
        <v>1000031381</v>
      </c>
      <c r="F81" s="781" t="s">
        <v>335</v>
      </c>
      <c r="G81" s="779" t="s">
        <v>35</v>
      </c>
      <c r="H81" s="782">
        <v>7</v>
      </c>
      <c r="I81" s="240"/>
      <c r="J81" s="243" t="str">
        <f t="shared" si="2"/>
        <v>Included</v>
      </c>
      <c r="K81" s="242">
        <f t="shared" si="0"/>
        <v>0</v>
      </c>
      <c r="M81" s="211"/>
    </row>
    <row r="82" spans="1:13" s="221" customFormat="1" ht="45.75" customHeight="1" x14ac:dyDescent="0.3">
      <c r="A82" s="239">
        <v>61</v>
      </c>
      <c r="B82" s="781">
        <v>7000029799</v>
      </c>
      <c r="C82" s="781">
        <v>10</v>
      </c>
      <c r="D82" s="781" t="s">
        <v>374</v>
      </c>
      <c r="E82" s="781">
        <v>1000026228</v>
      </c>
      <c r="F82" s="781" t="s">
        <v>336</v>
      </c>
      <c r="G82" s="779" t="s">
        <v>34</v>
      </c>
      <c r="H82" s="782">
        <v>7</v>
      </c>
      <c r="I82" s="240"/>
      <c r="J82" s="243" t="str">
        <f t="shared" si="2"/>
        <v>Included</v>
      </c>
      <c r="K82" s="242">
        <f t="shared" si="0"/>
        <v>0</v>
      </c>
      <c r="M82" s="211"/>
    </row>
    <row r="83" spans="1:13" s="221" customFormat="1" ht="45.75" customHeight="1" x14ac:dyDescent="0.3">
      <c r="A83" s="239">
        <v>62</v>
      </c>
      <c r="B83" s="781">
        <v>7000029810</v>
      </c>
      <c r="C83" s="781">
        <v>10</v>
      </c>
      <c r="D83" s="781" t="s">
        <v>374</v>
      </c>
      <c r="E83" s="781">
        <v>1000031386</v>
      </c>
      <c r="F83" s="781" t="s">
        <v>38</v>
      </c>
      <c r="G83" s="779" t="s">
        <v>35</v>
      </c>
      <c r="H83" s="782">
        <v>1</v>
      </c>
      <c r="I83" s="240"/>
      <c r="J83" s="243" t="str">
        <f t="shared" si="2"/>
        <v>Included</v>
      </c>
      <c r="K83" s="242">
        <f t="shared" si="0"/>
        <v>0</v>
      </c>
      <c r="M83" s="211"/>
    </row>
    <row r="84" spans="1:13" s="221" customFormat="1" ht="45.75" customHeight="1" x14ac:dyDescent="0.3">
      <c r="A84" s="239">
        <v>63</v>
      </c>
      <c r="B84" s="781">
        <v>7000029811</v>
      </c>
      <c r="C84" s="781">
        <v>10</v>
      </c>
      <c r="D84" s="781" t="s">
        <v>374</v>
      </c>
      <c r="E84" s="781">
        <v>1000031387</v>
      </c>
      <c r="F84" s="781" t="s">
        <v>37</v>
      </c>
      <c r="G84" s="779" t="s">
        <v>35</v>
      </c>
      <c r="H84" s="782">
        <v>1</v>
      </c>
      <c r="I84" s="240"/>
      <c r="J84" s="243" t="str">
        <f t="shared" si="2"/>
        <v>Included</v>
      </c>
      <c r="K84" s="242">
        <f t="shared" ref="K84:K112" si="3">+H84*I84</f>
        <v>0</v>
      </c>
      <c r="M84" s="211"/>
    </row>
    <row r="85" spans="1:13" s="221" customFormat="1" ht="45.75" customHeight="1" x14ac:dyDescent="0.3">
      <c r="A85" s="239">
        <v>64</v>
      </c>
      <c r="B85" s="781">
        <v>7000029812</v>
      </c>
      <c r="C85" s="781">
        <v>10</v>
      </c>
      <c r="D85" s="781" t="s">
        <v>374</v>
      </c>
      <c r="E85" s="781">
        <v>1000031380</v>
      </c>
      <c r="F85" s="781" t="s">
        <v>339</v>
      </c>
      <c r="G85" s="779" t="s">
        <v>35</v>
      </c>
      <c r="H85" s="782">
        <v>1</v>
      </c>
      <c r="I85" s="240"/>
      <c r="J85" s="243" t="str">
        <f t="shared" si="2"/>
        <v>Included</v>
      </c>
      <c r="K85" s="242">
        <f t="shared" si="3"/>
        <v>0</v>
      </c>
      <c r="M85" s="211"/>
    </row>
    <row r="86" spans="1:13" s="221" customFormat="1" ht="66" customHeight="1" x14ac:dyDescent="0.3">
      <c r="A86" s="239">
        <v>65</v>
      </c>
      <c r="B86" s="781">
        <v>7000029800</v>
      </c>
      <c r="C86" s="781">
        <v>10</v>
      </c>
      <c r="D86" s="781" t="s">
        <v>375</v>
      </c>
      <c r="E86" s="781">
        <v>1000075630</v>
      </c>
      <c r="F86" s="781" t="s">
        <v>367</v>
      </c>
      <c r="G86" s="779" t="s">
        <v>34</v>
      </c>
      <c r="H86" s="782">
        <v>1</v>
      </c>
      <c r="I86" s="240"/>
      <c r="J86" s="243" t="str">
        <f t="shared" si="2"/>
        <v>Included</v>
      </c>
      <c r="K86" s="242">
        <f t="shared" si="3"/>
        <v>0</v>
      </c>
      <c r="M86" s="211"/>
    </row>
    <row r="87" spans="1:13" s="221" customFormat="1" ht="45.75" customHeight="1" x14ac:dyDescent="0.3">
      <c r="A87" s="239">
        <v>66</v>
      </c>
      <c r="B87" s="781">
        <v>7000029801</v>
      </c>
      <c r="C87" s="781">
        <v>10</v>
      </c>
      <c r="D87" s="781" t="s">
        <v>375</v>
      </c>
      <c r="E87" s="781">
        <v>1000075629</v>
      </c>
      <c r="F87" s="781" t="s">
        <v>368</v>
      </c>
      <c r="G87" s="779" t="s">
        <v>34</v>
      </c>
      <c r="H87" s="782">
        <v>1</v>
      </c>
      <c r="I87" s="240"/>
      <c r="J87" s="243" t="str">
        <f t="shared" si="2"/>
        <v>Included</v>
      </c>
      <c r="K87" s="242">
        <f t="shared" si="3"/>
        <v>0</v>
      </c>
      <c r="M87" s="211"/>
    </row>
    <row r="88" spans="1:13" s="221" customFormat="1" ht="45.75" customHeight="1" x14ac:dyDescent="0.3">
      <c r="A88" s="239">
        <v>67</v>
      </c>
      <c r="B88" s="781">
        <v>7000029802</v>
      </c>
      <c r="C88" s="781">
        <v>10</v>
      </c>
      <c r="D88" s="781" t="s">
        <v>375</v>
      </c>
      <c r="E88" s="781">
        <v>1000075627</v>
      </c>
      <c r="F88" s="781" t="s">
        <v>369</v>
      </c>
      <c r="G88" s="779" t="s">
        <v>34</v>
      </c>
      <c r="H88" s="782">
        <v>1</v>
      </c>
      <c r="I88" s="240"/>
      <c r="J88" s="243" t="str">
        <f t="shared" si="2"/>
        <v>Included</v>
      </c>
      <c r="K88" s="242">
        <f t="shared" si="3"/>
        <v>0</v>
      </c>
      <c r="M88" s="211"/>
    </row>
    <row r="89" spans="1:13" s="221" customFormat="1" ht="45.75" customHeight="1" x14ac:dyDescent="0.3">
      <c r="A89" s="239">
        <v>68</v>
      </c>
      <c r="B89" s="781">
        <v>7000029803</v>
      </c>
      <c r="C89" s="781">
        <v>10</v>
      </c>
      <c r="D89" s="781" t="s">
        <v>375</v>
      </c>
      <c r="E89" s="781">
        <v>1000075628</v>
      </c>
      <c r="F89" s="781" t="s">
        <v>370</v>
      </c>
      <c r="G89" s="779" t="s">
        <v>34</v>
      </c>
      <c r="H89" s="782">
        <v>1</v>
      </c>
      <c r="I89" s="240"/>
      <c r="J89" s="243" t="str">
        <f t="shared" si="2"/>
        <v>Included</v>
      </c>
      <c r="K89" s="242">
        <f t="shared" si="3"/>
        <v>0</v>
      </c>
      <c r="M89" s="211"/>
    </row>
    <row r="90" spans="1:13" s="221" customFormat="1" ht="45.75" customHeight="1" x14ac:dyDescent="0.3">
      <c r="A90" s="239">
        <v>69</v>
      </c>
      <c r="B90" s="781">
        <v>7000029804</v>
      </c>
      <c r="C90" s="781">
        <v>10</v>
      </c>
      <c r="D90" s="781" t="s">
        <v>375</v>
      </c>
      <c r="E90" s="781">
        <v>1000075631</v>
      </c>
      <c r="F90" s="781" t="s">
        <v>371</v>
      </c>
      <c r="G90" s="779" t="s">
        <v>34</v>
      </c>
      <c r="H90" s="782">
        <v>1</v>
      </c>
      <c r="I90" s="240"/>
      <c r="J90" s="243" t="str">
        <f t="shared" si="2"/>
        <v>Included</v>
      </c>
      <c r="K90" s="242">
        <f t="shared" si="3"/>
        <v>0</v>
      </c>
      <c r="M90" s="211"/>
    </row>
    <row r="91" spans="1:13" s="221" customFormat="1" ht="45.75" customHeight="1" x14ac:dyDescent="0.3">
      <c r="A91" s="239">
        <v>70</v>
      </c>
      <c r="B91" s="781">
        <v>7000029805</v>
      </c>
      <c r="C91" s="781">
        <v>10</v>
      </c>
      <c r="D91" s="781" t="s">
        <v>375</v>
      </c>
      <c r="E91" s="781">
        <v>1000075632</v>
      </c>
      <c r="F91" s="781" t="s">
        <v>372</v>
      </c>
      <c r="G91" s="779" t="s">
        <v>34</v>
      </c>
      <c r="H91" s="782">
        <v>1</v>
      </c>
      <c r="I91" s="240"/>
      <c r="J91" s="243" t="str">
        <f t="shared" si="2"/>
        <v>Included</v>
      </c>
      <c r="K91" s="242">
        <f t="shared" si="3"/>
        <v>0</v>
      </c>
      <c r="M91" s="211"/>
    </row>
    <row r="92" spans="1:13" s="221" customFormat="1" ht="45.75" customHeight="1" x14ac:dyDescent="0.3">
      <c r="A92" s="239">
        <v>71</v>
      </c>
      <c r="B92" s="781">
        <v>7000029806</v>
      </c>
      <c r="C92" s="781">
        <v>10</v>
      </c>
      <c r="D92" s="781" t="s">
        <v>375</v>
      </c>
      <c r="E92" s="781">
        <v>1000031374</v>
      </c>
      <c r="F92" s="781" t="s">
        <v>333</v>
      </c>
      <c r="G92" s="779" t="s">
        <v>35</v>
      </c>
      <c r="H92" s="782">
        <v>1</v>
      </c>
      <c r="I92" s="240"/>
      <c r="J92" s="243" t="str">
        <f t="shared" si="2"/>
        <v>Included</v>
      </c>
      <c r="K92" s="242">
        <f t="shared" si="3"/>
        <v>0</v>
      </c>
      <c r="M92" s="211"/>
    </row>
    <row r="93" spans="1:13" s="221" customFormat="1" ht="45.75" customHeight="1" x14ac:dyDescent="0.3">
      <c r="A93" s="239">
        <v>72</v>
      </c>
      <c r="B93" s="781">
        <v>7000029807</v>
      </c>
      <c r="C93" s="781">
        <v>10</v>
      </c>
      <c r="D93" s="781" t="s">
        <v>375</v>
      </c>
      <c r="E93" s="781">
        <v>1000034950</v>
      </c>
      <c r="F93" s="781" t="s">
        <v>334</v>
      </c>
      <c r="G93" s="779" t="s">
        <v>34</v>
      </c>
      <c r="H93" s="782">
        <v>1</v>
      </c>
      <c r="I93" s="240"/>
      <c r="J93" s="243" t="str">
        <f t="shared" si="2"/>
        <v>Included</v>
      </c>
      <c r="K93" s="242">
        <f t="shared" si="3"/>
        <v>0</v>
      </c>
      <c r="M93" s="211"/>
    </row>
    <row r="94" spans="1:13" s="221" customFormat="1" ht="45.75" customHeight="1" x14ac:dyDescent="0.3">
      <c r="A94" s="239">
        <v>73</v>
      </c>
      <c r="B94" s="781">
        <v>7000029808</v>
      </c>
      <c r="C94" s="781">
        <v>10</v>
      </c>
      <c r="D94" s="781" t="s">
        <v>375</v>
      </c>
      <c r="E94" s="781">
        <v>1000031381</v>
      </c>
      <c r="F94" s="781" t="s">
        <v>335</v>
      </c>
      <c r="G94" s="779" t="s">
        <v>35</v>
      </c>
      <c r="H94" s="782">
        <v>1</v>
      </c>
      <c r="I94" s="240"/>
      <c r="J94" s="243" t="str">
        <f t="shared" si="2"/>
        <v>Included</v>
      </c>
      <c r="K94" s="242">
        <f t="shared" si="3"/>
        <v>0</v>
      </c>
      <c r="M94" s="211"/>
    </row>
    <row r="95" spans="1:13" s="221" customFormat="1" ht="45.75" customHeight="1" x14ac:dyDescent="0.3">
      <c r="A95" s="239">
        <v>74</v>
      </c>
      <c r="B95" s="781">
        <v>7000029809</v>
      </c>
      <c r="C95" s="781">
        <v>10</v>
      </c>
      <c r="D95" s="781" t="s">
        <v>375</v>
      </c>
      <c r="E95" s="781">
        <v>1000031398</v>
      </c>
      <c r="F95" s="781" t="s">
        <v>337</v>
      </c>
      <c r="G95" s="779" t="s">
        <v>35</v>
      </c>
      <c r="H95" s="782">
        <v>1</v>
      </c>
      <c r="I95" s="240"/>
      <c r="J95" s="243" t="str">
        <f t="shared" si="2"/>
        <v>Included</v>
      </c>
      <c r="K95" s="242">
        <f t="shared" si="3"/>
        <v>0</v>
      </c>
      <c r="M95" s="211"/>
    </row>
    <row r="96" spans="1:13" ht="30.75" customHeight="1" x14ac:dyDescent="0.3">
      <c r="A96" s="235" t="s">
        <v>341</v>
      </c>
      <c r="B96" s="236" t="s">
        <v>342</v>
      </c>
      <c r="C96" s="236"/>
      <c r="D96" s="236"/>
      <c r="E96" s="237"/>
      <c r="F96" s="237"/>
      <c r="G96" s="237"/>
      <c r="H96" s="237"/>
      <c r="I96" s="237"/>
      <c r="J96" s="238"/>
      <c r="K96" s="242">
        <f t="shared" si="3"/>
        <v>0</v>
      </c>
    </row>
    <row r="97" spans="1:13" s="221" customFormat="1" ht="93.75" customHeight="1" x14ac:dyDescent="0.3">
      <c r="A97" s="239">
        <v>75</v>
      </c>
      <c r="B97" s="781">
        <v>7000029765</v>
      </c>
      <c r="C97" s="781">
        <v>10</v>
      </c>
      <c r="D97" s="781" t="s">
        <v>377</v>
      </c>
      <c r="E97" s="781">
        <v>1000076775</v>
      </c>
      <c r="F97" s="781" t="s">
        <v>379</v>
      </c>
      <c r="G97" s="779" t="s">
        <v>34</v>
      </c>
      <c r="H97" s="782">
        <v>1</v>
      </c>
      <c r="I97" s="240"/>
      <c r="J97" s="243" t="str">
        <f t="shared" si="2"/>
        <v>Included</v>
      </c>
      <c r="K97" s="242">
        <f t="shared" si="3"/>
        <v>0</v>
      </c>
      <c r="M97" s="211"/>
    </row>
    <row r="98" spans="1:13" s="221" customFormat="1" ht="93.75" customHeight="1" x14ac:dyDescent="0.3">
      <c r="A98" s="239">
        <v>76</v>
      </c>
      <c r="B98" s="781">
        <v>7000029750</v>
      </c>
      <c r="C98" s="781">
        <v>10</v>
      </c>
      <c r="D98" s="781" t="s">
        <v>377</v>
      </c>
      <c r="E98" s="781">
        <v>1000018706</v>
      </c>
      <c r="F98" s="781" t="s">
        <v>332</v>
      </c>
      <c r="G98" s="779" t="s">
        <v>34</v>
      </c>
      <c r="H98" s="782">
        <v>4</v>
      </c>
      <c r="I98" s="240"/>
      <c r="J98" s="243" t="str">
        <f t="shared" si="2"/>
        <v>Included</v>
      </c>
      <c r="K98" s="242">
        <f t="shared" si="3"/>
        <v>0</v>
      </c>
      <c r="M98" s="211"/>
    </row>
    <row r="99" spans="1:13" s="221" customFormat="1" ht="93.75" customHeight="1" x14ac:dyDescent="0.3">
      <c r="A99" s="239">
        <v>77</v>
      </c>
      <c r="B99" s="781">
        <v>7000029751</v>
      </c>
      <c r="C99" s="781">
        <v>10</v>
      </c>
      <c r="D99" s="781" t="s">
        <v>377</v>
      </c>
      <c r="E99" s="781">
        <v>1000031407</v>
      </c>
      <c r="F99" s="781" t="s">
        <v>380</v>
      </c>
      <c r="G99" s="779" t="s">
        <v>34</v>
      </c>
      <c r="H99" s="782">
        <v>6</v>
      </c>
      <c r="I99" s="240"/>
      <c r="J99" s="243" t="str">
        <f t="shared" ref="J99" si="4">IF(I99=0, "Included",IF(ISERROR(H99*I99), I99, H99*I99))</f>
        <v>Included</v>
      </c>
      <c r="K99" s="242">
        <f t="shared" si="3"/>
        <v>0</v>
      </c>
      <c r="M99" s="211"/>
    </row>
    <row r="100" spans="1:13" s="221" customFormat="1" ht="39" customHeight="1" x14ac:dyDescent="0.3">
      <c r="A100" s="239">
        <v>78</v>
      </c>
      <c r="B100" s="781">
        <v>7000029752</v>
      </c>
      <c r="C100" s="781">
        <v>10</v>
      </c>
      <c r="D100" s="781" t="s">
        <v>377</v>
      </c>
      <c r="E100" s="781">
        <v>1000031374</v>
      </c>
      <c r="F100" s="781" t="s">
        <v>333</v>
      </c>
      <c r="G100" s="779" t="s">
        <v>35</v>
      </c>
      <c r="H100" s="782">
        <v>2</v>
      </c>
      <c r="I100" s="240"/>
      <c r="J100" s="243" t="str">
        <f t="shared" si="2"/>
        <v>Included</v>
      </c>
      <c r="K100" s="242">
        <f t="shared" si="3"/>
        <v>0</v>
      </c>
      <c r="M100" s="211"/>
    </row>
    <row r="101" spans="1:13" s="221" customFormat="1" ht="40.5" customHeight="1" x14ac:dyDescent="0.3">
      <c r="A101" s="239">
        <v>79</v>
      </c>
      <c r="B101" s="781">
        <v>7000029753</v>
      </c>
      <c r="C101" s="781">
        <v>10</v>
      </c>
      <c r="D101" s="781" t="s">
        <v>377</v>
      </c>
      <c r="E101" s="781">
        <v>1000034950</v>
      </c>
      <c r="F101" s="781" t="s">
        <v>334</v>
      </c>
      <c r="G101" s="779" t="s">
        <v>34</v>
      </c>
      <c r="H101" s="782">
        <v>2</v>
      </c>
      <c r="I101" s="240"/>
      <c r="J101" s="243" t="str">
        <f t="shared" si="2"/>
        <v>Included</v>
      </c>
      <c r="K101" s="242">
        <f t="shared" si="3"/>
        <v>0</v>
      </c>
      <c r="M101" s="211"/>
    </row>
    <row r="102" spans="1:13" s="221" customFormat="1" ht="40.5" customHeight="1" x14ac:dyDescent="0.3">
      <c r="A102" s="239">
        <v>80</v>
      </c>
      <c r="B102" s="781">
        <v>7000029754</v>
      </c>
      <c r="C102" s="781">
        <v>10</v>
      </c>
      <c r="D102" s="781" t="s">
        <v>377</v>
      </c>
      <c r="E102" s="781">
        <v>1000031381</v>
      </c>
      <c r="F102" s="781" t="s">
        <v>335</v>
      </c>
      <c r="G102" s="779" t="s">
        <v>35</v>
      </c>
      <c r="H102" s="782">
        <v>1</v>
      </c>
      <c r="I102" s="240"/>
      <c r="J102" s="243" t="str">
        <f t="shared" si="2"/>
        <v>Included</v>
      </c>
      <c r="K102" s="242">
        <f t="shared" si="3"/>
        <v>0</v>
      </c>
      <c r="M102" s="211"/>
    </row>
    <row r="103" spans="1:13" s="221" customFormat="1" ht="40.5" customHeight="1" x14ac:dyDescent="0.3">
      <c r="A103" s="239">
        <v>81</v>
      </c>
      <c r="B103" s="781">
        <v>7000029755</v>
      </c>
      <c r="C103" s="781">
        <v>10</v>
      </c>
      <c r="D103" s="781" t="s">
        <v>377</v>
      </c>
      <c r="E103" s="781">
        <v>1000026228</v>
      </c>
      <c r="F103" s="781" t="s">
        <v>336</v>
      </c>
      <c r="G103" s="779" t="s">
        <v>34</v>
      </c>
      <c r="H103" s="782">
        <v>1</v>
      </c>
      <c r="I103" s="240"/>
      <c r="J103" s="243" t="str">
        <f t="shared" si="2"/>
        <v>Included</v>
      </c>
      <c r="K103" s="242">
        <f t="shared" si="3"/>
        <v>0</v>
      </c>
      <c r="M103" s="211"/>
    </row>
    <row r="104" spans="1:13" s="221" customFormat="1" ht="40.5" customHeight="1" x14ac:dyDescent="0.3">
      <c r="A104" s="239">
        <v>82</v>
      </c>
      <c r="B104" s="781">
        <v>7000029756</v>
      </c>
      <c r="C104" s="781">
        <v>10</v>
      </c>
      <c r="D104" s="781" t="s">
        <v>377</v>
      </c>
      <c r="E104" s="781">
        <v>1000034998</v>
      </c>
      <c r="F104" s="781" t="s">
        <v>381</v>
      </c>
      <c r="G104" s="779" t="s">
        <v>34</v>
      </c>
      <c r="H104" s="782">
        <v>2</v>
      </c>
      <c r="I104" s="240"/>
      <c r="J104" s="243" t="str">
        <f t="shared" si="2"/>
        <v>Included</v>
      </c>
      <c r="K104" s="242">
        <f t="shared" si="3"/>
        <v>0</v>
      </c>
      <c r="M104" s="211"/>
    </row>
    <row r="105" spans="1:13" s="221" customFormat="1" ht="73.2" customHeight="1" x14ac:dyDescent="0.3">
      <c r="A105" s="239">
        <v>83</v>
      </c>
      <c r="B105" s="781">
        <v>7000029757</v>
      </c>
      <c r="C105" s="781">
        <v>10</v>
      </c>
      <c r="D105" s="781" t="s">
        <v>378</v>
      </c>
      <c r="E105" s="781">
        <v>1000031369</v>
      </c>
      <c r="F105" s="781" t="s">
        <v>360</v>
      </c>
      <c r="G105" s="779" t="s">
        <v>35</v>
      </c>
      <c r="H105" s="782">
        <v>1</v>
      </c>
      <c r="I105" s="240"/>
      <c r="J105" s="243" t="str">
        <f t="shared" si="2"/>
        <v>Included</v>
      </c>
      <c r="K105" s="242">
        <f t="shared" si="3"/>
        <v>0</v>
      </c>
      <c r="M105" s="211"/>
    </row>
    <row r="106" spans="1:13" s="221" customFormat="1" ht="69.75" customHeight="1" x14ac:dyDescent="0.3">
      <c r="A106" s="239">
        <v>84</v>
      </c>
      <c r="B106" s="781">
        <v>7000029758</v>
      </c>
      <c r="C106" s="781">
        <v>10</v>
      </c>
      <c r="D106" s="781" t="s">
        <v>378</v>
      </c>
      <c r="E106" s="781">
        <v>1000018706</v>
      </c>
      <c r="F106" s="781" t="s">
        <v>332</v>
      </c>
      <c r="G106" s="779" t="s">
        <v>34</v>
      </c>
      <c r="H106" s="782">
        <v>1</v>
      </c>
      <c r="I106" s="240"/>
      <c r="J106" s="243" t="str">
        <f t="shared" si="2"/>
        <v>Included</v>
      </c>
      <c r="K106" s="242">
        <f t="shared" si="3"/>
        <v>0</v>
      </c>
      <c r="M106" s="211"/>
    </row>
    <row r="107" spans="1:13" s="221" customFormat="1" ht="39.75" customHeight="1" x14ac:dyDescent="0.3">
      <c r="A107" s="239">
        <v>85</v>
      </c>
      <c r="B107" s="781">
        <v>7000029759</v>
      </c>
      <c r="C107" s="781">
        <v>10</v>
      </c>
      <c r="D107" s="781" t="s">
        <v>378</v>
      </c>
      <c r="E107" s="781">
        <v>1000031407</v>
      </c>
      <c r="F107" s="781" t="s">
        <v>380</v>
      </c>
      <c r="G107" s="779" t="s">
        <v>34</v>
      </c>
      <c r="H107" s="782">
        <v>1</v>
      </c>
      <c r="I107" s="240"/>
      <c r="J107" s="243" t="str">
        <f t="shared" si="2"/>
        <v>Included</v>
      </c>
      <c r="K107" s="242">
        <f t="shared" si="3"/>
        <v>0</v>
      </c>
      <c r="M107" s="211"/>
    </row>
    <row r="108" spans="1:13" s="221" customFormat="1" ht="39.75" customHeight="1" x14ac:dyDescent="0.3">
      <c r="A108" s="239">
        <v>86</v>
      </c>
      <c r="B108" s="781">
        <v>7000029760</v>
      </c>
      <c r="C108" s="781">
        <v>10</v>
      </c>
      <c r="D108" s="781" t="s">
        <v>378</v>
      </c>
      <c r="E108" s="781">
        <v>1000031374</v>
      </c>
      <c r="F108" s="781" t="s">
        <v>333</v>
      </c>
      <c r="G108" s="779" t="s">
        <v>35</v>
      </c>
      <c r="H108" s="782">
        <v>1</v>
      </c>
      <c r="I108" s="240"/>
      <c r="J108" s="243" t="str">
        <f t="shared" si="2"/>
        <v>Included</v>
      </c>
      <c r="K108" s="242">
        <f t="shared" si="3"/>
        <v>0</v>
      </c>
      <c r="M108" s="211"/>
    </row>
    <row r="109" spans="1:13" s="221" customFormat="1" ht="39.75" customHeight="1" x14ac:dyDescent="0.3">
      <c r="A109" s="239">
        <v>87</v>
      </c>
      <c r="B109" s="781">
        <v>7000029761</v>
      </c>
      <c r="C109" s="781">
        <v>10</v>
      </c>
      <c r="D109" s="781" t="s">
        <v>378</v>
      </c>
      <c r="E109" s="781">
        <v>1000034950</v>
      </c>
      <c r="F109" s="781" t="s">
        <v>334</v>
      </c>
      <c r="G109" s="779" t="s">
        <v>34</v>
      </c>
      <c r="H109" s="782">
        <v>1</v>
      </c>
      <c r="I109" s="240"/>
      <c r="J109" s="243" t="str">
        <f t="shared" si="2"/>
        <v>Included</v>
      </c>
      <c r="K109" s="242">
        <f t="shared" si="3"/>
        <v>0</v>
      </c>
      <c r="M109" s="211"/>
    </row>
    <row r="110" spans="1:13" s="221" customFormat="1" ht="47.25" customHeight="1" x14ac:dyDescent="0.3">
      <c r="A110" s="239">
        <v>88</v>
      </c>
      <c r="B110" s="781">
        <v>7000029762</v>
      </c>
      <c r="C110" s="781">
        <v>10</v>
      </c>
      <c r="D110" s="781" t="s">
        <v>378</v>
      </c>
      <c r="E110" s="781">
        <v>1000031381</v>
      </c>
      <c r="F110" s="781" t="s">
        <v>335</v>
      </c>
      <c r="G110" s="779" t="s">
        <v>35</v>
      </c>
      <c r="H110" s="782">
        <v>1</v>
      </c>
      <c r="I110" s="240"/>
      <c r="J110" s="243" t="str">
        <f t="shared" si="2"/>
        <v>Included</v>
      </c>
      <c r="K110" s="242">
        <f t="shared" si="3"/>
        <v>0</v>
      </c>
      <c r="M110" s="211"/>
    </row>
    <row r="111" spans="1:13" s="221" customFormat="1" ht="53.25" customHeight="1" x14ac:dyDescent="0.3">
      <c r="A111" s="239">
        <v>89</v>
      </c>
      <c r="B111" s="781">
        <v>7000029763</v>
      </c>
      <c r="C111" s="781">
        <v>10</v>
      </c>
      <c r="D111" s="781" t="s">
        <v>378</v>
      </c>
      <c r="E111" s="781">
        <v>1000074848</v>
      </c>
      <c r="F111" s="781" t="s">
        <v>359</v>
      </c>
      <c r="G111" s="779" t="s">
        <v>34</v>
      </c>
      <c r="H111" s="782">
        <v>1</v>
      </c>
      <c r="I111" s="240"/>
      <c r="J111" s="243" t="str">
        <f t="shared" si="2"/>
        <v>Included</v>
      </c>
      <c r="K111" s="242">
        <f t="shared" si="3"/>
        <v>0</v>
      </c>
      <c r="M111" s="211"/>
    </row>
    <row r="112" spans="1:13" s="221" customFormat="1" ht="42.75" customHeight="1" x14ac:dyDescent="0.3">
      <c r="A112" s="239">
        <v>90</v>
      </c>
      <c r="B112" s="781">
        <v>7000029764</v>
      </c>
      <c r="C112" s="781">
        <v>10</v>
      </c>
      <c r="D112" s="781" t="s">
        <v>378</v>
      </c>
      <c r="E112" s="781">
        <v>1000031398</v>
      </c>
      <c r="F112" s="781" t="s">
        <v>337</v>
      </c>
      <c r="G112" s="779" t="s">
        <v>35</v>
      </c>
      <c r="H112" s="782">
        <v>1</v>
      </c>
      <c r="I112" s="240"/>
      <c r="J112" s="243" t="str">
        <f t="shared" si="2"/>
        <v>Included</v>
      </c>
      <c r="K112" s="242">
        <f t="shared" si="3"/>
        <v>0</v>
      </c>
      <c r="M112" s="211"/>
    </row>
    <row r="113" spans="1:32" s="221" customFormat="1" ht="38.25" hidden="1" customHeight="1" x14ac:dyDescent="0.3">
      <c r="A113" s="863"/>
      <c r="B113" s="864"/>
      <c r="C113" s="864"/>
      <c r="D113" s="864"/>
      <c r="E113" s="864"/>
      <c r="F113" s="864"/>
      <c r="G113" s="864"/>
      <c r="H113" s="864"/>
      <c r="I113" s="864"/>
      <c r="J113" s="864"/>
      <c r="K113" s="242"/>
      <c r="M113" s="211"/>
    </row>
    <row r="114" spans="1:32" s="718" customFormat="1" ht="37.5" customHeight="1" x14ac:dyDescent="0.3">
      <c r="A114" s="712"/>
      <c r="B114" s="712"/>
      <c r="C114" s="712"/>
      <c r="D114" s="712"/>
      <c r="E114" s="712"/>
      <c r="F114" s="713" t="s">
        <v>125</v>
      </c>
      <c r="G114" s="714"/>
      <c r="H114" s="714"/>
      <c r="I114" s="715"/>
      <c r="J114" s="716">
        <f>SUM(J19:J113)</f>
        <v>0</v>
      </c>
      <c r="K114" s="717">
        <f>+SUM(K19:K112)</f>
        <v>0</v>
      </c>
    </row>
    <row r="115" spans="1:32" ht="17.25" customHeight="1" x14ac:dyDescent="0.3">
      <c r="A115" s="244"/>
      <c r="B115" s="244"/>
      <c r="C115" s="244"/>
      <c r="D115" s="244"/>
      <c r="E115" s="244"/>
      <c r="F115" s="245"/>
      <c r="G115" s="246"/>
      <c r="H115" s="246"/>
      <c r="I115" s="247"/>
      <c r="J115" s="248"/>
      <c r="N115" s="211"/>
      <c r="O115" s="211"/>
      <c r="P115" s="211"/>
      <c r="Q115" s="211"/>
      <c r="R115" s="211"/>
      <c r="S115" s="211"/>
      <c r="T115" s="211"/>
      <c r="U115" s="211"/>
      <c r="V115" s="211"/>
      <c r="W115" s="211"/>
      <c r="X115" s="211"/>
      <c r="Y115" s="211"/>
      <c r="Z115" s="211"/>
      <c r="AA115" s="211"/>
      <c r="AB115" s="211"/>
      <c r="AC115" s="211"/>
      <c r="AD115" s="211"/>
      <c r="AE115" s="211"/>
      <c r="AF115" s="211"/>
    </row>
    <row r="116" spans="1:32" ht="17.25" customHeight="1" x14ac:dyDescent="0.3">
      <c r="A116" s="244"/>
      <c r="B116" s="244"/>
      <c r="C116" s="244"/>
      <c r="D116" s="244"/>
      <c r="E116" s="244"/>
      <c r="F116" s="245"/>
      <c r="G116" s="246"/>
      <c r="H116" s="246"/>
      <c r="I116" s="247"/>
      <c r="J116" s="248"/>
      <c r="N116" s="211"/>
      <c r="O116" s="211"/>
      <c r="P116" s="211"/>
      <c r="Q116" s="211"/>
      <c r="R116" s="211"/>
      <c r="S116" s="211"/>
      <c r="T116" s="211"/>
      <c r="U116" s="211"/>
      <c r="V116" s="211"/>
      <c r="W116" s="211"/>
      <c r="X116" s="211"/>
      <c r="Y116" s="211"/>
      <c r="Z116" s="211"/>
      <c r="AA116" s="211"/>
      <c r="AB116" s="211"/>
      <c r="AC116" s="211"/>
      <c r="AD116" s="211"/>
      <c r="AE116" s="211"/>
      <c r="AF116" s="211"/>
    </row>
    <row r="117" spans="1:32" ht="17.25" customHeight="1" x14ac:dyDescent="0.3">
      <c r="B117" s="249"/>
      <c r="C117" s="249"/>
      <c r="D117" s="249"/>
      <c r="E117" s="249"/>
      <c r="F117" s="211"/>
      <c r="G117" s="246"/>
      <c r="H117" s="246"/>
      <c r="I117" s="247"/>
      <c r="J117" s="248"/>
      <c r="N117" s="211"/>
      <c r="O117" s="211"/>
      <c r="P117" s="211"/>
      <c r="Q117" s="211"/>
      <c r="R117" s="211"/>
      <c r="S117" s="211"/>
      <c r="T117" s="211"/>
      <c r="U117" s="211"/>
      <c r="V117" s="211"/>
      <c r="W117" s="211"/>
      <c r="X117" s="211"/>
      <c r="Y117" s="211"/>
      <c r="Z117" s="211"/>
      <c r="AA117" s="211"/>
      <c r="AB117" s="211"/>
      <c r="AC117" s="211"/>
      <c r="AD117" s="211"/>
      <c r="AE117" s="211"/>
      <c r="AF117" s="211"/>
    </row>
    <row r="118" spans="1:32" ht="63.75" customHeight="1" x14ac:dyDescent="0.3">
      <c r="A118" s="249" t="s">
        <v>126</v>
      </c>
      <c r="B118" s="865" t="s">
        <v>127</v>
      </c>
      <c r="C118" s="865"/>
      <c r="D118" s="865"/>
      <c r="E118" s="865"/>
      <c r="F118" s="865"/>
      <c r="G118" s="865"/>
      <c r="H118" s="865"/>
      <c r="I118" s="865"/>
      <c r="J118" s="865"/>
      <c r="N118" s="211"/>
      <c r="O118" s="211"/>
      <c r="P118" s="211"/>
      <c r="Q118" s="211"/>
      <c r="R118" s="211"/>
      <c r="S118" s="211"/>
      <c r="T118" s="211"/>
      <c r="U118" s="211"/>
      <c r="V118" s="211"/>
      <c r="W118" s="211"/>
      <c r="X118" s="211"/>
      <c r="Y118" s="211"/>
      <c r="Z118" s="211"/>
      <c r="AA118" s="211"/>
      <c r="AB118" s="211"/>
      <c r="AC118" s="211"/>
      <c r="AD118" s="211"/>
      <c r="AE118" s="211"/>
      <c r="AF118" s="211"/>
    </row>
    <row r="119" spans="1:32" x14ac:dyDescent="0.3">
      <c r="A119" s="250" t="s">
        <v>128</v>
      </c>
      <c r="B119" s="251" t="str">
        <f>'Sch-1'!B122</f>
        <v>--</v>
      </c>
      <c r="C119" s="250"/>
      <c r="D119" s="250"/>
      <c r="E119" s="250"/>
      <c r="F119" s="211"/>
      <c r="G119" s="252"/>
      <c r="H119" s="250"/>
      <c r="I119" s="211"/>
      <c r="J119" s="211"/>
      <c r="N119" s="211"/>
      <c r="O119" s="211"/>
      <c r="P119" s="211"/>
      <c r="Q119" s="211"/>
      <c r="R119" s="211"/>
      <c r="S119" s="211"/>
      <c r="T119" s="211"/>
      <c r="U119" s="211"/>
      <c r="V119" s="211"/>
      <c r="W119" s="211"/>
      <c r="X119" s="211"/>
      <c r="Y119" s="211"/>
      <c r="Z119" s="211"/>
      <c r="AA119" s="211"/>
      <c r="AB119" s="211"/>
      <c r="AC119" s="211"/>
      <c r="AD119" s="211"/>
      <c r="AE119" s="211"/>
      <c r="AF119" s="211"/>
    </row>
    <row r="120" spans="1:32" ht="27.75" customHeight="1" x14ac:dyDescent="0.3">
      <c r="A120" s="250" t="s">
        <v>129</v>
      </c>
      <c r="B120" s="669" t="str">
        <f>'Sch-1'!B123</f>
        <v/>
      </c>
      <c r="C120" s="250"/>
      <c r="D120" s="250"/>
      <c r="E120" s="250"/>
      <c r="F120" s="211"/>
      <c r="G120" s="212"/>
      <c r="H120" s="866" t="s">
        <v>49</v>
      </c>
      <c r="I120" s="866"/>
      <c r="J120" s="253" t="str">
        <f>'Sch-1'!M123</f>
        <v/>
      </c>
      <c r="N120" s="211"/>
      <c r="O120" s="211"/>
      <c r="P120" s="211"/>
      <c r="Q120" s="211"/>
      <c r="R120" s="211"/>
      <c r="S120" s="211"/>
      <c r="T120" s="211"/>
      <c r="U120" s="211"/>
      <c r="V120" s="211"/>
      <c r="W120" s="211"/>
      <c r="X120" s="211"/>
      <c r="Y120" s="211"/>
      <c r="Z120" s="211"/>
      <c r="AA120" s="211"/>
      <c r="AB120" s="211"/>
      <c r="AC120" s="211"/>
      <c r="AD120" s="211"/>
      <c r="AE120" s="211"/>
      <c r="AF120" s="211"/>
    </row>
    <row r="121" spans="1:32" ht="14.25" customHeight="1" x14ac:dyDescent="0.3">
      <c r="A121" s="216"/>
      <c r="B121" s="216"/>
      <c r="C121" s="216"/>
      <c r="D121" s="216"/>
      <c r="E121" s="216"/>
      <c r="F121" s="254"/>
      <c r="G121" s="216"/>
      <c r="H121" s="866" t="s">
        <v>50</v>
      </c>
      <c r="I121" s="866"/>
      <c r="J121" s="253" t="str">
        <f>'Sch-1'!M124</f>
        <v/>
      </c>
      <c r="N121" s="211"/>
      <c r="O121" s="211"/>
      <c r="P121" s="211"/>
      <c r="Q121" s="211"/>
      <c r="R121" s="211"/>
      <c r="S121" s="211"/>
      <c r="T121" s="211"/>
      <c r="U121" s="211"/>
      <c r="V121" s="211"/>
      <c r="W121" s="211"/>
      <c r="X121" s="211"/>
      <c r="Y121" s="211"/>
      <c r="Z121" s="211"/>
      <c r="AA121" s="211"/>
      <c r="AB121" s="211"/>
      <c r="AC121" s="211"/>
      <c r="AD121" s="211"/>
      <c r="AE121" s="211"/>
      <c r="AF121" s="211"/>
    </row>
    <row r="122" spans="1:32" ht="27.9" customHeight="1" x14ac:dyDescent="0.3">
      <c r="A122" s="249"/>
      <c r="B122" s="249"/>
      <c r="C122" s="249"/>
      <c r="D122" s="249"/>
      <c r="E122" s="249"/>
      <c r="F122" s="255"/>
      <c r="G122" s="252"/>
      <c r="H122" s="250"/>
      <c r="I122" s="211"/>
      <c r="J122" s="211"/>
      <c r="N122" s="211"/>
      <c r="O122" s="211"/>
      <c r="P122" s="211"/>
      <c r="Q122" s="211"/>
      <c r="R122" s="211"/>
      <c r="S122" s="211"/>
      <c r="T122" s="211"/>
      <c r="U122" s="211"/>
      <c r="V122" s="211"/>
      <c r="W122" s="211"/>
      <c r="X122" s="211"/>
      <c r="Y122" s="211"/>
      <c r="Z122" s="211"/>
      <c r="AA122" s="211"/>
      <c r="AB122" s="211"/>
      <c r="AC122" s="211"/>
      <c r="AD122" s="211"/>
      <c r="AE122" s="211"/>
      <c r="AF122" s="211"/>
    </row>
    <row r="160" spans="1:32" x14ac:dyDescent="0.3">
      <c r="A160" s="256"/>
      <c r="B160" s="256"/>
      <c r="C160" s="256"/>
      <c r="D160" s="256"/>
      <c r="E160" s="256"/>
      <c r="F160" s="257"/>
      <c r="G160" s="256"/>
      <c r="H160" s="256"/>
      <c r="I160" s="256"/>
      <c r="J160" s="256"/>
      <c r="K160" s="211"/>
      <c r="N160" s="211"/>
      <c r="O160" s="211"/>
      <c r="P160" s="211"/>
      <c r="Q160" s="211"/>
      <c r="R160" s="211"/>
      <c r="S160" s="211"/>
      <c r="T160" s="211"/>
      <c r="U160" s="211"/>
      <c r="V160" s="211"/>
      <c r="W160" s="211"/>
      <c r="X160" s="211"/>
      <c r="Y160" s="211"/>
      <c r="Z160" s="211"/>
      <c r="AA160" s="211"/>
      <c r="AB160" s="211"/>
      <c r="AC160" s="211"/>
      <c r="AD160" s="211"/>
      <c r="AE160" s="211"/>
      <c r="AF160" s="211"/>
    </row>
    <row r="161" spans="1:32" x14ac:dyDescent="0.3">
      <c r="A161" s="256"/>
      <c r="B161" s="256"/>
      <c r="C161" s="256"/>
      <c r="D161" s="256"/>
      <c r="E161" s="256"/>
      <c r="F161" s="257"/>
      <c r="G161" s="256"/>
      <c r="H161" s="256"/>
      <c r="I161" s="256"/>
      <c r="J161" s="256"/>
      <c r="K161" s="211"/>
      <c r="N161" s="211"/>
      <c r="O161" s="211"/>
      <c r="P161" s="211"/>
      <c r="Q161" s="211"/>
      <c r="R161" s="211"/>
      <c r="S161" s="211"/>
      <c r="T161" s="211"/>
      <c r="U161" s="211"/>
      <c r="V161" s="211"/>
      <c r="W161" s="211"/>
      <c r="X161" s="211"/>
      <c r="Y161" s="211"/>
      <c r="Z161" s="211"/>
      <c r="AA161" s="211"/>
      <c r="AB161" s="211"/>
      <c r="AC161" s="211"/>
      <c r="AD161" s="211"/>
      <c r="AE161" s="211"/>
      <c r="AF161" s="211"/>
    </row>
    <row r="162" spans="1:32" x14ac:dyDescent="0.3">
      <c r="A162" s="256"/>
      <c r="B162" s="256"/>
      <c r="C162" s="256"/>
      <c r="D162" s="256"/>
      <c r="E162" s="256"/>
      <c r="F162" s="257"/>
      <c r="G162" s="256"/>
      <c r="H162" s="256"/>
      <c r="I162" s="256"/>
      <c r="J162" s="256"/>
      <c r="K162" s="211"/>
      <c r="N162" s="211"/>
      <c r="O162" s="211"/>
      <c r="P162" s="211"/>
      <c r="Q162" s="211"/>
      <c r="R162" s="211"/>
      <c r="S162" s="211"/>
      <c r="T162" s="211"/>
      <c r="U162" s="211"/>
      <c r="V162" s="211"/>
      <c r="W162" s="211"/>
      <c r="X162" s="211"/>
      <c r="Y162" s="211"/>
      <c r="Z162" s="211"/>
      <c r="AA162" s="211"/>
      <c r="AB162" s="211"/>
      <c r="AC162" s="211"/>
      <c r="AD162" s="211"/>
      <c r="AE162" s="211"/>
      <c r="AF162" s="211"/>
    </row>
    <row r="163" spans="1:32" x14ac:dyDescent="0.3">
      <c r="A163" s="256"/>
      <c r="B163" s="256"/>
      <c r="C163" s="256"/>
      <c r="D163" s="256"/>
      <c r="E163" s="256"/>
      <c r="F163" s="257"/>
      <c r="G163" s="256"/>
      <c r="H163" s="256"/>
      <c r="I163" s="256"/>
      <c r="J163" s="256"/>
      <c r="K163" s="211"/>
      <c r="N163" s="211"/>
      <c r="O163" s="211"/>
      <c r="P163" s="211"/>
      <c r="Q163" s="211"/>
      <c r="R163" s="211"/>
      <c r="S163" s="211"/>
      <c r="T163" s="211"/>
      <c r="U163" s="211"/>
      <c r="V163" s="211"/>
      <c r="W163" s="211"/>
      <c r="X163" s="211"/>
      <c r="Y163" s="211"/>
      <c r="Z163" s="211"/>
      <c r="AA163" s="211"/>
      <c r="AB163" s="211"/>
      <c r="AC163" s="211"/>
      <c r="AD163" s="211"/>
      <c r="AE163" s="211"/>
      <c r="AF163" s="211"/>
    </row>
    <row r="164" spans="1:32" x14ac:dyDescent="0.3">
      <c r="A164" s="256"/>
      <c r="B164" s="256"/>
      <c r="C164" s="256"/>
      <c r="D164" s="256"/>
      <c r="E164" s="256"/>
      <c r="F164" s="257"/>
      <c r="G164" s="256"/>
      <c r="H164" s="256"/>
      <c r="I164" s="256"/>
      <c r="J164" s="256"/>
      <c r="K164" s="211"/>
      <c r="N164" s="211"/>
      <c r="O164" s="211"/>
      <c r="P164" s="211"/>
      <c r="Q164" s="211"/>
      <c r="R164" s="211"/>
      <c r="S164" s="211"/>
      <c r="T164" s="211"/>
      <c r="U164" s="211"/>
      <c r="V164" s="211"/>
      <c r="W164" s="211"/>
      <c r="X164" s="211"/>
      <c r="Y164" s="211"/>
      <c r="Z164" s="211"/>
      <c r="AA164" s="211"/>
      <c r="AB164" s="211"/>
      <c r="AC164" s="211"/>
      <c r="AD164" s="211"/>
      <c r="AE164" s="211"/>
      <c r="AF164" s="211"/>
    </row>
    <row r="165" spans="1:32" x14ac:dyDescent="0.3">
      <c r="A165" s="256"/>
      <c r="B165" s="256"/>
      <c r="C165" s="256"/>
      <c r="D165" s="256"/>
      <c r="E165" s="256"/>
      <c r="F165" s="257"/>
      <c r="G165" s="256"/>
      <c r="H165" s="256"/>
      <c r="I165" s="256"/>
      <c r="J165" s="256"/>
      <c r="K165" s="211"/>
      <c r="N165" s="211"/>
      <c r="O165" s="211"/>
      <c r="P165" s="211"/>
      <c r="Q165" s="211"/>
      <c r="R165" s="211"/>
      <c r="S165" s="211"/>
      <c r="T165" s="211"/>
      <c r="U165" s="211"/>
      <c r="V165" s="211"/>
      <c r="W165" s="211"/>
      <c r="X165" s="211"/>
      <c r="Y165" s="211"/>
      <c r="Z165" s="211"/>
      <c r="AA165" s="211"/>
      <c r="AB165" s="211"/>
      <c r="AC165" s="211"/>
      <c r="AD165" s="211"/>
      <c r="AE165" s="211"/>
      <c r="AF165" s="211"/>
    </row>
    <row r="166" spans="1:32" x14ac:dyDescent="0.3">
      <c r="A166" s="256"/>
      <c r="B166" s="256"/>
      <c r="C166" s="256"/>
      <c r="D166" s="256"/>
      <c r="E166" s="256"/>
      <c r="F166" s="257"/>
      <c r="G166" s="256"/>
      <c r="H166" s="256"/>
      <c r="I166" s="256"/>
      <c r="J166" s="256"/>
      <c r="K166" s="211"/>
      <c r="N166" s="211"/>
      <c r="O166" s="211"/>
      <c r="P166" s="211"/>
      <c r="Q166" s="211"/>
      <c r="R166" s="211"/>
      <c r="S166" s="211"/>
      <c r="T166" s="211"/>
      <c r="U166" s="211"/>
      <c r="V166" s="211"/>
      <c r="W166" s="211"/>
      <c r="X166" s="211"/>
      <c r="Y166" s="211"/>
      <c r="Z166" s="211"/>
      <c r="AA166" s="211"/>
      <c r="AB166" s="211"/>
      <c r="AC166" s="211"/>
      <c r="AD166" s="211"/>
      <c r="AE166" s="211"/>
      <c r="AF166" s="211"/>
    </row>
    <row r="167" spans="1:32" x14ac:dyDescent="0.3">
      <c r="A167" s="256"/>
      <c r="B167" s="256"/>
      <c r="C167" s="256"/>
      <c r="D167" s="256"/>
      <c r="E167" s="256"/>
      <c r="F167" s="257"/>
      <c r="G167" s="256"/>
      <c r="H167" s="256"/>
      <c r="I167" s="256"/>
      <c r="J167" s="256"/>
      <c r="K167" s="211"/>
      <c r="N167" s="211"/>
      <c r="O167" s="211"/>
      <c r="P167" s="211"/>
      <c r="Q167" s="211"/>
      <c r="R167" s="211"/>
      <c r="S167" s="211"/>
      <c r="T167" s="211"/>
      <c r="U167" s="211"/>
      <c r="V167" s="211"/>
      <c r="W167" s="211"/>
      <c r="X167" s="211"/>
      <c r="Y167" s="211"/>
      <c r="Z167" s="211"/>
      <c r="AA167" s="211"/>
      <c r="AB167" s="211"/>
      <c r="AC167" s="211"/>
      <c r="AD167" s="211"/>
      <c r="AE167" s="211"/>
      <c r="AF167" s="211"/>
    </row>
    <row r="168" spans="1:32" x14ac:dyDescent="0.3">
      <c r="A168" s="256"/>
      <c r="B168" s="256"/>
      <c r="C168" s="256"/>
      <c r="D168" s="256"/>
      <c r="E168" s="256"/>
      <c r="F168" s="257"/>
      <c r="G168" s="256"/>
      <c r="H168" s="256"/>
      <c r="I168" s="256"/>
      <c r="J168" s="256"/>
      <c r="K168" s="211"/>
      <c r="N168" s="211"/>
      <c r="O168" s="211"/>
      <c r="P168" s="211"/>
      <c r="Q168" s="211"/>
      <c r="R168" s="211"/>
      <c r="S168" s="211"/>
      <c r="T168" s="211"/>
      <c r="U168" s="211"/>
      <c r="V168" s="211"/>
      <c r="W168" s="211"/>
      <c r="X168" s="211"/>
      <c r="Y168" s="211"/>
      <c r="Z168" s="211"/>
      <c r="AA168" s="211"/>
      <c r="AB168" s="211"/>
      <c r="AC168" s="211"/>
      <c r="AD168" s="211"/>
      <c r="AE168" s="211"/>
      <c r="AF168" s="211"/>
    </row>
    <row r="169" spans="1:32" x14ac:dyDescent="0.3">
      <c r="A169" s="256"/>
      <c r="B169" s="256"/>
      <c r="C169" s="256"/>
      <c r="D169" s="256"/>
      <c r="E169" s="256"/>
      <c r="F169" s="257"/>
      <c r="G169" s="256"/>
      <c r="H169" s="256"/>
      <c r="I169" s="256"/>
      <c r="J169" s="256"/>
      <c r="K169" s="211"/>
      <c r="N169" s="211"/>
      <c r="O169" s="211"/>
      <c r="P169" s="211"/>
      <c r="Q169" s="211"/>
      <c r="R169" s="211"/>
      <c r="S169" s="211"/>
      <c r="T169" s="211"/>
      <c r="U169" s="211"/>
      <c r="V169" s="211"/>
      <c r="W169" s="211"/>
      <c r="X169" s="211"/>
      <c r="Y169" s="211"/>
      <c r="Z169" s="211"/>
      <c r="AA169" s="211"/>
      <c r="AB169" s="211"/>
      <c r="AC169" s="211"/>
      <c r="AD169" s="211"/>
      <c r="AE169" s="211"/>
      <c r="AF169" s="211"/>
    </row>
    <row r="170" spans="1:32" x14ac:dyDescent="0.3">
      <c r="A170" s="256"/>
      <c r="B170" s="256"/>
      <c r="C170" s="256"/>
      <c r="D170" s="256"/>
      <c r="E170" s="256"/>
      <c r="F170" s="257"/>
      <c r="G170" s="256"/>
      <c r="H170" s="256"/>
      <c r="I170" s="256"/>
      <c r="J170" s="256"/>
      <c r="K170" s="211"/>
      <c r="N170" s="211"/>
      <c r="O170" s="211"/>
      <c r="P170" s="211"/>
      <c r="Q170" s="211"/>
      <c r="R170" s="211"/>
      <c r="S170" s="211"/>
      <c r="T170" s="211"/>
      <c r="U170" s="211"/>
      <c r="V170" s="211"/>
      <c r="W170" s="211"/>
      <c r="X170" s="211"/>
      <c r="Y170" s="211"/>
      <c r="Z170" s="211"/>
      <c r="AA170" s="211"/>
      <c r="AB170" s="211"/>
      <c r="AC170" s="211"/>
      <c r="AD170" s="211"/>
      <c r="AE170" s="211"/>
      <c r="AF170" s="211"/>
    </row>
    <row r="171" spans="1:32" x14ac:dyDescent="0.3">
      <c r="A171" s="256"/>
      <c r="B171" s="256"/>
      <c r="C171" s="256"/>
      <c r="D171" s="256"/>
      <c r="E171" s="256"/>
      <c r="F171" s="257"/>
      <c r="G171" s="256"/>
      <c r="H171" s="256"/>
      <c r="I171" s="256"/>
      <c r="J171" s="256"/>
      <c r="K171" s="211"/>
      <c r="N171" s="211"/>
      <c r="O171" s="211"/>
      <c r="P171" s="211"/>
      <c r="Q171" s="211"/>
      <c r="R171" s="211"/>
      <c r="S171" s="211"/>
      <c r="T171" s="211"/>
      <c r="U171" s="211"/>
      <c r="V171" s="211"/>
      <c r="W171" s="211"/>
      <c r="X171" s="211"/>
      <c r="Y171" s="211"/>
      <c r="Z171" s="211"/>
      <c r="AA171" s="211"/>
      <c r="AB171" s="211"/>
      <c r="AC171" s="211"/>
      <c r="AD171" s="211"/>
      <c r="AE171" s="211"/>
      <c r="AF171" s="211"/>
    </row>
    <row r="172" spans="1:32" x14ac:dyDescent="0.3">
      <c r="A172" s="256"/>
      <c r="B172" s="256"/>
      <c r="C172" s="256"/>
      <c r="D172" s="256"/>
      <c r="E172" s="256"/>
      <c r="F172" s="257"/>
      <c r="G172" s="256"/>
      <c r="H172" s="256"/>
      <c r="I172" s="256"/>
      <c r="J172" s="256"/>
      <c r="K172" s="211"/>
      <c r="N172" s="211"/>
      <c r="O172" s="211"/>
      <c r="P172" s="211"/>
      <c r="Q172" s="211"/>
      <c r="R172" s="211"/>
      <c r="S172" s="211"/>
      <c r="T172" s="211"/>
      <c r="U172" s="211"/>
      <c r="V172" s="211"/>
      <c r="W172" s="211"/>
      <c r="X172" s="211"/>
      <c r="Y172" s="211"/>
      <c r="Z172" s="211"/>
      <c r="AA172" s="211"/>
      <c r="AB172" s="211"/>
      <c r="AC172" s="211"/>
      <c r="AD172" s="211"/>
      <c r="AE172" s="211"/>
      <c r="AF172" s="211"/>
    </row>
    <row r="173" spans="1:32" x14ac:dyDescent="0.3">
      <c r="A173" s="256"/>
      <c r="B173" s="256"/>
      <c r="C173" s="256"/>
      <c r="D173" s="256"/>
      <c r="E173" s="256"/>
      <c r="F173" s="257"/>
      <c r="G173" s="256"/>
      <c r="H173" s="256"/>
      <c r="I173" s="256"/>
      <c r="J173" s="256"/>
      <c r="K173" s="211"/>
      <c r="N173" s="211"/>
      <c r="O173" s="211"/>
      <c r="P173" s="211"/>
      <c r="Q173" s="211"/>
      <c r="R173" s="211"/>
      <c r="S173" s="211"/>
      <c r="T173" s="211"/>
      <c r="U173" s="211"/>
      <c r="V173" s="211"/>
      <c r="W173" s="211"/>
      <c r="X173" s="211"/>
      <c r="Y173" s="211"/>
      <c r="Z173" s="211"/>
      <c r="AA173" s="211"/>
      <c r="AB173" s="211"/>
      <c r="AC173" s="211"/>
      <c r="AD173" s="211"/>
      <c r="AE173" s="211"/>
      <c r="AF173" s="211"/>
    </row>
    <row r="174" spans="1:32" x14ac:dyDescent="0.3">
      <c r="A174" s="256"/>
      <c r="B174" s="256"/>
      <c r="C174" s="256"/>
      <c r="D174" s="256"/>
      <c r="E174" s="256"/>
      <c r="F174" s="257"/>
      <c r="G174" s="256"/>
      <c r="H174" s="256"/>
      <c r="I174" s="256"/>
      <c r="J174" s="256"/>
      <c r="K174" s="211"/>
      <c r="N174" s="211"/>
      <c r="O174" s="211"/>
      <c r="P174" s="211"/>
      <c r="Q174" s="211"/>
      <c r="R174" s="211"/>
      <c r="S174" s="211"/>
      <c r="T174" s="211"/>
      <c r="U174" s="211"/>
      <c r="V174" s="211"/>
      <c r="W174" s="211"/>
      <c r="X174" s="211"/>
      <c r="Y174" s="211"/>
      <c r="Z174" s="211"/>
      <c r="AA174" s="211"/>
      <c r="AB174" s="211"/>
      <c r="AC174" s="211"/>
      <c r="AD174" s="211"/>
      <c r="AE174" s="211"/>
      <c r="AF174" s="211"/>
    </row>
    <row r="175" spans="1:32" x14ac:dyDescent="0.3">
      <c r="A175" s="256"/>
      <c r="B175" s="256"/>
      <c r="C175" s="256"/>
      <c r="D175" s="256"/>
      <c r="E175" s="256"/>
      <c r="F175" s="257"/>
      <c r="G175" s="256"/>
      <c r="H175" s="256"/>
      <c r="I175" s="256"/>
      <c r="J175" s="256"/>
      <c r="K175" s="211"/>
      <c r="N175" s="211"/>
      <c r="O175" s="211"/>
      <c r="P175" s="211"/>
      <c r="Q175" s="211"/>
      <c r="R175" s="211"/>
      <c r="S175" s="211"/>
      <c r="T175" s="211"/>
      <c r="U175" s="211"/>
      <c r="V175" s="211"/>
      <c r="W175" s="211"/>
      <c r="X175" s="211"/>
      <c r="Y175" s="211"/>
      <c r="Z175" s="211"/>
      <c r="AA175" s="211"/>
      <c r="AB175" s="211"/>
      <c r="AC175" s="211"/>
      <c r="AD175" s="211"/>
      <c r="AE175" s="211"/>
      <c r="AF175" s="211"/>
    </row>
    <row r="176" spans="1:32" x14ac:dyDescent="0.3">
      <c r="A176" s="256"/>
      <c r="B176" s="256"/>
      <c r="C176" s="256"/>
      <c r="D176" s="256"/>
      <c r="E176" s="256"/>
      <c r="F176" s="257"/>
      <c r="G176" s="256"/>
      <c r="H176" s="256"/>
      <c r="I176" s="256"/>
      <c r="J176" s="256"/>
      <c r="K176" s="211"/>
      <c r="N176" s="211"/>
      <c r="O176" s="211"/>
      <c r="P176" s="211"/>
      <c r="Q176" s="211"/>
      <c r="R176" s="211"/>
      <c r="S176" s="211"/>
      <c r="T176" s="211"/>
      <c r="U176" s="211"/>
      <c r="V176" s="211"/>
      <c r="W176" s="211"/>
      <c r="X176" s="211"/>
      <c r="Y176" s="211"/>
      <c r="Z176" s="211"/>
      <c r="AA176" s="211"/>
      <c r="AB176" s="211"/>
      <c r="AC176" s="211"/>
      <c r="AD176" s="211"/>
      <c r="AE176" s="211"/>
      <c r="AF176" s="211"/>
    </row>
    <row r="177" spans="1:32" x14ac:dyDescent="0.3">
      <c r="A177" s="256"/>
      <c r="B177" s="256"/>
      <c r="C177" s="256"/>
      <c r="D177" s="256"/>
      <c r="E177" s="256"/>
      <c r="F177" s="257"/>
      <c r="G177" s="256"/>
      <c r="H177" s="256"/>
      <c r="I177" s="256"/>
      <c r="J177" s="256"/>
      <c r="K177" s="211"/>
      <c r="N177" s="211"/>
      <c r="O177" s="211"/>
      <c r="P177" s="211"/>
      <c r="Q177" s="211"/>
      <c r="R177" s="211"/>
      <c r="S177" s="211"/>
      <c r="T177" s="211"/>
      <c r="U177" s="211"/>
      <c r="V177" s="211"/>
      <c r="W177" s="211"/>
      <c r="X177" s="211"/>
      <c r="Y177" s="211"/>
      <c r="Z177" s="211"/>
      <c r="AA177" s="211"/>
      <c r="AB177" s="211"/>
      <c r="AC177" s="211"/>
      <c r="AD177" s="211"/>
      <c r="AE177" s="211"/>
      <c r="AF177" s="211"/>
    </row>
    <row r="178" spans="1:32" x14ac:dyDescent="0.3">
      <c r="A178" s="256"/>
      <c r="B178" s="256"/>
      <c r="C178" s="256"/>
      <c r="D178" s="256"/>
      <c r="E178" s="256"/>
      <c r="F178" s="257"/>
      <c r="G178" s="256"/>
      <c r="H178" s="256"/>
      <c r="I178" s="256"/>
      <c r="J178" s="256"/>
      <c r="K178" s="211"/>
      <c r="N178" s="211"/>
      <c r="O178" s="211"/>
      <c r="P178" s="211"/>
      <c r="Q178" s="211"/>
      <c r="R178" s="211"/>
      <c r="S178" s="211"/>
      <c r="T178" s="211"/>
      <c r="U178" s="211"/>
      <c r="V178" s="211"/>
      <c r="W178" s="211"/>
      <c r="X178" s="211"/>
      <c r="Y178" s="211"/>
      <c r="Z178" s="211"/>
      <c r="AA178" s="211"/>
      <c r="AB178" s="211"/>
      <c r="AC178" s="211"/>
      <c r="AD178" s="211"/>
      <c r="AE178" s="211"/>
      <c r="AF178" s="211"/>
    </row>
    <row r="179" spans="1:32" x14ac:dyDescent="0.3">
      <c r="A179" s="256"/>
      <c r="B179" s="256"/>
      <c r="C179" s="256"/>
      <c r="D179" s="256"/>
      <c r="E179" s="256"/>
      <c r="F179" s="257"/>
      <c r="G179" s="256"/>
      <c r="H179" s="256"/>
      <c r="I179" s="256"/>
      <c r="J179" s="256"/>
      <c r="K179" s="211"/>
      <c r="N179" s="211"/>
      <c r="O179" s="211"/>
      <c r="P179" s="211"/>
      <c r="Q179" s="211"/>
      <c r="R179" s="211"/>
      <c r="S179" s="211"/>
      <c r="T179" s="211"/>
      <c r="U179" s="211"/>
      <c r="V179" s="211"/>
      <c r="W179" s="211"/>
      <c r="X179" s="211"/>
      <c r="Y179" s="211"/>
      <c r="Z179" s="211"/>
      <c r="AA179" s="211"/>
      <c r="AB179" s="211"/>
      <c r="AC179" s="211"/>
      <c r="AD179" s="211"/>
      <c r="AE179" s="211"/>
      <c r="AF179" s="211"/>
    </row>
    <row r="180" spans="1:32" x14ac:dyDescent="0.3">
      <c r="A180" s="256"/>
      <c r="B180" s="256"/>
      <c r="C180" s="256"/>
      <c r="D180" s="256"/>
      <c r="E180" s="256"/>
      <c r="F180" s="257"/>
      <c r="G180" s="256"/>
      <c r="H180" s="256"/>
      <c r="I180" s="256"/>
      <c r="J180" s="256"/>
      <c r="K180" s="211"/>
      <c r="N180" s="211"/>
      <c r="O180" s="211"/>
      <c r="P180" s="211"/>
      <c r="Q180" s="211"/>
      <c r="R180" s="211"/>
      <c r="S180" s="211"/>
      <c r="T180" s="211"/>
      <c r="U180" s="211"/>
      <c r="V180" s="211"/>
      <c r="W180" s="211"/>
      <c r="X180" s="211"/>
      <c r="Y180" s="211"/>
      <c r="Z180" s="211"/>
      <c r="AA180" s="211"/>
      <c r="AB180" s="211"/>
      <c r="AC180" s="211"/>
      <c r="AD180" s="211"/>
      <c r="AE180" s="211"/>
      <c r="AF180" s="211"/>
    </row>
    <row r="181" spans="1:32" x14ac:dyDescent="0.3">
      <c r="A181" s="256"/>
      <c r="B181" s="256"/>
      <c r="C181" s="256"/>
      <c r="D181" s="256"/>
      <c r="E181" s="256"/>
      <c r="F181" s="257"/>
      <c r="G181" s="256"/>
      <c r="H181" s="256"/>
      <c r="I181" s="256"/>
      <c r="J181" s="256"/>
      <c r="K181" s="211"/>
      <c r="N181" s="211"/>
      <c r="O181" s="211"/>
      <c r="P181" s="211"/>
      <c r="Q181" s="211"/>
      <c r="R181" s="211"/>
      <c r="S181" s="211"/>
      <c r="T181" s="211"/>
      <c r="U181" s="211"/>
      <c r="V181" s="211"/>
      <c r="W181" s="211"/>
      <c r="X181" s="211"/>
      <c r="Y181" s="211"/>
      <c r="Z181" s="211"/>
      <c r="AA181" s="211"/>
      <c r="AB181" s="211"/>
      <c r="AC181" s="211"/>
      <c r="AD181" s="211"/>
      <c r="AE181" s="211"/>
      <c r="AF181" s="211"/>
    </row>
    <row r="182" spans="1:32" x14ac:dyDescent="0.3">
      <c r="A182" s="256"/>
      <c r="B182" s="256"/>
      <c r="C182" s="256"/>
      <c r="D182" s="256"/>
      <c r="E182" s="256"/>
      <c r="F182" s="257"/>
      <c r="G182" s="256"/>
      <c r="H182" s="256"/>
      <c r="I182" s="256"/>
      <c r="J182" s="256"/>
      <c r="K182" s="211"/>
      <c r="N182" s="211"/>
      <c r="O182" s="211"/>
      <c r="P182" s="211"/>
      <c r="Q182" s="211"/>
      <c r="R182" s="211"/>
      <c r="S182" s="211"/>
      <c r="T182" s="211"/>
      <c r="U182" s="211"/>
      <c r="V182" s="211"/>
      <c r="W182" s="211"/>
      <c r="X182" s="211"/>
      <c r="Y182" s="211"/>
      <c r="Z182" s="211"/>
      <c r="AA182" s="211"/>
      <c r="AB182" s="211"/>
      <c r="AC182" s="211"/>
      <c r="AD182" s="211"/>
      <c r="AE182" s="211"/>
      <c r="AF182" s="211"/>
    </row>
    <row r="183" spans="1:32" x14ac:dyDescent="0.3">
      <c r="A183" s="256"/>
      <c r="B183" s="256"/>
      <c r="C183" s="256"/>
      <c r="D183" s="256"/>
      <c r="E183" s="256"/>
      <c r="F183" s="258"/>
      <c r="G183" s="256"/>
      <c r="H183" s="256"/>
      <c r="I183" s="259"/>
      <c r="J183" s="259"/>
      <c r="K183" s="211"/>
      <c r="N183" s="211"/>
      <c r="O183" s="211"/>
      <c r="P183" s="211"/>
      <c r="Q183" s="211"/>
      <c r="R183" s="211"/>
      <c r="S183" s="211"/>
      <c r="T183" s="211"/>
      <c r="U183" s="211"/>
      <c r="V183" s="211"/>
      <c r="W183" s="211"/>
      <c r="X183" s="211"/>
      <c r="Y183" s="211"/>
      <c r="Z183" s="211"/>
      <c r="AA183" s="211"/>
      <c r="AB183" s="211"/>
      <c r="AC183" s="211"/>
      <c r="AD183" s="211"/>
      <c r="AE183" s="211"/>
      <c r="AF183" s="211"/>
    </row>
    <row r="184" spans="1:32" x14ac:dyDescent="0.3">
      <c r="A184" s="256"/>
      <c r="B184" s="256"/>
      <c r="C184" s="256"/>
      <c r="D184" s="256"/>
      <c r="E184" s="256"/>
      <c r="F184" s="258"/>
      <c r="G184" s="256"/>
      <c r="H184" s="256"/>
      <c r="I184" s="259"/>
      <c r="J184" s="259"/>
      <c r="K184" s="211"/>
      <c r="N184" s="211"/>
      <c r="O184" s="211"/>
      <c r="P184" s="211"/>
      <c r="Q184" s="211"/>
      <c r="R184" s="211"/>
      <c r="S184" s="211"/>
      <c r="T184" s="211"/>
      <c r="U184" s="211"/>
      <c r="V184" s="211"/>
      <c r="W184" s="211"/>
      <c r="X184" s="211"/>
      <c r="Y184" s="211"/>
      <c r="Z184" s="211"/>
      <c r="AA184" s="211"/>
      <c r="AB184" s="211"/>
      <c r="AC184" s="211"/>
      <c r="AD184" s="211"/>
      <c r="AE184" s="211"/>
      <c r="AF184" s="211"/>
    </row>
    <row r="185" spans="1:32" x14ac:dyDescent="0.3">
      <c r="A185" s="256"/>
      <c r="B185" s="256"/>
      <c r="C185" s="256"/>
      <c r="D185" s="256"/>
      <c r="E185" s="256"/>
      <c r="F185" s="258"/>
      <c r="G185" s="256"/>
      <c r="H185" s="256"/>
      <c r="I185" s="259"/>
      <c r="J185" s="259"/>
      <c r="K185" s="211"/>
      <c r="N185" s="211"/>
      <c r="O185" s="211"/>
      <c r="P185" s="211"/>
      <c r="Q185" s="211"/>
      <c r="R185" s="211"/>
      <c r="S185" s="211"/>
      <c r="T185" s="211"/>
      <c r="U185" s="211"/>
      <c r="V185" s="211"/>
      <c r="W185" s="211"/>
      <c r="X185" s="211"/>
      <c r="Y185" s="211"/>
      <c r="Z185" s="211"/>
      <c r="AA185" s="211"/>
      <c r="AB185" s="211"/>
      <c r="AC185" s="211"/>
      <c r="AD185" s="211"/>
      <c r="AE185" s="211"/>
      <c r="AF185" s="211"/>
    </row>
    <row r="186" spans="1:32" x14ac:dyDescent="0.3">
      <c r="A186" s="256"/>
      <c r="B186" s="256"/>
      <c r="C186" s="256"/>
      <c r="D186" s="256"/>
      <c r="E186" s="256"/>
      <c r="F186" s="258"/>
      <c r="G186" s="256"/>
      <c r="H186" s="256"/>
      <c r="I186" s="259"/>
      <c r="J186" s="259"/>
      <c r="K186" s="211"/>
      <c r="N186" s="211"/>
      <c r="O186" s="211"/>
      <c r="P186" s="211"/>
      <c r="Q186" s="211"/>
      <c r="R186" s="211"/>
      <c r="S186" s="211"/>
      <c r="T186" s="211"/>
      <c r="U186" s="211"/>
      <c r="V186" s="211"/>
      <c r="W186" s="211"/>
      <c r="X186" s="211"/>
      <c r="Y186" s="211"/>
      <c r="Z186" s="211"/>
      <c r="AA186" s="211"/>
      <c r="AB186" s="211"/>
      <c r="AC186" s="211"/>
      <c r="AD186" s="211"/>
      <c r="AE186" s="211"/>
      <c r="AF186" s="211"/>
    </row>
    <row r="187" spans="1:32" x14ac:dyDescent="0.3">
      <c r="A187" s="256"/>
      <c r="B187" s="256"/>
      <c r="C187" s="256"/>
      <c r="D187" s="256"/>
      <c r="E187" s="256"/>
      <c r="F187" s="258"/>
      <c r="G187" s="256"/>
      <c r="H187" s="256"/>
      <c r="I187" s="259"/>
      <c r="J187" s="259"/>
      <c r="K187" s="211"/>
      <c r="N187" s="211"/>
      <c r="O187" s="211"/>
      <c r="P187" s="211"/>
      <c r="Q187" s="211"/>
      <c r="R187" s="211"/>
      <c r="S187" s="211"/>
      <c r="T187" s="211"/>
      <c r="U187" s="211"/>
      <c r="V187" s="211"/>
      <c r="W187" s="211"/>
      <c r="X187" s="211"/>
      <c r="Y187" s="211"/>
      <c r="Z187" s="211"/>
      <c r="AA187" s="211"/>
      <c r="AB187" s="211"/>
      <c r="AC187" s="211"/>
      <c r="AD187" s="211"/>
      <c r="AE187" s="211"/>
      <c r="AF187" s="211"/>
    </row>
    <row r="188" spans="1:32" x14ac:dyDescent="0.3">
      <c r="A188" s="256"/>
      <c r="B188" s="256"/>
      <c r="C188" s="256"/>
      <c r="D188" s="256"/>
      <c r="E188" s="256"/>
      <c r="F188" s="258"/>
      <c r="G188" s="256"/>
      <c r="H188" s="256"/>
      <c r="I188" s="259"/>
      <c r="J188" s="259"/>
      <c r="K188" s="211"/>
      <c r="N188" s="211"/>
      <c r="O188" s="211"/>
      <c r="P188" s="211"/>
      <c r="Q188" s="211"/>
      <c r="R188" s="211"/>
      <c r="S188" s="211"/>
      <c r="T188" s="211"/>
      <c r="U188" s="211"/>
      <c r="V188" s="211"/>
      <c r="W188" s="211"/>
      <c r="X188" s="211"/>
      <c r="Y188" s="211"/>
      <c r="Z188" s="211"/>
      <c r="AA188" s="211"/>
      <c r="AB188" s="211"/>
      <c r="AC188" s="211"/>
      <c r="AD188" s="211"/>
      <c r="AE188" s="211"/>
      <c r="AF188" s="211"/>
    </row>
    <row r="189" spans="1:32" x14ac:dyDescent="0.3">
      <c r="A189" s="256"/>
      <c r="B189" s="256"/>
      <c r="C189" s="256"/>
      <c r="D189" s="256"/>
      <c r="E189" s="256"/>
      <c r="F189" s="258"/>
      <c r="G189" s="256"/>
      <c r="H189" s="256"/>
      <c r="I189" s="259"/>
      <c r="J189" s="259"/>
      <c r="K189" s="211"/>
      <c r="N189" s="211"/>
      <c r="O189" s="211"/>
      <c r="P189" s="211"/>
      <c r="Q189" s="211"/>
      <c r="R189" s="211"/>
      <c r="S189" s="211"/>
      <c r="T189" s="211"/>
      <c r="U189" s="211"/>
      <c r="V189" s="211"/>
      <c r="W189" s="211"/>
      <c r="X189" s="211"/>
      <c r="Y189" s="211"/>
      <c r="Z189" s="211"/>
      <c r="AA189" s="211"/>
      <c r="AB189" s="211"/>
      <c r="AC189" s="211"/>
      <c r="AD189" s="211"/>
      <c r="AE189" s="211"/>
      <c r="AF189" s="211"/>
    </row>
    <row r="190" spans="1:32" x14ac:dyDescent="0.3">
      <c r="A190" s="256"/>
      <c r="B190" s="256"/>
      <c r="C190" s="256"/>
      <c r="D190" s="256"/>
      <c r="E190" s="256"/>
      <c r="F190" s="258"/>
      <c r="G190" s="256"/>
      <c r="H190" s="256"/>
      <c r="I190" s="259"/>
      <c r="J190" s="259"/>
      <c r="K190" s="211"/>
      <c r="N190" s="211"/>
      <c r="O190" s="211"/>
      <c r="P190" s="211"/>
      <c r="Q190" s="211"/>
      <c r="R190" s="211"/>
      <c r="S190" s="211"/>
      <c r="T190" s="211"/>
      <c r="U190" s="211"/>
      <c r="V190" s="211"/>
      <c r="W190" s="211"/>
      <c r="X190" s="211"/>
      <c r="Y190" s="211"/>
      <c r="Z190" s="211"/>
      <c r="AA190" s="211"/>
      <c r="AB190" s="211"/>
      <c r="AC190" s="211"/>
      <c r="AD190" s="211"/>
      <c r="AE190" s="211"/>
      <c r="AF190" s="211"/>
    </row>
    <row r="191" spans="1:32" x14ac:dyDescent="0.3">
      <c r="A191" s="256"/>
      <c r="B191" s="256"/>
      <c r="C191" s="256"/>
      <c r="D191" s="256"/>
      <c r="E191" s="256"/>
      <c r="F191" s="258"/>
      <c r="G191" s="256"/>
      <c r="H191" s="256"/>
      <c r="I191" s="259"/>
      <c r="J191" s="259"/>
      <c r="K191" s="211"/>
      <c r="N191" s="211"/>
      <c r="O191" s="211"/>
      <c r="P191" s="211"/>
      <c r="Q191" s="211"/>
      <c r="R191" s="211"/>
      <c r="S191" s="211"/>
      <c r="T191" s="211"/>
      <c r="U191" s="211"/>
      <c r="V191" s="211"/>
      <c r="W191" s="211"/>
      <c r="X191" s="211"/>
      <c r="Y191" s="211"/>
      <c r="Z191" s="211"/>
      <c r="AA191" s="211"/>
      <c r="AB191" s="211"/>
      <c r="AC191" s="211"/>
      <c r="AD191" s="211"/>
      <c r="AE191" s="211"/>
      <c r="AF191" s="211"/>
    </row>
    <row r="192" spans="1:32" x14ac:dyDescent="0.3">
      <c r="A192" s="256"/>
      <c r="B192" s="256"/>
      <c r="C192" s="256"/>
      <c r="D192" s="256"/>
      <c r="E192" s="256"/>
      <c r="F192" s="258"/>
      <c r="G192" s="256"/>
      <c r="H192" s="256"/>
      <c r="I192" s="259"/>
      <c r="J192" s="259"/>
      <c r="K192" s="211"/>
      <c r="N192" s="211"/>
      <c r="O192" s="211"/>
      <c r="P192" s="211"/>
      <c r="Q192" s="211"/>
      <c r="R192" s="211"/>
      <c r="S192" s="211"/>
      <c r="T192" s="211"/>
      <c r="U192" s="211"/>
      <c r="V192" s="211"/>
      <c r="W192" s="211"/>
      <c r="X192" s="211"/>
      <c r="Y192" s="211"/>
      <c r="Z192" s="211"/>
      <c r="AA192" s="211"/>
      <c r="AB192" s="211"/>
      <c r="AC192" s="211"/>
      <c r="AD192" s="211"/>
      <c r="AE192" s="211"/>
      <c r="AF192" s="211"/>
    </row>
    <row r="193" spans="1:32" x14ac:dyDescent="0.3">
      <c r="A193" s="256"/>
      <c r="B193" s="256"/>
      <c r="C193" s="256"/>
      <c r="D193" s="256"/>
      <c r="E193" s="256"/>
      <c r="F193" s="258"/>
      <c r="G193" s="256"/>
      <c r="H193" s="256"/>
      <c r="I193" s="259"/>
      <c r="J193" s="259"/>
      <c r="K193" s="211"/>
      <c r="N193" s="211"/>
      <c r="O193" s="211"/>
      <c r="P193" s="211"/>
      <c r="Q193" s="211"/>
      <c r="R193" s="211"/>
      <c r="S193" s="211"/>
      <c r="T193" s="211"/>
      <c r="U193" s="211"/>
      <c r="V193" s="211"/>
      <c r="W193" s="211"/>
      <c r="X193" s="211"/>
      <c r="Y193" s="211"/>
      <c r="Z193" s="211"/>
      <c r="AA193" s="211"/>
      <c r="AB193" s="211"/>
      <c r="AC193" s="211"/>
      <c r="AD193" s="211"/>
      <c r="AE193" s="211"/>
      <c r="AF193" s="211"/>
    </row>
    <row r="194" spans="1:32" x14ac:dyDescent="0.3">
      <c r="A194" s="256"/>
      <c r="B194" s="256"/>
      <c r="C194" s="256"/>
      <c r="D194" s="256"/>
      <c r="E194" s="256"/>
      <c r="F194" s="258"/>
      <c r="G194" s="256"/>
      <c r="H194" s="256"/>
      <c r="I194" s="259"/>
      <c r="J194" s="259"/>
      <c r="K194" s="211"/>
      <c r="N194" s="211"/>
      <c r="O194" s="211"/>
      <c r="P194" s="211"/>
      <c r="Q194" s="211"/>
      <c r="R194" s="211"/>
      <c r="S194" s="211"/>
      <c r="T194" s="211"/>
      <c r="U194" s="211"/>
      <c r="V194" s="211"/>
      <c r="W194" s="211"/>
      <c r="X194" s="211"/>
      <c r="Y194" s="211"/>
      <c r="Z194" s="211"/>
      <c r="AA194" s="211"/>
      <c r="AB194" s="211"/>
      <c r="AC194" s="211"/>
      <c r="AD194" s="211"/>
      <c r="AE194" s="211"/>
      <c r="AF194" s="211"/>
    </row>
    <row r="195" spans="1:32" x14ac:dyDescent="0.3">
      <c r="A195" s="256"/>
      <c r="B195" s="256"/>
      <c r="C195" s="256"/>
      <c r="D195" s="256"/>
      <c r="E195" s="256"/>
      <c r="F195" s="258"/>
      <c r="G195" s="256"/>
      <c r="H195" s="256"/>
      <c r="I195" s="259"/>
      <c r="J195" s="259"/>
      <c r="K195" s="211"/>
      <c r="N195" s="211"/>
      <c r="O195" s="211"/>
      <c r="P195" s="211"/>
      <c r="Q195" s="211"/>
      <c r="R195" s="211"/>
      <c r="S195" s="211"/>
      <c r="T195" s="211"/>
      <c r="U195" s="211"/>
      <c r="V195" s="211"/>
      <c r="W195" s="211"/>
      <c r="X195" s="211"/>
      <c r="Y195" s="211"/>
      <c r="Z195" s="211"/>
      <c r="AA195" s="211"/>
      <c r="AB195" s="211"/>
      <c r="AC195" s="211"/>
      <c r="AD195" s="211"/>
      <c r="AE195" s="211"/>
      <c r="AF195" s="211"/>
    </row>
    <row r="196" spans="1:32" x14ac:dyDescent="0.3">
      <c r="A196" s="256"/>
      <c r="B196" s="256"/>
      <c r="C196" s="256"/>
      <c r="D196" s="256"/>
      <c r="E196" s="256"/>
      <c r="F196" s="258"/>
      <c r="G196" s="256"/>
      <c r="H196" s="256"/>
      <c r="I196" s="259"/>
      <c r="J196" s="259"/>
      <c r="K196" s="211"/>
      <c r="N196" s="211"/>
      <c r="O196" s="211"/>
      <c r="P196" s="211"/>
      <c r="Q196" s="211"/>
      <c r="R196" s="211"/>
      <c r="S196" s="211"/>
      <c r="T196" s="211"/>
      <c r="U196" s="211"/>
      <c r="V196" s="211"/>
      <c r="W196" s="211"/>
      <c r="X196" s="211"/>
      <c r="Y196" s="211"/>
      <c r="Z196" s="211"/>
      <c r="AA196" s="211"/>
      <c r="AB196" s="211"/>
      <c r="AC196" s="211"/>
      <c r="AD196" s="211"/>
      <c r="AE196" s="211"/>
      <c r="AF196" s="211"/>
    </row>
    <row r="197" spans="1:32" x14ac:dyDescent="0.3">
      <c r="A197" s="256"/>
      <c r="B197" s="256"/>
      <c r="C197" s="256"/>
      <c r="D197" s="256"/>
      <c r="E197" s="256"/>
      <c r="F197" s="258"/>
      <c r="G197" s="256"/>
      <c r="H197" s="256"/>
      <c r="I197" s="259"/>
      <c r="J197" s="259"/>
      <c r="K197" s="211"/>
      <c r="N197" s="211"/>
      <c r="O197" s="211"/>
      <c r="P197" s="211"/>
      <c r="Q197" s="211"/>
      <c r="R197" s="211"/>
      <c r="S197" s="211"/>
      <c r="T197" s="211"/>
      <c r="U197" s="211"/>
      <c r="V197" s="211"/>
      <c r="W197" s="211"/>
      <c r="X197" s="211"/>
      <c r="Y197" s="211"/>
      <c r="Z197" s="211"/>
      <c r="AA197" s="211"/>
      <c r="AB197" s="211"/>
      <c r="AC197" s="211"/>
      <c r="AD197" s="211"/>
      <c r="AE197" s="211"/>
      <c r="AF197" s="211"/>
    </row>
    <row r="198" spans="1:32" x14ac:dyDescent="0.3">
      <c r="A198" s="256"/>
      <c r="B198" s="256"/>
      <c r="C198" s="256"/>
      <c r="D198" s="256"/>
      <c r="E198" s="256"/>
      <c r="F198" s="258"/>
      <c r="G198" s="256"/>
      <c r="H198" s="256"/>
      <c r="I198" s="259"/>
      <c r="J198" s="259"/>
      <c r="K198" s="211"/>
      <c r="N198" s="211"/>
      <c r="O198" s="211"/>
      <c r="P198" s="211"/>
      <c r="Q198" s="211"/>
      <c r="R198" s="211"/>
      <c r="S198" s="211"/>
      <c r="T198" s="211"/>
      <c r="U198" s="211"/>
      <c r="V198" s="211"/>
      <c r="W198" s="211"/>
      <c r="X198" s="211"/>
      <c r="Y198" s="211"/>
      <c r="Z198" s="211"/>
      <c r="AA198" s="211"/>
      <c r="AB198" s="211"/>
      <c r="AC198" s="211"/>
      <c r="AD198" s="211"/>
      <c r="AE198" s="211"/>
      <c r="AF198" s="211"/>
    </row>
    <row r="199" spans="1:32" x14ac:dyDescent="0.3">
      <c r="A199" s="256"/>
      <c r="B199" s="256"/>
      <c r="C199" s="256"/>
      <c r="D199" s="256"/>
      <c r="E199" s="256"/>
      <c r="F199" s="258"/>
      <c r="G199" s="256"/>
      <c r="H199" s="256"/>
      <c r="I199" s="259"/>
      <c r="J199" s="259"/>
      <c r="K199" s="211"/>
      <c r="N199" s="211"/>
      <c r="O199" s="211"/>
      <c r="P199" s="211"/>
      <c r="Q199" s="211"/>
      <c r="R199" s="211"/>
      <c r="S199" s="211"/>
      <c r="T199" s="211"/>
      <c r="U199" s="211"/>
      <c r="V199" s="211"/>
      <c r="W199" s="211"/>
      <c r="X199" s="211"/>
      <c r="Y199" s="211"/>
      <c r="Z199" s="211"/>
      <c r="AA199" s="211"/>
      <c r="AB199" s="211"/>
      <c r="AC199" s="211"/>
      <c r="AD199" s="211"/>
      <c r="AE199" s="211"/>
      <c r="AF199" s="211"/>
    </row>
    <row r="200" spans="1:32" x14ac:dyDescent="0.3">
      <c r="A200" s="256"/>
      <c r="B200" s="256"/>
      <c r="C200" s="256"/>
      <c r="D200" s="256"/>
      <c r="E200" s="256"/>
      <c r="F200" s="258"/>
      <c r="G200" s="256"/>
      <c r="H200" s="256"/>
      <c r="I200" s="259"/>
      <c r="J200" s="259"/>
      <c r="K200" s="211"/>
      <c r="N200" s="211"/>
      <c r="O200" s="211"/>
      <c r="P200" s="211"/>
      <c r="Q200" s="211"/>
      <c r="R200" s="211"/>
      <c r="S200" s="211"/>
      <c r="T200" s="211"/>
      <c r="U200" s="211"/>
      <c r="V200" s="211"/>
      <c r="W200" s="211"/>
      <c r="X200" s="211"/>
      <c r="Y200" s="211"/>
      <c r="Z200" s="211"/>
      <c r="AA200" s="211"/>
      <c r="AB200" s="211"/>
      <c r="AC200" s="211"/>
      <c r="AD200" s="211"/>
      <c r="AE200" s="211"/>
      <c r="AF200" s="211"/>
    </row>
  </sheetData>
  <sheetProtection algorithmName="SHA-512" hashValue="g3fVr7taijJ2qsXI4cAqepnwhHGaR6vVqInsAaMYE6EHuWhZC1m3Ogsfk9tX0JA75uaniLSkyvS3f20mE1H05A==" saltValue="ziWFDMmB7UieEH99l8WMhg==" spinCount="100000" sheet="1" formatColumns="0" formatRows="0" selectLockedCells="1"/>
  <customSheetViews>
    <customSheetView guid="{C058D58D-0A44-4B7F-A839-6AD7930832D3}" scale="70" fitToPage="1" printArea="1" hiddenRows="1" hiddenColumns="1" view="pageBreakPreview" topLeftCell="A3">
      <selection activeCell="I19" sqref="I19"/>
      <pageMargins left="0.24" right="0.23" top="0.53" bottom="0.44" header="0.41" footer="0.24"/>
      <printOptions horizontalCentered="1"/>
      <pageSetup paperSize="9" scale="70" fitToHeight="0" orientation="landscape" r:id="rId1"/>
      <headerFooter alignWithMargins="0">
        <oddFooter>&amp;R&amp;"Book Antiqua,Bold"&amp;10Schedule-2/ Page &amp;P of &amp;N</oddFooter>
      </headerFooter>
    </customSheetView>
    <customSheetView guid="{B506D4DB-B5B3-4722-9CF5-EE949FBC5D29}" scale="70" fitToPage="1" printArea="1" hiddenRows="1" hiddenColumns="1" view="pageBreakPreview" topLeftCell="A80">
      <selection activeCell="I92" sqref="I92"/>
      <pageMargins left="0.24" right="0.23" top="0.53" bottom="0.44" header="0.41" footer="0.24"/>
      <printOptions horizontalCentered="1"/>
      <pageSetup paperSize="9" scale="74" fitToHeight="0" orientation="landscape" r:id="rId2"/>
      <headerFooter alignWithMargins="0">
        <oddFooter>&amp;R&amp;"Book Antiqua,Bold"&amp;10Schedule-2/ Page &amp;P of &amp;N</oddFooter>
      </headerFooter>
    </customSheetView>
    <customSheetView guid="{302D9D75-0757-45DA-AFBF-614F08F1401B}" scale="115" fitToPage="1" printArea="1" hiddenColumns="1" view="pageBreakPreview" topLeftCell="A67">
      <selection activeCell="F75" sqref="F75"/>
      <pageMargins left="0.24" right="0.23" top="0.53" bottom="0.44" header="0.41" footer="0.24"/>
      <printOptions horizontalCentered="1"/>
      <pageSetup paperSize="9" scale="75" fitToHeight="0" orientation="landscape" r:id="rId3"/>
      <headerFooter alignWithMargins="0">
        <oddFooter>&amp;R&amp;"Book Antiqua,Bold"&amp;10Schedule-2/ Page &amp;P of &amp;N</oddFooter>
      </headerFooter>
    </customSheetView>
    <customSheetView guid="{C6A7FFED-91EB-41DF-A944-2BFB2D792481}" scale="115" fitToPage="1" printArea="1" hiddenColumns="1" view="pageBreakPreview" topLeftCell="A174">
      <selection activeCell="I177" sqref="I177"/>
      <pageMargins left="0.24" right="0.23" top="0.53" bottom="0.44" header="0.41" footer="0.24"/>
      <printOptions horizontalCentered="1"/>
      <pageSetup paperSize="9" scale="75" fitToHeight="0" orientation="landscape" r:id="rId4"/>
      <headerFooter alignWithMargins="0">
        <oddFooter>&amp;R&amp;"Book Antiqua,Bold"&amp;10Schedule-2/ Page &amp;P of &amp;N</oddFooter>
      </headerFooter>
    </customSheetView>
    <customSheetView guid="{03FF083C-583E-419B-931B-109B3C9F6C32}" scale="70" fitToPage="1" printArea="1" hiddenRows="1" hiddenColumns="1" view="pageBreakPreview" topLeftCell="A3">
      <selection activeCell="I19" sqref="I19"/>
      <pageMargins left="0.24" right="0.23" top="0.53" bottom="0.44" header="0.41" footer="0.24"/>
      <printOptions horizontalCentered="1"/>
      <pageSetup paperSize="9" scale="70" fitToHeight="0" orientation="landscape" r:id="rId5"/>
      <headerFooter alignWithMargins="0">
        <oddFooter>&amp;R&amp;"Book Antiqua,Bold"&amp;10Schedule-2/ Page &amp;P of &amp;N</oddFooter>
      </headerFooter>
    </customSheetView>
  </customSheetViews>
  <mergeCells count="16">
    <mergeCell ref="A3:J3"/>
    <mergeCell ref="R3:S3"/>
    <mergeCell ref="A4:J4"/>
    <mergeCell ref="A7:H7"/>
    <mergeCell ref="A8:B8"/>
    <mergeCell ref="C8:E8"/>
    <mergeCell ref="A113:J113"/>
    <mergeCell ref="B118:J118"/>
    <mergeCell ref="H120:I120"/>
    <mergeCell ref="H121:I121"/>
    <mergeCell ref="A9:B9"/>
    <mergeCell ref="C9:E9"/>
    <mergeCell ref="C10:E10"/>
    <mergeCell ref="C11:E11"/>
    <mergeCell ref="A14:J14"/>
    <mergeCell ref="I15:J15"/>
  </mergeCells>
  <conditionalFormatting sqref="I19:I32 I73:I95">
    <cfRule type="expression" dxfId="66" priority="16" stopIfTrue="1">
      <formula>F19&gt;0</formula>
    </cfRule>
  </conditionalFormatting>
  <conditionalFormatting sqref="I19:I32">
    <cfRule type="cellIs" dxfId="65" priority="15" stopIfTrue="1" operator="equal">
      <formula>"a"</formula>
    </cfRule>
  </conditionalFormatting>
  <conditionalFormatting sqref="I34:I50 I52:I71">
    <cfRule type="cellIs" dxfId="64" priority="13" stopIfTrue="1" operator="equal">
      <formula>"a"</formula>
    </cfRule>
    <cfRule type="expression" dxfId="63" priority="14" stopIfTrue="1">
      <formula>F34&gt;0</formula>
    </cfRule>
  </conditionalFormatting>
  <conditionalFormatting sqref="I73:I95">
    <cfRule type="cellIs" dxfId="62" priority="11" stopIfTrue="1" operator="equal">
      <formula>"a"</formula>
    </cfRule>
  </conditionalFormatting>
  <conditionalFormatting sqref="I97:I112">
    <cfRule type="cellIs" dxfId="61" priority="9" stopIfTrue="1" operator="equal">
      <formula>"a"</formula>
    </cfRule>
    <cfRule type="expression" dxfId="60" priority="12" stopIfTrue="1">
      <formula>F97&gt;0</formula>
    </cfRule>
  </conditionalFormatting>
  <dataValidations count="1">
    <dataValidation type="decimal" operator="greaterThan" allowBlank="1" showInputMessage="1" showErrorMessage="1" sqref="I19:I32 I34:I50 I52:I71 I73:I95 I97:I112" xr:uid="{00000000-0002-0000-0500-000000000000}">
      <formula1>0</formula1>
    </dataValidation>
  </dataValidations>
  <printOptions horizontalCentered="1"/>
  <pageMargins left="0.24" right="0.23" top="0.53" bottom="0.44" header="0.41" footer="0.24"/>
  <pageSetup paperSize="9" scale="70" fitToHeight="0" orientation="landscape" r:id="rId6"/>
  <headerFooter alignWithMargins="0">
    <oddFooter>&amp;R&amp;"Book Antiqua,Bold"&amp;10Schedule-2/ Page &amp;P of &amp;N</oddFooter>
  </headerFooter>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pageSetUpPr fitToPage="1"/>
  </sheetPr>
  <dimension ref="A1:BB102"/>
  <sheetViews>
    <sheetView view="pageBreakPreview" topLeftCell="H65" zoomScale="70" zoomScaleNormal="100" zoomScaleSheetLayoutView="70" workbookViewId="0">
      <selection activeCell="O64" sqref="O64:O71"/>
    </sheetView>
  </sheetViews>
  <sheetFormatPr defaultColWidth="9" defaultRowHeight="15.6" x14ac:dyDescent="0.3"/>
  <cols>
    <col min="1" max="1" width="5.21875" style="269" customWidth="1"/>
    <col min="2" max="2" width="13" style="270" customWidth="1"/>
    <col min="3" max="3" width="12.109375" style="270" customWidth="1"/>
    <col min="4" max="4" width="13.44140625" style="270" customWidth="1"/>
    <col min="5" max="5" width="9.33203125" style="270" customWidth="1"/>
    <col min="6" max="6" width="27.88671875" style="270" customWidth="1"/>
    <col min="7" max="7" width="14.88671875" style="270" customWidth="1"/>
    <col min="8" max="8" width="15.6640625" style="271" customWidth="1"/>
    <col min="9" max="9" width="17.44140625" style="272" customWidth="1"/>
    <col min="10" max="10" width="9.44140625" style="270" customWidth="1"/>
    <col min="11" max="11" width="17.6640625" style="270" customWidth="1"/>
    <col min="12" max="12" width="104.21875" style="273" customWidth="1"/>
    <col min="13" max="13" width="11.6640625" style="272" customWidth="1"/>
    <col min="14" max="14" width="11" style="272" customWidth="1"/>
    <col min="15" max="15" width="16.44140625" style="274" customWidth="1"/>
    <col min="16" max="16" width="19.77734375" style="274" customWidth="1"/>
    <col min="17" max="17" width="13.33203125" style="8" hidden="1" customWidth="1"/>
    <col min="18" max="18" width="13.109375" style="8" hidden="1" customWidth="1"/>
    <col min="19" max="19" width="13.44140625" style="8" hidden="1" customWidth="1"/>
    <col min="20" max="20" width="9" style="8" hidden="1" customWidth="1"/>
    <col min="21" max="28" width="9" style="8" customWidth="1"/>
    <col min="29" max="29" width="16.44140625" style="8" customWidth="1"/>
    <col min="30" max="31" width="9" style="8" customWidth="1"/>
    <col min="32" max="36" width="9" style="8"/>
    <col min="37" max="37" width="9" style="8" hidden="1" customWidth="1"/>
    <col min="38" max="39" width="17.6640625" style="8" hidden="1" customWidth="1"/>
    <col min="40" max="40" width="9" style="8" hidden="1" customWidth="1"/>
    <col min="41" max="41" width="15.44140625" style="8" hidden="1" customWidth="1"/>
    <col min="42" max="42" width="15.33203125" style="8" hidden="1" customWidth="1"/>
    <col min="43" max="54" width="9" style="8"/>
    <col min="55" max="16384" width="9" style="9"/>
  </cols>
  <sheetData>
    <row r="1" spans="1:54" x14ac:dyDescent="0.3">
      <c r="A1" s="260" t="str">
        <f>'Sch-2'!A1</f>
        <v>CC/NT/W-COMM/DOM/A01/24/16897</v>
      </c>
      <c r="B1" s="261"/>
      <c r="C1" s="261"/>
      <c r="D1" s="261"/>
      <c r="E1" s="261"/>
      <c r="F1" s="261"/>
      <c r="G1" s="261"/>
      <c r="H1" s="262"/>
      <c r="I1" s="1"/>
      <c r="J1" s="261"/>
      <c r="K1" s="261"/>
      <c r="L1" s="263"/>
      <c r="M1" s="4"/>
      <c r="N1" s="4"/>
      <c r="O1" s="5"/>
      <c r="P1" s="264" t="s">
        <v>130</v>
      </c>
    </row>
    <row r="2" spans="1:54" x14ac:dyDescent="0.3">
      <c r="A2" s="265"/>
      <c r="B2" s="266"/>
      <c r="C2" s="266"/>
      <c r="D2" s="266"/>
      <c r="E2" s="266"/>
      <c r="F2" s="266"/>
      <c r="G2" s="266"/>
      <c r="H2" s="267"/>
      <c r="I2" s="10"/>
      <c r="J2" s="266"/>
      <c r="K2" s="266"/>
      <c r="L2" s="268"/>
      <c r="M2" s="10"/>
      <c r="N2" s="10"/>
      <c r="O2" s="9"/>
      <c r="P2" s="9"/>
    </row>
    <row r="3" spans="1:54" ht="63" customHeight="1" x14ac:dyDescent="0.3">
      <c r="A3" s="871" t="str">
        <f>'Sch-2'!A3:J3</f>
        <v>Communication Equipment Package FOTE-05: Communication Equipment (SDH) Supply and Installation package for Communication Schemes approved in 24th NCT</v>
      </c>
      <c r="B3" s="871"/>
      <c r="C3" s="871"/>
      <c r="D3" s="871"/>
      <c r="E3" s="871"/>
      <c r="F3" s="871"/>
      <c r="G3" s="871"/>
      <c r="H3" s="871"/>
      <c r="I3" s="871"/>
      <c r="J3" s="871"/>
      <c r="K3" s="871"/>
      <c r="L3" s="871"/>
      <c r="M3" s="871"/>
      <c r="N3" s="871"/>
      <c r="O3" s="871"/>
      <c r="P3" s="871"/>
      <c r="Q3" s="871"/>
      <c r="AK3" s="17" t="s">
        <v>131</v>
      </c>
      <c r="AM3" s="83">
        <f>IF(ISERROR(#REF!/('[1]Sch-6'!D14+'[1]Sch-6'!D16+'[1]Sch-6'!D18)),0,#REF!/( '[1]Sch-6'!D14+'[1]Sch-6'!D16+'[1]Sch-6'!D18))</f>
        <v>0</v>
      </c>
    </row>
    <row r="4" spans="1:54" x14ac:dyDescent="0.3">
      <c r="A4" s="859" t="s">
        <v>132</v>
      </c>
      <c r="B4" s="859"/>
      <c r="C4" s="859"/>
      <c r="D4" s="859"/>
      <c r="E4" s="859"/>
      <c r="F4" s="859"/>
      <c r="G4" s="859"/>
      <c r="H4" s="859"/>
      <c r="I4" s="859"/>
      <c r="J4" s="859"/>
      <c r="K4" s="859"/>
      <c r="L4" s="859"/>
      <c r="M4" s="859"/>
      <c r="N4" s="859"/>
      <c r="O4" s="859"/>
      <c r="P4" s="859"/>
      <c r="Q4" s="859"/>
      <c r="AK4" s="17" t="s">
        <v>133</v>
      </c>
      <c r="AM4" s="83" t="e">
        <f>#REF!</f>
        <v>#REF!</v>
      </c>
    </row>
    <row r="5" spans="1:54" x14ac:dyDescent="0.3">
      <c r="AK5" s="17" t="s">
        <v>134</v>
      </c>
      <c r="AM5" s="83">
        <f>IF(ISERROR(#REF!/#REF!),0,#REF! /#REF!)</f>
        <v>0</v>
      </c>
    </row>
    <row r="6" spans="1:54" x14ac:dyDescent="0.3">
      <c r="A6" s="275" t="str">
        <f>'[1]Sch-1'!A6</f>
        <v>Bidder’s Name and Address (Sole Bidder) :</v>
      </c>
      <c r="B6" s="276"/>
      <c r="C6" s="276"/>
      <c r="D6" s="276"/>
      <c r="E6" s="276"/>
      <c r="F6" s="276"/>
      <c r="G6" s="276"/>
      <c r="H6" s="277"/>
      <c r="I6" s="278"/>
      <c r="J6" s="276"/>
      <c r="K6" s="276"/>
      <c r="L6" s="279"/>
      <c r="M6" s="107" t="s">
        <v>5</v>
      </c>
      <c r="P6" s="9"/>
      <c r="AK6" s="17" t="s">
        <v>135</v>
      </c>
      <c r="AM6" s="83" t="e">
        <f>#REF!</f>
        <v>#REF!</v>
      </c>
    </row>
    <row r="7" spans="1:54" ht="18.600000000000001" customHeight="1" x14ac:dyDescent="0.3">
      <c r="A7" s="891" t="str">
        <f>'[1]Sch-1'!A7</f>
        <v/>
      </c>
      <c r="B7" s="891"/>
      <c r="C7" s="891"/>
      <c r="D7" s="891"/>
      <c r="E7" s="891"/>
      <c r="F7" s="891"/>
      <c r="G7" s="280"/>
      <c r="H7" s="281"/>
      <c r="I7" s="280"/>
      <c r="J7" s="280"/>
      <c r="K7" s="280"/>
      <c r="L7" s="280"/>
      <c r="M7" s="861" t="str">
        <f>'[1]Sch-1'!M7</f>
        <v>Contracts Services, 3rd Floor</v>
      </c>
      <c r="N7" s="861"/>
      <c r="O7" s="861"/>
      <c r="P7" s="861"/>
      <c r="AK7" s="17" t="s">
        <v>136</v>
      </c>
      <c r="AM7" s="83" t="e">
        <f>SUM(AM3:AM6)</f>
        <v>#REF!</v>
      </c>
    </row>
    <row r="8" spans="1:54" x14ac:dyDescent="0.3">
      <c r="A8" s="275" t="s">
        <v>7</v>
      </c>
      <c r="B8" s="276"/>
      <c r="C8" s="282" t="str">
        <f>'Sch-2'!C9:E9</f>
        <v/>
      </c>
      <c r="D8" s="276"/>
      <c r="E8" s="276"/>
      <c r="F8" s="276"/>
      <c r="G8" s="276"/>
      <c r="H8" s="277"/>
      <c r="I8" s="278"/>
      <c r="J8" s="276"/>
      <c r="K8" s="276"/>
      <c r="M8" s="861" t="str">
        <f>'[1]Sch-1'!M8</f>
        <v>Power Grid Corporation of India Ltd.,</v>
      </c>
      <c r="N8" s="861"/>
      <c r="O8" s="861"/>
      <c r="P8" s="861"/>
    </row>
    <row r="9" spans="1:54" x14ac:dyDescent="0.3">
      <c r="A9" s="275" t="s">
        <v>9</v>
      </c>
      <c r="B9" s="276"/>
      <c r="C9" s="282" t="str">
        <f>'Sch-2'!C10:E10</f>
        <v/>
      </c>
      <c r="D9" s="276"/>
      <c r="E9" s="276"/>
      <c r="F9" s="276"/>
      <c r="G9" s="276"/>
      <c r="H9" s="277"/>
      <c r="I9" s="278"/>
      <c r="J9" s="276"/>
      <c r="K9" s="276"/>
      <c r="M9" s="861" t="str">
        <f>'[1]Sch-1'!M9</f>
        <v>"Saudamini", Plot No.-2</v>
      </c>
      <c r="N9" s="861"/>
      <c r="O9" s="861"/>
      <c r="P9" s="861"/>
    </row>
    <row r="10" spans="1:54" ht="16.5" customHeight="1" x14ac:dyDescent="0.3">
      <c r="A10" s="283"/>
      <c r="B10" s="284"/>
      <c r="C10" s="282" t="str">
        <f>'Sch-2'!C11:E11</f>
        <v/>
      </c>
      <c r="D10" s="284"/>
      <c r="E10" s="285"/>
      <c r="F10" s="284"/>
      <c r="G10" s="284"/>
      <c r="H10" s="286"/>
      <c r="I10" s="25"/>
      <c r="J10" s="284"/>
      <c r="K10" s="284"/>
      <c r="M10" s="22" t="str">
        <f>'[1]Sch-1'!M10</f>
        <v xml:space="preserve">Sector-29, </v>
      </c>
      <c r="N10" s="22"/>
      <c r="O10" s="22"/>
      <c r="P10" s="22"/>
      <c r="AK10" s="17" t="s">
        <v>137</v>
      </c>
      <c r="AM10" s="83" t="e">
        <f>'[1]Sch-1'!AA10</f>
        <v>#REF!</v>
      </c>
    </row>
    <row r="11" spans="1:54" ht="16.5" customHeight="1" x14ac:dyDescent="0.3">
      <c r="A11" s="283"/>
      <c r="B11" s="284"/>
      <c r="C11" s="282" t="str">
        <f>'Sch-2'!C12</f>
        <v/>
      </c>
      <c r="D11" s="284"/>
      <c r="E11" s="284"/>
      <c r="F11" s="284"/>
      <c r="G11" s="284"/>
      <c r="H11" s="286"/>
      <c r="I11" s="25"/>
      <c r="J11" s="284"/>
      <c r="K11" s="284"/>
      <c r="M11" s="861" t="str">
        <f>'[1]Sch-1'!M11</f>
        <v>Gurugram (Haryana) - 122001</v>
      </c>
      <c r="N11" s="861"/>
      <c r="O11" s="861"/>
      <c r="P11" s="861"/>
      <c r="AK11" s="17"/>
      <c r="AM11" s="83"/>
    </row>
    <row r="12" spans="1:54" x14ac:dyDescent="0.3">
      <c r="A12" s="287"/>
      <c r="B12" s="288"/>
      <c r="C12" s="288"/>
      <c r="D12" s="288"/>
      <c r="E12" s="288"/>
      <c r="F12" s="288"/>
      <c r="G12" s="288"/>
      <c r="H12" s="286"/>
      <c r="I12" s="31"/>
      <c r="J12" s="288"/>
      <c r="K12" s="288"/>
      <c r="L12" s="289"/>
      <c r="M12" s="290"/>
      <c r="N12" s="290"/>
      <c r="O12" s="25"/>
      <c r="P12" s="9"/>
      <c r="AK12" s="17"/>
      <c r="AM12" s="83"/>
    </row>
    <row r="13" spans="1:54" s="35" customFormat="1" ht="33" customHeight="1" x14ac:dyDescent="0.3">
      <c r="A13" s="291" t="s">
        <v>138</v>
      </c>
      <c r="B13" s="292"/>
      <c r="C13" s="292"/>
      <c r="D13" s="292"/>
      <c r="E13" s="292"/>
      <c r="F13" s="292"/>
      <c r="G13" s="292"/>
      <c r="H13" s="292"/>
      <c r="I13" s="292"/>
      <c r="J13" s="292"/>
      <c r="K13" s="292"/>
      <c r="L13" s="292"/>
      <c r="M13" s="292"/>
      <c r="N13" s="292"/>
      <c r="O13" s="292"/>
      <c r="P13" s="292"/>
      <c r="Q13" s="34"/>
      <c r="R13" s="293"/>
      <c r="S13" s="293"/>
      <c r="T13" s="293"/>
      <c r="U13" s="293"/>
      <c r="V13" s="34"/>
      <c r="W13" s="34"/>
      <c r="X13" s="34"/>
      <c r="Y13" s="34"/>
      <c r="Z13" s="34"/>
      <c r="AA13" s="34"/>
      <c r="AB13" s="34"/>
      <c r="AC13" s="34"/>
      <c r="AD13" s="34"/>
      <c r="AE13" s="34"/>
      <c r="AF13" s="34"/>
      <c r="AG13" s="34"/>
      <c r="AH13" s="34"/>
      <c r="AI13" s="34"/>
      <c r="AJ13" s="34"/>
      <c r="AK13" s="34"/>
      <c r="AL13" s="889" t="s">
        <v>139</v>
      </c>
      <c r="AM13" s="889"/>
      <c r="AN13" s="294" t="s">
        <v>140</v>
      </c>
      <c r="AO13" s="889" t="s">
        <v>141</v>
      </c>
      <c r="AP13" s="889"/>
      <c r="AQ13" s="34"/>
      <c r="AR13" s="34"/>
      <c r="AS13" s="34"/>
      <c r="AT13" s="34"/>
      <c r="AU13" s="34"/>
      <c r="AV13" s="34"/>
      <c r="AW13" s="34"/>
      <c r="AX13" s="34"/>
      <c r="AY13" s="34"/>
      <c r="AZ13" s="34"/>
      <c r="BA13" s="34"/>
      <c r="BB13" s="34"/>
    </row>
    <row r="14" spans="1:54" x14ac:dyDescent="0.3">
      <c r="A14" s="283"/>
      <c r="B14" s="284"/>
      <c r="C14" s="284"/>
      <c r="D14" s="284"/>
      <c r="E14" s="284"/>
      <c r="F14" s="284"/>
      <c r="G14" s="284"/>
      <c r="H14" s="286"/>
      <c r="I14" s="25"/>
      <c r="J14" s="284"/>
      <c r="K14" s="284"/>
      <c r="L14" s="284"/>
      <c r="M14" s="284"/>
      <c r="N14" s="288"/>
      <c r="O14" s="284"/>
      <c r="P14" s="284"/>
      <c r="R14" s="295"/>
      <c r="S14" s="295"/>
      <c r="T14" s="295"/>
      <c r="U14" s="295"/>
      <c r="AL14" s="296"/>
      <c r="AM14" s="296"/>
      <c r="AN14" s="7"/>
      <c r="AO14" s="296"/>
      <c r="AP14" s="296"/>
    </row>
    <row r="15" spans="1:54" x14ac:dyDescent="0.3">
      <c r="A15" s="283"/>
      <c r="B15" s="284"/>
      <c r="C15" s="284"/>
      <c r="D15" s="284"/>
      <c r="E15" s="284"/>
      <c r="F15" s="284"/>
      <c r="G15" s="284"/>
      <c r="H15" s="286"/>
      <c r="I15" s="25"/>
      <c r="J15" s="284"/>
      <c r="K15" s="284"/>
      <c r="L15" s="284"/>
      <c r="M15" s="284"/>
      <c r="N15" s="890" t="s">
        <v>15</v>
      </c>
      <c r="O15" s="890"/>
      <c r="P15" s="890"/>
      <c r="R15" s="295"/>
      <c r="S15" s="295"/>
      <c r="T15" s="295"/>
      <c r="U15" s="295"/>
      <c r="AL15" s="296"/>
      <c r="AM15" s="296"/>
      <c r="AN15" s="7"/>
      <c r="AO15" s="296"/>
      <c r="AP15" s="296"/>
    </row>
    <row r="16" spans="1:54" s="688" customFormat="1" ht="104.25" customHeight="1" x14ac:dyDescent="0.3">
      <c r="A16" s="719" t="s">
        <v>17</v>
      </c>
      <c r="B16" s="720" t="s">
        <v>18</v>
      </c>
      <c r="C16" s="720" t="s">
        <v>19</v>
      </c>
      <c r="D16" s="720" t="s">
        <v>142</v>
      </c>
      <c r="E16" s="720" t="s">
        <v>143</v>
      </c>
      <c r="F16" s="720" t="s">
        <v>20</v>
      </c>
      <c r="G16" s="721" t="s">
        <v>144</v>
      </c>
      <c r="H16" s="722" t="s">
        <v>145</v>
      </c>
      <c r="I16" s="723" t="s">
        <v>146</v>
      </c>
      <c r="J16" s="723" t="s">
        <v>24</v>
      </c>
      <c r="K16" s="723" t="s">
        <v>25</v>
      </c>
      <c r="L16" s="720" t="s">
        <v>120</v>
      </c>
      <c r="M16" s="724" t="s">
        <v>27</v>
      </c>
      <c r="N16" s="724" t="s">
        <v>121</v>
      </c>
      <c r="O16" s="720" t="s">
        <v>147</v>
      </c>
      <c r="P16" s="720" t="s">
        <v>148</v>
      </c>
      <c r="Q16" s="695" t="s">
        <v>149</v>
      </c>
      <c r="R16" s="725"/>
      <c r="S16" s="725"/>
      <c r="T16" s="725"/>
      <c r="U16" s="725"/>
      <c r="V16" s="687"/>
      <c r="W16" s="687"/>
      <c r="X16" s="687"/>
      <c r="Y16" s="687"/>
      <c r="Z16" s="687"/>
      <c r="AA16" s="687"/>
      <c r="AB16" s="687"/>
      <c r="AC16" s="687"/>
      <c r="AD16" s="687"/>
      <c r="AE16" s="687"/>
      <c r="AF16" s="687"/>
      <c r="AG16" s="687"/>
      <c r="AH16" s="687"/>
      <c r="AI16" s="687"/>
      <c r="AJ16" s="687"/>
      <c r="AK16" s="687"/>
      <c r="AL16" s="726" t="s">
        <v>147</v>
      </c>
      <c r="AM16" s="726" t="s">
        <v>148</v>
      </c>
      <c r="AN16" s="698"/>
      <c r="AO16" s="726" t="s">
        <v>147</v>
      </c>
      <c r="AP16" s="726" t="s">
        <v>148</v>
      </c>
      <c r="AQ16" s="687"/>
      <c r="AR16" s="687"/>
      <c r="AS16" s="687"/>
      <c r="AT16" s="687"/>
      <c r="AU16" s="687"/>
      <c r="AV16" s="687"/>
      <c r="AW16" s="687"/>
      <c r="AX16" s="687"/>
      <c r="AY16" s="687"/>
      <c r="AZ16" s="687"/>
      <c r="BA16" s="687"/>
      <c r="BB16" s="687"/>
    </row>
    <row r="17" spans="1:54" s="737" customFormat="1" ht="21" customHeight="1" x14ac:dyDescent="0.3">
      <c r="A17" s="727">
        <v>1</v>
      </c>
      <c r="B17" s="728">
        <v>2</v>
      </c>
      <c r="C17" s="728">
        <v>3</v>
      </c>
      <c r="D17" s="728">
        <v>4</v>
      </c>
      <c r="E17" s="728">
        <v>5</v>
      </c>
      <c r="F17" s="729">
        <v>6</v>
      </c>
      <c r="G17" s="728">
        <v>7</v>
      </c>
      <c r="H17" s="730">
        <v>8</v>
      </c>
      <c r="I17" s="731">
        <v>9</v>
      </c>
      <c r="J17" s="731">
        <v>10</v>
      </c>
      <c r="K17" s="731">
        <v>11</v>
      </c>
      <c r="L17" s="732">
        <v>12</v>
      </c>
      <c r="M17" s="732">
        <v>13</v>
      </c>
      <c r="N17" s="732">
        <v>14</v>
      </c>
      <c r="O17" s="732">
        <v>15</v>
      </c>
      <c r="P17" s="732" t="s">
        <v>150</v>
      </c>
      <c r="Q17" s="732">
        <v>17</v>
      </c>
      <c r="R17" s="733"/>
      <c r="S17" s="733"/>
      <c r="T17" s="733"/>
      <c r="U17" s="733"/>
      <c r="V17" s="734"/>
      <c r="W17" s="734"/>
      <c r="X17" s="734"/>
      <c r="Y17" s="734"/>
      <c r="Z17" s="734"/>
      <c r="AA17" s="734"/>
      <c r="AB17" s="734"/>
      <c r="AC17" s="734"/>
      <c r="AD17" s="734"/>
      <c r="AE17" s="734"/>
      <c r="AF17" s="734"/>
      <c r="AG17" s="734"/>
      <c r="AH17" s="734"/>
      <c r="AI17" s="734"/>
      <c r="AJ17" s="734"/>
      <c r="AK17" s="734"/>
      <c r="AL17" s="735">
        <v>5</v>
      </c>
      <c r="AM17" s="735" t="s">
        <v>151</v>
      </c>
      <c r="AN17" s="736"/>
      <c r="AO17" s="735">
        <v>5</v>
      </c>
      <c r="AP17" s="735" t="s">
        <v>151</v>
      </c>
      <c r="AQ17" s="734"/>
      <c r="AR17" s="734"/>
      <c r="AS17" s="734"/>
      <c r="AT17" s="734"/>
      <c r="AU17" s="734"/>
      <c r="AV17" s="734"/>
      <c r="AW17" s="734"/>
      <c r="AX17" s="734"/>
      <c r="AY17" s="734"/>
      <c r="AZ17" s="734"/>
      <c r="BA17" s="734"/>
      <c r="BB17" s="734"/>
    </row>
    <row r="18" spans="1:54" ht="31.5" customHeight="1" x14ac:dyDescent="0.3">
      <c r="A18" s="299" t="s">
        <v>33</v>
      </c>
      <c r="B18" s="300" t="str">
        <f>'Sch-1'!B18</f>
        <v xml:space="preserve">FOTE &amp; Ethernet Cards in SR-1     </v>
      </c>
      <c r="C18" s="301"/>
      <c r="D18" s="301"/>
      <c r="E18" s="301"/>
      <c r="F18" s="301"/>
      <c r="G18" s="301"/>
      <c r="H18" s="301"/>
      <c r="I18" s="301"/>
      <c r="J18" s="301"/>
      <c r="K18" s="301"/>
      <c r="L18" s="301"/>
      <c r="M18" s="301"/>
      <c r="N18" s="301"/>
      <c r="O18" s="301"/>
      <c r="P18" s="301"/>
      <c r="Q18" s="302"/>
      <c r="R18" s="295"/>
      <c r="S18" s="295"/>
      <c r="T18" s="295"/>
      <c r="U18" s="295"/>
      <c r="AL18" s="843" t="s">
        <v>139</v>
      </c>
      <c r="AM18" s="843"/>
      <c r="AN18" s="7" t="s">
        <v>140</v>
      </c>
      <c r="AO18" s="843" t="s">
        <v>141</v>
      </c>
      <c r="AP18" s="843"/>
    </row>
    <row r="19" spans="1:54" s="274" customFormat="1" ht="72.75" customHeight="1" x14ac:dyDescent="0.3">
      <c r="A19" s="303">
        <v>1</v>
      </c>
      <c r="B19" s="781">
        <v>7000029703</v>
      </c>
      <c r="C19" s="779">
        <v>10</v>
      </c>
      <c r="D19" s="779">
        <v>30</v>
      </c>
      <c r="E19" s="779">
        <v>10</v>
      </c>
      <c r="F19" s="781" t="s">
        <v>384</v>
      </c>
      <c r="G19" s="779">
        <v>100002812</v>
      </c>
      <c r="H19" s="779">
        <v>998734</v>
      </c>
      <c r="I19" s="783"/>
      <c r="J19" s="779">
        <v>18</v>
      </c>
      <c r="K19" s="784"/>
      <c r="L19" s="781" t="s">
        <v>343</v>
      </c>
      <c r="M19" s="779" t="s">
        <v>34</v>
      </c>
      <c r="N19" s="779">
        <v>2</v>
      </c>
      <c r="O19" s="304"/>
      <c r="P19" s="305" t="str">
        <f t="shared" ref="P19:P71" si="0">IF(O19=0, "Included", IF(ISERROR(N19*O19), O19, N19*O19))</f>
        <v>Included</v>
      </c>
      <c r="Q19" s="306">
        <f t="shared" ref="Q19:Q71" si="1">S19</f>
        <v>0</v>
      </c>
      <c r="R19" s="274">
        <f t="shared" ref="R19" si="2">IF(P19="Included",0,P19)</f>
        <v>0</v>
      </c>
      <c r="S19" s="274">
        <f>IF(K19="",(R19*J19/100),(R19*K19))</f>
        <v>0</v>
      </c>
      <c r="T19" s="1007">
        <f t="shared" ref="T19" si="3">+N19*O19</f>
        <v>0</v>
      </c>
      <c r="U19" s="307"/>
      <c r="AD19" s="308"/>
    </row>
    <row r="20" spans="1:54" s="274" customFormat="1" ht="61.5" customHeight="1" x14ac:dyDescent="0.3">
      <c r="A20" s="303">
        <v>2</v>
      </c>
      <c r="B20" s="781">
        <v>7000029703</v>
      </c>
      <c r="C20" s="779">
        <v>10</v>
      </c>
      <c r="D20" s="779">
        <v>30</v>
      </c>
      <c r="E20" s="779">
        <v>20</v>
      </c>
      <c r="F20" s="781" t="s">
        <v>384</v>
      </c>
      <c r="G20" s="779">
        <v>170000433</v>
      </c>
      <c r="H20" s="779">
        <v>998734</v>
      </c>
      <c r="I20" s="783"/>
      <c r="J20" s="779">
        <v>18</v>
      </c>
      <c r="K20" s="784"/>
      <c r="L20" s="781" t="s">
        <v>344</v>
      </c>
      <c r="M20" s="779" t="s">
        <v>34</v>
      </c>
      <c r="N20" s="779">
        <v>8</v>
      </c>
      <c r="O20" s="304"/>
      <c r="P20" s="305" t="str">
        <f t="shared" si="0"/>
        <v>Included</v>
      </c>
      <c r="Q20" s="306">
        <f t="shared" ref="Q20:Q25" si="4">S20</f>
        <v>0</v>
      </c>
      <c r="R20" s="274">
        <f t="shared" ref="R20:R25" si="5">IF(P20="Included",0,P20)</f>
        <v>0</v>
      </c>
      <c r="S20" s="274">
        <f t="shared" ref="S20:S25" si="6">IF(K20="",(R20*J20/100),(R20*K20))</f>
        <v>0</v>
      </c>
      <c r="T20" s="1007">
        <f t="shared" ref="T20:T25" si="7">+N20*O20</f>
        <v>0</v>
      </c>
      <c r="U20" s="307"/>
      <c r="AD20" s="308"/>
    </row>
    <row r="21" spans="1:54" s="274" customFormat="1" ht="48.75" customHeight="1" x14ac:dyDescent="0.3">
      <c r="A21" s="303">
        <v>3</v>
      </c>
      <c r="B21" s="781">
        <v>7000029703</v>
      </c>
      <c r="C21" s="779">
        <v>10</v>
      </c>
      <c r="D21" s="779">
        <v>30</v>
      </c>
      <c r="E21" s="779">
        <v>30</v>
      </c>
      <c r="F21" s="781" t="s">
        <v>384</v>
      </c>
      <c r="G21" s="779">
        <v>100002825</v>
      </c>
      <c r="H21" s="779">
        <v>998734</v>
      </c>
      <c r="I21" s="783"/>
      <c r="J21" s="779">
        <v>18</v>
      </c>
      <c r="K21" s="784"/>
      <c r="L21" s="781" t="s">
        <v>345</v>
      </c>
      <c r="M21" s="779" t="s">
        <v>35</v>
      </c>
      <c r="N21" s="779">
        <v>4</v>
      </c>
      <c r="O21" s="304"/>
      <c r="P21" s="305" t="str">
        <f t="shared" si="0"/>
        <v>Included</v>
      </c>
      <c r="Q21" s="306">
        <f t="shared" si="4"/>
        <v>0</v>
      </c>
      <c r="R21" s="274">
        <f t="shared" si="5"/>
        <v>0</v>
      </c>
      <c r="S21" s="274">
        <f t="shared" si="6"/>
        <v>0</v>
      </c>
      <c r="T21" s="1007">
        <f t="shared" si="7"/>
        <v>0</v>
      </c>
      <c r="U21" s="307"/>
      <c r="AD21" s="308"/>
    </row>
    <row r="22" spans="1:54" s="274" customFormat="1" ht="48.75" customHeight="1" x14ac:dyDescent="0.3">
      <c r="A22" s="303">
        <v>4</v>
      </c>
      <c r="B22" s="781">
        <v>7000029703</v>
      </c>
      <c r="C22" s="779">
        <v>10</v>
      </c>
      <c r="D22" s="779">
        <v>30</v>
      </c>
      <c r="E22" s="779">
        <v>40</v>
      </c>
      <c r="F22" s="781" t="s">
        <v>384</v>
      </c>
      <c r="G22" s="779">
        <v>170000550</v>
      </c>
      <c r="H22" s="779">
        <v>998336</v>
      </c>
      <c r="I22" s="783"/>
      <c r="J22" s="779">
        <v>18</v>
      </c>
      <c r="K22" s="784"/>
      <c r="L22" s="781" t="s">
        <v>346</v>
      </c>
      <c r="M22" s="779" t="s">
        <v>34</v>
      </c>
      <c r="N22" s="779">
        <v>4</v>
      </c>
      <c r="O22" s="304"/>
      <c r="P22" s="305" t="str">
        <f t="shared" si="0"/>
        <v>Included</v>
      </c>
      <c r="Q22" s="306">
        <f t="shared" si="4"/>
        <v>0</v>
      </c>
      <c r="R22" s="274">
        <f t="shared" si="5"/>
        <v>0</v>
      </c>
      <c r="S22" s="274">
        <f t="shared" si="6"/>
        <v>0</v>
      </c>
      <c r="T22" s="1007">
        <f t="shared" si="7"/>
        <v>0</v>
      </c>
      <c r="U22" s="307"/>
      <c r="AD22" s="308"/>
    </row>
    <row r="23" spans="1:54" s="274" customFormat="1" ht="39.75" customHeight="1" x14ac:dyDescent="0.3">
      <c r="A23" s="303">
        <v>5</v>
      </c>
      <c r="B23" s="781">
        <v>7000029703</v>
      </c>
      <c r="C23" s="779">
        <v>10</v>
      </c>
      <c r="D23" s="779">
        <v>30</v>
      </c>
      <c r="E23" s="779">
        <v>50</v>
      </c>
      <c r="F23" s="781" t="s">
        <v>384</v>
      </c>
      <c r="G23" s="779">
        <v>100002829</v>
      </c>
      <c r="H23" s="779">
        <v>998734</v>
      </c>
      <c r="I23" s="783"/>
      <c r="J23" s="779">
        <v>18</v>
      </c>
      <c r="K23" s="784"/>
      <c r="L23" s="781" t="s">
        <v>347</v>
      </c>
      <c r="M23" s="779" t="s">
        <v>35</v>
      </c>
      <c r="N23" s="779">
        <v>2</v>
      </c>
      <c r="O23" s="304"/>
      <c r="P23" s="305" t="str">
        <f t="shared" si="0"/>
        <v>Included</v>
      </c>
      <c r="Q23" s="306">
        <f t="shared" si="4"/>
        <v>0</v>
      </c>
      <c r="R23" s="274">
        <f t="shared" si="5"/>
        <v>0</v>
      </c>
      <c r="S23" s="274">
        <f t="shared" si="6"/>
        <v>0</v>
      </c>
      <c r="T23" s="1007">
        <f t="shared" si="7"/>
        <v>0</v>
      </c>
      <c r="U23" s="307"/>
      <c r="AD23" s="308"/>
    </row>
    <row r="24" spans="1:54" s="274" customFormat="1" ht="39.75" customHeight="1" x14ac:dyDescent="0.3">
      <c r="A24" s="303">
        <v>6</v>
      </c>
      <c r="B24" s="781">
        <v>7000029703</v>
      </c>
      <c r="C24" s="779">
        <v>10</v>
      </c>
      <c r="D24" s="779">
        <v>30</v>
      </c>
      <c r="E24" s="779">
        <v>60</v>
      </c>
      <c r="F24" s="781" t="s">
        <v>384</v>
      </c>
      <c r="G24" s="779">
        <v>170005001</v>
      </c>
      <c r="H24" s="779">
        <v>998734</v>
      </c>
      <c r="I24" s="783"/>
      <c r="J24" s="779">
        <v>18</v>
      </c>
      <c r="K24" s="784"/>
      <c r="L24" s="781" t="s">
        <v>386</v>
      </c>
      <c r="M24" s="779" t="s">
        <v>34</v>
      </c>
      <c r="N24" s="779">
        <v>2</v>
      </c>
      <c r="O24" s="304"/>
      <c r="P24" s="305" t="str">
        <f t="shared" si="0"/>
        <v>Included</v>
      </c>
      <c r="Q24" s="306">
        <f t="shared" si="4"/>
        <v>0</v>
      </c>
      <c r="R24" s="274">
        <f t="shared" si="5"/>
        <v>0</v>
      </c>
      <c r="S24" s="274">
        <f t="shared" si="6"/>
        <v>0</v>
      </c>
      <c r="T24" s="1007">
        <f t="shared" si="7"/>
        <v>0</v>
      </c>
      <c r="U24" s="307"/>
      <c r="AD24" s="308"/>
    </row>
    <row r="25" spans="1:54" s="274" customFormat="1" ht="39.75" customHeight="1" x14ac:dyDescent="0.3">
      <c r="A25" s="303">
        <v>7</v>
      </c>
      <c r="B25" s="781">
        <v>7000029703</v>
      </c>
      <c r="C25" s="779">
        <v>10</v>
      </c>
      <c r="D25" s="779">
        <v>30</v>
      </c>
      <c r="E25" s="779">
        <v>70</v>
      </c>
      <c r="F25" s="781" t="s">
        <v>384</v>
      </c>
      <c r="G25" s="779">
        <v>170000375</v>
      </c>
      <c r="H25" s="779">
        <v>998734</v>
      </c>
      <c r="I25" s="783"/>
      <c r="J25" s="779">
        <v>18</v>
      </c>
      <c r="K25" s="784"/>
      <c r="L25" s="781" t="s">
        <v>348</v>
      </c>
      <c r="M25" s="779" t="s">
        <v>34</v>
      </c>
      <c r="N25" s="779">
        <v>2</v>
      </c>
      <c r="O25" s="304"/>
      <c r="P25" s="305" t="str">
        <f t="shared" si="0"/>
        <v>Included</v>
      </c>
      <c r="Q25" s="306">
        <f t="shared" si="4"/>
        <v>0</v>
      </c>
      <c r="R25" s="274">
        <f t="shared" si="5"/>
        <v>0</v>
      </c>
      <c r="S25" s="274">
        <f t="shared" si="6"/>
        <v>0</v>
      </c>
      <c r="T25" s="1007">
        <f t="shared" si="7"/>
        <v>0</v>
      </c>
      <c r="U25" s="307"/>
      <c r="AD25" s="308"/>
    </row>
    <row r="26" spans="1:54" ht="31.5" customHeight="1" x14ac:dyDescent="0.3">
      <c r="A26" s="299" t="s">
        <v>36</v>
      </c>
      <c r="B26" s="300" t="s">
        <v>387</v>
      </c>
      <c r="C26" s="301"/>
      <c r="D26" s="301"/>
      <c r="E26" s="301"/>
      <c r="F26" s="301"/>
      <c r="G26" s="301"/>
      <c r="H26" s="301"/>
      <c r="I26" s="301"/>
      <c r="J26" s="301"/>
      <c r="K26" s="301"/>
      <c r="L26" s="301"/>
      <c r="M26" s="301"/>
      <c r="N26" s="301"/>
      <c r="O26" s="301"/>
      <c r="P26" s="301"/>
      <c r="Q26" s="302"/>
      <c r="R26" s="295"/>
      <c r="S26" s="295"/>
      <c r="T26" s="1008"/>
      <c r="U26" s="295"/>
      <c r="AL26" s="843" t="s">
        <v>139</v>
      </c>
      <c r="AM26" s="843"/>
      <c r="AN26" s="7" t="s">
        <v>140</v>
      </c>
      <c r="AO26" s="843" t="s">
        <v>141</v>
      </c>
      <c r="AP26" s="843"/>
    </row>
    <row r="27" spans="1:54" s="274" customFormat="1" ht="61.5" customHeight="1" x14ac:dyDescent="0.3">
      <c r="A27" s="303">
        <v>8</v>
      </c>
      <c r="B27" s="781">
        <v>7000029729</v>
      </c>
      <c r="C27" s="779">
        <v>10</v>
      </c>
      <c r="D27" s="779">
        <v>30</v>
      </c>
      <c r="E27" s="779">
        <v>10</v>
      </c>
      <c r="F27" s="781" t="s">
        <v>388</v>
      </c>
      <c r="G27" s="779">
        <v>100002812</v>
      </c>
      <c r="H27" s="779">
        <v>998734</v>
      </c>
      <c r="I27" s="783"/>
      <c r="J27" s="779">
        <v>18</v>
      </c>
      <c r="K27" s="784"/>
      <c r="L27" s="781" t="s">
        <v>343</v>
      </c>
      <c r="M27" s="779" t="s">
        <v>34</v>
      </c>
      <c r="N27" s="779">
        <v>1</v>
      </c>
      <c r="O27" s="304"/>
      <c r="P27" s="305" t="str">
        <f t="shared" si="0"/>
        <v>Included</v>
      </c>
      <c r="Q27" s="306">
        <f t="shared" si="1"/>
        <v>0</v>
      </c>
      <c r="R27" s="274">
        <f t="shared" ref="R20:R71" si="8">IF(P27="Included",0,P27)</f>
        <v>0</v>
      </c>
      <c r="S27" s="274">
        <f t="shared" ref="S20:S71" si="9">IF(K27="",(R27*J27/100),(R27*K27))</f>
        <v>0</v>
      </c>
      <c r="T27" s="1007">
        <f t="shared" ref="T20:T71" si="10">+N27*O27</f>
        <v>0</v>
      </c>
      <c r="U27" s="307"/>
      <c r="AD27" s="308"/>
    </row>
    <row r="28" spans="1:54" s="274" customFormat="1" ht="39.75" customHeight="1" x14ac:dyDescent="0.3">
      <c r="A28" s="303">
        <v>9</v>
      </c>
      <c r="B28" s="781">
        <v>7000029729</v>
      </c>
      <c r="C28" s="779">
        <v>10</v>
      </c>
      <c r="D28" s="779">
        <v>30</v>
      </c>
      <c r="E28" s="779">
        <v>20</v>
      </c>
      <c r="F28" s="781" t="s">
        <v>388</v>
      </c>
      <c r="G28" s="779">
        <v>170000433</v>
      </c>
      <c r="H28" s="779">
        <v>998734</v>
      </c>
      <c r="I28" s="783"/>
      <c r="J28" s="779">
        <v>18</v>
      </c>
      <c r="K28" s="784"/>
      <c r="L28" s="781" t="s">
        <v>344</v>
      </c>
      <c r="M28" s="779" t="s">
        <v>34</v>
      </c>
      <c r="N28" s="779">
        <v>4</v>
      </c>
      <c r="O28" s="304"/>
      <c r="P28" s="305" t="str">
        <f t="shared" si="0"/>
        <v>Included</v>
      </c>
      <c r="Q28" s="306">
        <f t="shared" ref="Q28:Q36" si="11">S28</f>
        <v>0</v>
      </c>
      <c r="R28" s="274">
        <f t="shared" ref="R28:R36" si="12">IF(P28="Included",0,P28)</f>
        <v>0</v>
      </c>
      <c r="S28" s="274">
        <f t="shared" ref="S28:S36" si="13">IF(K28="",(R28*J28/100),(R28*K28))</f>
        <v>0</v>
      </c>
      <c r="T28" s="1007">
        <f t="shared" ref="T28:T36" si="14">+N28*O28</f>
        <v>0</v>
      </c>
      <c r="U28" s="307"/>
      <c r="AD28" s="308"/>
    </row>
    <row r="29" spans="1:54" s="274" customFormat="1" ht="39.75" customHeight="1" x14ac:dyDescent="0.3">
      <c r="A29" s="303">
        <v>10</v>
      </c>
      <c r="B29" s="781">
        <v>7000029729</v>
      </c>
      <c r="C29" s="779">
        <v>10</v>
      </c>
      <c r="D29" s="779">
        <v>30</v>
      </c>
      <c r="E29" s="779">
        <v>30</v>
      </c>
      <c r="F29" s="781" t="s">
        <v>388</v>
      </c>
      <c r="G29" s="779">
        <v>100002825</v>
      </c>
      <c r="H29" s="779">
        <v>998734</v>
      </c>
      <c r="I29" s="783"/>
      <c r="J29" s="779">
        <v>18</v>
      </c>
      <c r="K29" s="784"/>
      <c r="L29" s="781" t="s">
        <v>345</v>
      </c>
      <c r="M29" s="779" t="s">
        <v>35</v>
      </c>
      <c r="N29" s="779">
        <v>4</v>
      </c>
      <c r="O29" s="304"/>
      <c r="P29" s="305" t="str">
        <f t="shared" si="0"/>
        <v>Included</v>
      </c>
      <c r="Q29" s="306">
        <f t="shared" si="11"/>
        <v>0</v>
      </c>
      <c r="R29" s="274">
        <f t="shared" si="12"/>
        <v>0</v>
      </c>
      <c r="S29" s="274">
        <f t="shared" si="13"/>
        <v>0</v>
      </c>
      <c r="T29" s="1007">
        <f t="shared" si="14"/>
        <v>0</v>
      </c>
      <c r="U29" s="307"/>
      <c r="AD29" s="308"/>
    </row>
    <row r="30" spans="1:54" s="274" customFormat="1" ht="39.75" customHeight="1" x14ac:dyDescent="0.3">
      <c r="A30" s="303">
        <v>11</v>
      </c>
      <c r="B30" s="781">
        <v>7000029729</v>
      </c>
      <c r="C30" s="779">
        <v>10</v>
      </c>
      <c r="D30" s="779">
        <v>30</v>
      </c>
      <c r="E30" s="779">
        <v>40</v>
      </c>
      <c r="F30" s="781" t="s">
        <v>388</v>
      </c>
      <c r="G30" s="779">
        <v>170000550</v>
      </c>
      <c r="H30" s="779">
        <v>998336</v>
      </c>
      <c r="I30" s="783"/>
      <c r="J30" s="779">
        <v>18</v>
      </c>
      <c r="K30" s="784"/>
      <c r="L30" s="781" t="s">
        <v>346</v>
      </c>
      <c r="M30" s="779" t="s">
        <v>34</v>
      </c>
      <c r="N30" s="779">
        <v>4</v>
      </c>
      <c r="O30" s="304"/>
      <c r="P30" s="305" t="str">
        <f t="shared" si="0"/>
        <v>Included</v>
      </c>
      <c r="Q30" s="306">
        <f t="shared" si="11"/>
        <v>0</v>
      </c>
      <c r="R30" s="274">
        <f t="shared" si="12"/>
        <v>0</v>
      </c>
      <c r="S30" s="274">
        <f t="shared" si="13"/>
        <v>0</v>
      </c>
      <c r="T30" s="1007">
        <f t="shared" si="14"/>
        <v>0</v>
      </c>
      <c r="U30" s="307"/>
      <c r="AD30" s="308"/>
    </row>
    <row r="31" spans="1:54" s="274" customFormat="1" ht="39.75" customHeight="1" x14ac:dyDescent="0.3">
      <c r="A31" s="303">
        <v>12</v>
      </c>
      <c r="B31" s="781">
        <v>7000029729</v>
      </c>
      <c r="C31" s="779">
        <v>10</v>
      </c>
      <c r="D31" s="779">
        <v>30</v>
      </c>
      <c r="E31" s="779">
        <v>50</v>
      </c>
      <c r="F31" s="781" t="s">
        <v>388</v>
      </c>
      <c r="G31" s="779">
        <v>100002829</v>
      </c>
      <c r="H31" s="779">
        <v>998734</v>
      </c>
      <c r="I31" s="783"/>
      <c r="J31" s="779">
        <v>18</v>
      </c>
      <c r="K31" s="784"/>
      <c r="L31" s="781" t="s">
        <v>347</v>
      </c>
      <c r="M31" s="779" t="s">
        <v>35</v>
      </c>
      <c r="N31" s="779">
        <v>2</v>
      </c>
      <c r="O31" s="304"/>
      <c r="P31" s="305" t="str">
        <f t="shared" si="0"/>
        <v>Included</v>
      </c>
      <c r="Q31" s="306">
        <f t="shared" si="11"/>
        <v>0</v>
      </c>
      <c r="R31" s="274">
        <f t="shared" si="12"/>
        <v>0</v>
      </c>
      <c r="S31" s="274">
        <f t="shared" si="13"/>
        <v>0</v>
      </c>
      <c r="T31" s="1007">
        <f t="shared" si="14"/>
        <v>0</v>
      </c>
      <c r="U31" s="307"/>
      <c r="AD31" s="308"/>
    </row>
    <row r="32" spans="1:54" s="274" customFormat="1" ht="39.75" customHeight="1" x14ac:dyDescent="0.3">
      <c r="A32" s="303">
        <v>13</v>
      </c>
      <c r="B32" s="781">
        <v>7000029729</v>
      </c>
      <c r="C32" s="779">
        <v>10</v>
      </c>
      <c r="D32" s="779">
        <v>30</v>
      </c>
      <c r="E32" s="779">
        <v>60</v>
      </c>
      <c r="F32" s="781" t="s">
        <v>388</v>
      </c>
      <c r="G32" s="779">
        <v>170005001</v>
      </c>
      <c r="H32" s="779">
        <v>998734</v>
      </c>
      <c r="I32" s="783"/>
      <c r="J32" s="779">
        <v>18</v>
      </c>
      <c r="K32" s="784"/>
      <c r="L32" s="781" t="s">
        <v>386</v>
      </c>
      <c r="M32" s="779" t="s">
        <v>34</v>
      </c>
      <c r="N32" s="779">
        <v>8</v>
      </c>
      <c r="O32" s="304"/>
      <c r="P32" s="305" t="str">
        <f t="shared" ref="P32:P34" si="15">IF(O32=0, "Included", IF(ISERROR(N32*O32), O32, N32*O32))</f>
        <v>Included</v>
      </c>
      <c r="Q32" s="306">
        <f t="shared" si="11"/>
        <v>0</v>
      </c>
      <c r="R32" s="274">
        <f t="shared" si="12"/>
        <v>0</v>
      </c>
      <c r="S32" s="274">
        <f t="shared" si="13"/>
        <v>0</v>
      </c>
      <c r="T32" s="1007">
        <f t="shared" si="14"/>
        <v>0</v>
      </c>
      <c r="U32" s="307"/>
      <c r="AD32" s="308"/>
    </row>
    <row r="33" spans="1:42" s="274" customFormat="1" ht="39.75" customHeight="1" x14ac:dyDescent="0.3">
      <c r="A33" s="303">
        <v>14</v>
      </c>
      <c r="B33" s="781">
        <v>7000029729</v>
      </c>
      <c r="C33" s="779">
        <v>10</v>
      </c>
      <c r="D33" s="779">
        <v>30</v>
      </c>
      <c r="E33" s="779">
        <v>70</v>
      </c>
      <c r="F33" s="781" t="s">
        <v>388</v>
      </c>
      <c r="G33" s="779">
        <v>170000375</v>
      </c>
      <c r="H33" s="779">
        <v>998734</v>
      </c>
      <c r="I33" s="783"/>
      <c r="J33" s="779">
        <v>18</v>
      </c>
      <c r="K33" s="784"/>
      <c r="L33" s="781" t="s">
        <v>348</v>
      </c>
      <c r="M33" s="779" t="s">
        <v>34</v>
      </c>
      <c r="N33" s="779">
        <v>2</v>
      </c>
      <c r="O33" s="304"/>
      <c r="P33" s="305" t="str">
        <f t="shared" si="15"/>
        <v>Included</v>
      </c>
      <c r="Q33" s="306">
        <f t="shared" si="11"/>
        <v>0</v>
      </c>
      <c r="R33" s="274">
        <f t="shared" si="12"/>
        <v>0</v>
      </c>
      <c r="S33" s="274">
        <f t="shared" si="13"/>
        <v>0</v>
      </c>
      <c r="T33" s="1007">
        <f t="shared" si="14"/>
        <v>0</v>
      </c>
      <c r="U33" s="307"/>
      <c r="AD33" s="308"/>
    </row>
    <row r="34" spans="1:42" s="274" customFormat="1" ht="39.75" customHeight="1" x14ac:dyDescent="0.3">
      <c r="A34" s="303">
        <v>15</v>
      </c>
      <c r="B34" s="781">
        <v>7000029729</v>
      </c>
      <c r="C34" s="779">
        <v>10</v>
      </c>
      <c r="D34" s="779">
        <v>30</v>
      </c>
      <c r="E34" s="779">
        <v>80</v>
      </c>
      <c r="F34" s="781" t="s">
        <v>388</v>
      </c>
      <c r="G34" s="779">
        <v>100002831</v>
      </c>
      <c r="H34" s="779">
        <v>998734</v>
      </c>
      <c r="I34" s="783"/>
      <c r="J34" s="779">
        <v>18</v>
      </c>
      <c r="K34" s="784"/>
      <c r="L34" s="781" t="s">
        <v>153</v>
      </c>
      <c r="M34" s="779" t="s">
        <v>35</v>
      </c>
      <c r="N34" s="779">
        <v>1</v>
      </c>
      <c r="O34" s="304"/>
      <c r="P34" s="305" t="str">
        <f t="shared" si="15"/>
        <v>Included</v>
      </c>
      <c r="Q34" s="306">
        <f t="shared" si="11"/>
        <v>0</v>
      </c>
      <c r="R34" s="274">
        <f t="shared" si="12"/>
        <v>0</v>
      </c>
      <c r="S34" s="274">
        <f t="shared" si="13"/>
        <v>0</v>
      </c>
      <c r="T34" s="1007">
        <f t="shared" si="14"/>
        <v>0</v>
      </c>
      <c r="U34" s="307"/>
      <c r="AD34" s="308"/>
    </row>
    <row r="35" spans="1:42" s="274" customFormat="1" ht="39.75" customHeight="1" x14ac:dyDescent="0.3">
      <c r="A35" s="303">
        <v>16</v>
      </c>
      <c r="B35" s="781">
        <v>7000029729</v>
      </c>
      <c r="C35" s="779">
        <v>10</v>
      </c>
      <c r="D35" s="779">
        <v>30</v>
      </c>
      <c r="E35" s="779">
        <v>90</v>
      </c>
      <c r="F35" s="781" t="s">
        <v>388</v>
      </c>
      <c r="G35" s="779">
        <v>100002832</v>
      </c>
      <c r="H35" s="779">
        <v>998734</v>
      </c>
      <c r="I35" s="783"/>
      <c r="J35" s="779">
        <v>18</v>
      </c>
      <c r="K35" s="784"/>
      <c r="L35" s="781" t="s">
        <v>152</v>
      </c>
      <c r="M35" s="779" t="s">
        <v>35</v>
      </c>
      <c r="N35" s="779">
        <v>1</v>
      </c>
      <c r="O35" s="304"/>
      <c r="P35" s="305" t="str">
        <f t="shared" si="0"/>
        <v>Included</v>
      </c>
      <c r="Q35" s="306">
        <f t="shared" si="11"/>
        <v>0</v>
      </c>
      <c r="R35" s="274">
        <f t="shared" si="12"/>
        <v>0</v>
      </c>
      <c r="S35" s="274">
        <f t="shared" si="13"/>
        <v>0</v>
      </c>
      <c r="T35" s="1007">
        <f t="shared" si="14"/>
        <v>0</v>
      </c>
      <c r="U35" s="307"/>
      <c r="AD35" s="308"/>
    </row>
    <row r="36" spans="1:42" s="274" customFormat="1" ht="39.75" customHeight="1" x14ac:dyDescent="0.3">
      <c r="A36" s="303">
        <v>17</v>
      </c>
      <c r="B36" s="781">
        <v>7000029729</v>
      </c>
      <c r="C36" s="779">
        <v>10</v>
      </c>
      <c r="D36" s="779">
        <v>30</v>
      </c>
      <c r="E36" s="779">
        <v>100</v>
      </c>
      <c r="F36" s="781" t="s">
        <v>388</v>
      </c>
      <c r="G36" s="779">
        <v>100002836</v>
      </c>
      <c r="H36" s="779">
        <v>998734</v>
      </c>
      <c r="I36" s="783"/>
      <c r="J36" s="779">
        <v>18</v>
      </c>
      <c r="K36" s="784"/>
      <c r="L36" s="781" t="s">
        <v>354</v>
      </c>
      <c r="M36" s="779" t="s">
        <v>35</v>
      </c>
      <c r="N36" s="779">
        <v>1</v>
      </c>
      <c r="O36" s="304"/>
      <c r="P36" s="305" t="str">
        <f t="shared" si="0"/>
        <v>Included</v>
      </c>
      <c r="Q36" s="306">
        <f t="shared" si="11"/>
        <v>0</v>
      </c>
      <c r="R36" s="274">
        <f t="shared" si="12"/>
        <v>0</v>
      </c>
      <c r="S36" s="274">
        <f t="shared" si="13"/>
        <v>0</v>
      </c>
      <c r="T36" s="1007">
        <f t="shared" si="14"/>
        <v>0</v>
      </c>
      <c r="U36" s="307"/>
      <c r="AD36" s="308"/>
    </row>
    <row r="37" spans="1:42" ht="31.5" customHeight="1" x14ac:dyDescent="0.3">
      <c r="A37" s="299" t="s">
        <v>338</v>
      </c>
      <c r="B37" s="300" t="s">
        <v>390</v>
      </c>
      <c r="C37" s="301"/>
      <c r="D37" s="301"/>
      <c r="E37" s="301"/>
      <c r="F37" s="301"/>
      <c r="G37" s="301"/>
      <c r="H37" s="301"/>
      <c r="I37" s="301"/>
      <c r="J37" s="301"/>
      <c r="K37" s="301"/>
      <c r="L37" s="301"/>
      <c r="M37" s="301"/>
      <c r="N37" s="301"/>
      <c r="O37" s="301"/>
      <c r="P37" s="301"/>
      <c r="Q37" s="302"/>
      <c r="R37" s="295"/>
      <c r="S37" s="295"/>
      <c r="T37" s="1008"/>
      <c r="U37" s="295"/>
      <c r="AL37" s="843" t="s">
        <v>139</v>
      </c>
      <c r="AM37" s="843"/>
      <c r="AN37" s="7" t="s">
        <v>140</v>
      </c>
      <c r="AO37" s="843" t="s">
        <v>141</v>
      </c>
      <c r="AP37" s="843"/>
    </row>
    <row r="38" spans="1:42" s="274" customFormat="1" ht="63" customHeight="1" x14ac:dyDescent="0.3">
      <c r="A38" s="303">
        <v>18</v>
      </c>
      <c r="B38" s="781">
        <v>7000029766</v>
      </c>
      <c r="C38" s="779">
        <v>10</v>
      </c>
      <c r="D38" s="779">
        <v>20</v>
      </c>
      <c r="E38" s="779">
        <v>10</v>
      </c>
      <c r="F38" s="781" t="s">
        <v>391</v>
      </c>
      <c r="G38" s="779">
        <v>170005196</v>
      </c>
      <c r="H38" s="779">
        <v>998734</v>
      </c>
      <c r="I38" s="783"/>
      <c r="J38" s="779">
        <v>18</v>
      </c>
      <c r="K38" s="784"/>
      <c r="L38" s="781" t="s">
        <v>392</v>
      </c>
      <c r="M38" s="779" t="s">
        <v>34</v>
      </c>
      <c r="N38" s="779">
        <v>7</v>
      </c>
      <c r="O38" s="304"/>
      <c r="P38" s="305" t="str">
        <f t="shared" si="0"/>
        <v>Included</v>
      </c>
      <c r="Q38" s="306">
        <f t="shared" si="1"/>
        <v>0</v>
      </c>
      <c r="R38" s="274">
        <f t="shared" si="8"/>
        <v>0</v>
      </c>
      <c r="S38" s="274">
        <f t="shared" si="9"/>
        <v>0</v>
      </c>
      <c r="T38" s="1007">
        <f t="shared" si="10"/>
        <v>0</v>
      </c>
      <c r="U38" s="307"/>
      <c r="AD38" s="308"/>
    </row>
    <row r="39" spans="1:42" s="274" customFormat="1" ht="39.75" customHeight="1" x14ac:dyDescent="0.3">
      <c r="A39" s="303">
        <v>19</v>
      </c>
      <c r="B39" s="781">
        <v>7000029766</v>
      </c>
      <c r="C39" s="779">
        <v>10</v>
      </c>
      <c r="D39" s="779">
        <v>20</v>
      </c>
      <c r="E39" s="779">
        <v>20</v>
      </c>
      <c r="F39" s="781" t="s">
        <v>391</v>
      </c>
      <c r="G39" s="779">
        <v>170005197</v>
      </c>
      <c r="H39" s="779">
        <v>998734</v>
      </c>
      <c r="I39" s="783"/>
      <c r="J39" s="779">
        <v>18</v>
      </c>
      <c r="K39" s="784"/>
      <c r="L39" s="781" t="s">
        <v>393</v>
      </c>
      <c r="M39" s="779" t="s">
        <v>34</v>
      </c>
      <c r="N39" s="779">
        <v>1</v>
      </c>
      <c r="O39" s="304"/>
      <c r="P39" s="305" t="str">
        <f t="shared" si="0"/>
        <v>Included</v>
      </c>
      <c r="Q39" s="306">
        <f t="shared" ref="Q39:Q48" si="16">S39</f>
        <v>0</v>
      </c>
      <c r="R39" s="274">
        <f t="shared" ref="R39:R48" si="17">IF(P39="Included",0,P39)</f>
        <v>0</v>
      </c>
      <c r="S39" s="274">
        <f t="shared" ref="S39:S48" si="18">IF(K39="",(R39*J39/100),(R39*K39))</f>
        <v>0</v>
      </c>
      <c r="T39" s="1007">
        <f t="shared" ref="T39:T48" si="19">+N39*O39</f>
        <v>0</v>
      </c>
      <c r="U39" s="307"/>
      <c r="AD39" s="308"/>
    </row>
    <row r="40" spans="1:42" s="274" customFormat="1" ht="39.75" customHeight="1" x14ac:dyDescent="0.3">
      <c r="A40" s="303">
        <v>20</v>
      </c>
      <c r="B40" s="781">
        <v>7000029766</v>
      </c>
      <c r="C40" s="779">
        <v>10</v>
      </c>
      <c r="D40" s="779">
        <v>20</v>
      </c>
      <c r="E40" s="779">
        <v>30</v>
      </c>
      <c r="F40" s="781" t="s">
        <v>391</v>
      </c>
      <c r="G40" s="779">
        <v>170005198</v>
      </c>
      <c r="H40" s="779">
        <v>998734</v>
      </c>
      <c r="I40" s="783"/>
      <c r="J40" s="779">
        <v>18</v>
      </c>
      <c r="K40" s="784"/>
      <c r="L40" s="781" t="s">
        <v>394</v>
      </c>
      <c r="M40" s="779" t="s">
        <v>34</v>
      </c>
      <c r="N40" s="779">
        <v>1</v>
      </c>
      <c r="O40" s="304"/>
      <c r="P40" s="305" t="str">
        <f t="shared" si="0"/>
        <v>Included</v>
      </c>
      <c r="Q40" s="306">
        <f t="shared" si="16"/>
        <v>0</v>
      </c>
      <c r="R40" s="274">
        <f t="shared" si="17"/>
        <v>0</v>
      </c>
      <c r="S40" s="274">
        <f t="shared" si="18"/>
        <v>0</v>
      </c>
      <c r="T40" s="1007">
        <f t="shared" si="19"/>
        <v>0</v>
      </c>
      <c r="U40" s="307"/>
      <c r="AD40" s="308"/>
    </row>
    <row r="41" spans="1:42" s="274" customFormat="1" ht="39.75" customHeight="1" x14ac:dyDescent="0.3">
      <c r="A41" s="303">
        <v>21</v>
      </c>
      <c r="B41" s="781">
        <v>7000029766</v>
      </c>
      <c r="C41" s="779">
        <v>10</v>
      </c>
      <c r="D41" s="779">
        <v>20</v>
      </c>
      <c r="E41" s="779">
        <v>40</v>
      </c>
      <c r="F41" s="781" t="s">
        <v>391</v>
      </c>
      <c r="G41" s="779">
        <v>170005198</v>
      </c>
      <c r="H41" s="779">
        <v>998734</v>
      </c>
      <c r="I41" s="783"/>
      <c r="J41" s="779">
        <v>18</v>
      </c>
      <c r="K41" s="784"/>
      <c r="L41" s="781" t="s">
        <v>394</v>
      </c>
      <c r="M41" s="779" t="s">
        <v>34</v>
      </c>
      <c r="N41" s="779">
        <v>1</v>
      </c>
      <c r="O41" s="304"/>
      <c r="P41" s="305" t="str">
        <f t="shared" si="0"/>
        <v>Included</v>
      </c>
      <c r="Q41" s="306">
        <f t="shared" si="16"/>
        <v>0</v>
      </c>
      <c r="R41" s="274">
        <f t="shared" si="17"/>
        <v>0</v>
      </c>
      <c r="S41" s="274">
        <f t="shared" si="18"/>
        <v>0</v>
      </c>
      <c r="T41" s="1007">
        <f t="shared" si="19"/>
        <v>0</v>
      </c>
      <c r="U41" s="307"/>
      <c r="AD41" s="308"/>
    </row>
    <row r="42" spans="1:42" s="274" customFormat="1" ht="49.5" customHeight="1" x14ac:dyDescent="0.3">
      <c r="A42" s="303">
        <v>22</v>
      </c>
      <c r="B42" s="781">
        <v>7000029766</v>
      </c>
      <c r="C42" s="779">
        <v>10</v>
      </c>
      <c r="D42" s="779">
        <v>20</v>
      </c>
      <c r="E42" s="779">
        <v>50</v>
      </c>
      <c r="F42" s="781" t="s">
        <v>391</v>
      </c>
      <c r="G42" s="779">
        <v>170005200</v>
      </c>
      <c r="H42" s="779">
        <v>998734</v>
      </c>
      <c r="I42" s="783"/>
      <c r="J42" s="779">
        <v>18</v>
      </c>
      <c r="K42" s="784"/>
      <c r="L42" s="781" t="s">
        <v>395</v>
      </c>
      <c r="M42" s="779" t="s">
        <v>34</v>
      </c>
      <c r="N42" s="779">
        <v>6</v>
      </c>
      <c r="O42" s="304"/>
      <c r="P42" s="305" t="str">
        <f t="shared" si="0"/>
        <v>Included</v>
      </c>
      <c r="Q42" s="306">
        <f t="shared" si="16"/>
        <v>0</v>
      </c>
      <c r="R42" s="274">
        <f t="shared" si="17"/>
        <v>0</v>
      </c>
      <c r="S42" s="274">
        <f t="shared" si="18"/>
        <v>0</v>
      </c>
      <c r="T42" s="1007">
        <f t="shared" si="19"/>
        <v>0</v>
      </c>
      <c r="U42" s="307"/>
      <c r="AD42" s="308"/>
    </row>
    <row r="43" spans="1:42" s="274" customFormat="1" ht="38.25" customHeight="1" x14ac:dyDescent="0.3">
      <c r="A43" s="303">
        <v>23</v>
      </c>
      <c r="B43" s="781">
        <v>7000029766</v>
      </c>
      <c r="C43" s="779">
        <v>10</v>
      </c>
      <c r="D43" s="779">
        <v>20</v>
      </c>
      <c r="E43" s="779">
        <v>60</v>
      </c>
      <c r="F43" s="781" t="s">
        <v>391</v>
      </c>
      <c r="G43" s="779">
        <v>170005201</v>
      </c>
      <c r="H43" s="779">
        <v>998734</v>
      </c>
      <c r="I43" s="783"/>
      <c r="J43" s="779">
        <v>18</v>
      </c>
      <c r="K43" s="784"/>
      <c r="L43" s="781" t="s">
        <v>396</v>
      </c>
      <c r="M43" s="779" t="s">
        <v>34</v>
      </c>
      <c r="N43" s="779">
        <v>12</v>
      </c>
      <c r="O43" s="304"/>
      <c r="P43" s="305" t="str">
        <f t="shared" si="0"/>
        <v>Included</v>
      </c>
      <c r="Q43" s="306">
        <f t="shared" si="16"/>
        <v>0</v>
      </c>
      <c r="R43" s="274">
        <f t="shared" si="17"/>
        <v>0</v>
      </c>
      <c r="S43" s="274">
        <f t="shared" si="18"/>
        <v>0</v>
      </c>
      <c r="T43" s="1007">
        <f t="shared" si="19"/>
        <v>0</v>
      </c>
      <c r="U43" s="307"/>
      <c r="AD43" s="308"/>
    </row>
    <row r="44" spans="1:42" s="274" customFormat="1" ht="38.25" customHeight="1" x14ac:dyDescent="0.3">
      <c r="A44" s="303">
        <v>24</v>
      </c>
      <c r="B44" s="781">
        <v>7000029766</v>
      </c>
      <c r="C44" s="779">
        <v>10</v>
      </c>
      <c r="D44" s="779">
        <v>20</v>
      </c>
      <c r="E44" s="779">
        <v>70</v>
      </c>
      <c r="F44" s="781" t="s">
        <v>391</v>
      </c>
      <c r="G44" s="779">
        <v>100002825</v>
      </c>
      <c r="H44" s="779">
        <v>998734</v>
      </c>
      <c r="I44" s="783"/>
      <c r="J44" s="779">
        <v>18</v>
      </c>
      <c r="K44" s="784"/>
      <c r="L44" s="781" t="s">
        <v>345</v>
      </c>
      <c r="M44" s="779" t="s">
        <v>35</v>
      </c>
      <c r="N44" s="779">
        <v>14</v>
      </c>
      <c r="O44" s="304"/>
      <c r="P44" s="305" t="str">
        <f t="shared" si="0"/>
        <v>Included</v>
      </c>
      <c r="Q44" s="306">
        <f t="shared" si="16"/>
        <v>0</v>
      </c>
      <c r="R44" s="274">
        <f t="shared" si="17"/>
        <v>0</v>
      </c>
      <c r="S44" s="274">
        <f t="shared" si="18"/>
        <v>0</v>
      </c>
      <c r="T44" s="1007">
        <f t="shared" si="19"/>
        <v>0</v>
      </c>
      <c r="U44" s="307"/>
      <c r="AD44" s="308"/>
    </row>
    <row r="45" spans="1:42" s="274" customFormat="1" ht="38.25" customHeight="1" x14ac:dyDescent="0.3">
      <c r="A45" s="303">
        <v>25</v>
      </c>
      <c r="B45" s="781">
        <v>7000029766</v>
      </c>
      <c r="C45" s="779">
        <v>10</v>
      </c>
      <c r="D45" s="779">
        <v>20</v>
      </c>
      <c r="E45" s="779">
        <v>80</v>
      </c>
      <c r="F45" s="781" t="s">
        <v>391</v>
      </c>
      <c r="G45" s="779">
        <v>170000550</v>
      </c>
      <c r="H45" s="779">
        <v>998336</v>
      </c>
      <c r="I45" s="783"/>
      <c r="J45" s="779">
        <v>18</v>
      </c>
      <c r="K45" s="784"/>
      <c r="L45" s="781" t="s">
        <v>346</v>
      </c>
      <c r="M45" s="779" t="s">
        <v>34</v>
      </c>
      <c r="N45" s="779">
        <v>14</v>
      </c>
      <c r="O45" s="304"/>
      <c r="P45" s="305" t="str">
        <f t="shared" si="0"/>
        <v>Included</v>
      </c>
      <c r="Q45" s="306">
        <f t="shared" si="16"/>
        <v>0</v>
      </c>
      <c r="R45" s="274">
        <f t="shared" si="17"/>
        <v>0</v>
      </c>
      <c r="S45" s="274">
        <f t="shared" si="18"/>
        <v>0</v>
      </c>
      <c r="T45" s="1007">
        <f t="shared" si="19"/>
        <v>0</v>
      </c>
      <c r="U45" s="307"/>
      <c r="AD45" s="308"/>
    </row>
    <row r="46" spans="1:42" s="274" customFormat="1" ht="38.25" customHeight="1" x14ac:dyDescent="0.3">
      <c r="A46" s="303">
        <v>26</v>
      </c>
      <c r="B46" s="781">
        <v>7000029766</v>
      </c>
      <c r="C46" s="779">
        <v>10</v>
      </c>
      <c r="D46" s="779">
        <v>20</v>
      </c>
      <c r="E46" s="779">
        <v>90</v>
      </c>
      <c r="F46" s="781" t="s">
        <v>391</v>
      </c>
      <c r="G46" s="779">
        <v>100002829</v>
      </c>
      <c r="H46" s="779">
        <v>998734</v>
      </c>
      <c r="I46" s="783"/>
      <c r="J46" s="779">
        <v>18</v>
      </c>
      <c r="K46" s="784"/>
      <c r="L46" s="781" t="s">
        <v>347</v>
      </c>
      <c r="M46" s="779" t="s">
        <v>35</v>
      </c>
      <c r="N46" s="779">
        <v>7</v>
      </c>
      <c r="O46" s="304"/>
      <c r="P46" s="305" t="str">
        <f t="shared" si="0"/>
        <v>Included</v>
      </c>
      <c r="Q46" s="306">
        <f t="shared" si="16"/>
        <v>0</v>
      </c>
      <c r="R46" s="274">
        <f t="shared" si="17"/>
        <v>0</v>
      </c>
      <c r="S46" s="274">
        <f t="shared" si="18"/>
        <v>0</v>
      </c>
      <c r="T46" s="1007">
        <f t="shared" si="19"/>
        <v>0</v>
      </c>
      <c r="U46" s="307"/>
      <c r="AD46" s="308"/>
    </row>
    <row r="47" spans="1:42" s="274" customFormat="1" ht="38.25" customHeight="1" x14ac:dyDescent="0.3">
      <c r="A47" s="303">
        <v>27</v>
      </c>
      <c r="B47" s="781">
        <v>7000029766</v>
      </c>
      <c r="C47" s="779">
        <v>10</v>
      </c>
      <c r="D47" s="779">
        <v>20</v>
      </c>
      <c r="E47" s="779">
        <v>100</v>
      </c>
      <c r="F47" s="781" t="s">
        <v>391</v>
      </c>
      <c r="G47" s="779">
        <v>170000375</v>
      </c>
      <c r="H47" s="779">
        <v>998734</v>
      </c>
      <c r="I47" s="783"/>
      <c r="J47" s="779">
        <v>18</v>
      </c>
      <c r="K47" s="784"/>
      <c r="L47" s="781" t="s">
        <v>348</v>
      </c>
      <c r="M47" s="779" t="s">
        <v>34</v>
      </c>
      <c r="N47" s="779">
        <v>7</v>
      </c>
      <c r="O47" s="304"/>
      <c r="P47" s="305" t="str">
        <f t="shared" si="0"/>
        <v>Included</v>
      </c>
      <c r="Q47" s="306">
        <f t="shared" si="16"/>
        <v>0</v>
      </c>
      <c r="R47" s="274">
        <f t="shared" si="17"/>
        <v>0</v>
      </c>
      <c r="S47" s="274">
        <f t="shared" si="18"/>
        <v>0</v>
      </c>
      <c r="T47" s="1007">
        <f t="shared" si="19"/>
        <v>0</v>
      </c>
      <c r="U47" s="307"/>
      <c r="AD47" s="308"/>
    </row>
    <row r="48" spans="1:42" s="274" customFormat="1" ht="38.25" customHeight="1" x14ac:dyDescent="0.3">
      <c r="A48" s="303">
        <v>28</v>
      </c>
      <c r="B48" s="781">
        <v>7000029766</v>
      </c>
      <c r="C48" s="779">
        <v>10</v>
      </c>
      <c r="D48" s="779">
        <v>20</v>
      </c>
      <c r="E48" s="779">
        <v>110</v>
      </c>
      <c r="F48" s="781" t="s">
        <v>391</v>
      </c>
      <c r="G48" s="779">
        <v>170005250</v>
      </c>
      <c r="H48" s="779">
        <v>998734</v>
      </c>
      <c r="I48" s="783"/>
      <c r="J48" s="779">
        <v>18</v>
      </c>
      <c r="K48" s="784"/>
      <c r="L48" s="781" t="s">
        <v>397</v>
      </c>
      <c r="M48" s="779" t="s">
        <v>398</v>
      </c>
      <c r="N48" s="779">
        <v>4</v>
      </c>
      <c r="O48" s="304"/>
      <c r="P48" s="305" t="str">
        <f t="shared" si="0"/>
        <v>Included</v>
      </c>
      <c r="Q48" s="306">
        <f t="shared" si="16"/>
        <v>0</v>
      </c>
      <c r="R48" s="274">
        <f t="shared" si="17"/>
        <v>0</v>
      </c>
      <c r="S48" s="274">
        <f t="shared" si="18"/>
        <v>0</v>
      </c>
      <c r="T48" s="1007">
        <f t="shared" si="19"/>
        <v>0</v>
      </c>
      <c r="U48" s="307"/>
      <c r="AD48" s="308"/>
    </row>
    <row r="49" spans="1:42" ht="31.5" customHeight="1" x14ac:dyDescent="0.3">
      <c r="A49" s="299" t="s">
        <v>340</v>
      </c>
      <c r="B49" s="300" t="s">
        <v>400</v>
      </c>
      <c r="C49" s="301"/>
      <c r="D49" s="301"/>
      <c r="E49" s="301"/>
      <c r="F49" s="301"/>
      <c r="G49" s="301"/>
      <c r="H49" s="301"/>
      <c r="I49" s="301"/>
      <c r="J49" s="301"/>
      <c r="K49" s="301"/>
      <c r="L49" s="301"/>
      <c r="M49" s="301"/>
      <c r="N49" s="301"/>
      <c r="O49" s="301"/>
      <c r="P49" s="301"/>
      <c r="Q49" s="302"/>
      <c r="R49" s="295"/>
      <c r="S49" s="295"/>
      <c r="T49" s="1008"/>
      <c r="U49" s="295"/>
      <c r="AL49" s="843" t="s">
        <v>139</v>
      </c>
      <c r="AM49" s="843"/>
      <c r="AN49" s="7" t="s">
        <v>140</v>
      </c>
      <c r="AO49" s="843" t="s">
        <v>141</v>
      </c>
      <c r="AP49" s="843"/>
    </row>
    <row r="50" spans="1:42" s="274" customFormat="1" ht="38.25" customHeight="1" x14ac:dyDescent="0.3">
      <c r="A50" s="303">
        <v>29</v>
      </c>
      <c r="B50" s="781">
        <v>7000029788</v>
      </c>
      <c r="C50" s="779">
        <v>10</v>
      </c>
      <c r="D50" s="779">
        <v>30</v>
      </c>
      <c r="E50" s="779">
        <v>10</v>
      </c>
      <c r="F50" s="781" t="s">
        <v>401</v>
      </c>
      <c r="G50" s="779">
        <v>170005196</v>
      </c>
      <c r="H50" s="779">
        <v>998734</v>
      </c>
      <c r="I50" s="783"/>
      <c r="J50" s="779">
        <v>18</v>
      </c>
      <c r="K50" s="784"/>
      <c r="L50" s="781" t="s">
        <v>392</v>
      </c>
      <c r="M50" s="779" t="s">
        <v>34</v>
      </c>
      <c r="N50" s="779">
        <v>7</v>
      </c>
      <c r="O50" s="304"/>
      <c r="P50" s="305" t="str">
        <f t="shared" si="0"/>
        <v>Included</v>
      </c>
      <c r="Q50" s="306">
        <f t="shared" si="1"/>
        <v>0</v>
      </c>
      <c r="R50" s="274">
        <f t="shared" si="8"/>
        <v>0</v>
      </c>
      <c r="S50" s="274">
        <f t="shared" si="9"/>
        <v>0</v>
      </c>
      <c r="T50" s="1007">
        <f t="shared" si="10"/>
        <v>0</v>
      </c>
      <c r="U50" s="307"/>
      <c r="AD50" s="308"/>
    </row>
    <row r="51" spans="1:42" s="274" customFormat="1" ht="38.25" customHeight="1" x14ac:dyDescent="0.3">
      <c r="A51" s="303">
        <v>30</v>
      </c>
      <c r="B51" s="781">
        <v>7000029788</v>
      </c>
      <c r="C51" s="779">
        <v>10</v>
      </c>
      <c r="D51" s="779">
        <v>30</v>
      </c>
      <c r="E51" s="779">
        <v>20</v>
      </c>
      <c r="F51" s="781" t="s">
        <v>401</v>
      </c>
      <c r="G51" s="779">
        <v>170005197</v>
      </c>
      <c r="H51" s="779">
        <v>998734</v>
      </c>
      <c r="I51" s="783"/>
      <c r="J51" s="779">
        <v>18</v>
      </c>
      <c r="K51" s="784"/>
      <c r="L51" s="781" t="s">
        <v>393</v>
      </c>
      <c r="M51" s="779" t="s">
        <v>34</v>
      </c>
      <c r="N51" s="779">
        <v>4</v>
      </c>
      <c r="O51" s="304"/>
      <c r="P51" s="305" t="str">
        <f t="shared" si="0"/>
        <v>Included</v>
      </c>
      <c r="Q51" s="306">
        <f t="shared" ref="Q51:Q62" si="20">S51</f>
        <v>0</v>
      </c>
      <c r="R51" s="274">
        <f t="shared" ref="R51:R62" si="21">IF(P51="Included",0,P51)</f>
        <v>0</v>
      </c>
      <c r="S51" s="274">
        <f t="shared" ref="S51:S62" si="22">IF(K51="",(R51*J51/100),(R51*K51))</f>
        <v>0</v>
      </c>
      <c r="T51" s="1007">
        <f t="shared" ref="T51:T62" si="23">+N51*O51</f>
        <v>0</v>
      </c>
      <c r="U51" s="307"/>
      <c r="AD51" s="308"/>
    </row>
    <row r="52" spans="1:42" s="274" customFormat="1" ht="38.25" customHeight="1" x14ac:dyDescent="0.3">
      <c r="A52" s="303">
        <v>31</v>
      </c>
      <c r="B52" s="781">
        <v>7000029788</v>
      </c>
      <c r="C52" s="779">
        <v>10</v>
      </c>
      <c r="D52" s="779">
        <v>30</v>
      </c>
      <c r="E52" s="779">
        <v>30</v>
      </c>
      <c r="F52" s="781" t="s">
        <v>401</v>
      </c>
      <c r="G52" s="779">
        <v>170005198</v>
      </c>
      <c r="H52" s="779">
        <v>998734</v>
      </c>
      <c r="I52" s="783"/>
      <c r="J52" s="779">
        <v>18</v>
      </c>
      <c r="K52" s="784"/>
      <c r="L52" s="781" t="s">
        <v>394</v>
      </c>
      <c r="M52" s="779" t="s">
        <v>34</v>
      </c>
      <c r="N52" s="779">
        <v>4</v>
      </c>
      <c r="O52" s="304"/>
      <c r="P52" s="305" t="str">
        <f t="shared" si="0"/>
        <v>Included</v>
      </c>
      <c r="Q52" s="306">
        <f t="shared" si="20"/>
        <v>0</v>
      </c>
      <c r="R52" s="274">
        <f t="shared" si="21"/>
        <v>0</v>
      </c>
      <c r="S52" s="274">
        <f t="shared" si="22"/>
        <v>0</v>
      </c>
      <c r="T52" s="1007">
        <f t="shared" si="23"/>
        <v>0</v>
      </c>
      <c r="U52" s="307"/>
      <c r="AD52" s="308"/>
    </row>
    <row r="53" spans="1:42" s="274" customFormat="1" ht="38.25" customHeight="1" x14ac:dyDescent="0.3">
      <c r="A53" s="303">
        <v>32</v>
      </c>
      <c r="B53" s="781">
        <v>7000029788</v>
      </c>
      <c r="C53" s="779">
        <v>10</v>
      </c>
      <c r="D53" s="779">
        <v>30</v>
      </c>
      <c r="E53" s="779">
        <v>40</v>
      </c>
      <c r="F53" s="781" t="s">
        <v>401</v>
      </c>
      <c r="G53" s="779">
        <v>170005198</v>
      </c>
      <c r="H53" s="779">
        <v>998734</v>
      </c>
      <c r="I53" s="783"/>
      <c r="J53" s="779">
        <v>18</v>
      </c>
      <c r="K53" s="784"/>
      <c r="L53" s="781" t="s">
        <v>394</v>
      </c>
      <c r="M53" s="779" t="s">
        <v>34</v>
      </c>
      <c r="N53" s="779">
        <v>4</v>
      </c>
      <c r="O53" s="304"/>
      <c r="P53" s="305" t="str">
        <f t="shared" si="0"/>
        <v>Included</v>
      </c>
      <c r="Q53" s="306">
        <f t="shared" si="20"/>
        <v>0</v>
      </c>
      <c r="R53" s="274">
        <f t="shared" si="21"/>
        <v>0</v>
      </c>
      <c r="S53" s="274">
        <f t="shared" si="22"/>
        <v>0</v>
      </c>
      <c r="T53" s="1007">
        <f t="shared" si="23"/>
        <v>0</v>
      </c>
      <c r="U53" s="307"/>
      <c r="AD53" s="308"/>
    </row>
    <row r="54" spans="1:42" s="274" customFormat="1" ht="38.25" customHeight="1" x14ac:dyDescent="0.3">
      <c r="A54" s="303">
        <v>33</v>
      </c>
      <c r="B54" s="781">
        <v>7000029788</v>
      </c>
      <c r="C54" s="779">
        <v>10</v>
      </c>
      <c r="D54" s="779">
        <v>30</v>
      </c>
      <c r="E54" s="779">
        <v>50</v>
      </c>
      <c r="F54" s="781" t="s">
        <v>401</v>
      </c>
      <c r="G54" s="779">
        <v>170005200</v>
      </c>
      <c r="H54" s="779">
        <v>998734</v>
      </c>
      <c r="I54" s="783"/>
      <c r="J54" s="779">
        <v>18</v>
      </c>
      <c r="K54" s="784"/>
      <c r="L54" s="781" t="s">
        <v>395</v>
      </c>
      <c r="M54" s="779" t="s">
        <v>34</v>
      </c>
      <c r="N54" s="779">
        <v>8</v>
      </c>
      <c r="O54" s="304"/>
      <c r="P54" s="305" t="str">
        <f t="shared" ref="P54:P60" si="24">IF(O54=0, "Included", IF(ISERROR(N54*O54), O54, N54*O54))</f>
        <v>Included</v>
      </c>
      <c r="Q54" s="306">
        <f t="shared" si="20"/>
        <v>0</v>
      </c>
      <c r="R54" s="274">
        <f t="shared" si="21"/>
        <v>0</v>
      </c>
      <c r="S54" s="274">
        <f t="shared" si="22"/>
        <v>0</v>
      </c>
      <c r="T54" s="1007">
        <f t="shared" si="23"/>
        <v>0</v>
      </c>
      <c r="U54" s="307"/>
      <c r="AD54" s="308"/>
    </row>
    <row r="55" spans="1:42" s="274" customFormat="1" ht="38.25" customHeight="1" x14ac:dyDescent="0.3">
      <c r="A55" s="303">
        <v>34</v>
      </c>
      <c r="B55" s="781">
        <v>7000029788</v>
      </c>
      <c r="C55" s="779">
        <v>10</v>
      </c>
      <c r="D55" s="779">
        <v>30</v>
      </c>
      <c r="E55" s="779">
        <v>60</v>
      </c>
      <c r="F55" s="781" t="s">
        <v>401</v>
      </c>
      <c r="G55" s="779">
        <v>170005201</v>
      </c>
      <c r="H55" s="779">
        <v>998734</v>
      </c>
      <c r="I55" s="783"/>
      <c r="J55" s="779">
        <v>18</v>
      </c>
      <c r="K55" s="784"/>
      <c r="L55" s="781" t="s">
        <v>396</v>
      </c>
      <c r="M55" s="779" t="s">
        <v>34</v>
      </c>
      <c r="N55" s="779">
        <v>1</v>
      </c>
      <c r="O55" s="304"/>
      <c r="P55" s="305" t="str">
        <f t="shared" si="24"/>
        <v>Included</v>
      </c>
      <c r="Q55" s="306">
        <f t="shared" si="20"/>
        <v>0</v>
      </c>
      <c r="R55" s="274">
        <f t="shared" si="21"/>
        <v>0</v>
      </c>
      <c r="S55" s="274">
        <f t="shared" si="22"/>
        <v>0</v>
      </c>
      <c r="T55" s="1007">
        <f t="shared" si="23"/>
        <v>0</v>
      </c>
      <c r="U55" s="307"/>
      <c r="AD55" s="308"/>
    </row>
    <row r="56" spans="1:42" s="274" customFormat="1" ht="38.25" customHeight="1" x14ac:dyDescent="0.3">
      <c r="A56" s="303">
        <v>35</v>
      </c>
      <c r="B56" s="781">
        <v>7000029788</v>
      </c>
      <c r="C56" s="779">
        <v>10</v>
      </c>
      <c r="D56" s="779">
        <v>30</v>
      </c>
      <c r="E56" s="779">
        <v>70</v>
      </c>
      <c r="F56" s="781" t="s">
        <v>401</v>
      </c>
      <c r="G56" s="779">
        <v>100002825</v>
      </c>
      <c r="H56" s="779">
        <v>998734</v>
      </c>
      <c r="I56" s="783"/>
      <c r="J56" s="779">
        <v>18</v>
      </c>
      <c r="K56" s="784"/>
      <c r="L56" s="781" t="s">
        <v>345</v>
      </c>
      <c r="M56" s="779" t="s">
        <v>35</v>
      </c>
      <c r="N56" s="779">
        <v>14</v>
      </c>
      <c r="O56" s="304"/>
      <c r="P56" s="305" t="str">
        <f t="shared" si="24"/>
        <v>Included</v>
      </c>
      <c r="Q56" s="306">
        <f t="shared" si="20"/>
        <v>0</v>
      </c>
      <c r="R56" s="274">
        <f t="shared" si="21"/>
        <v>0</v>
      </c>
      <c r="S56" s="274">
        <f t="shared" si="22"/>
        <v>0</v>
      </c>
      <c r="T56" s="1007">
        <f t="shared" si="23"/>
        <v>0</v>
      </c>
      <c r="U56" s="307"/>
      <c r="AD56" s="308"/>
    </row>
    <row r="57" spans="1:42" s="274" customFormat="1" ht="38.25" customHeight="1" x14ac:dyDescent="0.3">
      <c r="A57" s="303">
        <v>36</v>
      </c>
      <c r="B57" s="781">
        <v>7000029788</v>
      </c>
      <c r="C57" s="779">
        <v>10</v>
      </c>
      <c r="D57" s="779">
        <v>30</v>
      </c>
      <c r="E57" s="779">
        <v>80</v>
      </c>
      <c r="F57" s="781" t="s">
        <v>401</v>
      </c>
      <c r="G57" s="779">
        <v>170000550</v>
      </c>
      <c r="H57" s="779">
        <v>998336</v>
      </c>
      <c r="I57" s="783"/>
      <c r="J57" s="779">
        <v>18</v>
      </c>
      <c r="K57" s="784"/>
      <c r="L57" s="781" t="s">
        <v>346</v>
      </c>
      <c r="M57" s="779" t="s">
        <v>34</v>
      </c>
      <c r="N57" s="779">
        <v>14</v>
      </c>
      <c r="O57" s="304"/>
      <c r="P57" s="305" t="str">
        <f t="shared" si="24"/>
        <v>Included</v>
      </c>
      <c r="Q57" s="306">
        <f t="shared" si="20"/>
        <v>0</v>
      </c>
      <c r="R57" s="274">
        <f t="shared" si="21"/>
        <v>0</v>
      </c>
      <c r="S57" s="274">
        <f t="shared" si="22"/>
        <v>0</v>
      </c>
      <c r="T57" s="1007">
        <f t="shared" si="23"/>
        <v>0</v>
      </c>
      <c r="U57" s="307"/>
      <c r="AD57" s="308"/>
    </row>
    <row r="58" spans="1:42" s="274" customFormat="1" ht="38.25" customHeight="1" x14ac:dyDescent="0.3">
      <c r="A58" s="303">
        <v>37</v>
      </c>
      <c r="B58" s="781">
        <v>7000029788</v>
      </c>
      <c r="C58" s="779">
        <v>10</v>
      </c>
      <c r="D58" s="779">
        <v>30</v>
      </c>
      <c r="E58" s="779">
        <v>90</v>
      </c>
      <c r="F58" s="781" t="s">
        <v>401</v>
      </c>
      <c r="G58" s="779">
        <v>100002829</v>
      </c>
      <c r="H58" s="779">
        <v>998734</v>
      </c>
      <c r="I58" s="783"/>
      <c r="J58" s="779">
        <v>18</v>
      </c>
      <c r="K58" s="784"/>
      <c r="L58" s="781" t="s">
        <v>347</v>
      </c>
      <c r="M58" s="779" t="s">
        <v>35</v>
      </c>
      <c r="N58" s="779">
        <v>7</v>
      </c>
      <c r="O58" s="304"/>
      <c r="P58" s="305" t="str">
        <f t="shared" si="24"/>
        <v>Included</v>
      </c>
      <c r="Q58" s="306">
        <f t="shared" si="20"/>
        <v>0</v>
      </c>
      <c r="R58" s="274">
        <f t="shared" si="21"/>
        <v>0</v>
      </c>
      <c r="S58" s="274">
        <f t="shared" si="22"/>
        <v>0</v>
      </c>
      <c r="T58" s="1007">
        <f t="shared" si="23"/>
        <v>0</v>
      </c>
      <c r="U58" s="307"/>
      <c r="AD58" s="308"/>
    </row>
    <row r="59" spans="1:42" s="274" customFormat="1" ht="38.25" customHeight="1" x14ac:dyDescent="0.3">
      <c r="A59" s="303">
        <v>38</v>
      </c>
      <c r="B59" s="781">
        <v>7000029788</v>
      </c>
      <c r="C59" s="779">
        <v>10</v>
      </c>
      <c r="D59" s="779">
        <v>30</v>
      </c>
      <c r="E59" s="779">
        <v>100</v>
      </c>
      <c r="F59" s="781" t="s">
        <v>401</v>
      </c>
      <c r="G59" s="779">
        <v>170000375</v>
      </c>
      <c r="H59" s="779">
        <v>998734</v>
      </c>
      <c r="I59" s="783"/>
      <c r="J59" s="779">
        <v>18</v>
      </c>
      <c r="K59" s="784"/>
      <c r="L59" s="781" t="s">
        <v>348</v>
      </c>
      <c r="M59" s="779" t="s">
        <v>34</v>
      </c>
      <c r="N59" s="779">
        <v>7</v>
      </c>
      <c r="O59" s="304"/>
      <c r="P59" s="305" t="str">
        <f t="shared" si="24"/>
        <v>Included</v>
      </c>
      <c r="Q59" s="306">
        <f t="shared" si="20"/>
        <v>0</v>
      </c>
      <c r="R59" s="274">
        <f t="shared" si="21"/>
        <v>0</v>
      </c>
      <c r="S59" s="274">
        <f t="shared" si="22"/>
        <v>0</v>
      </c>
      <c r="T59" s="1007">
        <f t="shared" si="23"/>
        <v>0</v>
      </c>
      <c r="U59" s="307"/>
      <c r="AD59" s="308"/>
    </row>
    <row r="60" spans="1:42" s="274" customFormat="1" ht="38.25" customHeight="1" x14ac:dyDescent="0.3">
      <c r="A60" s="303">
        <v>39</v>
      </c>
      <c r="B60" s="781">
        <v>7000029788</v>
      </c>
      <c r="C60" s="779">
        <v>10</v>
      </c>
      <c r="D60" s="779">
        <v>30</v>
      </c>
      <c r="E60" s="779">
        <v>110</v>
      </c>
      <c r="F60" s="781" t="s">
        <v>401</v>
      </c>
      <c r="G60" s="779">
        <v>100002831</v>
      </c>
      <c r="H60" s="779">
        <v>998734</v>
      </c>
      <c r="I60" s="783"/>
      <c r="J60" s="779">
        <v>18</v>
      </c>
      <c r="K60" s="784"/>
      <c r="L60" s="781" t="s">
        <v>153</v>
      </c>
      <c r="M60" s="779" t="s">
        <v>35</v>
      </c>
      <c r="N60" s="779">
        <v>1</v>
      </c>
      <c r="O60" s="304"/>
      <c r="P60" s="305" t="str">
        <f t="shared" si="24"/>
        <v>Included</v>
      </c>
      <c r="Q60" s="306">
        <f t="shared" si="20"/>
        <v>0</v>
      </c>
      <c r="R60" s="274">
        <f t="shared" si="21"/>
        <v>0</v>
      </c>
      <c r="S60" s="274">
        <f t="shared" si="22"/>
        <v>0</v>
      </c>
      <c r="T60" s="1007">
        <f t="shared" si="23"/>
        <v>0</v>
      </c>
      <c r="U60" s="307"/>
      <c r="AD60" s="308"/>
    </row>
    <row r="61" spans="1:42" s="274" customFormat="1" ht="38.25" customHeight="1" x14ac:dyDescent="0.3">
      <c r="A61" s="303">
        <v>40</v>
      </c>
      <c r="B61" s="781">
        <v>7000029788</v>
      </c>
      <c r="C61" s="779">
        <v>10</v>
      </c>
      <c r="D61" s="779">
        <v>30</v>
      </c>
      <c r="E61" s="779">
        <v>120</v>
      </c>
      <c r="F61" s="781" t="s">
        <v>401</v>
      </c>
      <c r="G61" s="779">
        <v>100002832</v>
      </c>
      <c r="H61" s="779">
        <v>998734</v>
      </c>
      <c r="I61" s="783"/>
      <c r="J61" s="779">
        <v>18</v>
      </c>
      <c r="K61" s="784"/>
      <c r="L61" s="781" t="s">
        <v>152</v>
      </c>
      <c r="M61" s="779" t="s">
        <v>35</v>
      </c>
      <c r="N61" s="779">
        <v>1</v>
      </c>
      <c r="O61" s="304"/>
      <c r="P61" s="305" t="str">
        <f t="shared" si="0"/>
        <v>Included</v>
      </c>
      <c r="Q61" s="306">
        <f t="shared" si="20"/>
        <v>0</v>
      </c>
      <c r="R61" s="274">
        <f t="shared" si="21"/>
        <v>0</v>
      </c>
      <c r="S61" s="274">
        <f t="shared" si="22"/>
        <v>0</v>
      </c>
      <c r="T61" s="1007">
        <f t="shared" si="23"/>
        <v>0</v>
      </c>
      <c r="U61" s="307"/>
      <c r="AD61" s="308"/>
    </row>
    <row r="62" spans="1:42" s="274" customFormat="1" ht="38.25" customHeight="1" x14ac:dyDescent="0.3">
      <c r="A62" s="303">
        <v>41</v>
      </c>
      <c r="B62" s="781">
        <v>7000029788</v>
      </c>
      <c r="C62" s="779">
        <v>10</v>
      </c>
      <c r="D62" s="779">
        <v>30</v>
      </c>
      <c r="E62" s="779">
        <v>130</v>
      </c>
      <c r="F62" s="781" t="s">
        <v>401</v>
      </c>
      <c r="G62" s="779">
        <v>100002836</v>
      </c>
      <c r="H62" s="779">
        <v>998734</v>
      </c>
      <c r="I62" s="783"/>
      <c r="J62" s="779">
        <v>18</v>
      </c>
      <c r="K62" s="784"/>
      <c r="L62" s="781" t="s">
        <v>354</v>
      </c>
      <c r="M62" s="779" t="s">
        <v>35</v>
      </c>
      <c r="N62" s="779">
        <v>1</v>
      </c>
      <c r="O62" s="304"/>
      <c r="P62" s="305" t="str">
        <f t="shared" si="0"/>
        <v>Included</v>
      </c>
      <c r="Q62" s="306">
        <f t="shared" si="20"/>
        <v>0</v>
      </c>
      <c r="R62" s="274">
        <f t="shared" si="21"/>
        <v>0</v>
      </c>
      <c r="S62" s="274">
        <f t="shared" si="22"/>
        <v>0</v>
      </c>
      <c r="T62" s="1007">
        <f t="shared" si="23"/>
        <v>0</v>
      </c>
      <c r="U62" s="307"/>
      <c r="AD62" s="308"/>
    </row>
    <row r="63" spans="1:42" ht="31.5" customHeight="1" x14ac:dyDescent="0.3">
      <c r="A63" s="299" t="s">
        <v>341</v>
      </c>
      <c r="B63" s="300" t="s">
        <v>403</v>
      </c>
      <c r="C63" s="301"/>
      <c r="D63" s="301"/>
      <c r="E63" s="301"/>
      <c r="F63" s="301"/>
      <c r="G63" s="301"/>
      <c r="H63" s="301"/>
      <c r="I63" s="301"/>
      <c r="J63" s="301"/>
      <c r="K63" s="301"/>
      <c r="L63" s="301"/>
      <c r="M63" s="301"/>
      <c r="N63" s="301"/>
      <c r="O63" s="301"/>
      <c r="P63" s="301"/>
      <c r="Q63" s="302"/>
      <c r="R63" s="295"/>
      <c r="S63" s="295"/>
      <c r="T63" s="1008"/>
      <c r="U63" s="295"/>
      <c r="AL63" s="843" t="s">
        <v>139</v>
      </c>
      <c r="AM63" s="843"/>
      <c r="AN63" s="7" t="s">
        <v>140</v>
      </c>
      <c r="AO63" s="843" t="s">
        <v>141</v>
      </c>
      <c r="AP63" s="843"/>
    </row>
    <row r="64" spans="1:42" s="274" customFormat="1" ht="76.5" customHeight="1" x14ac:dyDescent="0.3">
      <c r="A64" s="303">
        <v>42</v>
      </c>
      <c r="B64" s="781">
        <v>7000029748</v>
      </c>
      <c r="C64" s="779">
        <v>10</v>
      </c>
      <c r="D64" s="779">
        <v>30</v>
      </c>
      <c r="E64" s="779">
        <v>10</v>
      </c>
      <c r="F64" s="781" t="s">
        <v>404</v>
      </c>
      <c r="G64" s="779">
        <v>170005251</v>
      </c>
      <c r="H64" s="779">
        <v>998734</v>
      </c>
      <c r="I64" s="783"/>
      <c r="J64" s="779">
        <v>18</v>
      </c>
      <c r="K64" s="784"/>
      <c r="L64" s="781" t="s">
        <v>405</v>
      </c>
      <c r="M64" s="779" t="s">
        <v>34</v>
      </c>
      <c r="N64" s="779">
        <v>1</v>
      </c>
      <c r="O64" s="304"/>
      <c r="P64" s="305" t="str">
        <f t="shared" si="0"/>
        <v>Included</v>
      </c>
      <c r="Q64" s="306">
        <f t="shared" si="1"/>
        <v>0</v>
      </c>
      <c r="R64" s="274">
        <f t="shared" si="8"/>
        <v>0</v>
      </c>
      <c r="S64" s="274">
        <f t="shared" si="9"/>
        <v>0</v>
      </c>
      <c r="T64" s="1007">
        <f t="shared" si="10"/>
        <v>0</v>
      </c>
      <c r="U64" s="307"/>
      <c r="AD64" s="308"/>
    </row>
    <row r="65" spans="1:54" s="274" customFormat="1" ht="47.25" customHeight="1" x14ac:dyDescent="0.3">
      <c r="A65" s="303">
        <v>43</v>
      </c>
      <c r="B65" s="781">
        <v>7000029748</v>
      </c>
      <c r="C65" s="779">
        <v>10</v>
      </c>
      <c r="D65" s="779">
        <v>30</v>
      </c>
      <c r="E65" s="779">
        <v>20</v>
      </c>
      <c r="F65" s="781" t="s">
        <v>404</v>
      </c>
      <c r="G65" s="779">
        <v>170000433</v>
      </c>
      <c r="H65" s="779">
        <v>998734</v>
      </c>
      <c r="I65" s="783"/>
      <c r="J65" s="779">
        <v>18</v>
      </c>
      <c r="K65" s="784"/>
      <c r="L65" s="781" t="s">
        <v>344</v>
      </c>
      <c r="M65" s="779" t="s">
        <v>34</v>
      </c>
      <c r="N65" s="779">
        <v>4</v>
      </c>
      <c r="O65" s="304"/>
      <c r="P65" s="305" t="str">
        <f t="shared" si="0"/>
        <v>Included</v>
      </c>
      <c r="Q65" s="306">
        <f t="shared" ref="Q65:Q71" si="25">S65</f>
        <v>0</v>
      </c>
      <c r="R65" s="274">
        <f t="shared" ref="R65:R71" si="26">IF(P65="Included",0,P65)</f>
        <v>0</v>
      </c>
      <c r="S65" s="274">
        <f t="shared" ref="S65:S71" si="27">IF(K65="",(R65*J65/100),(R65*K65))</f>
        <v>0</v>
      </c>
      <c r="T65" s="1007">
        <f t="shared" ref="T65:T71" si="28">+N65*O65</f>
        <v>0</v>
      </c>
      <c r="U65" s="307"/>
      <c r="AD65" s="308"/>
    </row>
    <row r="66" spans="1:54" s="274" customFormat="1" ht="47.25" customHeight="1" x14ac:dyDescent="0.3">
      <c r="A66" s="303">
        <v>44</v>
      </c>
      <c r="B66" s="781">
        <v>7000029748</v>
      </c>
      <c r="C66" s="779">
        <v>10</v>
      </c>
      <c r="D66" s="779">
        <v>30</v>
      </c>
      <c r="E66" s="779">
        <v>30</v>
      </c>
      <c r="F66" s="781" t="s">
        <v>404</v>
      </c>
      <c r="G66" s="779">
        <v>100002818</v>
      </c>
      <c r="H66" s="779">
        <v>998734</v>
      </c>
      <c r="I66" s="783"/>
      <c r="J66" s="779">
        <v>18</v>
      </c>
      <c r="K66" s="784"/>
      <c r="L66" s="781" t="s">
        <v>406</v>
      </c>
      <c r="M66" s="779" t="s">
        <v>34</v>
      </c>
      <c r="N66" s="779">
        <v>6</v>
      </c>
      <c r="O66" s="304"/>
      <c r="P66" s="305" t="str">
        <f t="shared" si="0"/>
        <v>Included</v>
      </c>
      <c r="Q66" s="306">
        <f t="shared" si="25"/>
        <v>0</v>
      </c>
      <c r="R66" s="274">
        <f t="shared" si="26"/>
        <v>0</v>
      </c>
      <c r="S66" s="274">
        <f t="shared" si="27"/>
        <v>0</v>
      </c>
      <c r="T66" s="1007">
        <f t="shared" si="28"/>
        <v>0</v>
      </c>
      <c r="U66" s="307"/>
      <c r="AD66" s="308"/>
    </row>
    <row r="67" spans="1:54" s="274" customFormat="1" ht="47.25" customHeight="1" x14ac:dyDescent="0.3">
      <c r="A67" s="303">
        <v>45</v>
      </c>
      <c r="B67" s="781">
        <v>7000029748</v>
      </c>
      <c r="C67" s="779">
        <v>10</v>
      </c>
      <c r="D67" s="779">
        <v>30</v>
      </c>
      <c r="E67" s="779">
        <v>40</v>
      </c>
      <c r="F67" s="781" t="s">
        <v>404</v>
      </c>
      <c r="G67" s="779">
        <v>100002825</v>
      </c>
      <c r="H67" s="779">
        <v>998734</v>
      </c>
      <c r="I67" s="783"/>
      <c r="J67" s="779">
        <v>18</v>
      </c>
      <c r="K67" s="784"/>
      <c r="L67" s="781" t="s">
        <v>345</v>
      </c>
      <c r="M67" s="779" t="s">
        <v>35</v>
      </c>
      <c r="N67" s="779">
        <v>2</v>
      </c>
      <c r="O67" s="304"/>
      <c r="P67" s="305" t="str">
        <f t="shared" si="0"/>
        <v>Included</v>
      </c>
      <c r="Q67" s="306">
        <f t="shared" si="25"/>
        <v>0</v>
      </c>
      <c r="R67" s="274">
        <f t="shared" si="26"/>
        <v>0</v>
      </c>
      <c r="S67" s="274">
        <f t="shared" si="27"/>
        <v>0</v>
      </c>
      <c r="T67" s="1007">
        <f t="shared" si="28"/>
        <v>0</v>
      </c>
      <c r="U67" s="307"/>
      <c r="AD67" s="308"/>
    </row>
    <row r="68" spans="1:54" s="274" customFormat="1" ht="47.25" customHeight="1" x14ac:dyDescent="0.3">
      <c r="A68" s="303">
        <v>46</v>
      </c>
      <c r="B68" s="781">
        <v>7000029748</v>
      </c>
      <c r="C68" s="779">
        <v>10</v>
      </c>
      <c r="D68" s="779">
        <v>30</v>
      </c>
      <c r="E68" s="779">
        <v>50</v>
      </c>
      <c r="F68" s="781" t="s">
        <v>404</v>
      </c>
      <c r="G68" s="779">
        <v>170000550</v>
      </c>
      <c r="H68" s="779">
        <v>998336</v>
      </c>
      <c r="I68" s="783"/>
      <c r="J68" s="779">
        <v>18</v>
      </c>
      <c r="K68" s="784"/>
      <c r="L68" s="781" t="s">
        <v>346</v>
      </c>
      <c r="M68" s="779" t="s">
        <v>34</v>
      </c>
      <c r="N68" s="779">
        <v>2</v>
      </c>
      <c r="O68" s="304"/>
      <c r="P68" s="305" t="str">
        <f t="shared" si="0"/>
        <v>Included</v>
      </c>
      <c r="Q68" s="306">
        <f t="shared" si="25"/>
        <v>0</v>
      </c>
      <c r="R68" s="274">
        <f t="shared" si="26"/>
        <v>0</v>
      </c>
      <c r="S68" s="274">
        <f t="shared" si="27"/>
        <v>0</v>
      </c>
      <c r="T68" s="1007">
        <f t="shared" si="28"/>
        <v>0</v>
      </c>
      <c r="U68" s="307"/>
      <c r="AD68" s="308"/>
    </row>
    <row r="69" spans="1:54" s="274" customFormat="1" ht="47.25" customHeight="1" x14ac:dyDescent="0.3">
      <c r="A69" s="303">
        <v>47</v>
      </c>
      <c r="B69" s="781">
        <v>7000029748</v>
      </c>
      <c r="C69" s="779">
        <v>10</v>
      </c>
      <c r="D69" s="779">
        <v>30</v>
      </c>
      <c r="E69" s="779">
        <v>60</v>
      </c>
      <c r="F69" s="781" t="s">
        <v>404</v>
      </c>
      <c r="G69" s="779">
        <v>100002829</v>
      </c>
      <c r="H69" s="779">
        <v>998734</v>
      </c>
      <c r="I69" s="783"/>
      <c r="J69" s="779">
        <v>18</v>
      </c>
      <c r="K69" s="784"/>
      <c r="L69" s="781" t="s">
        <v>347</v>
      </c>
      <c r="M69" s="779" t="s">
        <v>35</v>
      </c>
      <c r="N69" s="779">
        <v>1</v>
      </c>
      <c r="O69" s="304"/>
      <c r="P69" s="305" t="str">
        <f t="shared" si="0"/>
        <v>Included</v>
      </c>
      <c r="Q69" s="306">
        <f t="shared" si="25"/>
        <v>0</v>
      </c>
      <c r="R69" s="274">
        <f t="shared" si="26"/>
        <v>0</v>
      </c>
      <c r="S69" s="274">
        <f t="shared" si="27"/>
        <v>0</v>
      </c>
      <c r="T69" s="1007">
        <f t="shared" si="28"/>
        <v>0</v>
      </c>
      <c r="U69" s="307"/>
      <c r="AD69" s="308"/>
    </row>
    <row r="70" spans="1:54" s="274" customFormat="1" ht="47.25" customHeight="1" x14ac:dyDescent="0.3">
      <c r="A70" s="303">
        <v>48</v>
      </c>
      <c r="B70" s="781">
        <v>7000029748</v>
      </c>
      <c r="C70" s="779">
        <v>10</v>
      </c>
      <c r="D70" s="779">
        <v>30</v>
      </c>
      <c r="E70" s="779">
        <v>70</v>
      </c>
      <c r="F70" s="781" t="s">
        <v>404</v>
      </c>
      <c r="G70" s="779">
        <v>170000375</v>
      </c>
      <c r="H70" s="779">
        <v>998734</v>
      </c>
      <c r="I70" s="783"/>
      <c r="J70" s="779">
        <v>18</v>
      </c>
      <c r="K70" s="784"/>
      <c r="L70" s="781" t="s">
        <v>348</v>
      </c>
      <c r="M70" s="779" t="s">
        <v>34</v>
      </c>
      <c r="N70" s="779">
        <v>1</v>
      </c>
      <c r="O70" s="304"/>
      <c r="P70" s="305" t="str">
        <f t="shared" ref="P70" si="29">IF(O70=0, "Included", IF(ISERROR(N70*O70), O70, N70*O70))</f>
        <v>Included</v>
      </c>
      <c r="Q70" s="306">
        <f t="shared" si="25"/>
        <v>0</v>
      </c>
      <c r="R70" s="274">
        <f t="shared" si="26"/>
        <v>0</v>
      </c>
      <c r="S70" s="274">
        <f t="shared" si="27"/>
        <v>0</v>
      </c>
      <c r="T70" s="1007">
        <f t="shared" si="28"/>
        <v>0</v>
      </c>
      <c r="U70" s="307"/>
      <c r="AD70" s="308"/>
    </row>
    <row r="71" spans="1:54" s="274" customFormat="1" ht="44.25" customHeight="1" x14ac:dyDescent="0.3">
      <c r="A71" s="303">
        <v>49</v>
      </c>
      <c r="B71" s="781">
        <v>7000029748</v>
      </c>
      <c r="C71" s="779">
        <v>10</v>
      </c>
      <c r="D71" s="779">
        <v>30</v>
      </c>
      <c r="E71" s="779">
        <v>80</v>
      </c>
      <c r="F71" s="781" t="s">
        <v>404</v>
      </c>
      <c r="G71" s="779">
        <v>170000551</v>
      </c>
      <c r="H71" s="779">
        <v>998336</v>
      </c>
      <c r="I71" s="783"/>
      <c r="J71" s="779">
        <v>18</v>
      </c>
      <c r="K71" s="784"/>
      <c r="L71" s="781" t="s">
        <v>407</v>
      </c>
      <c r="M71" s="779" t="s">
        <v>34</v>
      </c>
      <c r="N71" s="779">
        <v>2</v>
      </c>
      <c r="O71" s="304"/>
      <c r="P71" s="305" t="str">
        <f t="shared" si="0"/>
        <v>Included</v>
      </c>
      <c r="Q71" s="306">
        <f t="shared" si="25"/>
        <v>0</v>
      </c>
      <c r="R71" s="274">
        <f t="shared" si="26"/>
        <v>0</v>
      </c>
      <c r="S71" s="274">
        <f t="shared" si="27"/>
        <v>0</v>
      </c>
      <c r="T71" s="1007">
        <f t="shared" si="28"/>
        <v>0</v>
      </c>
      <c r="U71" s="307"/>
      <c r="AD71" s="308"/>
    </row>
    <row r="72" spans="1:54" s="274" customFormat="1" ht="37.5" hidden="1" customHeight="1" x14ac:dyDescent="0.3">
      <c r="A72" s="886"/>
      <c r="B72" s="887"/>
      <c r="C72" s="887"/>
      <c r="D72" s="887"/>
      <c r="E72" s="887"/>
      <c r="F72" s="887"/>
      <c r="G72" s="887"/>
      <c r="H72" s="887"/>
      <c r="I72" s="887"/>
      <c r="J72" s="887"/>
      <c r="K72" s="887"/>
      <c r="L72" s="887"/>
      <c r="M72" s="887"/>
      <c r="N72" s="887"/>
      <c r="O72" s="887"/>
      <c r="P72" s="887"/>
      <c r="Q72" s="888"/>
      <c r="R72" s="307"/>
      <c r="S72" s="307"/>
      <c r="T72" s="1007"/>
      <c r="U72" s="307"/>
      <c r="AD72" s="308"/>
    </row>
    <row r="73" spans="1:54" s="298" customFormat="1" ht="37.5" customHeight="1" x14ac:dyDescent="0.3">
      <c r="A73" s="883"/>
      <c r="B73" s="884"/>
      <c r="C73" s="884"/>
      <c r="D73" s="884"/>
      <c r="E73" s="884"/>
      <c r="F73" s="884"/>
      <c r="G73" s="884"/>
      <c r="H73" s="884"/>
      <c r="I73" s="884"/>
      <c r="J73" s="884"/>
      <c r="K73" s="885"/>
      <c r="L73" s="738" t="s">
        <v>154</v>
      </c>
      <c r="M73" s="739"/>
      <c r="N73" s="740"/>
      <c r="O73" s="741"/>
      <c r="P73" s="742">
        <f>SUM(P19:P71)</f>
        <v>0</v>
      </c>
      <c r="Q73" s="743"/>
      <c r="R73" s="297"/>
      <c r="S73" s="744">
        <f>SUM(S19:S71)</f>
        <v>0</v>
      </c>
      <c r="T73" s="1009">
        <f>+SUM(T19:T71)</f>
        <v>0</v>
      </c>
    </row>
    <row r="74" spans="1:54" hidden="1" x14ac:dyDescent="0.3">
      <c r="A74" s="311"/>
      <c r="B74" s="312"/>
      <c r="C74" s="312"/>
      <c r="D74" s="312"/>
      <c r="E74" s="312"/>
      <c r="F74" s="312"/>
      <c r="G74" s="312"/>
      <c r="H74" s="313"/>
      <c r="I74" s="314"/>
      <c r="J74" s="312"/>
      <c r="K74" s="312"/>
      <c r="L74" s="876" t="s">
        <v>149</v>
      </c>
      <c r="M74" s="877"/>
      <c r="N74" s="877"/>
      <c r="O74" s="878"/>
      <c r="P74" s="309"/>
      <c r="Q74" s="315">
        <f>SUM(Q19:Q71)</f>
        <v>0</v>
      </c>
      <c r="T74" s="9">
        <f>+T73*0.18</f>
        <v>0</v>
      </c>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row>
    <row r="75" spans="1:54" ht="37.5" customHeight="1" x14ac:dyDescent="0.3">
      <c r="A75" s="316"/>
      <c r="B75" s="75"/>
      <c r="C75" s="75"/>
      <c r="D75" s="75"/>
      <c r="E75" s="75"/>
      <c r="F75" s="75"/>
      <c r="G75" s="75"/>
      <c r="H75" s="856"/>
      <c r="I75" s="856"/>
      <c r="J75" s="856"/>
      <c r="K75" s="856"/>
      <c r="L75" s="856"/>
      <c r="M75" s="856"/>
      <c r="N75" s="10"/>
      <c r="O75" s="317"/>
      <c r="P75" s="318"/>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row>
    <row r="76" spans="1:54" ht="32.25" customHeight="1" x14ac:dyDescent="0.3">
      <c r="A76" s="316" t="s">
        <v>45</v>
      </c>
      <c r="B76" s="879" t="s">
        <v>155</v>
      </c>
      <c r="C76" s="879"/>
      <c r="D76" s="879"/>
      <c r="E76" s="879"/>
      <c r="F76" s="879"/>
      <c r="G76" s="879"/>
      <c r="H76" s="879"/>
      <c r="I76" s="879"/>
      <c r="J76" s="879"/>
      <c r="K76" s="879"/>
      <c r="L76" s="879"/>
      <c r="M76" s="319"/>
      <c r="N76" s="319"/>
      <c r="O76" s="319"/>
      <c r="P76" s="319"/>
      <c r="Q76" s="31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row>
    <row r="77" spans="1:54" ht="33" customHeight="1" x14ac:dyDescent="0.3">
      <c r="A77" s="880" t="s">
        <v>47</v>
      </c>
      <c r="B77" s="880"/>
      <c r="C77" s="880"/>
      <c r="D77" s="881" t="str">
        <f>'Sch-1'!B122</f>
        <v>--</v>
      </c>
      <c r="E77" s="881"/>
      <c r="F77" s="320"/>
      <c r="G77" s="320"/>
      <c r="I77" s="74"/>
      <c r="J77" s="320"/>
      <c r="K77" s="320"/>
      <c r="M77" s="321"/>
      <c r="N77" s="321"/>
      <c r="O77" s="317"/>
      <c r="P77" s="317"/>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row>
    <row r="78" spans="1:54" x14ac:dyDescent="0.3">
      <c r="A78" s="880" t="s">
        <v>48</v>
      </c>
      <c r="B78" s="880"/>
      <c r="C78" s="880"/>
      <c r="D78" s="882" t="str">
        <f>'Sch-2'!B120</f>
        <v/>
      </c>
      <c r="E78" s="882"/>
      <c r="F78" s="320"/>
      <c r="G78" s="320"/>
      <c r="I78" s="74"/>
      <c r="J78" s="320"/>
      <c r="K78" s="320"/>
      <c r="M78" s="875" t="s">
        <v>49</v>
      </c>
      <c r="N78" s="875"/>
      <c r="O78" s="41" t="str">
        <f>'Sch-2'!J120</f>
        <v/>
      </c>
      <c r="P78" s="317"/>
      <c r="AN78" s="9"/>
      <c r="AO78" s="9"/>
      <c r="AP78" s="9"/>
      <c r="AQ78" s="9"/>
      <c r="AR78" s="9"/>
      <c r="AS78" s="9"/>
      <c r="AT78" s="9"/>
      <c r="AU78" s="9"/>
      <c r="AV78" s="9"/>
      <c r="AW78" s="9"/>
      <c r="AX78" s="9"/>
      <c r="AY78" s="9"/>
      <c r="AZ78" s="9"/>
      <c r="BA78" s="9"/>
      <c r="BB78" s="9"/>
    </row>
    <row r="79" spans="1:54" x14ac:dyDescent="0.3">
      <c r="A79" s="322"/>
      <c r="B79" s="323"/>
      <c r="C79" s="323"/>
      <c r="D79" s="323"/>
      <c r="E79" s="323"/>
      <c r="F79" s="323"/>
      <c r="G79" s="323"/>
      <c r="H79" s="324"/>
      <c r="I79" s="7"/>
      <c r="J79" s="323"/>
      <c r="K79" s="323"/>
      <c r="L79" s="325"/>
      <c r="M79" s="875" t="s">
        <v>50</v>
      </c>
      <c r="N79" s="875"/>
      <c r="O79" s="41" t="str">
        <f>'Sch-2'!J121</f>
        <v/>
      </c>
      <c r="P79" s="8"/>
      <c r="AN79" s="9"/>
      <c r="AO79" s="9"/>
      <c r="AP79" s="9"/>
      <c r="AQ79" s="9"/>
      <c r="AR79" s="9"/>
      <c r="AS79" s="9"/>
      <c r="AT79" s="9"/>
      <c r="AU79" s="9"/>
      <c r="AV79" s="9"/>
      <c r="AW79" s="9"/>
      <c r="AX79" s="9"/>
      <c r="AY79" s="9"/>
      <c r="AZ79" s="9"/>
      <c r="BA79" s="9"/>
      <c r="BB79" s="9"/>
    </row>
    <row r="80" spans="1:54" x14ac:dyDescent="0.3">
      <c r="A80" s="326"/>
      <c r="B80" s="320"/>
      <c r="C80" s="320"/>
      <c r="D80" s="320"/>
      <c r="E80" s="320"/>
      <c r="F80" s="320"/>
      <c r="G80" s="320"/>
      <c r="H80" s="327"/>
      <c r="I80" s="74"/>
      <c r="J80" s="320"/>
      <c r="K80" s="320"/>
      <c r="L80" s="328"/>
      <c r="M80" s="81"/>
      <c r="N80" s="74"/>
      <c r="O80" s="9"/>
      <c r="P80" s="9"/>
      <c r="AN80" s="9"/>
      <c r="AO80" s="9"/>
      <c r="AP80" s="9"/>
      <c r="AQ80" s="9"/>
      <c r="AR80" s="9"/>
      <c r="AS80" s="9"/>
      <c r="AT80" s="9"/>
      <c r="AU80" s="9"/>
      <c r="AV80" s="9"/>
      <c r="AW80" s="9"/>
      <c r="AX80" s="9"/>
      <c r="AY80" s="9"/>
      <c r="AZ80" s="9"/>
      <c r="BA80" s="9"/>
      <c r="BB80" s="9"/>
    </row>
    <row r="81" spans="1:54" x14ac:dyDescent="0.3">
      <c r="AN81" s="9"/>
      <c r="AO81" s="9"/>
      <c r="AP81" s="9"/>
      <c r="AQ81" s="9"/>
      <c r="AR81" s="9"/>
      <c r="AS81" s="9"/>
      <c r="AT81" s="9"/>
      <c r="AU81" s="9"/>
      <c r="AV81" s="9"/>
      <c r="AW81" s="9"/>
      <c r="AX81" s="9"/>
      <c r="AY81" s="9"/>
      <c r="AZ81" s="9"/>
      <c r="BA81" s="9"/>
      <c r="BB81" s="9"/>
    </row>
    <row r="93" spans="1:54" s="56" customFormat="1" x14ac:dyDescent="0.3">
      <c r="A93" s="329"/>
      <c r="B93" s="330"/>
      <c r="C93" s="330"/>
      <c r="D93" s="330"/>
      <c r="E93" s="330"/>
      <c r="F93" s="330"/>
      <c r="G93" s="330"/>
      <c r="H93" s="331"/>
      <c r="I93" s="332"/>
      <c r="J93" s="330"/>
      <c r="K93" s="330"/>
      <c r="L93" s="333"/>
      <c r="M93" s="334"/>
      <c r="N93" s="335"/>
      <c r="O93" s="336"/>
      <c r="P93" s="336"/>
      <c r="AL93" s="337"/>
      <c r="AM93" s="337"/>
    </row>
    <row r="94" spans="1:54" s="56" customFormat="1" x14ac:dyDescent="0.3">
      <c r="A94" s="329"/>
      <c r="B94" s="330"/>
      <c r="C94" s="330"/>
      <c r="D94" s="330"/>
      <c r="E94" s="330"/>
      <c r="F94" s="330"/>
      <c r="G94" s="330"/>
      <c r="H94" s="331"/>
      <c r="I94" s="332"/>
      <c r="J94" s="330"/>
      <c r="K94" s="330"/>
      <c r="L94" s="333"/>
      <c r="M94" s="334"/>
      <c r="N94" s="335"/>
      <c r="O94" s="336"/>
      <c r="P94" s="336"/>
      <c r="AL94" s="338"/>
      <c r="AM94" s="339"/>
    </row>
    <row r="95" spans="1:54" s="56" customFormat="1" x14ac:dyDescent="0.3">
      <c r="A95" s="329"/>
      <c r="B95" s="330"/>
      <c r="C95" s="330"/>
      <c r="D95" s="330"/>
      <c r="E95" s="330"/>
      <c r="F95" s="330"/>
      <c r="G95" s="330"/>
      <c r="H95" s="331"/>
      <c r="I95" s="332"/>
      <c r="J95" s="330"/>
      <c r="K95" s="330"/>
      <c r="L95" s="333"/>
      <c r="M95" s="334"/>
      <c r="N95" s="335"/>
      <c r="O95" s="336"/>
      <c r="P95" s="336"/>
      <c r="AM95" s="126"/>
    </row>
    <row r="96" spans="1:54" s="56" customFormat="1" x14ac:dyDescent="0.3">
      <c r="A96" s="340"/>
      <c r="B96" s="341"/>
      <c r="C96" s="341"/>
      <c r="D96" s="341"/>
      <c r="E96" s="341"/>
      <c r="F96" s="341"/>
      <c r="G96" s="341"/>
      <c r="H96" s="342"/>
      <c r="I96" s="343"/>
      <c r="J96" s="341"/>
      <c r="K96" s="341"/>
      <c r="L96" s="344"/>
      <c r="M96" s="343"/>
      <c r="N96" s="343"/>
      <c r="O96" s="338"/>
      <c r="P96" s="338"/>
    </row>
    <row r="97" spans="1:54" x14ac:dyDescent="0.3">
      <c r="A97" s="340"/>
      <c r="B97" s="341"/>
      <c r="C97" s="341"/>
      <c r="D97" s="341"/>
      <c r="E97" s="341"/>
      <c r="F97" s="341"/>
      <c r="G97" s="341"/>
      <c r="H97" s="342"/>
      <c r="I97" s="343"/>
      <c r="J97" s="341"/>
      <c r="K97" s="341"/>
      <c r="L97" s="345"/>
      <c r="M97" s="343"/>
      <c r="N97" s="343"/>
      <c r="O97" s="338"/>
      <c r="P97" s="338"/>
      <c r="AN97" s="9"/>
      <c r="AO97" s="9"/>
      <c r="AP97" s="9"/>
      <c r="AQ97" s="9"/>
      <c r="AR97" s="9"/>
      <c r="AS97" s="9"/>
      <c r="AT97" s="9"/>
      <c r="AU97" s="9"/>
      <c r="AV97" s="9"/>
      <c r="AW97" s="9"/>
      <c r="AX97" s="9"/>
      <c r="AY97" s="9"/>
      <c r="AZ97" s="9"/>
      <c r="BA97" s="9"/>
      <c r="BB97" s="9"/>
    </row>
    <row r="98" spans="1:54" x14ac:dyDescent="0.3">
      <c r="A98" s="346"/>
      <c r="B98" s="347"/>
      <c r="C98" s="347"/>
      <c r="D98" s="347"/>
      <c r="E98" s="347"/>
      <c r="F98" s="347"/>
      <c r="G98" s="347"/>
      <c r="H98" s="348"/>
      <c r="I98" s="349"/>
      <c r="J98" s="347"/>
      <c r="K98" s="347"/>
      <c r="L98" s="350"/>
      <c r="M98" s="349"/>
      <c r="N98" s="349"/>
      <c r="O98" s="351"/>
      <c r="P98" s="351"/>
      <c r="AN98" s="9"/>
      <c r="AO98" s="9"/>
      <c r="AP98" s="9"/>
      <c r="AQ98" s="9"/>
      <c r="AR98" s="9"/>
      <c r="AS98" s="9"/>
      <c r="AT98" s="9"/>
      <c r="AU98" s="9"/>
      <c r="AV98" s="9"/>
      <c r="AW98" s="9"/>
      <c r="AX98" s="9"/>
      <c r="AY98" s="9"/>
      <c r="AZ98" s="9"/>
      <c r="BA98" s="9"/>
      <c r="BB98" s="9"/>
    </row>
    <row r="99" spans="1:54" x14ac:dyDescent="0.3">
      <c r="A99" s="346"/>
      <c r="B99" s="347"/>
      <c r="C99" s="347"/>
      <c r="D99" s="347"/>
      <c r="E99" s="347"/>
      <c r="F99" s="347"/>
      <c r="G99" s="347"/>
      <c r="H99" s="348"/>
      <c r="I99" s="349"/>
      <c r="J99" s="347"/>
      <c r="K99" s="347"/>
      <c r="L99" s="350"/>
      <c r="M99" s="349"/>
      <c r="N99" s="349"/>
      <c r="O99" s="351"/>
      <c r="P99" s="351"/>
      <c r="AN99" s="9"/>
      <c r="AO99" s="9"/>
      <c r="AP99" s="9"/>
      <c r="AQ99" s="9"/>
      <c r="AR99" s="9"/>
      <c r="AS99" s="9"/>
      <c r="AT99" s="9"/>
      <c r="AU99" s="9"/>
      <c r="AV99" s="9"/>
      <c r="AW99" s="9"/>
      <c r="AX99" s="9"/>
      <c r="AY99" s="9"/>
      <c r="AZ99" s="9"/>
      <c r="BA99" s="9"/>
      <c r="BB99" s="9"/>
    </row>
    <row r="100" spans="1:54" x14ac:dyDescent="0.3">
      <c r="A100" s="352"/>
      <c r="B100" s="353"/>
      <c r="C100" s="353"/>
      <c r="D100" s="353"/>
      <c r="E100" s="353"/>
      <c r="F100" s="353"/>
      <c r="G100" s="353"/>
      <c r="H100" s="354"/>
      <c r="I100" s="44"/>
      <c r="J100" s="353"/>
      <c r="K100" s="353"/>
      <c r="L100" s="355"/>
      <c r="M100" s="44"/>
      <c r="N100" s="44"/>
      <c r="O100" s="356"/>
      <c r="P100" s="357"/>
      <c r="AN100" s="9"/>
      <c r="AO100" s="9"/>
      <c r="AP100" s="9"/>
      <c r="AQ100" s="9"/>
      <c r="AR100" s="9"/>
      <c r="AS100" s="9"/>
      <c r="AT100" s="9"/>
      <c r="AU100" s="9"/>
      <c r="AV100" s="9"/>
      <c r="AW100" s="9"/>
      <c r="AX100" s="9"/>
      <c r="AY100" s="9"/>
      <c r="AZ100" s="9"/>
      <c r="BA100" s="9"/>
      <c r="BB100" s="9"/>
    </row>
    <row r="101" spans="1:54" x14ac:dyDescent="0.3">
      <c r="A101" s="346"/>
      <c r="B101" s="347"/>
      <c r="C101" s="347"/>
      <c r="D101" s="347"/>
      <c r="E101" s="347"/>
      <c r="F101" s="347"/>
      <c r="G101" s="347"/>
      <c r="H101" s="348"/>
      <c r="I101" s="349"/>
      <c r="J101" s="347"/>
      <c r="K101" s="347"/>
      <c r="L101" s="350"/>
      <c r="M101" s="349"/>
      <c r="N101" s="349"/>
      <c r="O101" s="351"/>
      <c r="P101" s="351"/>
      <c r="AN101" s="9"/>
      <c r="AO101" s="9"/>
      <c r="AP101" s="9"/>
      <c r="AQ101" s="9"/>
      <c r="AR101" s="9"/>
      <c r="AS101" s="9"/>
      <c r="AT101" s="9"/>
      <c r="AU101" s="9"/>
      <c r="AV101" s="9"/>
      <c r="AW101" s="9"/>
      <c r="AX101" s="9"/>
      <c r="AY101" s="9"/>
      <c r="AZ101" s="9"/>
      <c r="BA101" s="9"/>
      <c r="BB101" s="9"/>
    </row>
    <row r="102" spans="1:54" x14ac:dyDescent="0.3">
      <c r="A102" s="346"/>
      <c r="B102" s="347"/>
      <c r="C102" s="347"/>
      <c r="D102" s="347"/>
      <c r="E102" s="347"/>
      <c r="F102" s="347"/>
      <c r="G102" s="347"/>
      <c r="H102" s="348"/>
      <c r="I102" s="349"/>
      <c r="J102" s="347"/>
      <c r="K102" s="347"/>
      <c r="L102" s="350"/>
      <c r="M102" s="349"/>
      <c r="N102" s="349"/>
      <c r="O102" s="351"/>
      <c r="P102" s="351"/>
      <c r="AN102" s="9"/>
      <c r="AO102" s="9"/>
      <c r="AP102" s="9"/>
      <c r="AQ102" s="9"/>
      <c r="AR102" s="9"/>
      <c r="AS102" s="9"/>
      <c r="AT102" s="9"/>
      <c r="AU102" s="9"/>
      <c r="AV102" s="9"/>
      <c r="AW102" s="9"/>
      <c r="AX102" s="9"/>
      <c r="AY102" s="9"/>
      <c r="AZ102" s="9"/>
      <c r="BA102" s="9"/>
      <c r="BB102" s="9"/>
    </row>
  </sheetData>
  <sheetProtection algorithmName="SHA-512" hashValue="kLutRUnga9jaTz7DbCYeU8DdapK5dbNp5EClDXKqqieqTRuOPNsq61XiE3tfCiIbS/oXnVOvbnxJ9gsBByEtHA==" saltValue="0GiL31Tumgz0teyVw2Xz4g==" spinCount="100000" sheet="1" formatColumns="0" formatRows="0" selectLockedCells="1"/>
  <customSheetViews>
    <customSheetView guid="{C058D58D-0A44-4B7F-A839-6AD7930832D3}" scale="70" showPageBreaks="1" fitToPage="1" printArea="1" hiddenRows="1" hiddenColumns="1" view="pageBreakPreview">
      <selection activeCell="I61" sqref="I61"/>
      <pageMargins left="0.25" right="0.25" top="0.75" bottom="0.75" header="0.3" footer="0.3"/>
      <printOptions horizontalCentered="1"/>
      <pageSetup paperSize="9" scale="45" fitToHeight="0" orientation="landscape" r:id="rId1"/>
      <headerFooter alignWithMargins="0">
        <oddFooter>&amp;R&amp;"Book Antiqua,Bold"&amp;10Schedule-3/ Page &amp;P of &amp;N</oddFooter>
      </headerFooter>
    </customSheetView>
    <customSheetView guid="{B506D4DB-B5B3-4722-9CF5-EE949FBC5D29}" scale="70" showPageBreaks="1" fitToPage="1" printArea="1" hiddenRows="1" hiddenColumns="1" view="pageBreakPreview" topLeftCell="A83">
      <selection activeCell="O92" sqref="O19:O92"/>
      <pageMargins left="0.25" right="0.25" top="0.75" bottom="0.75" header="0.3" footer="0.3"/>
      <printOptions horizontalCentered="1"/>
      <pageSetup paperSize="9" scale="45" fitToHeight="0" orientation="landscape" r:id="rId2"/>
      <headerFooter alignWithMargins="0">
        <oddFooter>&amp;R&amp;"Book Antiqua,Bold"&amp;10Schedule-3/ Page &amp;P of &amp;N</oddFooter>
      </headerFooter>
    </customSheetView>
    <customSheetView guid="{302D9D75-0757-45DA-AFBF-614F08F1401B}" scale="85" showPageBreaks="1" fitToPage="1" printArea="1" hiddenColumns="1" view="pageBreakPreview" topLeftCell="B180">
      <selection activeCell="O190" sqref="O190"/>
      <pageMargins left="0.25" right="0.25" top="0.75" bottom="0.75" header="0.3" footer="0.3"/>
      <printOptions horizontalCentered="1"/>
      <pageSetup paperSize="9" scale="47" fitToHeight="0" orientation="landscape" r:id="rId3"/>
      <headerFooter alignWithMargins="0">
        <oddFooter>&amp;R&amp;"Book Antiqua,Bold"&amp;10Schedule-3/ Page &amp;P of &amp;N</oddFooter>
      </headerFooter>
    </customSheetView>
    <customSheetView guid="{C6A7FFED-91EB-41DF-A944-2BFB2D792481}" scale="85" showPageBreaks="1" fitToPage="1" printArea="1" hiddenColumns="1" view="pageBreakPreview" topLeftCell="F178">
      <selection activeCell="I19" sqref="I19"/>
      <pageMargins left="0.25" right="0.25" top="0.75" bottom="0.75" header="0.3" footer="0.3"/>
      <printOptions horizontalCentered="1"/>
      <pageSetup paperSize="9" scale="47" fitToHeight="0" orientation="landscape" r:id="rId4"/>
      <headerFooter alignWithMargins="0">
        <oddFooter>&amp;R&amp;"Book Antiqua,Bold"&amp;10Schedule-3/ Page &amp;P of &amp;N</oddFooter>
      </headerFooter>
    </customSheetView>
    <customSheetView guid="{03FF083C-583E-419B-931B-109B3C9F6C32}" scale="70" showPageBreaks="1" fitToPage="1" printArea="1" hiddenRows="1" hiddenColumns="1" view="pageBreakPreview">
      <selection activeCell="I61" sqref="I61"/>
      <pageMargins left="0.25" right="0.25" top="0.75" bottom="0.75" header="0.3" footer="0.3"/>
      <printOptions horizontalCentered="1"/>
      <pageSetup paperSize="9" scale="45" fitToHeight="0" orientation="landscape" r:id="rId5"/>
      <headerFooter alignWithMargins="0">
        <oddFooter>&amp;R&amp;"Book Antiqua,Bold"&amp;10Schedule-3/ Page &amp;P of &amp;N</oddFooter>
      </headerFooter>
    </customSheetView>
  </customSheetViews>
  <mergeCells count="31">
    <mergeCell ref="A3:Q3"/>
    <mergeCell ref="A4:Q4"/>
    <mergeCell ref="A7:F7"/>
    <mergeCell ref="M7:P7"/>
    <mergeCell ref="M8:P8"/>
    <mergeCell ref="AL26:AM26"/>
    <mergeCell ref="AO26:AP26"/>
    <mergeCell ref="AL37:AM37"/>
    <mergeCell ref="AO37:AP37"/>
    <mergeCell ref="M9:P9"/>
    <mergeCell ref="M11:P11"/>
    <mergeCell ref="AL13:AM13"/>
    <mergeCell ref="AO13:AP13"/>
    <mergeCell ref="N15:P15"/>
    <mergeCell ref="AL18:AM18"/>
    <mergeCell ref="AO18:AP18"/>
    <mergeCell ref="AL49:AM49"/>
    <mergeCell ref="AO49:AP49"/>
    <mergeCell ref="AL63:AM63"/>
    <mergeCell ref="AO63:AP63"/>
    <mergeCell ref="M79:N79"/>
    <mergeCell ref="L74:O74"/>
    <mergeCell ref="H75:M75"/>
    <mergeCell ref="B76:L76"/>
    <mergeCell ref="A77:C77"/>
    <mergeCell ref="D77:E77"/>
    <mergeCell ref="A78:C78"/>
    <mergeCell ref="D78:E78"/>
    <mergeCell ref="M78:N78"/>
    <mergeCell ref="A73:K73"/>
    <mergeCell ref="A72:Q72"/>
  </mergeCells>
  <conditionalFormatting sqref="I19:I25 K19:K25 O19:O25 I27:I36 I38:I48 K38:K48 O38:O48">
    <cfRule type="expression" dxfId="59" priority="11" stopIfTrue="1">
      <formula>H19&gt;0</formula>
    </cfRule>
  </conditionalFormatting>
  <conditionalFormatting sqref="K19:K25 K38:K48">
    <cfRule type="cellIs" dxfId="58" priority="17" stopIfTrue="1" operator="equal">
      <formula>"a"</formula>
    </cfRule>
    <cfRule type="expression" dxfId="57" priority="19" stopIfTrue="1">
      <formula>H19&gt;0</formula>
    </cfRule>
  </conditionalFormatting>
  <conditionalFormatting sqref="K27">
    <cfRule type="expression" dxfId="56" priority="13" stopIfTrue="1">
      <formula>J27&gt;0</formula>
    </cfRule>
    <cfRule type="cellIs" dxfId="55" priority="14" stopIfTrue="1" operator="equal">
      <formula>"a"</formula>
    </cfRule>
  </conditionalFormatting>
  <conditionalFormatting sqref="K27:K36">
    <cfRule type="expression" dxfId="54" priority="15" stopIfTrue="1">
      <formula>H27&gt;0</formula>
    </cfRule>
  </conditionalFormatting>
  <conditionalFormatting sqref="K28:K36">
    <cfRule type="cellIs" dxfId="53" priority="10" stopIfTrue="1" operator="equal">
      <formula>"a"</formula>
    </cfRule>
    <cfRule type="expression" dxfId="52" priority="16" stopIfTrue="1">
      <formula>J28&gt;0</formula>
    </cfRule>
  </conditionalFormatting>
  <conditionalFormatting sqref="K50:K62 I50:I62">
    <cfRule type="expression" dxfId="51" priority="6" stopIfTrue="1">
      <formula>H50&gt;0</formula>
    </cfRule>
  </conditionalFormatting>
  <conditionalFormatting sqref="K50:K62">
    <cfRule type="cellIs" dxfId="50" priority="4" stopIfTrue="1" operator="equal">
      <formula>"a"</formula>
    </cfRule>
    <cfRule type="expression" dxfId="49" priority="5" stopIfTrue="1">
      <formula>H50&gt;0</formula>
    </cfRule>
  </conditionalFormatting>
  <conditionalFormatting sqref="K64:K71 I64:I71">
    <cfRule type="expression" dxfId="48" priority="3" stopIfTrue="1">
      <formula>H64&gt;0</formula>
    </cfRule>
  </conditionalFormatting>
  <conditionalFormatting sqref="K64:K71">
    <cfRule type="cellIs" dxfId="47" priority="1" stopIfTrue="1" operator="equal">
      <formula>"a"</formula>
    </cfRule>
    <cfRule type="expression" dxfId="46" priority="2" stopIfTrue="1">
      <formula>H64&gt;0</formula>
    </cfRule>
  </conditionalFormatting>
  <conditionalFormatting sqref="O27:O36">
    <cfRule type="expression" dxfId="45" priority="66" stopIfTrue="1">
      <formula>N27&gt;0</formula>
    </cfRule>
  </conditionalFormatting>
  <conditionalFormatting sqref="O50:O62 O64:O71">
    <cfRule type="expression" dxfId="44" priority="63" stopIfTrue="1">
      <formula>N50&gt;0</formula>
    </cfRule>
  </conditionalFormatting>
  <conditionalFormatting sqref="O73">
    <cfRule type="expression" dxfId="43" priority="70" stopIfTrue="1">
      <formula>N73&gt;0</formula>
    </cfRule>
  </conditionalFormatting>
  <conditionalFormatting sqref="O75:O77">
    <cfRule type="expression" dxfId="42" priority="69" stopIfTrue="1">
      <formula>N75&gt;0</formula>
    </cfRule>
  </conditionalFormatting>
  <dataValidations count="5">
    <dataValidation operator="greaterThan" allowBlank="1" showInputMessage="1" showErrorMessage="1" error="Enter only Numeric Value greater than zero or leave the cell blank !" sqref="K77:K65424 K72 K74:K75 K1:K2 K5:K18 K26 K37 K49 K63" xr:uid="{00000000-0002-0000-0600-000003000000}"/>
    <dataValidation type="decimal" operator="greaterThan" allowBlank="1" showInputMessage="1" showErrorMessage="1" error="Enter only Numeric Value greater than zero or leave the cell blank !" sqref="O72" xr:uid="{00000000-0002-0000-0600-000004000000}">
      <formula1>0</formula1>
    </dataValidation>
    <dataValidation type="whole" operator="greaterThan" allowBlank="1" showInputMessage="1" showErrorMessage="1" sqref="I50:I62 I19:I25 I38:I48 I27:I36 I64:I71" xr:uid="{00000000-0002-0000-0600-000000000000}">
      <formula1>1</formula1>
    </dataValidation>
    <dataValidation type="list" operator="greaterThan" allowBlank="1" showInputMessage="1" showErrorMessage="1" sqref="K50:K62 K19:K25 K38:K48 K27:K36 K64:K71" xr:uid="{00000000-0002-0000-0600-000001000000}">
      <formula1>"0%,5%,12%,18%,28%"</formula1>
    </dataValidation>
    <dataValidation type="whole" operator="greaterThan" allowBlank="1" showInputMessage="1" showErrorMessage="1" error="Enter only Numeric Value greater than zero or leave the cell blank !" sqref="O50:O62 O19:O25 O38:O48 O27:O36 O64:O71" xr:uid="{00000000-0002-0000-0600-000002000000}">
      <formula1>0</formula1>
    </dataValidation>
  </dataValidations>
  <printOptions horizontalCentered="1"/>
  <pageMargins left="0.25" right="0.25" top="0.75" bottom="0.75" header="0.3" footer="0.3"/>
  <pageSetup paperSize="9" scale="45" fitToHeight="0" orientation="landscape" r:id="rId6"/>
  <headerFooter alignWithMargins="0">
    <oddFooter>&amp;R&amp;"Book Antiqua,Bold"&amp;10Schedule-3/ Page &amp;P of &amp;N</oddFooter>
  </headerFooter>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tabColor indexed="11"/>
    <pageSetUpPr fitToPage="1"/>
  </sheetPr>
  <dimension ref="A1:AD37"/>
  <sheetViews>
    <sheetView view="pageBreakPreview" topLeftCell="A16" zoomScale="70" zoomScaleNormal="100" zoomScaleSheetLayoutView="70" workbookViewId="0">
      <selection activeCell="O27" sqref="O27"/>
    </sheetView>
  </sheetViews>
  <sheetFormatPr defaultColWidth="9" defaultRowHeight="15.6" x14ac:dyDescent="0.3"/>
  <cols>
    <col min="1" max="1" width="10.21875" style="362" customWidth="1"/>
    <col min="2" max="2" width="19" style="362" customWidth="1"/>
    <col min="3" max="3" width="9.88671875" style="362" customWidth="1"/>
    <col min="4" max="4" width="10.33203125" style="362" customWidth="1"/>
    <col min="5" max="5" width="10.109375" style="362" customWidth="1"/>
    <col min="6" max="6" width="21.6640625" style="362" customWidth="1"/>
    <col min="7" max="7" width="12.109375" style="362" customWidth="1"/>
    <col min="8" max="8" width="10.6640625" style="362" customWidth="1"/>
    <col min="9" max="9" width="14.33203125" style="362" customWidth="1"/>
    <col min="10" max="10" width="11.21875" style="362" customWidth="1"/>
    <col min="11" max="11" width="16.21875" style="362" customWidth="1"/>
    <col min="12" max="12" width="52.21875" style="362" customWidth="1"/>
    <col min="13" max="13" width="7.88671875" style="362" customWidth="1"/>
    <col min="14" max="14" width="10.88671875" style="362" customWidth="1"/>
    <col min="15" max="15" width="14.88671875" style="362" customWidth="1"/>
    <col min="16" max="16" width="17.77734375" style="362" customWidth="1"/>
    <col min="17" max="17" width="19.33203125" style="362" hidden="1" customWidth="1"/>
    <col min="18" max="18" width="15.109375" style="362" hidden="1" customWidth="1"/>
    <col min="19" max="19" width="17.6640625" style="362" hidden="1" customWidth="1"/>
    <col min="20" max="20" width="9" style="363" hidden="1" customWidth="1"/>
    <col min="21" max="23" width="9" style="363" customWidth="1"/>
    <col min="24" max="16384" width="9" style="363"/>
  </cols>
  <sheetData>
    <row r="1" spans="1:19" ht="18" customHeight="1" x14ac:dyDescent="0.3">
      <c r="A1" s="767" t="str">
        <f>'Sch-3 '!A1</f>
        <v>CC/NT/W-COMM/DOM/A01/24/16897</v>
      </c>
      <c r="B1" s="358"/>
      <c r="C1" s="359"/>
      <c r="D1" s="359"/>
      <c r="E1" s="359"/>
      <c r="F1" s="359"/>
      <c r="G1" s="359"/>
      <c r="H1" s="359"/>
      <c r="I1" s="359"/>
      <c r="J1" s="359"/>
      <c r="K1" s="359"/>
      <c r="L1" s="359"/>
      <c r="M1" s="359"/>
      <c r="N1" s="359"/>
      <c r="O1" s="359"/>
      <c r="P1" s="360"/>
      <c r="Q1" s="361" t="s">
        <v>156</v>
      </c>
    </row>
    <row r="2" spans="1:19" ht="18" customHeight="1" x14ac:dyDescent="0.3">
      <c r="A2" s="364"/>
      <c r="B2" s="165"/>
      <c r="C2" s="365"/>
      <c r="D2" s="365"/>
      <c r="E2" s="365"/>
      <c r="F2" s="365"/>
      <c r="G2" s="365"/>
      <c r="H2" s="365"/>
      <c r="I2" s="365"/>
      <c r="J2" s="365"/>
      <c r="K2" s="365"/>
      <c r="L2" s="365"/>
      <c r="M2" s="365"/>
      <c r="N2" s="365"/>
      <c r="O2" s="365"/>
      <c r="P2" s="163"/>
      <c r="Q2" s="163"/>
    </row>
    <row r="3" spans="1:19" ht="61.5" customHeight="1" x14ac:dyDescent="0.3">
      <c r="A3" s="901" t="str">
        <f>'Sch-3 '!A3:Q3</f>
        <v>Communication Equipment Package FOTE-05: Communication Equipment (SDH) Supply and Installation package for Communication Schemes approved in 24th NCT</v>
      </c>
      <c r="B3" s="901"/>
      <c r="C3" s="901"/>
      <c r="D3" s="901"/>
      <c r="E3" s="901"/>
      <c r="F3" s="901"/>
      <c r="G3" s="901"/>
      <c r="H3" s="901"/>
      <c r="I3" s="901"/>
      <c r="J3" s="901"/>
      <c r="K3" s="901"/>
      <c r="L3" s="901"/>
      <c r="M3" s="901"/>
      <c r="N3" s="901"/>
      <c r="O3" s="901"/>
      <c r="P3" s="901"/>
      <c r="Q3" s="901"/>
    </row>
    <row r="4" spans="1:19" ht="21.9" customHeight="1" x14ac:dyDescent="0.3">
      <c r="A4" s="902" t="s">
        <v>132</v>
      </c>
      <c r="B4" s="902"/>
      <c r="C4" s="902"/>
      <c r="D4" s="902"/>
      <c r="E4" s="902"/>
      <c r="F4" s="902"/>
      <c r="G4" s="902"/>
      <c r="H4" s="902"/>
      <c r="I4" s="902"/>
      <c r="J4" s="902"/>
      <c r="K4" s="902"/>
      <c r="L4" s="902"/>
      <c r="M4" s="902"/>
      <c r="N4" s="902"/>
      <c r="O4" s="902"/>
      <c r="P4" s="902"/>
      <c r="Q4" s="902"/>
    </row>
    <row r="5" spans="1:19" ht="18" customHeight="1" x14ac:dyDescent="0.3">
      <c r="A5" s="366"/>
      <c r="B5" s="367"/>
      <c r="C5" s="366"/>
      <c r="D5" s="366"/>
      <c r="E5" s="366"/>
      <c r="F5" s="366"/>
      <c r="G5" s="366"/>
      <c r="H5" s="366"/>
      <c r="I5" s="366"/>
      <c r="J5" s="366"/>
      <c r="K5" s="366"/>
      <c r="L5" s="366"/>
      <c r="M5" s="366"/>
      <c r="N5" s="366"/>
      <c r="O5" s="366"/>
      <c r="P5" s="366"/>
      <c r="Q5" s="366"/>
    </row>
    <row r="6" spans="1:19" ht="18" customHeight="1" x14ac:dyDescent="0.3">
      <c r="A6" s="368" t="str">
        <f>'[1]Sch-1'!A6</f>
        <v>Bidder’s Name and Address (Sole Bidder) :</v>
      </c>
      <c r="B6" s="369"/>
      <c r="C6" s="369"/>
      <c r="D6" s="369"/>
      <c r="E6" s="369"/>
      <c r="F6" s="369"/>
      <c r="G6" s="369"/>
      <c r="H6" s="369"/>
      <c r="I6" s="369"/>
      <c r="J6" s="369"/>
      <c r="K6" s="369"/>
      <c r="L6" s="369"/>
      <c r="M6" s="369"/>
      <c r="N6" s="370" t="s">
        <v>5</v>
      </c>
      <c r="Q6" s="163"/>
    </row>
    <row r="7" spans="1:19" ht="36" customHeight="1" x14ac:dyDescent="0.3">
      <c r="A7" s="692" t="str">
        <f>'[1]Sch-1'!A7</f>
        <v/>
      </c>
      <c r="B7" s="692"/>
      <c r="C7" s="692"/>
      <c r="D7" s="692"/>
      <c r="E7" s="692"/>
      <c r="F7" s="692"/>
      <c r="G7" s="692"/>
      <c r="H7" s="692"/>
      <c r="I7" s="692"/>
      <c r="J7" s="692"/>
      <c r="K7" s="692"/>
      <c r="L7" s="692"/>
      <c r="M7" s="692"/>
      <c r="N7" s="371" t="str">
        <f>'[1]Sch-1'!M7</f>
        <v>Contracts Services, 3rd Floor</v>
      </c>
      <c r="Q7" s="163"/>
    </row>
    <row r="8" spans="1:19" ht="18" customHeight="1" x14ac:dyDescent="0.3">
      <c r="A8" s="368" t="s">
        <v>7</v>
      </c>
      <c r="B8" s="691" t="str">
        <f>'Sch-3 '!C8</f>
        <v/>
      </c>
      <c r="C8" s="691"/>
      <c r="D8" s="691"/>
      <c r="E8" s="691"/>
      <c r="F8" s="691"/>
      <c r="G8" s="691"/>
      <c r="H8" s="691"/>
      <c r="I8" s="691"/>
      <c r="J8" s="691"/>
      <c r="K8" s="691"/>
      <c r="L8" s="691"/>
      <c r="M8" s="691"/>
      <c r="N8" s="371" t="str">
        <f>'[1]Sch-1'!M8</f>
        <v>Power Grid Corporation of India Ltd.,</v>
      </c>
      <c r="Q8" s="163"/>
    </row>
    <row r="9" spans="1:19" ht="18" customHeight="1" x14ac:dyDescent="0.3">
      <c r="A9" s="368" t="s">
        <v>9</v>
      </c>
      <c r="B9" s="691" t="str">
        <f>'Sch-3 '!C9</f>
        <v/>
      </c>
      <c r="C9" s="691"/>
      <c r="D9" s="691"/>
      <c r="E9" s="691"/>
      <c r="F9" s="691"/>
      <c r="G9" s="691"/>
      <c r="H9" s="691"/>
      <c r="I9" s="691"/>
      <c r="J9" s="691"/>
      <c r="K9" s="691"/>
      <c r="L9" s="691"/>
      <c r="M9" s="691"/>
      <c r="N9" s="371" t="str">
        <f>'[1]Sch-1'!M9</f>
        <v>"Saudamini", Plot No.-2</v>
      </c>
      <c r="Q9" s="163"/>
    </row>
    <row r="10" spans="1:19" ht="18" customHeight="1" x14ac:dyDescent="0.3">
      <c r="A10" s="369"/>
      <c r="B10" s="691" t="str">
        <f>'Sch-3 '!C10</f>
        <v/>
      </c>
      <c r="C10" s="691"/>
      <c r="D10" s="691"/>
      <c r="E10" s="691"/>
      <c r="F10" s="691"/>
      <c r="G10" s="691"/>
      <c r="H10" s="691"/>
      <c r="I10" s="691"/>
      <c r="J10" s="691"/>
      <c r="K10" s="691"/>
      <c r="L10" s="691"/>
      <c r="M10" s="691"/>
      <c r="N10" s="371" t="str">
        <f>'[1]Sch-1'!M10</f>
        <v xml:space="preserve">Sector-29, </v>
      </c>
      <c r="Q10" s="163"/>
    </row>
    <row r="11" spans="1:19" ht="18" customHeight="1" x14ac:dyDescent="0.3">
      <c r="A11" s="369"/>
      <c r="B11" s="691" t="str">
        <f>'Sch-3 '!C11</f>
        <v/>
      </c>
      <c r="C11" s="691"/>
      <c r="D11" s="691"/>
      <c r="E11" s="691"/>
      <c r="F11" s="691"/>
      <c r="G11" s="691"/>
      <c r="H11" s="691"/>
      <c r="I11" s="691"/>
      <c r="J11" s="691"/>
      <c r="K11" s="691"/>
      <c r="L11" s="691"/>
      <c r="M11" s="691"/>
      <c r="N11" s="371" t="str">
        <f>'[1]Sch-1'!M11</f>
        <v>Gurugram (Haryana) - 122001</v>
      </c>
      <c r="Q11" s="163"/>
    </row>
    <row r="12" spans="1:19" ht="18" customHeight="1" x14ac:dyDescent="0.3">
      <c r="A12" s="22"/>
      <c r="B12" s="20"/>
      <c r="C12" s="20"/>
      <c r="D12" s="20"/>
      <c r="E12" s="20"/>
      <c r="F12" s="20"/>
      <c r="G12" s="20"/>
      <c r="H12" s="20"/>
      <c r="I12" s="20"/>
      <c r="J12" s="20"/>
      <c r="K12" s="20"/>
      <c r="L12" s="20"/>
      <c r="M12" s="20"/>
      <c r="N12" s="20"/>
      <c r="O12" s="20"/>
      <c r="P12" s="369"/>
      <c r="Q12" s="163"/>
    </row>
    <row r="13" spans="1:19" ht="26.25" customHeight="1" x14ac:dyDescent="0.3">
      <c r="A13" s="372"/>
      <c r="B13" s="373"/>
      <c r="C13" s="372"/>
      <c r="D13" s="372"/>
      <c r="E13" s="372"/>
      <c r="F13" s="372"/>
      <c r="G13" s="372"/>
      <c r="H13" s="372"/>
      <c r="I13" s="372"/>
      <c r="J13" s="372"/>
      <c r="K13" s="372"/>
      <c r="L13" s="372"/>
      <c r="M13" s="372"/>
      <c r="N13" s="372"/>
      <c r="O13" s="372"/>
      <c r="P13" s="372"/>
      <c r="Q13" s="372"/>
    </row>
    <row r="14" spans="1:19" s="378" customFormat="1" ht="27.75" customHeight="1" x14ac:dyDescent="0.3">
      <c r="A14" s="374" t="s">
        <v>157</v>
      </c>
      <c r="B14" s="375"/>
      <c r="C14" s="376"/>
      <c r="D14" s="376"/>
      <c r="E14" s="376"/>
      <c r="F14" s="376"/>
      <c r="G14" s="376"/>
      <c r="H14" s="376"/>
      <c r="I14" s="376"/>
      <c r="J14" s="376"/>
      <c r="K14" s="376"/>
      <c r="L14" s="376"/>
      <c r="M14" s="376"/>
      <c r="N14" s="376"/>
      <c r="O14" s="376"/>
      <c r="P14" s="376"/>
      <c r="Q14" s="376"/>
      <c r="R14" s="377"/>
      <c r="S14" s="377"/>
    </row>
    <row r="15" spans="1:19" x14ac:dyDescent="0.3">
      <c r="A15" s="379"/>
      <c r="B15" s="373"/>
      <c r="C15" s="372"/>
      <c r="D15" s="372"/>
      <c r="E15" s="372"/>
      <c r="F15" s="372"/>
      <c r="G15" s="372"/>
      <c r="H15" s="372"/>
      <c r="I15" s="372"/>
      <c r="J15" s="372"/>
      <c r="K15" s="372"/>
      <c r="L15" s="372"/>
      <c r="M15" s="372"/>
      <c r="N15" s="372"/>
      <c r="O15" s="372"/>
      <c r="P15" s="82" t="s">
        <v>15</v>
      </c>
      <c r="Q15" s="82"/>
      <c r="R15" s="82"/>
    </row>
    <row r="16" spans="1:19" s="747" customFormat="1" ht="124.8" x14ac:dyDescent="0.3">
      <c r="A16" s="719" t="s">
        <v>17</v>
      </c>
      <c r="B16" s="720" t="s">
        <v>18</v>
      </c>
      <c r="C16" s="720" t="s">
        <v>19</v>
      </c>
      <c r="D16" s="720" t="s">
        <v>142</v>
      </c>
      <c r="E16" s="720" t="s">
        <v>143</v>
      </c>
      <c r="F16" s="720" t="s">
        <v>20</v>
      </c>
      <c r="G16" s="721" t="s">
        <v>144</v>
      </c>
      <c r="H16" s="745" t="s">
        <v>145</v>
      </c>
      <c r="I16" s="693" t="s">
        <v>146</v>
      </c>
      <c r="J16" s="693" t="s">
        <v>24</v>
      </c>
      <c r="K16" s="693" t="s">
        <v>25</v>
      </c>
      <c r="L16" s="720" t="s">
        <v>120</v>
      </c>
      <c r="M16" s="724" t="s">
        <v>27</v>
      </c>
      <c r="N16" s="724" t="s">
        <v>121</v>
      </c>
      <c r="O16" s="720" t="s">
        <v>158</v>
      </c>
      <c r="P16" s="720" t="s">
        <v>159</v>
      </c>
      <c r="Q16" s="695" t="s">
        <v>149</v>
      </c>
      <c r="R16" s="746"/>
      <c r="S16" s="746"/>
    </row>
    <row r="17" spans="1:30" s="747" customFormat="1" x14ac:dyDescent="0.3">
      <c r="A17" s="727">
        <v>1</v>
      </c>
      <c r="B17" s="728">
        <v>2</v>
      </c>
      <c r="C17" s="728">
        <v>3</v>
      </c>
      <c r="D17" s="728">
        <v>4</v>
      </c>
      <c r="E17" s="728">
        <v>5</v>
      </c>
      <c r="F17" s="729">
        <v>6</v>
      </c>
      <c r="G17" s="728">
        <v>7</v>
      </c>
      <c r="H17" s="748">
        <v>8</v>
      </c>
      <c r="I17" s="749">
        <v>9</v>
      </c>
      <c r="J17" s="749">
        <v>10</v>
      </c>
      <c r="K17" s="749">
        <v>11</v>
      </c>
      <c r="L17" s="732">
        <v>12</v>
      </c>
      <c r="M17" s="732">
        <v>13</v>
      </c>
      <c r="N17" s="732">
        <v>14</v>
      </c>
      <c r="O17" s="732">
        <v>15</v>
      </c>
      <c r="P17" s="732" t="s">
        <v>150</v>
      </c>
      <c r="Q17" s="732">
        <v>17</v>
      </c>
      <c r="R17" s="746"/>
      <c r="S17" s="746"/>
    </row>
    <row r="18" spans="1:30" ht="27.75" customHeight="1" x14ac:dyDescent="0.3">
      <c r="A18" s="380" t="s">
        <v>33</v>
      </c>
      <c r="B18" s="381" t="s">
        <v>409</v>
      </c>
      <c r="C18" s="382"/>
      <c r="D18" s="382"/>
      <c r="E18" s="382"/>
      <c r="F18" s="382"/>
      <c r="G18" s="382"/>
      <c r="H18" s="382"/>
      <c r="I18" s="382"/>
      <c r="J18" s="382"/>
      <c r="K18" s="382"/>
      <c r="L18" s="382"/>
      <c r="M18" s="382"/>
      <c r="N18" s="382"/>
      <c r="O18" s="382"/>
      <c r="P18" s="382"/>
      <c r="Q18" s="382"/>
    </row>
    <row r="19" spans="1:30" s="274" customFormat="1" ht="39.75" customHeight="1" x14ac:dyDescent="0.3">
      <c r="A19" s="303">
        <v>1</v>
      </c>
      <c r="B19" s="781">
        <v>7000029704</v>
      </c>
      <c r="C19" s="779">
        <v>10</v>
      </c>
      <c r="D19" s="779">
        <v>40</v>
      </c>
      <c r="E19" s="779">
        <v>30</v>
      </c>
      <c r="F19" s="781" t="s">
        <v>385</v>
      </c>
      <c r="G19" s="779">
        <v>100002900</v>
      </c>
      <c r="H19" s="779">
        <v>998399</v>
      </c>
      <c r="I19" s="783"/>
      <c r="J19" s="779">
        <v>18</v>
      </c>
      <c r="K19" s="784"/>
      <c r="L19" s="781" t="s">
        <v>349</v>
      </c>
      <c r="M19" s="779" t="s">
        <v>350</v>
      </c>
      <c r="N19" s="779">
        <v>5</v>
      </c>
      <c r="O19" s="383"/>
      <c r="P19" s="305" t="str">
        <f>IF(O19=0, "Included", IF(ISERROR(N19*O19), O19, N19*O19))</f>
        <v>Included</v>
      </c>
      <c r="Q19" s="306">
        <f>S19</f>
        <v>0</v>
      </c>
      <c r="R19" s="274">
        <f>IF(P19="Included",0,P19)</f>
        <v>0</v>
      </c>
      <c r="S19" s="274">
        <f>IF(K19="",(R19*J19)/100,(R19*K19))</f>
        <v>0</v>
      </c>
      <c r="T19" s="1007">
        <f>+N19*O19</f>
        <v>0</v>
      </c>
      <c r="U19" s="307"/>
      <c r="AD19" s="308"/>
    </row>
    <row r="20" spans="1:30" ht="27.75" customHeight="1" x14ac:dyDescent="0.3">
      <c r="A20" s="380" t="s">
        <v>36</v>
      </c>
      <c r="B20" s="381" t="s">
        <v>364</v>
      </c>
      <c r="C20" s="382"/>
      <c r="D20" s="382"/>
      <c r="E20" s="382"/>
      <c r="F20" s="382"/>
      <c r="G20" s="382"/>
      <c r="H20" s="382"/>
      <c r="I20" s="382"/>
      <c r="J20" s="382"/>
      <c r="K20" s="382"/>
      <c r="L20" s="382"/>
      <c r="M20" s="382"/>
      <c r="N20" s="382"/>
      <c r="O20" s="382"/>
      <c r="P20" s="382"/>
      <c r="Q20" s="382"/>
      <c r="T20" s="1010"/>
    </row>
    <row r="21" spans="1:30" s="274" customFormat="1" ht="37.5" customHeight="1" x14ac:dyDescent="0.3">
      <c r="A21" s="303">
        <v>2</v>
      </c>
      <c r="B21" s="781">
        <v>7000029730</v>
      </c>
      <c r="C21" s="779">
        <v>10</v>
      </c>
      <c r="D21" s="779">
        <v>40</v>
      </c>
      <c r="E21" s="779">
        <v>30</v>
      </c>
      <c r="F21" s="781" t="s">
        <v>389</v>
      </c>
      <c r="G21" s="779">
        <v>100002900</v>
      </c>
      <c r="H21" s="779">
        <v>998399</v>
      </c>
      <c r="I21" s="783"/>
      <c r="J21" s="779">
        <v>18</v>
      </c>
      <c r="K21" s="784"/>
      <c r="L21" s="781" t="s">
        <v>349</v>
      </c>
      <c r="M21" s="779" t="s">
        <v>350</v>
      </c>
      <c r="N21" s="779">
        <v>5</v>
      </c>
      <c r="O21" s="383"/>
      <c r="P21" s="305" t="str">
        <f>IF(O21=0, "Included", IF(ISERROR(N21*O21), O21, N21*O21))</f>
        <v>Included</v>
      </c>
      <c r="Q21" s="306">
        <f>S21</f>
        <v>0</v>
      </c>
      <c r="R21" s="274">
        <f>IF(P21="Included",0,P21)</f>
        <v>0</v>
      </c>
      <c r="S21" s="274">
        <f>IF(K21="",(R21*J21)/100,(R21*K21))</f>
        <v>0</v>
      </c>
      <c r="T21" s="1007">
        <f>+N21*O21</f>
        <v>0</v>
      </c>
      <c r="U21" s="307"/>
      <c r="AD21" s="308"/>
    </row>
    <row r="22" spans="1:30" ht="27.75" customHeight="1" x14ac:dyDescent="0.3">
      <c r="A22" s="380" t="s">
        <v>338</v>
      </c>
      <c r="B22" s="381" t="s">
        <v>390</v>
      </c>
      <c r="C22" s="382"/>
      <c r="D22" s="382"/>
      <c r="E22" s="382"/>
      <c r="F22" s="382"/>
      <c r="G22" s="382"/>
      <c r="H22" s="382"/>
      <c r="I22" s="382"/>
      <c r="J22" s="382"/>
      <c r="K22" s="382"/>
      <c r="L22" s="382"/>
      <c r="M22" s="382"/>
      <c r="N22" s="382"/>
      <c r="O22" s="382"/>
      <c r="P22" s="382"/>
      <c r="Q22" s="382"/>
      <c r="T22" s="1010"/>
    </row>
    <row r="23" spans="1:30" s="274" customFormat="1" ht="37.5" customHeight="1" x14ac:dyDescent="0.3">
      <c r="A23" s="303">
        <v>3</v>
      </c>
      <c r="B23" s="781">
        <v>7000029767</v>
      </c>
      <c r="C23" s="779">
        <v>10</v>
      </c>
      <c r="D23" s="779">
        <v>40</v>
      </c>
      <c r="E23" s="779">
        <v>30</v>
      </c>
      <c r="F23" s="781" t="s">
        <v>399</v>
      </c>
      <c r="G23" s="779">
        <v>100002900</v>
      </c>
      <c r="H23" s="779">
        <v>998399</v>
      </c>
      <c r="I23" s="783"/>
      <c r="J23" s="779">
        <v>18</v>
      </c>
      <c r="K23" s="784"/>
      <c r="L23" s="781" t="s">
        <v>349</v>
      </c>
      <c r="M23" s="779" t="s">
        <v>350</v>
      </c>
      <c r="N23" s="779">
        <v>10</v>
      </c>
      <c r="O23" s="383"/>
      <c r="P23" s="305" t="str">
        <f>IF(O23=0, "Included", IF(ISERROR(N23*O23), O23, N23*O23))</f>
        <v>Included</v>
      </c>
      <c r="Q23" s="306">
        <f>S23</f>
        <v>0</v>
      </c>
      <c r="R23" s="274">
        <f>IF(P23="Included",0,P23)</f>
        <v>0</v>
      </c>
      <c r="S23" s="274">
        <f>IF(K23="",(R23*J23)/100,(R23*K23))</f>
        <v>0</v>
      </c>
      <c r="T23" s="1007">
        <f>+N23*O23</f>
        <v>0</v>
      </c>
      <c r="U23" s="307"/>
      <c r="AD23" s="308"/>
    </row>
    <row r="24" spans="1:30" s="274" customFormat="1" ht="37.5" customHeight="1" x14ac:dyDescent="0.3">
      <c r="A24" s="380" t="s">
        <v>340</v>
      </c>
      <c r="B24" s="381" t="s">
        <v>410</v>
      </c>
      <c r="C24" s="382"/>
      <c r="D24" s="382"/>
      <c r="E24" s="382"/>
      <c r="F24" s="382"/>
      <c r="G24" s="382"/>
      <c r="H24" s="382"/>
      <c r="I24" s="382"/>
      <c r="J24" s="382"/>
      <c r="K24" s="382"/>
      <c r="L24" s="382"/>
      <c r="M24" s="382"/>
      <c r="N24" s="382"/>
      <c r="O24" s="382"/>
      <c r="P24" s="382"/>
      <c r="Q24" s="382"/>
      <c r="T24" s="1007"/>
      <c r="U24" s="307"/>
      <c r="AD24" s="308"/>
    </row>
    <row r="25" spans="1:30" s="274" customFormat="1" ht="37.5" customHeight="1" x14ac:dyDescent="0.3">
      <c r="A25" s="303">
        <v>4</v>
      </c>
      <c r="B25" s="781">
        <v>7000029789</v>
      </c>
      <c r="C25" s="779">
        <v>10</v>
      </c>
      <c r="D25" s="779">
        <v>50</v>
      </c>
      <c r="E25" s="779">
        <v>30</v>
      </c>
      <c r="F25" s="781" t="s">
        <v>402</v>
      </c>
      <c r="G25" s="779">
        <v>100002900</v>
      </c>
      <c r="H25" s="779">
        <v>998399</v>
      </c>
      <c r="I25" s="783"/>
      <c r="J25" s="779">
        <v>18</v>
      </c>
      <c r="K25" s="784"/>
      <c r="L25" s="781" t="s">
        <v>349</v>
      </c>
      <c r="M25" s="779" t="s">
        <v>350</v>
      </c>
      <c r="N25" s="779">
        <v>10</v>
      </c>
      <c r="O25" s="383"/>
      <c r="P25" s="305" t="str">
        <f>IF(O25=0, "Included", IF(ISERROR(N25*O25), O25, N25*O25))</f>
        <v>Included</v>
      </c>
      <c r="Q25" s="306">
        <f>S25</f>
        <v>0</v>
      </c>
      <c r="R25" s="274">
        <f>IF(P25="Included",0,P25)</f>
        <v>0</v>
      </c>
      <c r="S25" s="274">
        <f>IF(K25="",(R25*J25)/100,(R25*K25))</f>
        <v>0</v>
      </c>
      <c r="T25" s="1007">
        <f>+N25*O25</f>
        <v>0</v>
      </c>
      <c r="U25" s="307"/>
      <c r="AD25" s="308"/>
    </row>
    <row r="26" spans="1:30" ht="27.75" customHeight="1" x14ac:dyDescent="0.3">
      <c r="A26" s="380" t="s">
        <v>341</v>
      </c>
      <c r="B26" s="381" t="s">
        <v>411</v>
      </c>
      <c r="C26" s="382"/>
      <c r="D26" s="382"/>
      <c r="E26" s="382"/>
      <c r="F26" s="382"/>
      <c r="G26" s="382"/>
      <c r="H26" s="382"/>
      <c r="I26" s="382"/>
      <c r="J26" s="382"/>
      <c r="K26" s="382"/>
      <c r="L26" s="382"/>
      <c r="M26" s="382"/>
      <c r="N26" s="382"/>
      <c r="O26" s="382"/>
      <c r="P26" s="382"/>
      <c r="Q26" s="382"/>
      <c r="T26" s="1010"/>
    </row>
    <row r="27" spans="1:30" s="274" customFormat="1" ht="37.5" customHeight="1" x14ac:dyDescent="0.3">
      <c r="A27" s="303">
        <v>5</v>
      </c>
      <c r="B27" s="781">
        <v>7000029749</v>
      </c>
      <c r="C27" s="779">
        <v>10</v>
      </c>
      <c r="D27" s="779">
        <v>40</v>
      </c>
      <c r="E27" s="779">
        <v>30</v>
      </c>
      <c r="F27" s="781" t="s">
        <v>408</v>
      </c>
      <c r="G27" s="779">
        <v>100002900</v>
      </c>
      <c r="H27" s="779">
        <v>998399</v>
      </c>
      <c r="I27" s="783"/>
      <c r="J27" s="779">
        <v>18</v>
      </c>
      <c r="K27" s="784"/>
      <c r="L27" s="781" t="s">
        <v>349</v>
      </c>
      <c r="M27" s="779" t="s">
        <v>350</v>
      </c>
      <c r="N27" s="779">
        <v>3</v>
      </c>
      <c r="O27" s="383"/>
      <c r="P27" s="305" t="str">
        <f>IF(O27=0, "Included", IF(ISERROR(N27*O27), O27, N27*O27))</f>
        <v>Included</v>
      </c>
      <c r="Q27" s="306">
        <f>S27</f>
        <v>0</v>
      </c>
      <c r="R27" s="274">
        <f>IF(P27="Included",0,P27)</f>
        <v>0</v>
      </c>
      <c r="S27" s="274">
        <f>IF(K27="",(R27*J27)/100,(R27*K27))</f>
        <v>0</v>
      </c>
      <c r="T27" s="1007">
        <f>+N27*O27</f>
        <v>0</v>
      </c>
      <c r="U27" s="307"/>
      <c r="AD27" s="308"/>
    </row>
    <row r="28" spans="1:30" s="362" customFormat="1" ht="19.5" customHeight="1" x14ac:dyDescent="0.3">
      <c r="A28" s="384"/>
      <c r="B28" s="385"/>
      <c r="C28" s="385"/>
      <c r="D28" s="385"/>
      <c r="E28" s="385"/>
      <c r="F28" s="385"/>
      <c r="G28" s="385"/>
      <c r="H28" s="385"/>
      <c r="I28" s="385"/>
      <c r="J28" s="385"/>
      <c r="K28" s="385"/>
      <c r="L28" s="385"/>
      <c r="M28" s="385"/>
      <c r="N28" s="385"/>
      <c r="O28" s="385"/>
      <c r="P28" s="385"/>
      <c r="Q28" s="386"/>
    </row>
    <row r="29" spans="1:30" s="9" customFormat="1" ht="40.5" customHeight="1" x14ac:dyDescent="0.3">
      <c r="A29" s="893"/>
      <c r="B29" s="894"/>
      <c r="C29" s="894"/>
      <c r="D29" s="894"/>
      <c r="E29" s="894"/>
      <c r="F29" s="894"/>
      <c r="G29" s="894"/>
      <c r="H29" s="894"/>
      <c r="I29" s="895"/>
      <c r="J29" s="896" t="s">
        <v>160</v>
      </c>
      <c r="K29" s="897"/>
      <c r="L29" s="897"/>
      <c r="M29" s="897"/>
      <c r="N29" s="897"/>
      <c r="O29" s="898"/>
      <c r="P29" s="309">
        <f>SUM(P19:P27)</f>
        <v>0</v>
      </c>
      <c r="Q29" s="310"/>
      <c r="R29" s="8"/>
      <c r="S29" s="309">
        <f>SUM(S19:S27)</f>
        <v>0</v>
      </c>
      <c r="T29" s="1011">
        <f>SUM(T19:T27)</f>
        <v>0</v>
      </c>
    </row>
    <row r="30" spans="1:30" s="9" customFormat="1" ht="25.5" hidden="1" customHeight="1" x14ac:dyDescent="0.3">
      <c r="A30" s="311"/>
      <c r="B30" s="312"/>
      <c r="C30" s="312"/>
      <c r="D30" s="312"/>
      <c r="E30" s="312"/>
      <c r="F30" s="312"/>
      <c r="G30" s="312"/>
      <c r="H30" s="313"/>
      <c r="I30" s="314"/>
      <c r="J30" s="899" t="s">
        <v>149</v>
      </c>
      <c r="K30" s="899"/>
      <c r="L30" s="899"/>
      <c r="M30" s="899"/>
      <c r="N30" s="899"/>
      <c r="O30" s="900"/>
      <c r="P30" s="309"/>
      <c r="Q30" s="315">
        <f>SUM(Q19:Q27)</f>
        <v>0</v>
      </c>
      <c r="R30" s="8"/>
      <c r="S30" s="8"/>
      <c r="T30" s="9">
        <f>+T29*0.18</f>
        <v>0</v>
      </c>
    </row>
    <row r="31" spans="1:30" s="362" customFormat="1" x14ac:dyDescent="0.3">
      <c r="A31" s="379"/>
      <c r="B31" s="373"/>
      <c r="C31" s="372"/>
      <c r="D31" s="372"/>
      <c r="E31" s="372"/>
      <c r="F31" s="372"/>
      <c r="G31" s="372"/>
      <c r="H31" s="372"/>
      <c r="I31" s="372"/>
      <c r="J31" s="372"/>
      <c r="K31" s="372"/>
      <c r="L31" s="372"/>
      <c r="M31" s="372"/>
      <c r="N31" s="372"/>
      <c r="O31" s="372"/>
      <c r="P31" s="372"/>
      <c r="Q31" s="372"/>
    </row>
    <row r="32" spans="1:30" s="362" customFormat="1" ht="41.4" customHeight="1" x14ac:dyDescent="0.3">
      <c r="A32" s="316" t="s">
        <v>45</v>
      </c>
      <c r="B32" s="879" t="s">
        <v>155</v>
      </c>
      <c r="C32" s="879"/>
      <c r="D32" s="879"/>
      <c r="E32" s="879"/>
      <c r="F32" s="879"/>
      <c r="G32" s="879"/>
      <c r="H32" s="879"/>
      <c r="I32" s="879"/>
      <c r="J32" s="879"/>
      <c r="K32" s="879"/>
      <c r="L32" s="879"/>
      <c r="M32" s="372"/>
      <c r="N32" s="372"/>
      <c r="O32" s="372"/>
      <c r="P32" s="372"/>
      <c r="Q32" s="372"/>
    </row>
    <row r="33" spans="1:17" s="362" customFormat="1" ht="21" customHeight="1" x14ac:dyDescent="0.3">
      <c r="A33" s="388"/>
      <c r="B33" s="389"/>
      <c r="C33" s="389"/>
      <c r="D33" s="389"/>
      <c r="E33" s="389"/>
      <c r="F33" s="389"/>
      <c r="G33" s="389"/>
      <c r="H33" s="389"/>
      <c r="I33" s="389"/>
      <c r="J33" s="389"/>
      <c r="K33" s="389"/>
      <c r="L33" s="389"/>
      <c r="M33" s="389"/>
      <c r="N33" s="389"/>
      <c r="O33" s="892"/>
      <c r="P33" s="892"/>
      <c r="Q33" s="892"/>
    </row>
    <row r="34" spans="1:17" s="362" customFormat="1" ht="33.6" customHeight="1" x14ac:dyDescent="0.3">
      <c r="A34" s="390" t="s">
        <v>47</v>
      </c>
      <c r="B34" s="391" t="str">
        <f>'Sch-1'!B122</f>
        <v>--</v>
      </c>
      <c r="C34" s="392"/>
      <c r="D34" s="392"/>
      <c r="E34" s="392"/>
      <c r="F34" s="392"/>
      <c r="G34" s="392"/>
      <c r="H34" s="392"/>
      <c r="I34" s="392"/>
      <c r="J34" s="391"/>
      <c r="K34" s="392"/>
      <c r="L34" s="392"/>
      <c r="M34" s="391"/>
      <c r="N34" s="392" t="s">
        <v>328</v>
      </c>
      <c r="O34" s="892" t="str">
        <f>'Sch-3 '!O78</f>
        <v/>
      </c>
      <c r="P34" s="892"/>
      <c r="Q34" s="892"/>
    </row>
    <row r="35" spans="1:17" s="362" customFormat="1" ht="33.6" customHeight="1" x14ac:dyDescent="0.3">
      <c r="A35" s="390" t="s">
        <v>48</v>
      </c>
      <c r="B35" s="391" t="str">
        <f>'Sch-1'!B123</f>
        <v/>
      </c>
      <c r="C35" s="163"/>
      <c r="D35" s="163"/>
      <c r="E35" s="163"/>
      <c r="F35" s="163"/>
      <c r="G35" s="163"/>
      <c r="H35" s="163"/>
      <c r="I35" s="163"/>
      <c r="J35" s="391"/>
      <c r="K35" s="163"/>
      <c r="L35" s="163"/>
      <c r="M35" s="391"/>
      <c r="N35" s="163" t="s">
        <v>111</v>
      </c>
      <c r="O35" s="892" t="str">
        <f>'Sch-3 '!O79</f>
        <v/>
      </c>
      <c r="P35" s="892"/>
      <c r="Q35" s="892"/>
    </row>
    <row r="36" spans="1:17" s="362" customFormat="1" ht="33.6" customHeight="1" x14ac:dyDescent="0.3">
      <c r="A36" s="365"/>
      <c r="B36" s="165"/>
      <c r="C36" s="163"/>
      <c r="D36" s="163"/>
      <c r="E36" s="163"/>
      <c r="F36" s="163"/>
      <c r="G36" s="163"/>
      <c r="H36" s="163"/>
      <c r="I36" s="163"/>
      <c r="J36" s="165"/>
      <c r="K36" s="163"/>
      <c r="L36" s="163"/>
      <c r="M36" s="165"/>
      <c r="N36" s="163"/>
      <c r="O36" s="892"/>
      <c r="P36" s="892"/>
      <c r="Q36" s="892"/>
    </row>
    <row r="37" spans="1:17" s="362" customFormat="1" ht="33.6" customHeight="1" x14ac:dyDescent="0.3">
      <c r="A37" s="365"/>
      <c r="B37" s="165"/>
      <c r="C37" s="163"/>
      <c r="D37" s="163"/>
      <c r="E37" s="163"/>
      <c r="F37" s="163"/>
      <c r="G37" s="163"/>
      <c r="H37" s="163"/>
      <c r="I37" s="163"/>
      <c r="J37" s="365"/>
      <c r="K37" s="163"/>
      <c r="L37" s="365"/>
      <c r="M37" s="365"/>
      <c r="N37" s="163"/>
      <c r="O37" s="365"/>
      <c r="P37" s="393"/>
      <c r="Q37" s="394"/>
    </row>
  </sheetData>
  <sheetProtection algorithmName="SHA-512" hashValue="Ua3VcUrBHVaJOqeT3dsKePJ42MdAftlU7YDvqxAv2AOgXD4Q7SithgJAxBiIJrMOjoR+gdpxJxT6I6/0G8WlVA==" saltValue="hL5s2u5n5nN1g41XBVPp9Q==" spinCount="100000" sheet="1" formatColumns="0" formatRows="0" selectLockedCells="1"/>
  <customSheetViews>
    <customSheetView guid="{C058D58D-0A44-4B7F-A839-6AD7930832D3}" scale="70" showPageBreaks="1" fitToPage="1" printArea="1" hiddenRows="1" hiddenColumns="1" view="pageBreakPreview">
      <selection activeCell="O21" sqref="O21"/>
      <pageMargins left="0.25" right="0.25" top="0.75" bottom="0.75" header="0.3" footer="0.3"/>
      <pageSetup scale="54" fitToHeight="0" orientation="landscape" r:id="rId1"/>
      <headerFooter alignWithMargins="0">
        <oddFooter>&amp;R&amp;"Book Antiqua,Bold"&amp;10Schedule-4/ Page &amp;P of &amp;N</oddFooter>
      </headerFooter>
    </customSheetView>
    <customSheetView guid="{B506D4DB-B5B3-4722-9CF5-EE949FBC5D29}" scale="70" showPageBreaks="1" fitToPage="1" printArea="1" hiddenRows="1" hiddenColumns="1" view="pageBreakPreview" topLeftCell="A10">
      <selection activeCell="O24" sqref="O24:O27"/>
      <pageMargins left="0.25" right="0.25" top="0.75" bottom="0.75" header="0.3" footer="0.3"/>
      <pageSetup scale="54" fitToHeight="0" orientation="landscape" r:id="rId2"/>
      <headerFooter alignWithMargins="0">
        <oddFooter>&amp;R&amp;"Book Antiqua,Bold"&amp;10Schedule-4/ Page &amp;P of &amp;N</oddFooter>
      </headerFooter>
    </customSheetView>
    <customSheetView guid="{302D9D75-0757-45DA-AFBF-614F08F1401B}" scale="85" showPageBreaks="1" fitToPage="1" printArea="1" hiddenColumns="1" view="pageBreakPreview">
      <selection activeCell="B8" sqref="B8:O11"/>
      <pageMargins left="0.25" right="0.25" top="0.75" bottom="0.75" header="0.3" footer="0.3"/>
      <pageSetup scale="50" fitToHeight="0" orientation="landscape" r:id="rId3"/>
      <headerFooter alignWithMargins="0">
        <oddFooter>&amp;R&amp;"Book Antiqua,Bold"&amp;10Schedule-4/ Page &amp;P of &amp;N</oddFooter>
      </headerFooter>
    </customSheetView>
    <customSheetView guid="{C6A7FFED-91EB-41DF-A944-2BFB2D792481}" scale="85" showPageBreaks="1" fitToPage="1" printArea="1" hiddenColumns="1" view="pageBreakPreview" topLeftCell="A19">
      <selection activeCell="I19" sqref="I19"/>
      <pageMargins left="0.25" right="0.25" top="0.75" bottom="0.75" header="0.3" footer="0.3"/>
      <pageSetup scale="50" fitToHeight="0" orientation="landscape" r:id="rId4"/>
      <headerFooter alignWithMargins="0">
        <oddFooter>&amp;R&amp;"Book Antiqua,Bold"&amp;10Schedule-4/ Page &amp;P of &amp;N</oddFooter>
      </headerFooter>
    </customSheetView>
    <customSheetView guid="{03FF083C-583E-419B-931B-109B3C9F6C32}" scale="70" showPageBreaks="1" fitToPage="1" printArea="1" hiddenRows="1" hiddenColumns="1" view="pageBreakPreview">
      <selection activeCell="O21" sqref="O21"/>
      <pageMargins left="0.25" right="0.25" top="0.75" bottom="0.75" header="0.3" footer="0.3"/>
      <pageSetup scale="54" fitToHeight="0" orientation="landscape" r:id="rId5"/>
      <headerFooter alignWithMargins="0">
        <oddFooter>&amp;R&amp;"Book Antiqua,Bold"&amp;10Schedule-4/ Page &amp;P of &amp;N</oddFooter>
      </headerFooter>
    </customSheetView>
  </customSheetViews>
  <mergeCells count="10">
    <mergeCell ref="A3:Q3"/>
    <mergeCell ref="A4:Q4"/>
    <mergeCell ref="O33:Q33"/>
    <mergeCell ref="O34:Q34"/>
    <mergeCell ref="O35:Q35"/>
    <mergeCell ref="O36:Q36"/>
    <mergeCell ref="A29:I29"/>
    <mergeCell ref="J29:O29"/>
    <mergeCell ref="J30:O30"/>
    <mergeCell ref="B32:L32"/>
  </mergeCells>
  <conditionalFormatting sqref="K19 I19">
    <cfRule type="expression" dxfId="41" priority="16" stopIfTrue="1">
      <formula>H19&gt;0</formula>
    </cfRule>
  </conditionalFormatting>
  <conditionalFormatting sqref="K19">
    <cfRule type="cellIs" dxfId="40" priority="14" stopIfTrue="1" operator="equal">
      <formula>"a"</formula>
    </cfRule>
    <cfRule type="expression" dxfId="39" priority="15" stopIfTrue="1">
      <formula>H19&gt;0</formula>
    </cfRule>
  </conditionalFormatting>
  <conditionalFormatting sqref="K21 I21">
    <cfRule type="expression" dxfId="38" priority="13" stopIfTrue="1">
      <formula>H21&gt;0</formula>
    </cfRule>
  </conditionalFormatting>
  <conditionalFormatting sqref="K21">
    <cfRule type="cellIs" dxfId="37" priority="11" stopIfTrue="1" operator="equal">
      <formula>"a"</formula>
    </cfRule>
    <cfRule type="expression" dxfId="36" priority="12" stopIfTrue="1">
      <formula>H21&gt;0</formula>
    </cfRule>
  </conditionalFormatting>
  <conditionalFormatting sqref="K23 I23">
    <cfRule type="expression" dxfId="35" priority="10" stopIfTrue="1">
      <formula>H23&gt;0</formula>
    </cfRule>
  </conditionalFormatting>
  <conditionalFormatting sqref="K23">
    <cfRule type="cellIs" dxfId="34" priority="8" stopIfTrue="1" operator="equal">
      <formula>"a"</formula>
    </cfRule>
    <cfRule type="expression" dxfId="33" priority="9" stopIfTrue="1">
      <formula>H23&gt;0</formula>
    </cfRule>
  </conditionalFormatting>
  <conditionalFormatting sqref="K25 I25">
    <cfRule type="expression" dxfId="32" priority="3" stopIfTrue="1">
      <formula>H25&gt;0</formula>
    </cfRule>
  </conditionalFormatting>
  <conditionalFormatting sqref="K25">
    <cfRule type="cellIs" dxfId="31" priority="1" stopIfTrue="1" operator="equal">
      <formula>"a"</formula>
    </cfRule>
    <cfRule type="expression" dxfId="30" priority="2" stopIfTrue="1">
      <formula>H25&gt;0</formula>
    </cfRule>
  </conditionalFormatting>
  <conditionalFormatting sqref="K27 I27">
    <cfRule type="expression" dxfId="29" priority="7" stopIfTrue="1">
      <formula>H27&gt;0</formula>
    </cfRule>
  </conditionalFormatting>
  <conditionalFormatting sqref="K27">
    <cfRule type="cellIs" dxfId="28" priority="5" stopIfTrue="1" operator="equal">
      <formula>"a"</formula>
    </cfRule>
    <cfRule type="expression" dxfId="27" priority="6" stopIfTrue="1">
      <formula>H27&gt;0</formula>
    </cfRule>
  </conditionalFormatting>
  <conditionalFormatting sqref="O19">
    <cfRule type="expression" dxfId="26" priority="17" stopIfTrue="1">
      <formula>N19&gt;0</formula>
    </cfRule>
  </conditionalFormatting>
  <conditionalFormatting sqref="O21">
    <cfRule type="expression" dxfId="25" priority="37" stopIfTrue="1">
      <formula>N21&gt;0</formula>
    </cfRule>
  </conditionalFormatting>
  <conditionalFormatting sqref="O23">
    <cfRule type="expression" dxfId="24" priority="42" stopIfTrue="1">
      <formula>N23&gt;0</formula>
    </cfRule>
  </conditionalFormatting>
  <conditionalFormatting sqref="O25">
    <cfRule type="expression" dxfId="23" priority="4" stopIfTrue="1">
      <formula>N25&gt;0</formula>
    </cfRule>
  </conditionalFormatting>
  <conditionalFormatting sqref="O27">
    <cfRule type="expression" dxfId="22" priority="47" stopIfTrue="1">
      <formula>N27&gt;0</formula>
    </cfRule>
  </conditionalFormatting>
  <dataValidations count="4">
    <dataValidation type="whole" operator="greaterThanOrEqual" allowBlank="1" showInputMessage="1" showErrorMessage="1" sqref="O19 O21 O27 O23 O25" xr:uid="{00000000-0002-0000-0700-000000000000}">
      <formula1>1</formula1>
    </dataValidation>
    <dataValidation operator="greaterThan" allowBlank="1" showInputMessage="1" showErrorMessage="1" error="Enter only Numeric Value greater than zero or leave the cell blank !" sqref="K16:K17" xr:uid="{00000000-0002-0000-0700-000001000000}"/>
    <dataValidation type="list" operator="greaterThan" allowBlank="1" showInputMessage="1" showErrorMessage="1" sqref="K19 K21 K27 K23 K25" xr:uid="{00000000-0002-0000-0700-000002000000}">
      <formula1>"0%,5%,12%,18%,28%"</formula1>
    </dataValidation>
    <dataValidation type="whole" operator="greaterThan" allowBlank="1" showInputMessage="1" showErrorMessage="1" sqref="I19 I21 I27 I23 I25" xr:uid="{00000000-0002-0000-0700-000003000000}">
      <formula1>1</formula1>
    </dataValidation>
  </dataValidations>
  <pageMargins left="0.25" right="0.25" top="0.75" bottom="0.75" header="0.3" footer="0.3"/>
  <pageSetup scale="54" fitToHeight="0" orientation="landscape" r:id="rId6"/>
  <headerFooter alignWithMargins="0">
    <oddFooter>&amp;R&amp;"Book Antiqua,Bold"&amp;10Schedule-4/ Page &amp;P of &amp;N</oddFooter>
  </headerFooter>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11"/>
    <pageSetUpPr fitToPage="1"/>
  </sheetPr>
  <dimension ref="A1:AC42"/>
  <sheetViews>
    <sheetView view="pageBreakPreview" topLeftCell="I22" zoomScale="70" zoomScaleNormal="100" zoomScaleSheetLayoutView="70" workbookViewId="0">
      <selection activeCell="O31" sqref="O31:O32"/>
    </sheetView>
  </sheetViews>
  <sheetFormatPr defaultColWidth="9" defaultRowHeight="13.8" x14ac:dyDescent="0.3"/>
  <cols>
    <col min="1" max="1" width="13.21875" style="400" customWidth="1"/>
    <col min="2" max="2" width="12.6640625" style="400" customWidth="1"/>
    <col min="3" max="3" width="8" style="400" customWidth="1"/>
    <col min="4" max="4" width="8.6640625" style="400" customWidth="1"/>
    <col min="5" max="5" width="8.33203125" style="400" customWidth="1"/>
    <col min="6" max="6" width="27.6640625" style="400" customWidth="1"/>
    <col min="7" max="7" width="12.33203125" style="400" customWidth="1"/>
    <col min="8" max="8" width="9.33203125" style="400" customWidth="1"/>
    <col min="9" max="9" width="15.33203125" style="400" customWidth="1"/>
    <col min="10" max="10" width="8.44140625" style="400" customWidth="1"/>
    <col min="11" max="11" width="18" style="400" customWidth="1"/>
    <col min="12" max="12" width="103.109375" style="400" customWidth="1"/>
    <col min="13" max="13" width="12.109375" style="400" customWidth="1"/>
    <col min="14" max="14" width="11.77734375" style="400" customWidth="1"/>
    <col min="15" max="15" width="17.109375" style="400" customWidth="1"/>
    <col min="16" max="16" width="17.6640625" style="400" customWidth="1"/>
    <col min="17" max="17" width="17" style="400" hidden="1" customWidth="1"/>
    <col min="18" max="18" width="19.6640625" style="400" hidden="1" customWidth="1"/>
    <col min="19" max="19" width="12.21875" style="400" hidden="1" customWidth="1"/>
    <col min="20" max="20" width="9" style="401" customWidth="1"/>
    <col min="21" max="16384" width="9" style="401"/>
  </cols>
  <sheetData>
    <row r="1" spans="1:19" ht="18" customHeight="1" x14ac:dyDescent="0.3">
      <c r="A1" s="768" t="str">
        <f>'Sch-4a'!A1</f>
        <v>CC/NT/W-COMM/DOM/A01/24/16897</v>
      </c>
      <c r="B1" s="396"/>
      <c r="C1" s="397"/>
      <c r="D1" s="397"/>
      <c r="E1" s="397"/>
      <c r="F1" s="397"/>
      <c r="G1" s="397"/>
      <c r="H1" s="397"/>
      <c r="I1" s="397"/>
      <c r="J1" s="397"/>
      <c r="K1" s="397"/>
      <c r="L1" s="397"/>
      <c r="M1" s="397"/>
      <c r="N1" s="397"/>
      <c r="O1" s="397"/>
      <c r="P1" s="398"/>
      <c r="Q1" s="399" t="s">
        <v>161</v>
      </c>
    </row>
    <row r="2" spans="1:19" ht="18" customHeight="1" x14ac:dyDescent="0.3">
      <c r="A2" s="402"/>
      <c r="B2" s="403"/>
      <c r="C2" s="404"/>
      <c r="D2" s="404"/>
      <c r="E2" s="404"/>
      <c r="F2" s="404"/>
      <c r="G2" s="404"/>
      <c r="H2" s="404"/>
      <c r="I2" s="404"/>
      <c r="J2" s="404"/>
      <c r="K2" s="404"/>
      <c r="L2" s="404"/>
      <c r="M2" s="404"/>
      <c r="N2" s="404"/>
      <c r="O2" s="404"/>
      <c r="P2" s="405"/>
      <c r="Q2" s="405"/>
    </row>
    <row r="3" spans="1:19" ht="61.5" customHeight="1" x14ac:dyDescent="0.3">
      <c r="A3" s="901" t="str">
        <f>'Sch-4a'!A3:Q3</f>
        <v>Communication Equipment Package FOTE-05: Communication Equipment (SDH) Supply and Installation package for Communication Schemes approved in 24th NCT</v>
      </c>
      <c r="B3" s="901"/>
      <c r="C3" s="901"/>
      <c r="D3" s="901"/>
      <c r="E3" s="901"/>
      <c r="F3" s="901"/>
      <c r="G3" s="901"/>
      <c r="H3" s="901"/>
      <c r="I3" s="901"/>
      <c r="J3" s="901"/>
      <c r="K3" s="901"/>
      <c r="L3" s="901"/>
      <c r="M3" s="901"/>
      <c r="N3" s="901"/>
      <c r="O3" s="901"/>
      <c r="P3" s="901"/>
      <c r="Q3" s="901"/>
    </row>
    <row r="4" spans="1:19" ht="21.9" customHeight="1" x14ac:dyDescent="0.3">
      <c r="A4" s="910" t="s">
        <v>132</v>
      </c>
      <c r="B4" s="910"/>
      <c r="C4" s="910"/>
      <c r="D4" s="910"/>
      <c r="E4" s="910"/>
      <c r="F4" s="910"/>
      <c r="G4" s="910"/>
      <c r="H4" s="910"/>
      <c r="I4" s="910"/>
      <c r="J4" s="910"/>
      <c r="K4" s="910"/>
      <c r="L4" s="910"/>
      <c r="M4" s="910"/>
      <c r="N4" s="910"/>
      <c r="O4" s="910"/>
      <c r="P4" s="910"/>
      <c r="Q4" s="910"/>
    </row>
    <row r="5" spans="1:19" ht="18" customHeight="1" x14ac:dyDescent="0.3">
      <c r="A5" s="406"/>
      <c r="B5" s="407"/>
      <c r="C5" s="406"/>
      <c r="D5" s="406"/>
      <c r="E5" s="406"/>
      <c r="F5" s="406"/>
      <c r="G5" s="406"/>
      <c r="H5" s="406"/>
      <c r="I5" s="406"/>
      <c r="J5" s="406"/>
      <c r="K5" s="406"/>
      <c r="L5" s="406"/>
      <c r="M5" s="406"/>
      <c r="N5" s="406"/>
      <c r="O5" s="406"/>
      <c r="P5" s="406"/>
      <c r="Q5" s="406"/>
    </row>
    <row r="6" spans="1:19" ht="18" customHeight="1" x14ac:dyDescent="0.3">
      <c r="A6" s="408" t="str">
        <f>'[1]Sch-1'!A6</f>
        <v>Bidder’s Name and Address (Sole Bidder) :</v>
      </c>
      <c r="B6" s="409"/>
      <c r="C6" s="409"/>
      <c r="D6" s="409"/>
      <c r="E6" s="409"/>
      <c r="F6" s="409"/>
      <c r="G6" s="409"/>
      <c r="H6" s="409"/>
      <c r="I6" s="409"/>
      <c r="J6" s="409"/>
      <c r="K6" s="409"/>
      <c r="L6" s="409"/>
      <c r="M6" s="409"/>
      <c r="N6" s="409"/>
      <c r="O6" s="409"/>
      <c r="P6" s="410" t="s">
        <v>5</v>
      </c>
      <c r="Q6" s="405"/>
    </row>
    <row r="7" spans="1:19" ht="36" customHeight="1" x14ac:dyDescent="0.3">
      <c r="A7" s="911" t="str">
        <f>'[1]Sch-1'!A7</f>
        <v/>
      </c>
      <c r="B7" s="911"/>
      <c r="C7" s="911"/>
      <c r="D7" s="911"/>
      <c r="E7" s="911"/>
      <c r="F7" s="911"/>
      <c r="G7" s="911"/>
      <c r="H7" s="911"/>
      <c r="I7" s="911"/>
      <c r="J7" s="911"/>
      <c r="K7" s="911"/>
      <c r="L7" s="911"/>
      <c r="M7" s="911"/>
      <c r="N7" s="911"/>
      <c r="O7" s="911"/>
      <c r="P7" s="411" t="str">
        <f>'[1]Sch-1'!M7</f>
        <v>Contracts Services, 3rd Floor</v>
      </c>
      <c r="Q7" s="405"/>
    </row>
    <row r="8" spans="1:19" ht="18" customHeight="1" x14ac:dyDescent="0.3">
      <c r="A8" s="408" t="s">
        <v>7</v>
      </c>
      <c r="B8" s="904" t="str">
        <f>'Sch-4a'!B8:N8</f>
        <v/>
      </c>
      <c r="C8" s="904"/>
      <c r="D8" s="904"/>
      <c r="E8" s="904"/>
      <c r="F8" s="904"/>
      <c r="G8" s="904"/>
      <c r="H8" s="904"/>
      <c r="I8" s="904"/>
      <c r="J8" s="904"/>
      <c r="K8" s="904"/>
      <c r="L8" s="904"/>
      <c r="M8" s="904"/>
      <c r="N8" s="904"/>
      <c r="O8" s="904"/>
      <c r="P8" s="411" t="str">
        <f>'[1]Sch-1'!M8</f>
        <v>Power Grid Corporation of India Ltd.,</v>
      </c>
      <c r="Q8" s="405"/>
    </row>
    <row r="9" spans="1:19" ht="18" customHeight="1" x14ac:dyDescent="0.3">
      <c r="A9" s="408" t="s">
        <v>9</v>
      </c>
      <c r="B9" s="904" t="str">
        <f>'Sch-4a'!B9:N9</f>
        <v/>
      </c>
      <c r="C9" s="904"/>
      <c r="D9" s="904"/>
      <c r="E9" s="904"/>
      <c r="F9" s="904"/>
      <c r="G9" s="904"/>
      <c r="H9" s="904"/>
      <c r="I9" s="904"/>
      <c r="J9" s="904"/>
      <c r="K9" s="904"/>
      <c r="L9" s="904"/>
      <c r="M9" s="904"/>
      <c r="N9" s="904"/>
      <c r="O9" s="904"/>
      <c r="P9" s="411" t="str">
        <f>'[1]Sch-1'!M9</f>
        <v>"Saudamini", Plot No.-2</v>
      </c>
      <c r="Q9" s="405"/>
    </row>
    <row r="10" spans="1:19" ht="18" customHeight="1" x14ac:dyDescent="0.3">
      <c r="A10" s="409"/>
      <c r="B10" s="904" t="str">
        <f>'Sch-4a'!B10:N10</f>
        <v/>
      </c>
      <c r="C10" s="904"/>
      <c r="D10" s="904"/>
      <c r="E10" s="904"/>
      <c r="F10" s="904"/>
      <c r="G10" s="904"/>
      <c r="H10" s="904"/>
      <c r="I10" s="904"/>
      <c r="J10" s="904"/>
      <c r="K10" s="904"/>
      <c r="L10" s="904"/>
      <c r="M10" s="904"/>
      <c r="N10" s="904"/>
      <c r="O10" s="904"/>
      <c r="P10" s="411" t="str">
        <f>'[1]Sch-1'!M10</f>
        <v xml:space="preserve">Sector-29, </v>
      </c>
      <c r="Q10" s="405"/>
    </row>
    <row r="11" spans="1:19" ht="18" customHeight="1" x14ac:dyDescent="0.3">
      <c r="A11" s="409"/>
      <c r="B11" s="904" t="str">
        <f>'Sch-4a'!B11:N11</f>
        <v/>
      </c>
      <c r="C11" s="904"/>
      <c r="D11" s="904"/>
      <c r="E11" s="904"/>
      <c r="F11" s="904"/>
      <c r="G11" s="904"/>
      <c r="H11" s="904"/>
      <c r="I11" s="904"/>
      <c r="J11" s="904"/>
      <c r="K11" s="904"/>
      <c r="L11" s="904"/>
      <c r="M11" s="904"/>
      <c r="N11" s="904"/>
      <c r="O11" s="904"/>
      <c r="P11" s="411" t="str">
        <f>'[1]Sch-1'!M11</f>
        <v>Gurugram (Haryana) - 122001</v>
      </c>
      <c r="Q11" s="405"/>
    </row>
    <row r="12" spans="1:19" ht="18" customHeight="1" x14ac:dyDescent="0.3">
      <c r="A12" s="412"/>
      <c r="B12" s="222"/>
      <c r="C12" s="222"/>
      <c r="D12" s="222"/>
      <c r="E12" s="222"/>
      <c r="F12" s="222"/>
      <c r="G12" s="222"/>
      <c r="H12" s="222"/>
      <c r="I12" s="222"/>
      <c r="J12" s="222"/>
      <c r="K12" s="222"/>
      <c r="L12" s="222"/>
      <c r="M12" s="222"/>
      <c r="N12" s="222"/>
      <c r="O12" s="222"/>
      <c r="P12" s="409"/>
      <c r="Q12" s="405"/>
    </row>
    <row r="13" spans="1:19" ht="26.25" customHeight="1" x14ac:dyDescent="0.3">
      <c r="A13" s="372"/>
      <c r="B13" s="373"/>
      <c r="C13" s="372"/>
      <c r="D13" s="372"/>
      <c r="E13" s="372"/>
      <c r="F13" s="372"/>
      <c r="G13" s="372"/>
      <c r="H13" s="372"/>
      <c r="I13" s="372"/>
      <c r="J13" s="372"/>
      <c r="K13" s="372"/>
      <c r="L13" s="372"/>
      <c r="M13" s="372"/>
      <c r="N13" s="372"/>
      <c r="O13" s="372"/>
      <c r="P13" s="372"/>
      <c r="Q13" s="372"/>
    </row>
    <row r="14" spans="1:19" s="416" customFormat="1" ht="27.75" customHeight="1" x14ac:dyDescent="0.3">
      <c r="A14" s="374" t="s">
        <v>162</v>
      </c>
      <c r="B14" s="413"/>
      <c r="C14" s="414"/>
      <c r="D14" s="414"/>
      <c r="E14" s="414"/>
      <c r="F14" s="414"/>
      <c r="G14" s="414"/>
      <c r="H14" s="414"/>
      <c r="I14" s="414"/>
      <c r="J14" s="414"/>
      <c r="K14" s="414"/>
      <c r="L14" s="414"/>
      <c r="M14" s="414"/>
      <c r="N14" s="414"/>
      <c r="O14" s="414"/>
      <c r="P14" s="414"/>
      <c r="Q14" s="414"/>
      <c r="R14" s="415"/>
      <c r="S14" s="415"/>
    </row>
    <row r="15" spans="1:19" ht="15.6" x14ac:dyDescent="0.3">
      <c r="A15" s="379"/>
      <c r="B15" s="373"/>
      <c r="C15" s="372"/>
      <c r="D15" s="372"/>
      <c r="E15" s="372"/>
      <c r="F15" s="372"/>
      <c r="G15" s="372"/>
      <c r="H15" s="372"/>
      <c r="I15" s="372"/>
      <c r="J15" s="372"/>
      <c r="K15" s="372"/>
      <c r="L15" s="372"/>
      <c r="M15" s="372"/>
      <c r="N15" s="372"/>
      <c r="O15" s="372"/>
      <c r="P15" s="372"/>
      <c r="Q15" s="372"/>
    </row>
    <row r="16" spans="1:19" s="751" customFormat="1" ht="86.4" x14ac:dyDescent="0.3">
      <c r="A16" s="719" t="s">
        <v>17</v>
      </c>
      <c r="B16" s="720" t="s">
        <v>18</v>
      </c>
      <c r="C16" s="720" t="s">
        <v>19</v>
      </c>
      <c r="D16" s="720" t="s">
        <v>142</v>
      </c>
      <c r="E16" s="720" t="s">
        <v>143</v>
      </c>
      <c r="F16" s="720" t="s">
        <v>20</v>
      </c>
      <c r="G16" s="721" t="s">
        <v>144</v>
      </c>
      <c r="H16" s="722" t="s">
        <v>145</v>
      </c>
      <c r="I16" s="723" t="s">
        <v>146</v>
      </c>
      <c r="J16" s="723" t="s">
        <v>24</v>
      </c>
      <c r="K16" s="723" t="s">
        <v>25</v>
      </c>
      <c r="L16" s="720" t="s">
        <v>120</v>
      </c>
      <c r="M16" s="724" t="s">
        <v>27</v>
      </c>
      <c r="N16" s="724" t="s">
        <v>121</v>
      </c>
      <c r="O16" s="720" t="s">
        <v>163</v>
      </c>
      <c r="P16" s="720" t="s">
        <v>164</v>
      </c>
      <c r="Q16" s="695" t="s">
        <v>149</v>
      </c>
      <c r="R16" s="750"/>
      <c r="S16" s="750"/>
    </row>
    <row r="17" spans="1:29" s="751" customFormat="1" ht="15.6" x14ac:dyDescent="0.3">
      <c r="A17" s="727">
        <v>1</v>
      </c>
      <c r="B17" s="728">
        <v>2</v>
      </c>
      <c r="C17" s="728">
        <v>3</v>
      </c>
      <c r="D17" s="728">
        <v>4</v>
      </c>
      <c r="E17" s="728">
        <v>5</v>
      </c>
      <c r="F17" s="729">
        <v>6</v>
      </c>
      <c r="G17" s="728">
        <v>7</v>
      </c>
      <c r="H17" s="730">
        <v>8</v>
      </c>
      <c r="I17" s="731">
        <v>9</v>
      </c>
      <c r="J17" s="731">
        <v>10</v>
      </c>
      <c r="K17" s="731">
        <v>11</v>
      </c>
      <c r="L17" s="732">
        <v>12</v>
      </c>
      <c r="M17" s="732">
        <v>13</v>
      </c>
      <c r="N17" s="732">
        <v>14</v>
      </c>
      <c r="O17" s="732">
        <v>15</v>
      </c>
      <c r="P17" s="732" t="s">
        <v>150</v>
      </c>
      <c r="Q17" s="732">
        <v>17</v>
      </c>
      <c r="R17" s="750"/>
      <c r="S17" s="750"/>
    </row>
    <row r="18" spans="1:29" s="418" customFormat="1" ht="30.75" customHeight="1" x14ac:dyDescent="0.3">
      <c r="A18" s="380" t="s">
        <v>33</v>
      </c>
      <c r="B18" s="381" t="str">
        <f>'Sch-4a'!B18</f>
        <v xml:space="preserve">FOTE &amp; Ethernet Cards in SR-1 </v>
      </c>
      <c r="C18" s="382"/>
      <c r="D18" s="382"/>
      <c r="E18" s="382"/>
      <c r="F18" s="382"/>
      <c r="G18" s="382"/>
      <c r="H18" s="382"/>
      <c r="I18" s="382"/>
      <c r="J18" s="382"/>
      <c r="K18" s="382"/>
      <c r="L18" s="382"/>
      <c r="M18" s="382"/>
      <c r="N18" s="382"/>
      <c r="O18" s="382"/>
      <c r="P18" s="382"/>
      <c r="Q18" s="382"/>
      <c r="R18" s="417"/>
      <c r="S18" s="417"/>
    </row>
    <row r="19" spans="1:29" s="274" customFormat="1" ht="48.75" customHeight="1" x14ac:dyDescent="0.3">
      <c r="A19" s="303">
        <v>1</v>
      </c>
      <c r="B19" s="781">
        <v>7000029704</v>
      </c>
      <c r="C19" s="779">
        <v>10</v>
      </c>
      <c r="D19" s="779">
        <v>40</v>
      </c>
      <c r="E19" s="779">
        <v>10</v>
      </c>
      <c r="F19" s="781" t="s">
        <v>385</v>
      </c>
      <c r="G19" s="779">
        <v>100002903</v>
      </c>
      <c r="H19" s="779">
        <v>998716</v>
      </c>
      <c r="I19" s="783"/>
      <c r="J19" s="779">
        <v>18</v>
      </c>
      <c r="K19" s="784"/>
      <c r="L19" s="781" t="s">
        <v>351</v>
      </c>
      <c r="M19" s="779" t="s">
        <v>352</v>
      </c>
      <c r="N19" s="779">
        <v>1</v>
      </c>
      <c r="O19" s="304"/>
      <c r="P19" s="305" t="str">
        <f>IF(O19=0, "Included", IF(ISERROR(N19*O19), O19,N19* O19))</f>
        <v>Included</v>
      </c>
      <c r="Q19" s="306">
        <f>S19</f>
        <v>0</v>
      </c>
      <c r="R19" s="274">
        <f>IF(P19="Included",0,P19)</f>
        <v>0</v>
      </c>
      <c r="S19" s="274">
        <f>IF(K19="",(R19*J19)/100,(R19*K19))</f>
        <v>0</v>
      </c>
      <c r="T19" s="307"/>
      <c r="AC19" s="308"/>
    </row>
    <row r="20" spans="1:29" s="274" customFormat="1" ht="48.75" customHeight="1" x14ac:dyDescent="0.3">
      <c r="A20" s="303">
        <v>2</v>
      </c>
      <c r="B20" s="781">
        <v>7000029704</v>
      </c>
      <c r="C20" s="779">
        <v>10</v>
      </c>
      <c r="D20" s="779">
        <v>40</v>
      </c>
      <c r="E20" s="779">
        <v>20</v>
      </c>
      <c r="F20" s="781" t="s">
        <v>385</v>
      </c>
      <c r="G20" s="779">
        <v>100002904</v>
      </c>
      <c r="H20" s="779">
        <v>998716</v>
      </c>
      <c r="I20" s="783"/>
      <c r="J20" s="779">
        <v>18</v>
      </c>
      <c r="K20" s="784"/>
      <c r="L20" s="781" t="s">
        <v>353</v>
      </c>
      <c r="M20" s="779" t="s">
        <v>352</v>
      </c>
      <c r="N20" s="779">
        <v>6</v>
      </c>
      <c r="O20" s="304"/>
      <c r="P20" s="305" t="str">
        <f>IF(O20=0, "Included", IF(ISERROR(N20*O20), O20,N20* O20))</f>
        <v>Included</v>
      </c>
      <c r="Q20" s="306">
        <f>S20</f>
        <v>0</v>
      </c>
      <c r="R20" s="274">
        <f>IF(P20="Included",0,P20)</f>
        <v>0</v>
      </c>
      <c r="S20" s="274">
        <f t="shared" ref="S20:S32" si="0">IF(K20="",(R20*J20)/100,(R20*K20))</f>
        <v>0</v>
      </c>
      <c r="T20" s="307"/>
      <c r="AC20" s="308"/>
    </row>
    <row r="21" spans="1:29" s="418" customFormat="1" ht="30.75" customHeight="1" x14ac:dyDescent="0.3">
      <c r="A21" s="380" t="s">
        <v>36</v>
      </c>
      <c r="B21" s="381" t="s">
        <v>387</v>
      </c>
      <c r="C21" s="382"/>
      <c r="D21" s="382"/>
      <c r="E21" s="382"/>
      <c r="F21" s="382"/>
      <c r="G21" s="382"/>
      <c r="H21" s="382"/>
      <c r="I21" s="382"/>
      <c r="J21" s="382"/>
      <c r="K21" s="382"/>
      <c r="L21" s="382"/>
      <c r="M21" s="382"/>
      <c r="N21" s="382"/>
      <c r="O21" s="382"/>
      <c r="P21" s="382"/>
      <c r="Q21" s="382"/>
      <c r="R21" s="417"/>
      <c r="S21" s="274">
        <f t="shared" si="0"/>
        <v>0</v>
      </c>
    </row>
    <row r="22" spans="1:29" s="274" customFormat="1" ht="48.75" customHeight="1" x14ac:dyDescent="0.3">
      <c r="A22" s="303">
        <v>3</v>
      </c>
      <c r="B22" s="781">
        <v>7000029730</v>
      </c>
      <c r="C22" s="779">
        <v>10</v>
      </c>
      <c r="D22" s="779">
        <v>40</v>
      </c>
      <c r="E22" s="779">
        <v>10</v>
      </c>
      <c r="F22" s="781" t="s">
        <v>389</v>
      </c>
      <c r="G22" s="779">
        <v>100002903</v>
      </c>
      <c r="H22" s="779">
        <v>998716</v>
      </c>
      <c r="I22" s="783"/>
      <c r="J22" s="779">
        <v>18</v>
      </c>
      <c r="K22" s="784"/>
      <c r="L22" s="781" t="s">
        <v>351</v>
      </c>
      <c r="M22" s="779" t="s">
        <v>352</v>
      </c>
      <c r="N22" s="779">
        <v>1</v>
      </c>
      <c r="O22" s="304"/>
      <c r="P22" s="305" t="str">
        <f>IF(O22=0, "Included", IF(ISERROR(N22*O22), O22,N22* O22))</f>
        <v>Included</v>
      </c>
      <c r="Q22" s="306">
        <f>S22</f>
        <v>0</v>
      </c>
      <c r="R22" s="274">
        <f>IF(P22="Included",0,P22)</f>
        <v>0</v>
      </c>
      <c r="S22" s="274">
        <f t="shared" si="0"/>
        <v>0</v>
      </c>
      <c r="T22" s="307"/>
      <c r="AC22" s="308"/>
    </row>
    <row r="23" spans="1:29" s="274" customFormat="1" ht="48.75" customHeight="1" x14ac:dyDescent="0.3">
      <c r="A23" s="303">
        <v>4</v>
      </c>
      <c r="B23" s="781">
        <v>7000029730</v>
      </c>
      <c r="C23" s="779">
        <v>10</v>
      </c>
      <c r="D23" s="779">
        <v>40</v>
      </c>
      <c r="E23" s="779">
        <v>20</v>
      </c>
      <c r="F23" s="781" t="s">
        <v>389</v>
      </c>
      <c r="G23" s="779">
        <v>100002904</v>
      </c>
      <c r="H23" s="779">
        <v>998716</v>
      </c>
      <c r="I23" s="783"/>
      <c r="J23" s="779">
        <v>18</v>
      </c>
      <c r="K23" s="784"/>
      <c r="L23" s="781" t="s">
        <v>353</v>
      </c>
      <c r="M23" s="779" t="s">
        <v>352</v>
      </c>
      <c r="N23" s="779">
        <v>6</v>
      </c>
      <c r="O23" s="304"/>
      <c r="P23" s="305" t="str">
        <f>IF(O23=0, "Included", IF(ISERROR(N23*O23), O23,N23* O23))</f>
        <v>Included</v>
      </c>
      <c r="Q23" s="306">
        <f>S23</f>
        <v>0</v>
      </c>
      <c r="R23" s="274">
        <f>IF(P23="Included",0,P23)</f>
        <v>0</v>
      </c>
      <c r="S23" s="274">
        <f t="shared" si="0"/>
        <v>0</v>
      </c>
      <c r="T23" s="307"/>
      <c r="AC23" s="308"/>
    </row>
    <row r="24" spans="1:29" s="418" customFormat="1" ht="30.75" customHeight="1" x14ac:dyDescent="0.3">
      <c r="A24" s="380" t="s">
        <v>338</v>
      </c>
      <c r="B24" s="381" t="str">
        <f>'Sch-3 '!B37</f>
        <v xml:space="preserve">Addl FOTE at var ISTS nodes in ER-1     </v>
      </c>
      <c r="C24" s="382"/>
      <c r="D24" s="382"/>
      <c r="E24" s="382"/>
      <c r="F24" s="382"/>
      <c r="G24" s="382"/>
      <c r="H24" s="382"/>
      <c r="I24" s="382"/>
      <c r="J24" s="382"/>
      <c r="K24" s="382"/>
      <c r="L24" s="382"/>
      <c r="M24" s="382"/>
      <c r="N24" s="382"/>
      <c r="O24" s="382"/>
      <c r="P24" s="382"/>
      <c r="Q24" s="382"/>
      <c r="R24" s="417"/>
      <c r="S24" s="274">
        <f t="shared" si="0"/>
        <v>0</v>
      </c>
    </row>
    <row r="25" spans="1:29" s="274" customFormat="1" ht="46.5" customHeight="1" x14ac:dyDescent="0.3">
      <c r="A25" s="303">
        <v>5</v>
      </c>
      <c r="B25" s="781">
        <v>7000029767</v>
      </c>
      <c r="C25" s="779">
        <v>10</v>
      </c>
      <c r="D25" s="779">
        <v>40</v>
      </c>
      <c r="E25" s="779">
        <v>10</v>
      </c>
      <c r="F25" s="781" t="s">
        <v>399</v>
      </c>
      <c r="G25" s="779">
        <v>100002903</v>
      </c>
      <c r="H25" s="779">
        <v>998716</v>
      </c>
      <c r="I25" s="783"/>
      <c r="J25" s="779">
        <v>18</v>
      </c>
      <c r="K25" s="784"/>
      <c r="L25" s="781" t="s">
        <v>351</v>
      </c>
      <c r="M25" s="779" t="s">
        <v>352</v>
      </c>
      <c r="N25" s="779">
        <v>1</v>
      </c>
      <c r="O25" s="304"/>
      <c r="P25" s="305" t="str">
        <f>IF(O25=0, "Included", IF(ISERROR(N25*O25), O25,N25* O25))</f>
        <v>Included</v>
      </c>
      <c r="Q25" s="306">
        <f>S25</f>
        <v>0</v>
      </c>
      <c r="R25" s="274">
        <f>IF(P25="Included",0,P25)</f>
        <v>0</v>
      </c>
      <c r="S25" s="274">
        <f t="shared" si="0"/>
        <v>0</v>
      </c>
      <c r="T25" s="307"/>
      <c r="AC25" s="308"/>
    </row>
    <row r="26" spans="1:29" s="274" customFormat="1" ht="46.5" customHeight="1" x14ac:dyDescent="0.3">
      <c r="A26" s="303">
        <v>6</v>
      </c>
      <c r="B26" s="781">
        <v>7000029767</v>
      </c>
      <c r="C26" s="779">
        <v>10</v>
      </c>
      <c r="D26" s="779">
        <v>40</v>
      </c>
      <c r="E26" s="779">
        <v>20</v>
      </c>
      <c r="F26" s="781" t="s">
        <v>399</v>
      </c>
      <c r="G26" s="779">
        <v>100002904</v>
      </c>
      <c r="H26" s="779">
        <v>998716</v>
      </c>
      <c r="I26" s="783"/>
      <c r="J26" s="779">
        <v>18</v>
      </c>
      <c r="K26" s="784"/>
      <c r="L26" s="781" t="s">
        <v>353</v>
      </c>
      <c r="M26" s="779" t="s">
        <v>352</v>
      </c>
      <c r="N26" s="779">
        <v>6</v>
      </c>
      <c r="O26" s="304"/>
      <c r="P26" s="305" t="str">
        <f>IF(O26=0, "Included", IF(ISERROR(N26*O26), O26,N26* O26))</f>
        <v>Included</v>
      </c>
      <c r="Q26" s="306">
        <f>S26</f>
        <v>0</v>
      </c>
      <c r="R26" s="274">
        <f>IF(P26="Included",0,P26)</f>
        <v>0</v>
      </c>
      <c r="S26" s="274">
        <f t="shared" si="0"/>
        <v>0</v>
      </c>
      <c r="T26" s="307"/>
      <c r="AC26" s="308"/>
    </row>
    <row r="27" spans="1:29" s="418" customFormat="1" ht="30.75" customHeight="1" x14ac:dyDescent="0.3">
      <c r="A27" s="380" t="s">
        <v>340</v>
      </c>
      <c r="B27" s="381" t="str">
        <f>'Sch-3 '!B49</f>
        <v xml:space="preserve">Addl FOTE at var ISTS nodes in ER-2 </v>
      </c>
      <c r="C27" s="382"/>
      <c r="D27" s="382"/>
      <c r="E27" s="382"/>
      <c r="F27" s="382"/>
      <c r="G27" s="382"/>
      <c r="H27" s="382"/>
      <c r="I27" s="382"/>
      <c r="J27" s="382"/>
      <c r="K27" s="382"/>
      <c r="L27" s="382"/>
      <c r="M27" s="382"/>
      <c r="N27" s="382"/>
      <c r="O27" s="382"/>
      <c r="P27" s="382"/>
      <c r="Q27" s="382"/>
      <c r="R27" s="417"/>
      <c r="S27" s="274">
        <f t="shared" si="0"/>
        <v>0</v>
      </c>
    </row>
    <row r="28" spans="1:29" s="274" customFormat="1" ht="46.5" customHeight="1" x14ac:dyDescent="0.3">
      <c r="A28" s="303">
        <v>7</v>
      </c>
      <c r="B28" s="781">
        <v>7000029789</v>
      </c>
      <c r="C28" s="779">
        <v>10</v>
      </c>
      <c r="D28" s="779">
        <v>50</v>
      </c>
      <c r="E28" s="779">
        <v>10</v>
      </c>
      <c r="F28" s="781" t="s">
        <v>402</v>
      </c>
      <c r="G28" s="779">
        <v>100002903</v>
      </c>
      <c r="H28" s="779">
        <v>998716</v>
      </c>
      <c r="I28" s="783"/>
      <c r="J28" s="779">
        <v>18</v>
      </c>
      <c r="K28" s="784"/>
      <c r="L28" s="781" t="s">
        <v>351</v>
      </c>
      <c r="M28" s="779" t="s">
        <v>352</v>
      </c>
      <c r="N28" s="779">
        <v>1</v>
      </c>
      <c r="O28" s="304"/>
      <c r="P28" s="305" t="str">
        <f>IF(O28=0, "Included", IF(ISERROR(N28*O28), O28,N28* O28))</f>
        <v>Included</v>
      </c>
      <c r="Q28" s="306">
        <f>S28</f>
        <v>0</v>
      </c>
      <c r="R28" s="274">
        <f>IF(P28="Included",0,P28)</f>
        <v>0</v>
      </c>
      <c r="S28" s="274">
        <f t="shared" si="0"/>
        <v>0</v>
      </c>
      <c r="T28" s="307"/>
      <c r="AC28" s="308"/>
    </row>
    <row r="29" spans="1:29" s="274" customFormat="1" ht="46.5" customHeight="1" x14ac:dyDescent="0.3">
      <c r="A29" s="303">
        <v>8</v>
      </c>
      <c r="B29" s="781">
        <v>7000029789</v>
      </c>
      <c r="C29" s="779">
        <v>10</v>
      </c>
      <c r="D29" s="779">
        <v>50</v>
      </c>
      <c r="E29" s="779">
        <v>20</v>
      </c>
      <c r="F29" s="781" t="s">
        <v>402</v>
      </c>
      <c r="G29" s="779">
        <v>100002904</v>
      </c>
      <c r="H29" s="779">
        <v>998716</v>
      </c>
      <c r="I29" s="783"/>
      <c r="J29" s="779">
        <v>18</v>
      </c>
      <c r="K29" s="784"/>
      <c r="L29" s="781" t="s">
        <v>353</v>
      </c>
      <c r="M29" s="779" t="s">
        <v>352</v>
      </c>
      <c r="N29" s="779">
        <v>6</v>
      </c>
      <c r="O29" s="304"/>
      <c r="P29" s="305" t="str">
        <f>IF(O29=0, "Included", IF(ISERROR(N29*O29), O29,N29* O29))</f>
        <v>Included</v>
      </c>
      <c r="Q29" s="306">
        <f>S29</f>
        <v>0</v>
      </c>
      <c r="R29" s="274">
        <f>IF(P29="Included",0,P29)</f>
        <v>0</v>
      </c>
      <c r="S29" s="274">
        <f t="shared" si="0"/>
        <v>0</v>
      </c>
      <c r="T29" s="307"/>
      <c r="AC29" s="308"/>
    </row>
    <row r="30" spans="1:29" s="418" customFormat="1" ht="30.75" customHeight="1" x14ac:dyDescent="0.3">
      <c r="A30" s="380" t="s">
        <v>341</v>
      </c>
      <c r="B30" s="381" t="str">
        <f>'Sch-3 '!B63</f>
        <v xml:space="preserve">FOTE at Alipurduar for Bhutan Connectvty   </v>
      </c>
      <c r="C30" s="382"/>
      <c r="D30" s="382"/>
      <c r="E30" s="382"/>
      <c r="F30" s="382"/>
      <c r="G30" s="382"/>
      <c r="H30" s="382"/>
      <c r="I30" s="382"/>
      <c r="J30" s="382"/>
      <c r="K30" s="382"/>
      <c r="L30" s="382"/>
      <c r="M30" s="382"/>
      <c r="N30" s="382"/>
      <c r="O30" s="382"/>
      <c r="P30" s="382"/>
      <c r="Q30" s="382"/>
      <c r="R30" s="417"/>
      <c r="S30" s="274">
        <f t="shared" si="0"/>
        <v>0</v>
      </c>
    </row>
    <row r="31" spans="1:29" s="274" customFormat="1" ht="46.5" customHeight="1" x14ac:dyDescent="0.3">
      <c r="A31" s="303">
        <v>9</v>
      </c>
      <c r="B31" s="781">
        <v>7000029749</v>
      </c>
      <c r="C31" s="779">
        <v>10</v>
      </c>
      <c r="D31" s="779">
        <v>40</v>
      </c>
      <c r="E31" s="779">
        <v>10</v>
      </c>
      <c r="F31" s="781" t="s">
        <v>408</v>
      </c>
      <c r="G31" s="779">
        <v>100002903</v>
      </c>
      <c r="H31" s="779">
        <v>998716</v>
      </c>
      <c r="I31" s="783"/>
      <c r="J31" s="779">
        <v>18</v>
      </c>
      <c r="K31" s="784"/>
      <c r="L31" s="781" t="s">
        <v>351</v>
      </c>
      <c r="M31" s="779" t="s">
        <v>352</v>
      </c>
      <c r="N31" s="779">
        <v>1</v>
      </c>
      <c r="O31" s="304"/>
      <c r="P31" s="305" t="str">
        <f>IF(O31=0, "Included", IF(ISERROR(N31*O31), O31,N31* O31))</f>
        <v>Included</v>
      </c>
      <c r="Q31" s="306">
        <f>S31</f>
        <v>0</v>
      </c>
      <c r="R31" s="274">
        <f>IF(P31="Included",0,P31)</f>
        <v>0</v>
      </c>
      <c r="S31" s="274">
        <f t="shared" si="0"/>
        <v>0</v>
      </c>
      <c r="T31" s="307"/>
      <c r="AC31" s="308"/>
    </row>
    <row r="32" spans="1:29" s="274" customFormat="1" ht="46.5" customHeight="1" x14ac:dyDescent="0.3">
      <c r="A32" s="303">
        <v>10</v>
      </c>
      <c r="B32" s="781">
        <v>7000029749</v>
      </c>
      <c r="C32" s="779">
        <v>10</v>
      </c>
      <c r="D32" s="779">
        <v>40</v>
      </c>
      <c r="E32" s="779">
        <v>20</v>
      </c>
      <c r="F32" s="781" t="s">
        <v>408</v>
      </c>
      <c r="G32" s="779">
        <v>100002904</v>
      </c>
      <c r="H32" s="779">
        <v>998716</v>
      </c>
      <c r="I32" s="783"/>
      <c r="J32" s="779">
        <v>18</v>
      </c>
      <c r="K32" s="784"/>
      <c r="L32" s="781" t="s">
        <v>353</v>
      </c>
      <c r="M32" s="779" t="s">
        <v>352</v>
      </c>
      <c r="N32" s="779">
        <v>6</v>
      </c>
      <c r="O32" s="304"/>
      <c r="P32" s="305" t="str">
        <f>IF(O32=0, "Included", IF(ISERROR(N32*O32), O32,N32* O32))</f>
        <v>Included</v>
      </c>
      <c r="Q32" s="306">
        <f>S32</f>
        <v>0</v>
      </c>
      <c r="R32" s="274">
        <f>IF(P32="Included",0,P32)</f>
        <v>0</v>
      </c>
      <c r="S32" s="274">
        <f t="shared" si="0"/>
        <v>0</v>
      </c>
      <c r="T32" s="307"/>
      <c r="AC32" s="308"/>
    </row>
    <row r="33" spans="1:19" ht="19.5" customHeight="1" x14ac:dyDescent="0.3">
      <c r="A33" s="419"/>
      <c r="B33" s="420"/>
      <c r="C33" s="420"/>
      <c r="D33" s="420"/>
      <c r="E33" s="420"/>
      <c r="F33" s="420"/>
      <c r="G33" s="420"/>
      <c r="H33" s="420"/>
      <c r="I33" s="420"/>
      <c r="J33" s="420"/>
      <c r="K33" s="420"/>
      <c r="L33" s="420"/>
      <c r="M33" s="420"/>
      <c r="N33" s="420"/>
      <c r="O33" s="420"/>
      <c r="P33" s="420"/>
      <c r="Q33" s="420"/>
    </row>
    <row r="34" spans="1:19" s="9" customFormat="1" ht="40.5" customHeight="1" x14ac:dyDescent="0.3">
      <c r="A34" s="893"/>
      <c r="B34" s="894"/>
      <c r="C34" s="894"/>
      <c r="D34" s="894"/>
      <c r="E34" s="894"/>
      <c r="F34" s="894"/>
      <c r="G34" s="894"/>
      <c r="H34" s="894"/>
      <c r="I34" s="895"/>
      <c r="J34" s="905" t="s">
        <v>165</v>
      </c>
      <c r="K34" s="906"/>
      <c r="L34" s="906"/>
      <c r="M34" s="906"/>
      <c r="N34" s="906"/>
      <c r="O34" s="907"/>
      <c r="P34" s="309">
        <f>SUM(P19:P32)</f>
        <v>0</v>
      </c>
      <c r="Q34" s="421"/>
      <c r="R34" s="8"/>
      <c r="S34" s="387">
        <f>SUM(S19:S32)</f>
        <v>0</v>
      </c>
    </row>
    <row r="35" spans="1:19" s="9" customFormat="1" ht="25.5" hidden="1" customHeight="1" x14ac:dyDescent="0.3">
      <c r="A35" s="311"/>
      <c r="B35" s="312"/>
      <c r="C35" s="312"/>
      <c r="D35" s="312"/>
      <c r="E35" s="312"/>
      <c r="F35" s="312"/>
      <c r="G35" s="312"/>
      <c r="H35" s="313"/>
      <c r="I35" s="314"/>
      <c r="J35" s="908" t="s">
        <v>149</v>
      </c>
      <c r="K35" s="908"/>
      <c r="L35" s="908"/>
      <c r="M35" s="908"/>
      <c r="N35" s="908"/>
      <c r="O35" s="909"/>
      <c r="P35" s="309"/>
      <c r="Q35" s="315">
        <f>SUM(Q19:Q32)</f>
        <v>0</v>
      </c>
      <c r="R35" s="8"/>
      <c r="S35" s="8"/>
    </row>
    <row r="36" spans="1:19" ht="15.6" x14ac:dyDescent="0.3">
      <c r="A36" s="379"/>
      <c r="B36" s="373"/>
      <c r="C36" s="372"/>
      <c r="D36" s="372"/>
      <c r="E36" s="372"/>
      <c r="F36" s="372"/>
      <c r="G36" s="372"/>
      <c r="H36" s="372"/>
      <c r="I36" s="372"/>
      <c r="J36" s="372"/>
      <c r="K36" s="372"/>
      <c r="L36" s="372"/>
      <c r="M36" s="372"/>
      <c r="N36" s="372"/>
      <c r="O36" s="372"/>
      <c r="P36" s="372"/>
      <c r="Q36" s="372"/>
    </row>
    <row r="37" spans="1:19" ht="37.950000000000003" customHeight="1" x14ac:dyDescent="0.3">
      <c r="A37" s="316" t="s">
        <v>45</v>
      </c>
      <c r="B37" s="879" t="s">
        <v>155</v>
      </c>
      <c r="C37" s="879"/>
      <c r="D37" s="879"/>
      <c r="E37" s="879"/>
      <c r="F37" s="879"/>
      <c r="G37" s="879"/>
      <c r="H37" s="879"/>
      <c r="I37" s="879"/>
      <c r="J37" s="879"/>
      <c r="K37" s="879"/>
      <c r="L37" s="879"/>
      <c r="M37" s="372"/>
      <c r="N37" s="372"/>
      <c r="O37" s="372"/>
      <c r="P37" s="372"/>
      <c r="Q37" s="372"/>
    </row>
    <row r="38" spans="1:19" ht="21" customHeight="1" x14ac:dyDescent="0.3">
      <c r="A38" s="388"/>
      <c r="B38" s="389"/>
      <c r="C38" s="389"/>
      <c r="D38" s="389"/>
      <c r="E38" s="389"/>
      <c r="F38" s="389"/>
      <c r="G38" s="389"/>
      <c r="H38" s="389"/>
      <c r="I38" s="389"/>
      <c r="J38" s="389"/>
      <c r="K38" s="389"/>
      <c r="L38" s="389"/>
      <c r="M38" s="389"/>
      <c r="N38" s="389"/>
      <c r="O38" s="903"/>
      <c r="P38" s="903"/>
      <c r="Q38" s="903"/>
    </row>
    <row r="39" spans="1:19" ht="33.6" customHeight="1" x14ac:dyDescent="0.3">
      <c r="A39" s="422" t="s">
        <v>47</v>
      </c>
      <c r="B39" s="423" t="str">
        <f>'Sch-1'!B122</f>
        <v>--</v>
      </c>
      <c r="C39" s="424"/>
      <c r="D39" s="424"/>
      <c r="E39" s="424"/>
      <c r="F39" s="424"/>
      <c r="G39" s="424"/>
      <c r="H39" s="424"/>
      <c r="I39" s="424"/>
      <c r="J39" s="424"/>
      <c r="K39" s="424"/>
      <c r="L39" s="424"/>
      <c r="M39" s="424"/>
      <c r="N39" s="681" t="s">
        <v>328</v>
      </c>
      <c r="O39" s="892" t="str">
        <f>'Sch-3 '!O78</f>
        <v/>
      </c>
      <c r="P39" s="892"/>
      <c r="Q39" s="892"/>
    </row>
    <row r="40" spans="1:19" ht="33.6" customHeight="1" x14ac:dyDescent="0.3">
      <c r="A40" s="422" t="s">
        <v>48</v>
      </c>
      <c r="B40" s="423" t="str">
        <f>'Sch-1'!B123</f>
        <v/>
      </c>
      <c r="C40" s="405"/>
      <c r="D40" s="405"/>
      <c r="E40" s="405"/>
      <c r="F40" s="405"/>
      <c r="G40" s="405"/>
      <c r="H40" s="405"/>
      <c r="I40" s="405"/>
      <c r="J40" s="405"/>
      <c r="K40" s="405"/>
      <c r="L40" s="405"/>
      <c r="M40" s="405"/>
      <c r="N40" s="682" t="s">
        <v>111</v>
      </c>
      <c r="O40" s="892" t="str">
        <f>'Sch-3 '!O79</f>
        <v/>
      </c>
      <c r="P40" s="892"/>
      <c r="Q40" s="892"/>
    </row>
    <row r="41" spans="1:19" ht="33.6" customHeight="1" x14ac:dyDescent="0.3">
      <c r="A41" s="404"/>
      <c r="B41" s="403"/>
      <c r="C41" s="405"/>
      <c r="D41" s="405"/>
      <c r="E41" s="405"/>
      <c r="F41" s="405"/>
      <c r="G41" s="405"/>
      <c r="H41" s="405"/>
      <c r="I41" s="405"/>
      <c r="J41" s="405"/>
      <c r="K41" s="405"/>
      <c r="L41" s="405"/>
      <c r="M41" s="405"/>
      <c r="N41" s="405"/>
      <c r="O41" s="903"/>
      <c r="P41" s="903"/>
      <c r="Q41" s="903"/>
    </row>
    <row r="42" spans="1:19" ht="33.6" customHeight="1" x14ac:dyDescent="0.3">
      <c r="A42" s="404"/>
      <c r="B42" s="403"/>
      <c r="C42" s="405"/>
      <c r="D42" s="405"/>
      <c r="E42" s="405"/>
      <c r="F42" s="405"/>
      <c r="G42" s="405"/>
      <c r="H42" s="405"/>
      <c r="I42" s="405"/>
      <c r="J42" s="405"/>
      <c r="K42" s="405"/>
      <c r="L42" s="405"/>
      <c r="M42" s="405"/>
      <c r="N42" s="405"/>
      <c r="O42" s="404"/>
      <c r="P42" s="425"/>
      <c r="Q42" s="426"/>
    </row>
  </sheetData>
  <sheetProtection algorithmName="SHA-512" hashValue="6kkwDb9LlYhUhPs5Rb2+2oyBhAyyDruPBKDdOs1ILvr6016pGVY50+rZLVcA39cencxlRAwzhn5XMEEijpoiQw==" saltValue="QFPX7Y3qCTz5yN0FJ7F2lQ==" spinCount="100000" sheet="1" formatColumns="0" formatRows="0" selectLockedCells="1"/>
  <customSheetViews>
    <customSheetView guid="{C058D58D-0A44-4B7F-A839-6AD7930832D3}" scale="70" showPageBreaks="1" fitToPage="1" printArea="1" hiddenRows="1" hiddenColumns="1" view="pageBreakPreview" topLeftCell="A15">
      <selection activeCell="I19" sqref="I19"/>
      <pageMargins left="0.25" right="0.25" top="0.75" bottom="0.75" header="0.3" footer="0.3"/>
      <pageSetup scale="44" fitToHeight="0" orientation="landscape" r:id="rId1"/>
      <headerFooter alignWithMargins="0">
        <oddFooter>&amp;R&amp;"Book Antiqua,Bold"&amp;10Schedule-4/ Page &amp;P of &amp;N</oddFooter>
      </headerFooter>
    </customSheetView>
    <customSheetView guid="{B506D4DB-B5B3-4722-9CF5-EE949FBC5D29}" scale="70" showPageBreaks="1" fitToPage="1" printArea="1" hiddenRows="1" hiddenColumns="1" view="pageBreakPreview" topLeftCell="A15">
      <selection activeCell="O25" sqref="O25:O29"/>
      <pageMargins left="0.25" right="0.25" top="0.75" bottom="0.75" header="0.3" footer="0.3"/>
      <pageSetup scale="42" fitToHeight="0" orientation="landscape" r:id="rId2"/>
      <headerFooter alignWithMargins="0">
        <oddFooter>&amp;R&amp;"Book Antiqua,Bold"&amp;10Schedule-4/ Page &amp;P of &amp;N</oddFooter>
      </headerFooter>
    </customSheetView>
    <customSheetView guid="{302D9D75-0757-45DA-AFBF-614F08F1401B}" scale="70" showPageBreaks="1" fitToPage="1" printArea="1" hiddenColumns="1" view="pageBreakPreview" topLeftCell="A25">
      <selection activeCell="O40" sqref="O40:Q40"/>
      <pageMargins left="0.25" right="0.25" top="0.75" bottom="0.75" header="0.3" footer="0.3"/>
      <pageSetup scale="43" fitToHeight="0" orientation="landscape" r:id="rId3"/>
      <headerFooter alignWithMargins="0">
        <oddFooter>&amp;R&amp;"Book Antiqua,Bold"&amp;10Schedule-4/ Page &amp;P of &amp;N</oddFooter>
      </headerFooter>
    </customSheetView>
    <customSheetView guid="{C6A7FFED-91EB-41DF-A944-2BFB2D792481}" scale="70" showPageBreaks="1" fitToPage="1" printArea="1" hiddenColumns="1" view="pageBreakPreview">
      <selection activeCell="O32" sqref="O32"/>
      <pageMargins left="0.25" right="0.25" top="0.75" bottom="0.75" header="0.3" footer="0.3"/>
      <pageSetup scale="43" fitToHeight="0" orientation="landscape" r:id="rId4"/>
      <headerFooter alignWithMargins="0">
        <oddFooter>&amp;R&amp;"Book Antiqua,Bold"&amp;10Schedule-4/ Page &amp;P of &amp;N</oddFooter>
      </headerFooter>
    </customSheetView>
    <customSheetView guid="{03FF083C-583E-419B-931B-109B3C9F6C32}" scale="70" showPageBreaks="1" fitToPage="1" printArea="1" hiddenRows="1" hiddenColumns="1" view="pageBreakPreview" topLeftCell="A15">
      <selection activeCell="I19" sqref="I19"/>
      <pageMargins left="0.25" right="0.25" top="0.75" bottom="0.75" header="0.3" footer="0.3"/>
      <pageSetup scale="45" fitToHeight="0" orientation="landscape" r:id="rId5"/>
      <headerFooter alignWithMargins="0">
        <oddFooter>&amp;R&amp;"Book Antiqua,Bold"&amp;10Schedule-4/ Page &amp;P of &amp;N</oddFooter>
      </headerFooter>
    </customSheetView>
  </customSheetViews>
  <mergeCells count="15">
    <mergeCell ref="B10:O10"/>
    <mergeCell ref="A3:Q3"/>
    <mergeCell ref="A4:Q4"/>
    <mergeCell ref="A7:O7"/>
    <mergeCell ref="B8:O8"/>
    <mergeCell ref="B9:O9"/>
    <mergeCell ref="O39:Q39"/>
    <mergeCell ref="O40:Q40"/>
    <mergeCell ref="O41:Q41"/>
    <mergeCell ref="B11:O11"/>
    <mergeCell ref="A34:I34"/>
    <mergeCell ref="J34:O34"/>
    <mergeCell ref="J35:O35"/>
    <mergeCell ref="B37:L37"/>
    <mergeCell ref="O38:Q38"/>
  </mergeCells>
  <conditionalFormatting sqref="K19:K20 I19:I20">
    <cfRule type="expression" dxfId="21" priority="15" stopIfTrue="1">
      <formula>H19&gt;0</formula>
    </cfRule>
  </conditionalFormatting>
  <conditionalFormatting sqref="K19:K20">
    <cfRule type="cellIs" dxfId="20" priority="13" stopIfTrue="1" operator="equal">
      <formula>"a"</formula>
    </cfRule>
    <cfRule type="expression" dxfId="19" priority="14" stopIfTrue="1">
      <formula>H19&gt;0</formula>
    </cfRule>
  </conditionalFormatting>
  <conditionalFormatting sqref="K22:K23 I22:I23">
    <cfRule type="expression" dxfId="18" priority="12" stopIfTrue="1">
      <formula>H22&gt;0</formula>
    </cfRule>
  </conditionalFormatting>
  <conditionalFormatting sqref="K22:K23">
    <cfRule type="cellIs" dxfId="17" priority="10" stopIfTrue="1" operator="equal">
      <formula>"a"</formula>
    </cfRule>
    <cfRule type="expression" dxfId="16" priority="11" stopIfTrue="1">
      <formula>H22&gt;0</formula>
    </cfRule>
  </conditionalFormatting>
  <conditionalFormatting sqref="K25:K26 I25:I26">
    <cfRule type="expression" dxfId="15" priority="9" stopIfTrue="1">
      <formula>H25&gt;0</formula>
    </cfRule>
  </conditionalFormatting>
  <conditionalFormatting sqref="K25:K26">
    <cfRule type="cellIs" dxfId="14" priority="7" stopIfTrue="1" operator="equal">
      <formula>"a"</formula>
    </cfRule>
    <cfRule type="expression" dxfId="13" priority="8" stopIfTrue="1">
      <formula>H25&gt;0</formula>
    </cfRule>
  </conditionalFormatting>
  <conditionalFormatting sqref="K28:K29 I28:I29">
    <cfRule type="expression" dxfId="12" priority="6" stopIfTrue="1">
      <formula>H28&gt;0</formula>
    </cfRule>
  </conditionalFormatting>
  <conditionalFormatting sqref="K28:K29">
    <cfRule type="cellIs" dxfId="11" priority="4" stopIfTrue="1" operator="equal">
      <formula>"a"</formula>
    </cfRule>
    <cfRule type="expression" dxfId="10" priority="5" stopIfTrue="1">
      <formula>H28&gt;0</formula>
    </cfRule>
  </conditionalFormatting>
  <conditionalFormatting sqref="K31:K32 I31:I32">
    <cfRule type="expression" dxfId="9" priority="3" stopIfTrue="1">
      <formula>H31&gt;0</formula>
    </cfRule>
  </conditionalFormatting>
  <conditionalFormatting sqref="K31:K32">
    <cfRule type="cellIs" dxfId="8" priority="1" stopIfTrue="1" operator="equal">
      <formula>"a"</formula>
    </cfRule>
    <cfRule type="expression" dxfId="7" priority="2" stopIfTrue="1">
      <formula>H31&gt;0</formula>
    </cfRule>
  </conditionalFormatting>
  <conditionalFormatting sqref="O19:O20">
    <cfRule type="expression" dxfId="6" priority="50" stopIfTrue="1">
      <formula>N19&gt;0</formula>
    </cfRule>
  </conditionalFormatting>
  <conditionalFormatting sqref="O22:O23">
    <cfRule type="expression" dxfId="5" priority="39" stopIfTrue="1">
      <formula>N22&gt;0</formula>
    </cfRule>
  </conditionalFormatting>
  <conditionalFormatting sqref="O25:O26">
    <cfRule type="expression" dxfId="4" priority="24" stopIfTrue="1">
      <formula>N25&gt;0</formula>
    </cfRule>
  </conditionalFormatting>
  <conditionalFormatting sqref="O28:O29 O31:O32">
    <cfRule type="expression" dxfId="3" priority="16" stopIfTrue="1">
      <formula>N28&gt;0</formula>
    </cfRule>
  </conditionalFormatting>
  <dataValidations count="4">
    <dataValidation operator="greaterThan" allowBlank="1" showInputMessage="1" showErrorMessage="1" error="Enter only Numeric Value greater than zero or leave the cell blank !" sqref="K16:K17" xr:uid="{00000000-0002-0000-0800-000000000000}"/>
    <dataValidation type="whole" operator="greaterThan" allowBlank="1" showInputMessage="1" showErrorMessage="1" sqref="I22:I23 I19:I20 I25:I26 I28:I29 I31:I32" xr:uid="{00000000-0002-0000-0800-000001000000}">
      <formula1>1</formula1>
    </dataValidation>
    <dataValidation type="list" operator="greaterThan" allowBlank="1" showInputMessage="1" showErrorMessage="1" sqref="K22:K23 K19:K20 K25:K26 K28:K29 K31:K32" xr:uid="{00000000-0002-0000-0800-000002000000}">
      <formula1>"0%,5%,12%,18%,28%"</formula1>
    </dataValidation>
    <dataValidation type="whole" operator="greaterThan" allowBlank="1" showInputMessage="1" showErrorMessage="1" error="Enter only Numeric Value greater than zero or leave the cell blank !" sqref="O22:O23 O19:O20 O25:O26 O28:O29 O31:O32" xr:uid="{00000000-0002-0000-0800-000003000000}">
      <formula1>0</formula1>
    </dataValidation>
  </dataValidations>
  <pageMargins left="0.25" right="0.25" top="0.75" bottom="0.75" header="0.3" footer="0.3"/>
  <pageSetup scale="45" fitToHeight="0" orientation="landscape" r:id="rId6"/>
  <headerFooter alignWithMargins="0">
    <oddFooter>&amp;R&amp;"Book Antiqua,Bold"&amp;10Schedule-4/ Page &amp;P of &amp;N</oddFooter>
  </headerFooter>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Basic</vt:lpstr>
      <vt:lpstr>Cover</vt:lpstr>
      <vt:lpstr>Instructions</vt:lpstr>
      <vt:lpstr>Names of Bidder</vt:lpstr>
      <vt:lpstr>Sch-1</vt:lpstr>
      <vt:lpstr>Sch-2</vt:lpstr>
      <vt:lpstr>Sch-3 </vt:lpstr>
      <vt:lpstr>Sch-4a</vt:lpstr>
      <vt:lpstr>Sch-4b</vt:lpstr>
      <vt:lpstr>Sch-5 Dis</vt:lpstr>
      <vt:lpstr>Sch-5</vt:lpstr>
      <vt:lpstr>Sch-6</vt:lpstr>
      <vt:lpstr>Sch-6 After Discount</vt:lpstr>
      <vt:lpstr>Sch-7</vt:lpstr>
      <vt:lpstr>Discount</vt:lpstr>
      <vt:lpstr>Bid Form 2nd Envelope</vt:lpstr>
      <vt:lpstr>'Bid Form 2nd Envelope'!Print_Area</vt:lpstr>
      <vt:lpstr>Cover!Print_Area</vt:lpstr>
      <vt:lpstr>Discount!Print_Area</vt:lpstr>
      <vt:lpstr>Instructions!Print_Area</vt:lpstr>
      <vt:lpstr>'Names of Bidder'!Print_Area</vt:lpstr>
      <vt:lpstr>'Sch-1'!Print_Area</vt:lpstr>
      <vt:lpstr>'Sch-2'!Print_Area</vt:lpstr>
      <vt:lpstr>'Sch-3 '!Print_Area</vt:lpstr>
      <vt:lpstr>'Sch-4a'!Print_Area</vt:lpstr>
      <vt:lpstr>'Sch-4b'!Print_Area</vt:lpstr>
      <vt:lpstr>'Sch-5'!Print_Area</vt:lpstr>
      <vt:lpstr>'Sch-5 Dis'!Print_Area</vt:lpstr>
      <vt:lpstr>'Sch-6'!Print_Area</vt:lpstr>
      <vt:lpstr>'Sch-6 After Discount'!Print_Area</vt:lpstr>
      <vt:lpstr>'Sch-7'!Print_Area</vt:lpstr>
      <vt:lpstr>'Sch-1'!Print_Titles</vt:lpstr>
      <vt:lpstr>'Sch-2'!Print_Titles</vt:lpstr>
      <vt:lpstr>'Sch-3 '!Print_Titles</vt:lpstr>
      <vt:lpstr>'Sch-5'!Print_Titles</vt:lpstr>
      <vt:lpstr>'Sch-5 Dis'!Print_Titles</vt:lpstr>
      <vt:lpstr>'Sch-6'!Print_Titles</vt:lpstr>
      <vt:lpstr>'Sch-6 After Discount'!Print_Titles</vt:lpstr>
      <vt:lpstr>'Sch-7'!Print_Titles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Umesh Kumar Yadav {उमेश कुमार यादव}</dc:creator>
  <cp:lastModifiedBy>Mainak Roy {मेनक रॉय}</cp:lastModifiedBy>
  <dcterms:created xsi:type="dcterms:W3CDTF">2021-08-24T06:52:23Z</dcterms:created>
  <dcterms:modified xsi:type="dcterms:W3CDTF">2024-12-24T07:26:43Z</dcterms:modified>
</cp:coreProperties>
</file>