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13_ncr:1_{BA955BC1-67FC-4EB0-92E1-8CE08325A802}" xr6:coauthVersionLast="47" xr6:coauthVersionMax="47" xr10:uidLastSave="{00000000-0000-0000-0000-000000000000}"/>
  <workbookProtection workbookAlgorithmName="SHA-512" workbookHashValue="yP+Qu+RQkbsQuDhGFmjE4Mb2sTsfB34FAfFYM2ZcgCk/3cfKMKlaCPWIBA4mgNQirBoh/rADwxbz3gx4tHnU1A==" workbookSaltValue="+3fZ1svG/ad5JFxNAccyEA==" workbookSpinCount="100000" lockStructure="1"/>
  <bookViews>
    <workbookView xWindow="-120" yWindow="-120" windowWidth="29040" windowHeight="15720" tabRatio="799" xr2:uid="{00000000-000D-0000-FFFF-FFFF00000000}"/>
  </bookViews>
  <sheets>
    <sheet name="Sch-3A PART-A (Sch-Civil)" sheetId="7" r:id="rId1"/>
    <sheet name="Sch-3B PART-A (NS-Civil)" sheetId="12" r:id="rId2"/>
    <sheet name="Sch-3C PART-A (Sch-Electrical)" sheetId="19" r:id="rId3"/>
    <sheet name="Sch-3D PART-A (NS-Electrical)" sheetId="20" r:id="rId4"/>
    <sheet name="Sch5 Taxes" sheetId="14" r:id="rId5"/>
    <sheet name="Sch6 Summary" sheetId="15" r:id="rId6"/>
  </sheets>
  <externalReferences>
    <externalReference r:id="rId7"/>
    <externalReference r:id="rId8"/>
    <externalReference r:id="rId9"/>
  </externalReferences>
  <definedNames>
    <definedName name="_xlnm.Print_Area" localSheetId="0">'Sch-3A PART-A (Sch-Civil)'!$A$1:$R$277</definedName>
    <definedName name="_xlnm.Print_Area" localSheetId="1">'Sch-3B PART-A (NS-Civil)'!$A$1:$P$39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4" i="7" l="1"/>
  <c r="O228" i="7"/>
  <c r="O225" i="7"/>
  <c r="O200" i="7"/>
  <c r="L36" i="12"/>
  <c r="K36" i="12"/>
  <c r="L38" i="20"/>
  <c r="M38" i="20" s="1"/>
  <c r="L37" i="20"/>
  <c r="M37" i="20" s="1"/>
  <c r="L36" i="20"/>
  <c r="M36" i="20"/>
  <c r="L35" i="20"/>
  <c r="M35" i="20"/>
  <c r="L34" i="20"/>
  <c r="M34" i="20"/>
  <c r="L33" i="20"/>
  <c r="M33" i="20" s="1"/>
  <c r="L32" i="20"/>
  <c r="M32" i="20"/>
  <c r="L31" i="20"/>
  <c r="M31" i="20" s="1"/>
  <c r="L30" i="20"/>
  <c r="M30" i="20"/>
  <c r="L29" i="20"/>
  <c r="M29" i="20" s="1"/>
  <c r="L27" i="20"/>
  <c r="M27" i="20" s="1"/>
  <c r="J27" i="20"/>
  <c r="L24" i="20"/>
  <c r="M24" i="20"/>
  <c r="L23" i="20"/>
  <c r="M23" i="20" s="1"/>
  <c r="L19" i="20"/>
  <c r="O55" i="19"/>
  <c r="M53" i="19"/>
  <c r="N53" i="19"/>
  <c r="M52" i="19"/>
  <c r="N52" i="19"/>
  <c r="M50" i="19"/>
  <c r="N50" i="19"/>
  <c r="N48" i="19"/>
  <c r="M48" i="19"/>
  <c r="M46" i="19"/>
  <c r="N46" i="19"/>
  <c r="M45" i="19"/>
  <c r="N45" i="19"/>
  <c r="O45" i="19"/>
  <c r="P45" i="19" s="1"/>
  <c r="M44" i="19"/>
  <c r="N44" i="19"/>
  <c r="O44" i="19"/>
  <c r="P44" i="19" s="1"/>
  <c r="N42" i="19"/>
  <c r="M42" i="19"/>
  <c r="M41" i="19"/>
  <c r="J41" i="19"/>
  <c r="N41" i="19"/>
  <c r="M38" i="19"/>
  <c r="N38" i="19"/>
  <c r="M37" i="19"/>
  <c r="N37" i="19"/>
  <c r="M36" i="19"/>
  <c r="N36" i="19"/>
  <c r="M35" i="19"/>
  <c r="N35" i="19"/>
  <c r="M32" i="19"/>
  <c r="N32" i="19"/>
  <c r="M30" i="19"/>
  <c r="N30" i="19"/>
  <c r="O28" i="19"/>
  <c r="P28" i="19" s="1"/>
  <c r="N28" i="19"/>
  <c r="M28" i="19"/>
  <c r="J28" i="19"/>
  <c r="P27" i="19"/>
  <c r="M25" i="19"/>
  <c r="N25" i="19"/>
  <c r="M24" i="19"/>
  <c r="N24" i="19"/>
  <c r="M23" i="19"/>
  <c r="N23" i="19"/>
  <c r="O23" i="19"/>
  <c r="P23" i="19" s="1"/>
  <c r="M22" i="19"/>
  <c r="N22" i="19"/>
  <c r="M21" i="19"/>
  <c r="J21" i="19"/>
  <c r="N21" i="19"/>
  <c r="M20" i="19"/>
  <c r="N20" i="19"/>
  <c r="M19" i="19"/>
  <c r="N19" i="19"/>
  <c r="O178" i="7"/>
  <c r="O271" i="7"/>
  <c r="O266" i="7"/>
  <c r="O264" i="7"/>
  <c r="O262" i="7"/>
  <c r="O260" i="7"/>
  <c r="O258" i="7"/>
  <c r="O255" i="7"/>
  <c r="O251" i="7"/>
  <c r="O248" i="7"/>
  <c r="O245" i="7"/>
  <c r="O244" i="7"/>
  <c r="O241" i="7"/>
  <c r="O239" i="7"/>
  <c r="O237" i="7"/>
  <c r="O235" i="7"/>
  <c r="O234" i="7"/>
  <c r="O232" i="7"/>
  <c r="O230" i="7"/>
  <c r="O224" i="7"/>
  <c r="O223" i="7"/>
  <c r="O219" i="7"/>
  <c r="O218" i="7"/>
  <c r="O217" i="7"/>
  <c r="O215" i="7"/>
  <c r="O214" i="7"/>
  <c r="O212" i="7"/>
  <c r="O211" i="7"/>
  <c r="O210" i="7"/>
  <c r="O208" i="7"/>
  <c r="O206" i="7"/>
  <c r="O205" i="7"/>
  <c r="O203" i="7"/>
  <c r="O202" i="7"/>
  <c r="O199" i="7"/>
  <c r="O198" i="7"/>
  <c r="O196" i="7"/>
  <c r="O195" i="7"/>
  <c r="O194" i="7"/>
  <c r="O193" i="7"/>
  <c r="O192" i="7"/>
  <c r="O189" i="7"/>
  <c r="O186" i="7"/>
  <c r="O185" i="7"/>
  <c r="O182" i="7"/>
  <c r="O181" i="7"/>
  <c r="O180" i="7"/>
  <c r="O177" i="7"/>
  <c r="O174" i="7"/>
  <c r="O172" i="7"/>
  <c r="O171" i="7"/>
  <c r="O169" i="7"/>
  <c r="O168" i="7"/>
  <c r="O166" i="7"/>
  <c r="O164" i="7"/>
  <c r="O162" i="7"/>
  <c r="O160" i="7"/>
  <c r="O158" i="7"/>
  <c r="O156" i="7"/>
  <c r="O154" i="7"/>
  <c r="O152" i="7"/>
  <c r="O150" i="7"/>
  <c r="O148" i="7"/>
  <c r="O146" i="7"/>
  <c r="O144" i="7"/>
  <c r="O143" i="7"/>
  <c r="O140" i="7"/>
  <c r="O138" i="7"/>
  <c r="O137" i="7"/>
  <c r="O136" i="7"/>
  <c r="O135" i="7"/>
  <c r="O132" i="7"/>
  <c r="O134" i="7"/>
  <c r="O131" i="7"/>
  <c r="O130" i="7"/>
  <c r="O128" i="7"/>
  <c r="O127" i="7"/>
  <c r="O125" i="7"/>
  <c r="O121" i="7"/>
  <c r="O120" i="7"/>
  <c r="O117" i="7"/>
  <c r="O116" i="7"/>
  <c r="O115" i="7"/>
  <c r="O114" i="7"/>
  <c r="O113" i="7"/>
  <c r="O111" i="7"/>
  <c r="O109" i="7"/>
  <c r="O108" i="7"/>
  <c r="O106" i="7"/>
  <c r="O105" i="7"/>
  <c r="O104" i="7"/>
  <c r="O102" i="7"/>
  <c r="O101" i="7"/>
  <c r="O99" i="7"/>
  <c r="O98" i="7"/>
  <c r="O96" i="7"/>
  <c r="O95" i="7"/>
  <c r="O92" i="7"/>
  <c r="O90" i="7"/>
  <c r="O89" i="7"/>
  <c r="O87" i="7"/>
  <c r="O85" i="7"/>
  <c r="O83" i="7"/>
  <c r="P83" i="7" s="1"/>
  <c r="O82" i="7"/>
  <c r="O81" i="7"/>
  <c r="O80" i="7"/>
  <c r="O78" i="7"/>
  <c r="O77" i="7"/>
  <c r="O74" i="7"/>
  <c r="O72" i="7"/>
  <c r="O70" i="7"/>
  <c r="O68" i="7"/>
  <c r="O67" i="7"/>
  <c r="O66" i="7"/>
  <c r="O65" i="7"/>
  <c r="O63" i="7"/>
  <c r="O62" i="7"/>
  <c r="O61" i="7"/>
  <c r="O60" i="7"/>
  <c r="O59" i="7"/>
  <c r="O58" i="7"/>
  <c r="O57" i="7"/>
  <c r="O56" i="7"/>
  <c r="O55" i="7"/>
  <c r="O54" i="7"/>
  <c r="O52" i="7"/>
  <c r="O51" i="7"/>
  <c r="O50" i="7"/>
  <c r="O49" i="7"/>
  <c r="O47" i="7"/>
  <c r="O45" i="7"/>
  <c r="O44" i="7"/>
  <c r="O42" i="7"/>
  <c r="O41" i="7"/>
  <c r="O39" i="7"/>
  <c r="O38" i="7"/>
  <c r="O35" i="7"/>
  <c r="O33" i="7"/>
  <c r="O31" i="7"/>
  <c r="M234" i="7"/>
  <c r="M208" i="7"/>
  <c r="M195" i="7"/>
  <c r="M193" i="7"/>
  <c r="M180" i="7"/>
  <c r="M143" i="7"/>
  <c r="M130" i="7"/>
  <c r="M127" i="7"/>
  <c r="M125" i="7"/>
  <c r="M120" i="7"/>
  <c r="M115" i="7"/>
  <c r="M96" i="7"/>
  <c r="M111" i="7"/>
  <c r="M98" i="7"/>
  <c r="M95" i="7"/>
  <c r="M109" i="7"/>
  <c r="M108" i="7"/>
  <c r="M105" i="7"/>
  <c r="M104" i="7"/>
  <c r="M89" i="7"/>
  <c r="M194" i="7"/>
  <c r="M160" i="7"/>
  <c r="M113" i="7"/>
  <c r="M99" i="7"/>
  <c r="M101" i="7"/>
  <c r="M87" i="7"/>
  <c r="M31" i="12"/>
  <c r="O31" i="12" s="1"/>
  <c r="P31" i="12" s="1"/>
  <c r="B4" i="15"/>
  <c r="B5" i="15"/>
  <c r="B6" i="15"/>
  <c r="B7" i="15"/>
  <c r="B5" i="14"/>
  <c r="B6" i="14"/>
  <c r="B7" i="14"/>
  <c r="M31" i="7"/>
  <c r="M116" i="7"/>
  <c r="M117" i="7"/>
  <c r="M148" i="7"/>
  <c r="M152" i="7"/>
  <c r="M154" i="7"/>
  <c r="P154" i="7"/>
  <c r="M186" i="7"/>
  <c r="M198" i="7"/>
  <c r="M219" i="7"/>
  <c r="M223" i="7"/>
  <c r="M224" i="7"/>
  <c r="M244" i="7"/>
  <c r="M27" i="12"/>
  <c r="M38" i="7"/>
  <c r="M121" i="7"/>
  <c r="M90" i="7"/>
  <c r="M128" i="7"/>
  <c r="M134" i="7"/>
  <c r="M135" i="7"/>
  <c r="M144" i="7"/>
  <c r="M156" i="7"/>
  <c r="M158" i="7"/>
  <c r="M178" i="7"/>
  <c r="M185" i="7"/>
  <c r="M200" i="7"/>
  <c r="M202" i="7"/>
  <c r="M203" i="7"/>
  <c r="M205" i="7"/>
  <c r="M225" i="7"/>
  <c r="M228" i="7"/>
  <c r="M230" i="7"/>
  <c r="M248" i="7"/>
  <c r="M251" i="7"/>
  <c r="M37" i="12"/>
  <c r="F31" i="7"/>
  <c r="F33" i="7"/>
  <c r="F35" i="7"/>
  <c r="F38" i="7"/>
  <c r="F39" i="7"/>
  <c r="F41" i="7"/>
  <c r="M41" i="7"/>
  <c r="F42" i="7"/>
  <c r="F49" i="7"/>
  <c r="F50" i="7"/>
  <c r="F51" i="7"/>
  <c r="F52" i="7"/>
  <c r="F53" i="7"/>
  <c r="F54" i="7"/>
  <c r="F55" i="7"/>
  <c r="F56" i="7"/>
  <c r="F57" i="7"/>
  <c r="F58" i="7"/>
  <c r="F59" i="7"/>
  <c r="F60" i="7"/>
  <c r="F61" i="7"/>
  <c r="F62" i="7"/>
  <c r="F63" i="7"/>
  <c r="M63" i="7"/>
  <c r="F65" i="7"/>
  <c r="F66" i="7"/>
  <c r="F67" i="7"/>
  <c r="F74" i="7"/>
  <c r="F77" i="7"/>
  <c r="F78" i="7"/>
  <c r="F80" i="7"/>
  <c r="F81" i="7"/>
  <c r="F82" i="7"/>
  <c r="F83" i="7"/>
  <c r="F90" i="7"/>
  <c r="F92" i="7"/>
  <c r="F128" i="7"/>
  <c r="F131" i="7"/>
  <c r="F134" i="7"/>
  <c r="F135" i="7"/>
  <c r="F136" i="7"/>
  <c r="F137" i="7"/>
  <c r="M164" i="7"/>
  <c r="F177" i="7"/>
  <c r="F178" i="7"/>
  <c r="F181" i="7"/>
  <c r="F185" i="7"/>
  <c r="F186" i="7"/>
  <c r="F196" i="7"/>
  <c r="F198" i="7"/>
  <c r="F199" i="7"/>
  <c r="F202" i="7"/>
  <c r="F203" i="7"/>
  <c r="F205" i="7"/>
  <c r="F206" i="7"/>
  <c r="F209" i="7"/>
  <c r="F210" i="7"/>
  <c r="M210" i="7"/>
  <c r="F211" i="7"/>
  <c r="F212" i="7"/>
  <c r="F213" i="7"/>
  <c r="F214" i="7"/>
  <c r="F215" i="7"/>
  <c r="F217" i="7"/>
  <c r="F218" i="7"/>
  <c r="F219" i="7"/>
  <c r="F223" i="7"/>
  <c r="F224" i="7"/>
  <c r="F225" i="7"/>
  <c r="F228" i="7"/>
  <c r="F230" i="7"/>
  <c r="F232" i="7"/>
  <c r="F235" i="7"/>
  <c r="F237" i="7"/>
  <c r="M239" i="7"/>
  <c r="F266" i="7"/>
  <c r="F271" i="7"/>
  <c r="Q273" i="7"/>
  <c r="M168" i="7"/>
  <c r="M55" i="7"/>
  <c r="M49" i="7"/>
  <c r="M68" i="7"/>
  <c r="M52" i="7"/>
  <c r="M50" i="7"/>
  <c r="M262" i="7"/>
  <c r="M166" i="7"/>
  <c r="M85" i="7"/>
  <c r="M58" i="7"/>
  <c r="M56" i="7"/>
  <c r="M62" i="7"/>
  <c r="M59" i="7"/>
  <c r="M266" i="7"/>
  <c r="M271" i="7"/>
  <c r="M33" i="7"/>
  <c r="M181" i="7"/>
  <c r="M217" i="7"/>
  <c r="M235" i="7"/>
  <c r="M150" i="7"/>
  <c r="M182" i="7"/>
  <c r="M237" i="7"/>
  <c r="M82" i="7"/>
  <c r="M199" i="7"/>
  <c r="M206" i="7"/>
  <c r="M169" i="7"/>
  <c r="M54" i="7"/>
  <c r="M255" i="7"/>
  <c r="M264" i="7"/>
  <c r="M80" i="7"/>
  <c r="M241" i="7"/>
  <c r="M138" i="7"/>
  <c r="M132" i="7"/>
  <c r="M136" i="7"/>
  <c r="M258" i="7"/>
  <c r="M92" i="7"/>
  <c r="M35" i="7"/>
  <c r="M172" i="7"/>
  <c r="M72" i="7"/>
  <c r="M260" i="7"/>
  <c r="M66" i="7"/>
  <c r="M177" i="7"/>
  <c r="M171" i="7"/>
  <c r="M174" i="7"/>
  <c r="M83" i="7"/>
  <c r="M70" i="7"/>
  <c r="M102" i="7"/>
  <c r="M196" i="7"/>
  <c r="M81" i="7"/>
  <c r="M42" i="7"/>
  <c r="M189" i="7"/>
  <c r="M45" i="7"/>
  <c r="M47" i="7"/>
  <c r="M211" i="7"/>
  <c r="M218" i="7"/>
  <c r="M78" i="7"/>
  <c r="M245" i="7"/>
  <c r="M61" i="7"/>
  <c r="M74" i="7"/>
  <c r="M140" i="7"/>
  <c r="M215" i="7"/>
  <c r="M77" i="7"/>
  <c r="M39" i="7"/>
  <c r="M65" i="7"/>
  <c r="M192" i="7"/>
  <c r="M212" i="7"/>
  <c r="M162" i="7"/>
  <c r="M137" i="7"/>
  <c r="M44" i="7"/>
  <c r="M214" i="7"/>
  <c r="M232" i="7"/>
  <c r="M146" i="7"/>
  <c r="M114" i="7"/>
  <c r="M19" i="20"/>
  <c r="O41" i="19"/>
  <c r="P41" i="19" s="1"/>
  <c r="O24" i="19"/>
  <c r="P24" i="19" s="1"/>
  <c r="O25" i="19"/>
  <c r="P25" i="19"/>
  <c r="O22" i="19"/>
  <c r="P22" i="19" s="1"/>
  <c r="O30" i="19"/>
  <c r="P30" i="19"/>
  <c r="O19" i="19"/>
  <c r="P19" i="19" s="1"/>
  <c r="O35" i="19"/>
  <c r="P35" i="19" s="1"/>
  <c r="O50" i="19"/>
  <c r="P50" i="19" s="1"/>
  <c r="O20" i="19"/>
  <c r="P20" i="19"/>
  <c r="O36" i="19"/>
  <c r="P36" i="19" s="1"/>
  <c r="O52" i="19"/>
  <c r="P52" i="19"/>
  <c r="O21" i="19"/>
  <c r="P21" i="19" s="1"/>
  <c r="O37" i="19"/>
  <c r="P37" i="19"/>
  <c r="O53" i="19"/>
  <c r="P53" i="19" s="1"/>
  <c r="O38" i="19"/>
  <c r="P38" i="19" s="1"/>
  <c r="O42" i="19"/>
  <c r="P42" i="19" s="1"/>
  <c r="O48" i="19"/>
  <c r="P48" i="19" s="1"/>
  <c r="O46" i="19"/>
  <c r="P46" i="19" s="1"/>
  <c r="N54" i="19"/>
  <c r="N56" i="19"/>
  <c r="N57" i="19" s="1"/>
  <c r="D16" i="15" s="1"/>
  <c r="O32" i="19"/>
  <c r="P32" i="19" s="1"/>
  <c r="L39" i="20" l="1"/>
  <c r="D18" i="15" s="1"/>
  <c r="Q181" i="7"/>
  <c r="Q266" i="7"/>
  <c r="R154" i="7"/>
  <c r="P70" i="7"/>
  <c r="Q70" i="7" s="1"/>
  <c r="R70" i="7" s="1"/>
  <c r="P144" i="7"/>
  <c r="Q144" i="7" s="1"/>
  <c r="R144" i="7" s="1"/>
  <c r="P215" i="7"/>
  <c r="Q215" i="7" s="1"/>
  <c r="P205" i="7"/>
  <c r="Q205" i="7" s="1"/>
  <c r="P82" i="7"/>
  <c r="Q82" i="7" s="1"/>
  <c r="R82" i="7" s="1"/>
  <c r="P217" i="7"/>
  <c r="Q217" i="7" s="1"/>
  <c r="R217" i="7" s="1"/>
  <c r="P140" i="7"/>
  <c r="Q140" i="7" s="1"/>
  <c r="P223" i="7"/>
  <c r="Q223" i="7" s="1"/>
  <c r="P111" i="7"/>
  <c r="Q111" i="7" s="1"/>
  <c r="P78" i="7"/>
  <c r="Q78" i="7" s="1"/>
  <c r="R78" i="7" s="1"/>
  <c r="P56" i="7"/>
  <c r="P212" i="7"/>
  <c r="Q212" i="7" s="1"/>
  <c r="P132" i="7"/>
  <c r="Q132" i="7" s="1"/>
  <c r="P138" i="7"/>
  <c r="P171" i="7"/>
  <c r="Q171" i="7" s="1"/>
  <c r="P47" i="7"/>
  <c r="Q47" i="7" s="1"/>
  <c r="R47" i="7" s="1"/>
  <c r="P245" i="7"/>
  <c r="Q245" i="7" s="1"/>
  <c r="P135" i="7"/>
  <c r="Q135" i="7" s="1"/>
  <c r="R135" i="7" s="1"/>
  <c r="P45" i="7"/>
  <c r="Q45" i="7" s="1"/>
  <c r="R45" i="7" s="1"/>
  <c r="P101" i="7"/>
  <c r="Q101" i="7" s="1"/>
  <c r="P262" i="7"/>
  <c r="Q262" i="7" s="1"/>
  <c r="P202" i="7"/>
  <c r="Q202" i="7" s="1"/>
  <c r="P113" i="7"/>
  <c r="Q113" i="7" s="1"/>
  <c r="P116" i="7"/>
  <c r="Q116" i="7" s="1"/>
  <c r="P182" i="7"/>
  <c r="Q182" i="7" s="1"/>
  <c r="P55" i="7"/>
  <c r="Q55" i="7" s="1"/>
  <c r="R55" i="7" s="1"/>
  <c r="P152" i="7"/>
  <c r="Q152" i="7" s="1"/>
  <c r="P168" i="7"/>
  <c r="Q168" i="7" s="1"/>
  <c r="R168" i="7" s="1"/>
  <c r="M106" i="7"/>
  <c r="M131" i="7" s="1"/>
  <c r="P131" i="7" s="1"/>
  <c r="Q131" i="7" s="1"/>
  <c r="P33" i="7"/>
  <c r="Q33" i="7" s="1"/>
  <c r="R33" i="7" s="1"/>
  <c r="P61" i="7"/>
  <c r="Q61" i="7" s="1"/>
  <c r="R61" i="7" s="1"/>
  <c r="P198" i="7"/>
  <c r="Q198" i="7" s="1"/>
  <c r="R198" i="7" s="1"/>
  <c r="P114" i="7"/>
  <c r="Q114" i="7" s="1"/>
  <c r="P62" i="7"/>
  <c r="Q62" i="7" s="1"/>
  <c r="R62" i="7" s="1"/>
  <c r="P136" i="7"/>
  <c r="Q136" i="7" s="1"/>
  <c r="P239" i="7"/>
  <c r="Q239" i="7" s="1"/>
  <c r="P50" i="7"/>
  <c r="Q50" i="7" s="1"/>
  <c r="R50" i="7" s="1"/>
  <c r="P81" i="7"/>
  <c r="Q81" i="7" s="1"/>
  <c r="R81" i="7" s="1"/>
  <c r="P264" i="7"/>
  <c r="P74" i="7"/>
  <c r="Q74" i="7" s="1"/>
  <c r="R74" i="7" s="1"/>
  <c r="P54" i="7"/>
  <c r="Q54" i="7" s="1"/>
  <c r="R54" i="7" s="1"/>
  <c r="P180" i="7"/>
  <c r="Q180" i="7" s="1"/>
  <c r="P169" i="7"/>
  <c r="Q169" i="7" s="1"/>
  <c r="P143" i="7"/>
  <c r="Q143" i="7" s="1"/>
  <c r="P194" i="7"/>
  <c r="Q194" i="7" s="1"/>
  <c r="P39" i="7"/>
  <c r="Q39" i="7" s="1"/>
  <c r="R39" i="7" s="1"/>
  <c r="P44" i="7"/>
  <c r="Q44" i="7" s="1"/>
  <c r="R44" i="7" s="1"/>
  <c r="Q83" i="7"/>
  <c r="R83" i="7" s="1"/>
  <c r="P98" i="7"/>
  <c r="Q98" i="7" s="1"/>
  <c r="R98" i="7" s="1"/>
  <c r="P42" i="7"/>
  <c r="Q42" i="7" s="1"/>
  <c r="R42" i="7" s="1"/>
  <c r="P134" i="7"/>
  <c r="Q134" i="7" s="1"/>
  <c r="P241" i="7"/>
  <c r="Q241" i="7" s="1"/>
  <c r="M57" i="7"/>
  <c r="P57" i="7" s="1"/>
  <c r="Q57" i="7" s="1"/>
  <c r="R57" i="7" s="1"/>
  <c r="P115" i="7"/>
  <c r="Q115" i="7" s="1"/>
  <c r="R115" i="7" s="1"/>
  <c r="P58" i="7"/>
  <c r="Q58" i="7" s="1"/>
  <c r="R58" i="7" s="1"/>
  <c r="P193" i="7"/>
  <c r="Q193" i="7" s="1"/>
  <c r="P192" i="7"/>
  <c r="Q192" i="7" s="1"/>
  <c r="P156" i="7"/>
  <c r="Q156" i="7" s="1"/>
  <c r="P85" i="7"/>
  <c r="Q85" i="7" s="1"/>
  <c r="R85" i="7" s="1"/>
  <c r="M67" i="7"/>
  <c r="P67" i="7" s="1"/>
  <c r="Q67" i="7" s="1"/>
  <c r="R67" i="7" s="1"/>
  <c r="P166" i="7"/>
  <c r="Q166" i="7" s="1"/>
  <c r="P218" i="7"/>
  <c r="Q218" i="7" s="1"/>
  <c r="P219" i="7"/>
  <c r="Q219" i="7" s="1"/>
  <c r="P87" i="7"/>
  <c r="Q87" i="7" s="1"/>
  <c r="R87" i="7" s="1"/>
  <c r="P137" i="7"/>
  <c r="Q137" i="7" s="1"/>
  <c r="P203" i="7"/>
  <c r="Q203" i="7" s="1"/>
  <c r="P162" i="7"/>
  <c r="Q162" i="7" s="1"/>
  <c r="P186" i="7"/>
  <c r="Q186" i="7" s="1"/>
  <c r="Q56" i="7"/>
  <c r="R56" i="7" s="1"/>
  <c r="P234" i="7"/>
  <c r="P59" i="7"/>
  <c r="Q59" i="7" s="1"/>
  <c r="R59" i="7" s="1"/>
  <c r="P31" i="7"/>
  <c r="Q31" i="7" s="1"/>
  <c r="R31" i="7" s="1"/>
  <c r="P90" i="7"/>
  <c r="Q90" i="7" s="1"/>
  <c r="P121" i="7"/>
  <c r="Q121" i="7" s="1"/>
  <c r="P224" i="7"/>
  <c r="Q224" i="7" s="1"/>
  <c r="R224" i="7" s="1"/>
  <c r="P230" i="7"/>
  <c r="Q230" i="7" s="1"/>
  <c r="P199" i="7"/>
  <c r="Q199" i="7" s="1"/>
  <c r="P128" i="7"/>
  <c r="Q128" i="7" s="1"/>
  <c r="R128" i="7" s="1"/>
  <c r="P92" i="7"/>
  <c r="Q92" i="7" s="1"/>
  <c r="P258" i="7"/>
  <c r="Q258" i="7" s="1"/>
  <c r="P237" i="7"/>
  <c r="P41" i="7"/>
  <c r="Q41" i="7" s="1"/>
  <c r="R41" i="7" s="1"/>
  <c r="P104" i="7"/>
  <c r="Q104" i="7" s="1"/>
  <c r="P244" i="7"/>
  <c r="Q244" i="7" s="1"/>
  <c r="R244" i="7" s="1"/>
  <c r="P77" i="7"/>
  <c r="Q77" i="7" s="1"/>
  <c r="R77" i="7" s="1"/>
  <c r="P52" i="7"/>
  <c r="Q52" i="7" s="1"/>
  <c r="R52" i="7" s="1"/>
  <c r="P206" i="7"/>
  <c r="Q206" i="7" s="1"/>
  <c r="P38" i="7"/>
  <c r="Q38" i="7" s="1"/>
  <c r="R38" i="7" s="1"/>
  <c r="P196" i="7"/>
  <c r="Q196" i="7" s="1"/>
  <c r="P49" i="7"/>
  <c r="Q49" i="7" s="1"/>
  <c r="R49" i="7" s="1"/>
  <c r="P127" i="7"/>
  <c r="Q127" i="7" s="1"/>
  <c r="P235" i="7"/>
  <c r="Q235" i="7" s="1"/>
  <c r="P99" i="7"/>
  <c r="Q99" i="7" s="1"/>
  <c r="P130" i="7"/>
  <c r="Q130" i="7" s="1"/>
  <c r="P211" i="7"/>
  <c r="Q211" i="7" s="1"/>
  <c r="P158" i="7"/>
  <c r="P185" i="7"/>
  <c r="Q185" i="7" s="1"/>
  <c r="R185" i="7" s="1"/>
  <c r="P248" i="7"/>
  <c r="Q248" i="7" s="1"/>
  <c r="P160" i="7"/>
  <c r="Q160" i="7" s="1"/>
  <c r="P214" i="7"/>
  <c r="Q214" i="7" s="1"/>
  <c r="R214" i="7" s="1"/>
  <c r="P181" i="7"/>
  <c r="P89" i="7"/>
  <c r="Q89" i="7" s="1"/>
  <c r="P210" i="7"/>
  <c r="Q210" i="7" s="1"/>
  <c r="P195" i="7"/>
  <c r="Q195" i="7" s="1"/>
  <c r="R195" i="7" s="1"/>
  <c r="P150" i="7"/>
  <c r="Q150" i="7" s="1"/>
  <c r="P208" i="7"/>
  <c r="Q208" i="7" s="1"/>
  <c r="P125" i="7"/>
  <c r="Q125" i="7" s="1"/>
  <c r="R125" i="7" s="1"/>
  <c r="P68" i="7"/>
  <c r="Q68" i="7" s="1"/>
  <c r="R68" i="7" s="1"/>
  <c r="P177" i="7"/>
  <c r="Q177" i="7" s="1"/>
  <c r="P271" i="7"/>
  <c r="Q271" i="7" s="1"/>
  <c r="P266" i="7"/>
  <c r="P109" i="7"/>
  <c r="Q109" i="7" s="1"/>
  <c r="P80" i="7"/>
  <c r="Q80" i="7" s="1"/>
  <c r="R80" i="7" s="1"/>
  <c r="P35" i="7"/>
  <c r="Q35" i="7" s="1"/>
  <c r="R35" i="7" s="1"/>
  <c r="P63" i="7"/>
  <c r="Q63" i="7" s="1"/>
  <c r="R63" i="7" s="1"/>
  <c r="P164" i="7"/>
  <c r="Q164" i="7" s="1"/>
  <c r="P200" i="7"/>
  <c r="Q200" i="7" s="1"/>
  <c r="P105" i="7"/>
  <c r="Q105" i="7" s="1"/>
  <c r="R105" i="7" s="1"/>
  <c r="P146" i="7"/>
  <c r="Q146" i="7" s="1"/>
  <c r="P172" i="7"/>
  <c r="Q172" i="7" s="1"/>
  <c r="P178" i="7"/>
  <c r="Q178" i="7" s="1"/>
  <c r="R178" i="7" s="1"/>
  <c r="P228" i="7"/>
  <c r="Q228" i="7" s="1"/>
  <c r="P225" i="7"/>
  <c r="Q225" i="7" s="1"/>
  <c r="P232" i="7"/>
  <c r="P72" i="7"/>
  <c r="Q72" i="7" s="1"/>
  <c r="R72" i="7" s="1"/>
  <c r="M60" i="7"/>
  <c r="P60" i="7" s="1"/>
  <c r="Q60" i="7" s="1"/>
  <c r="R60" i="7" s="1"/>
  <c r="P108" i="7"/>
  <c r="Q108" i="7" s="1"/>
  <c r="R108" i="7" s="1"/>
  <c r="P148" i="7"/>
  <c r="P174" i="7"/>
  <c r="Q174" i="7" s="1"/>
  <c r="P102" i="7"/>
  <c r="Q102" i="7" s="1"/>
  <c r="P95" i="7"/>
  <c r="Q95" i="7" s="1"/>
  <c r="R95" i="7" s="1"/>
  <c r="P117" i="7"/>
  <c r="Q117" i="7" s="1"/>
  <c r="P120" i="7"/>
  <c r="Q120" i="7" s="1"/>
  <c r="P251" i="7"/>
  <c r="Q251" i="7" s="1"/>
  <c r="P255" i="7"/>
  <c r="Q255" i="7" s="1"/>
  <c r="M51" i="7"/>
  <c r="P51" i="7" s="1"/>
  <c r="Q51" i="7" s="1"/>
  <c r="R51" i="7" s="1"/>
  <c r="P96" i="7"/>
  <c r="Q96" i="7" s="1"/>
  <c r="P65" i="7"/>
  <c r="Q65" i="7" s="1"/>
  <c r="R65" i="7" s="1"/>
  <c r="P189" i="7"/>
  <c r="Q189" i="7" s="1"/>
  <c r="P260" i="7"/>
  <c r="Q260" i="7" s="1"/>
  <c r="P66" i="7"/>
  <c r="M39" i="20"/>
  <c r="D14" i="14" s="1"/>
  <c r="O54" i="19"/>
  <c r="O56" i="19" s="1"/>
  <c r="O58" i="19" s="1"/>
  <c r="D13" i="14" s="1"/>
  <c r="M29" i="12"/>
  <c r="O29" i="12" s="1"/>
  <c r="P29" i="12" s="1"/>
  <c r="M30" i="12"/>
  <c r="O30" i="12" s="1"/>
  <c r="P30" i="12" s="1"/>
  <c r="M26" i="12"/>
  <c r="O26" i="12" s="1"/>
  <c r="P26" i="12" s="1"/>
  <c r="M23" i="12"/>
  <c r="O23" i="12" s="1"/>
  <c r="P23" i="12" s="1"/>
  <c r="M33" i="12"/>
  <c r="O33" i="12" s="1"/>
  <c r="P33" i="12" s="1"/>
  <c r="M36" i="12"/>
  <c r="O36" i="12" s="1"/>
  <c r="P36" i="12" s="1"/>
  <c r="M34" i="12"/>
  <c r="O34" i="12" s="1"/>
  <c r="P34" i="12" s="1"/>
  <c r="M32" i="12"/>
  <c r="O32" i="12" s="1"/>
  <c r="P32" i="12" s="1"/>
  <c r="M25" i="12"/>
  <c r="M21" i="12"/>
  <c r="M35" i="12"/>
  <c r="O35" i="12" s="1"/>
  <c r="P35" i="12" s="1"/>
  <c r="M20" i="12"/>
  <c r="O20" i="12" s="1"/>
  <c r="P20" i="12" s="1"/>
  <c r="O25" i="12"/>
  <c r="P25" i="12" s="1"/>
  <c r="O27" i="12"/>
  <c r="P27" i="12" s="1"/>
  <c r="M24" i="12"/>
  <c r="O24" i="12" s="1"/>
  <c r="P24" i="12" s="1"/>
  <c r="M19" i="12"/>
  <c r="O19" i="12" s="1"/>
  <c r="P19" i="12" s="1"/>
  <c r="O21" i="12"/>
  <c r="P21" i="12" s="1"/>
  <c r="O37" i="12"/>
  <c r="P37" i="12" s="1"/>
  <c r="Q148" i="7" l="1"/>
  <c r="R148" i="7" s="1"/>
  <c r="Q237" i="7"/>
  <c r="R237" i="7" s="1"/>
  <c r="Q232" i="7"/>
  <c r="R232" i="7" s="1"/>
  <c r="Q158" i="7"/>
  <c r="R158" i="7" s="1"/>
  <c r="R90" i="7"/>
  <c r="Q264" i="7"/>
  <c r="R264" i="7" s="1"/>
  <c r="Q234" i="7"/>
  <c r="R234" i="7" s="1"/>
  <c r="Q138" i="7"/>
  <c r="R138" i="7" s="1"/>
  <c r="R271" i="7"/>
  <c r="R266" i="7"/>
  <c r="R262" i="7"/>
  <c r="R260" i="7"/>
  <c r="R258" i="7"/>
  <c r="R255" i="7"/>
  <c r="R251" i="7"/>
  <c r="R248" i="7"/>
  <c r="R245" i="7"/>
  <c r="R241" i="7"/>
  <c r="R239" i="7"/>
  <c r="R235" i="7"/>
  <c r="R230" i="7"/>
  <c r="R228" i="7"/>
  <c r="R225" i="7"/>
  <c r="R223" i="7"/>
  <c r="R219" i="7"/>
  <c r="R218" i="7"/>
  <c r="R215" i="7"/>
  <c r="R212" i="7"/>
  <c r="R211" i="7"/>
  <c r="R210" i="7"/>
  <c r="R208" i="7"/>
  <c r="R206" i="7"/>
  <c r="R205" i="7"/>
  <c r="R203" i="7"/>
  <c r="R202" i="7"/>
  <c r="R200" i="7"/>
  <c r="R199" i="7"/>
  <c r="R196" i="7"/>
  <c r="R194" i="7"/>
  <c r="R193" i="7"/>
  <c r="R192" i="7"/>
  <c r="R189" i="7"/>
  <c r="R186" i="7"/>
  <c r="R182" i="7"/>
  <c r="R181" i="7"/>
  <c r="R180" i="7"/>
  <c r="R177" i="7"/>
  <c r="R174" i="7"/>
  <c r="R172" i="7"/>
  <c r="R171" i="7"/>
  <c r="R169" i="7"/>
  <c r="R166" i="7"/>
  <c r="R164" i="7"/>
  <c r="R162" i="7"/>
  <c r="R160" i="7"/>
  <c r="R156" i="7"/>
  <c r="R152" i="7"/>
  <c r="R150" i="7"/>
  <c r="R146" i="7"/>
  <c r="R143" i="7"/>
  <c r="R140" i="7"/>
  <c r="R137" i="7"/>
  <c r="R136" i="7"/>
  <c r="R134" i="7"/>
  <c r="R132" i="7"/>
  <c r="R131" i="7"/>
  <c r="R130" i="7"/>
  <c r="R127" i="7"/>
  <c r="R121" i="7"/>
  <c r="R120" i="7"/>
  <c r="R117" i="7"/>
  <c r="R116" i="7"/>
  <c r="R114" i="7"/>
  <c r="R113" i="7"/>
  <c r="R111" i="7"/>
  <c r="R109" i="7"/>
  <c r="R104" i="7"/>
  <c r="R102" i="7"/>
  <c r="R101" i="7"/>
  <c r="R99" i="7"/>
  <c r="R96" i="7"/>
  <c r="R92" i="7"/>
  <c r="R89" i="7"/>
  <c r="P106" i="7"/>
  <c r="Q106" i="7" s="1"/>
  <c r="Q66" i="7"/>
  <c r="P54" i="19"/>
  <c r="O38" i="12"/>
  <c r="D14" i="15" s="1"/>
  <c r="P38" i="12"/>
  <c r="D12" i="14" s="1"/>
  <c r="R106" i="7" l="1"/>
  <c r="P272" i="7"/>
  <c r="P274" i="7" s="1"/>
  <c r="P275" i="7" s="1"/>
  <c r="D12" i="15" s="1"/>
  <c r="D19" i="15" s="1"/>
  <c r="R66" i="7"/>
  <c r="Q272" i="7"/>
  <c r="R272" i="7" l="1"/>
  <c r="Q274" i="7"/>
  <c r="Q276" i="7" s="1"/>
  <c r="D11" i="14" s="1"/>
  <c r="D15" i="14" s="1"/>
  <c r="D21" i="15" s="1"/>
  <c r="D23" i="15" s="1"/>
</calcChain>
</file>

<file path=xl/sharedStrings.xml><?xml version="1.0" encoding="utf-8"?>
<sst xmlns="http://schemas.openxmlformats.org/spreadsheetml/2006/main" count="1385" uniqueCount="824">
  <si>
    <t xml:space="preserve">Centring and shuttering including strutting propping etc. and removal of form for : </t>
  </si>
  <si>
    <t>Foundations, footings, bases of columns etc. for mass concrete.</t>
  </si>
  <si>
    <t>Weather shade, chajjas, corbels etc. including edges.</t>
  </si>
  <si>
    <t>Kg</t>
  </si>
  <si>
    <t>Each</t>
  </si>
  <si>
    <t>2.10.1.2</t>
  </si>
  <si>
    <t>Sqm</t>
  </si>
  <si>
    <t>2.8.1</t>
  </si>
  <si>
    <t>All kind of soil</t>
  </si>
  <si>
    <t>Meter</t>
  </si>
  <si>
    <t>Metre</t>
  </si>
  <si>
    <t>Carriage of materials by mechanical transport including loading, unloading and stacking</t>
  </si>
  <si>
    <t>1.1.2</t>
  </si>
  <si>
    <t>2.26.1</t>
  </si>
  <si>
    <t>4.1.8</t>
  </si>
  <si>
    <t>4.2.3</t>
  </si>
  <si>
    <t>5.9.1</t>
  </si>
  <si>
    <t>5.9.2</t>
  </si>
  <si>
    <t>5.9.3</t>
  </si>
  <si>
    <t>5.9.5</t>
  </si>
  <si>
    <t>5.9.6</t>
  </si>
  <si>
    <t>5.9.15</t>
  </si>
  <si>
    <t>5.9.19</t>
  </si>
  <si>
    <t>17.1.1</t>
  </si>
  <si>
    <t>18.17.1</t>
  </si>
  <si>
    <t>18.17.2</t>
  </si>
  <si>
    <t>18.18.3</t>
  </si>
  <si>
    <t>18.21.2</t>
  </si>
  <si>
    <t>18.21.2.1</t>
  </si>
  <si>
    <t xml:space="preserve"> </t>
  </si>
  <si>
    <t>4.3.1</t>
  </si>
  <si>
    <t>6.15</t>
  </si>
  <si>
    <t>Cement mortar 1:6 (1 cement : 6 coarse sand)</t>
  </si>
  <si>
    <t>18.32</t>
  </si>
  <si>
    <t>Constructing masonry Chamber 30x30x50 cm inside, in brick work in cement mortar 1:4 (1 cement :4 coarse sand) for stop cock, with C. I. surface box 100x100 x75 mm (inside) with hinged cover fixed in cement concrete slab 1:2:4 mix (1 cement : 2 coarse sand : 4 graded stone aggregate 20 mm nominal size), i/c necessary excavation, foundation concrete 1:5:10 ( 1 cement : 5 fine sand : 10 graded stone aggregate 40mm nominal size ) and inside plastering with cement mortar 1:3 (1 cement : 3 coarse sand) 12mm thick, finished with a floating coat of neat cement complete as per standard design :</t>
  </si>
  <si>
    <t>18.32.1</t>
  </si>
  <si>
    <t>With common burnt clay F.P.S.(non modular) bricks of class designation 7.5</t>
  </si>
  <si>
    <t>19.7</t>
  </si>
  <si>
    <t>19.7.1</t>
  </si>
  <si>
    <t>Inside size 90 x 80 cm and 45 cm deep including CI cover with frame (light duty) 455 x 610 mm internal dimensions total wt. of cover and frame to be not less than 38 kg. (wt. of the cover 23 kg and wt. of the frame 15 kg.)</t>
  </si>
  <si>
    <t>19.8</t>
  </si>
  <si>
    <t>Extra for depth for manholes</t>
  </si>
  <si>
    <t>A</t>
  </si>
  <si>
    <t>B</t>
  </si>
  <si>
    <t>C</t>
  </si>
  <si>
    <t>18</t>
  </si>
  <si>
    <t>D</t>
  </si>
  <si>
    <t>1.1</t>
  </si>
  <si>
    <t>EARTH  upto 1.00  km.</t>
  </si>
  <si>
    <t>2.8</t>
  </si>
  <si>
    <t>Pipes, cables etc exceeding 80 mm dia but not exceeding  300mm dia</t>
  </si>
  <si>
    <t>2.25</t>
  </si>
  <si>
    <t>Filling available excavated earth (excluding rock) in trenches, plinth, sides, of the foundation etc. in layers not exceeding 20 cms in depth, consolidating each deposited layer by ramming and watering, lead upto 50 mtrs and lift upto 1.5 mtrs.</t>
  </si>
  <si>
    <t>Extra for every additional lift of 1.5 m or part thereof in excavation/banking excavated or stacked materials.</t>
  </si>
  <si>
    <t>All kinds of Soil</t>
  </si>
  <si>
    <t>4.2</t>
  </si>
  <si>
    <t>1:2:4 (1 Cement : 2 coarse sand : 4 graded stone aggregate 20mm nominal size)</t>
  </si>
  <si>
    <t>4.3</t>
  </si>
  <si>
    <t>Centering and shuttering including strutting, propping etc. and removalof form work for :</t>
  </si>
  <si>
    <t>Foundations, footings, bases for columns</t>
  </si>
  <si>
    <t>1:4:8 (1 cement : 4 coarse sand : 8 graded stone aggregate 40 mm nominal size)</t>
  </si>
  <si>
    <t>19.7.1.1</t>
  </si>
  <si>
    <t>19.8.1.1</t>
  </si>
  <si>
    <t>Unit</t>
  </si>
  <si>
    <t>H</t>
  </si>
  <si>
    <t>E</t>
  </si>
  <si>
    <t>F</t>
  </si>
  <si>
    <t>G</t>
  </si>
  <si>
    <t>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</si>
  <si>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</si>
  <si>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</si>
  <si>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</si>
  <si>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</si>
  <si>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</si>
  <si>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</si>
  <si>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</si>
  <si>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</si>
  <si>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</si>
  <si>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</si>
  <si>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</si>
  <si>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</si>
  <si>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</si>
  <si>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</si>
  <si>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</si>
  <si>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Activity Header / Substation Name</t>
  </si>
  <si>
    <t>Service Code</t>
  </si>
  <si>
    <t>SAC</t>
  </si>
  <si>
    <t>Unit Erection Charges</t>
  </si>
  <si>
    <t>Total Tax GST @ 18%</t>
  </si>
  <si>
    <t>Total Erection Charges incl. GST</t>
  </si>
  <si>
    <t>(Service Accounting Codes)</t>
  </si>
  <si>
    <t>Rate of GST applicable 
( in %)</t>
  </si>
  <si>
    <t>Whether SAC in column ‘3’ is confirmed. If not  indicate applicable the SAC #</t>
  </si>
  <si>
    <t>Total Erection Charges</t>
  </si>
  <si>
    <t>Total Tax GST</t>
  </si>
  <si>
    <t>1</t>
  </si>
  <si>
    <t>2</t>
  </si>
  <si>
    <t>3</t>
  </si>
  <si>
    <t>4</t>
  </si>
  <si>
    <t>5</t>
  </si>
  <si>
    <t>8</t>
  </si>
  <si>
    <t>Providing and laying cement concrete in retaining walls, return walls, walls (any thickness) including attached pilasters, columns, piers, abutments, pillars, posts, struts, buttresses, string or lacing courses, parapets, coping, bed blocks, anchor blocks, plain window sills, fillets,sunken floor,etc., up to floor five level, excluding the cost of centering,shuttering and finishing :</t>
  </si>
  <si>
    <t>11</t>
  </si>
  <si>
    <t>12</t>
  </si>
  <si>
    <t>13</t>
  </si>
  <si>
    <t>14</t>
  </si>
  <si>
    <t>15</t>
  </si>
  <si>
    <t>4.17</t>
  </si>
  <si>
    <t>5.9</t>
  </si>
  <si>
    <t>Walls (any thickness) including attached pilasters, buttresses, plinth &amp; string courses etc.</t>
  </si>
  <si>
    <t>Suspended floors, roofs, landings, balconies and access platform</t>
  </si>
  <si>
    <t>Lintels, beams, plinth beams, girders, bressumers &amp; cantilevers</t>
  </si>
  <si>
    <t>Columns, pillars, piers abutments posts &amp; struts</t>
  </si>
  <si>
    <t>Small lintels not exceeding 1.5m clear span, moulding as in cornices, window sills, string courses, bands, copings, bed plates, anchor blocks and the like</t>
  </si>
  <si>
    <t>22</t>
  </si>
  <si>
    <t>5.30</t>
  </si>
  <si>
    <t>Add for plaster drip course/ groove in plastered surface or moulding to R.C.C. projections.</t>
  </si>
  <si>
    <t>24</t>
  </si>
  <si>
    <t>25</t>
  </si>
  <si>
    <t>27</t>
  </si>
  <si>
    <t xml:space="preserve">Extra for providing and placing in position 2 Nos 6mm dia. M.S. bars at every third course of half brick masonry . </t>
  </si>
  <si>
    <t>28</t>
  </si>
  <si>
    <t>29</t>
  </si>
  <si>
    <t>30</t>
  </si>
  <si>
    <t>38</t>
  </si>
  <si>
    <t>9.46</t>
  </si>
  <si>
    <t>Providning and fixing curtain rods of 1.25 mm thick chromium plated brass plate,with two chromium plated brass brackets fixed with C.P. brass screws and wooden plugs etc, wherever necessary complete:</t>
  </si>
  <si>
    <t>9.46.3</t>
  </si>
  <si>
    <t>25 mm dia.</t>
  </si>
  <si>
    <t>44</t>
  </si>
  <si>
    <t>45</t>
  </si>
  <si>
    <t>47</t>
  </si>
  <si>
    <t>49</t>
  </si>
  <si>
    <t>51</t>
  </si>
  <si>
    <t>52</t>
  </si>
  <si>
    <t>9.119</t>
  </si>
  <si>
    <t>Providing and fixing factory made P.V.C. door frame of size 50x47 mm with a wall thickness of 5 mm, made out of extruded 5mm rigid PVC foam sheet, mitred at corners and joined with 2 Nos of 150 mm long brackets of 15x15 mm M.S. square tube, the vertical door frame profiles to be reinforced with 19x19 mm M.S. square tube of 19 gauge, EPDM rubber gasket weather seal to be provided through out the frame. The door frame to be fixed to the wall using M.S. screws of 65/100 mm size, complete as per manufacturer’s specification and direction of Engineer-in-Charge.</t>
  </si>
  <si>
    <t>53</t>
  </si>
  <si>
    <t>9.124</t>
  </si>
  <si>
    <t>9.124.2</t>
  </si>
  <si>
    <t>55</t>
  </si>
  <si>
    <t>56</t>
  </si>
  <si>
    <t>58</t>
  </si>
  <si>
    <t>Kgs.</t>
  </si>
  <si>
    <t>60</t>
  </si>
  <si>
    <t>61</t>
  </si>
  <si>
    <t>63</t>
  </si>
  <si>
    <t>64</t>
  </si>
  <si>
    <t>65</t>
  </si>
  <si>
    <t>66</t>
  </si>
  <si>
    <t>69</t>
  </si>
  <si>
    <t>70</t>
  </si>
  <si>
    <t>71</t>
  </si>
  <si>
    <t>76</t>
  </si>
  <si>
    <t>77</t>
  </si>
  <si>
    <t>78</t>
  </si>
  <si>
    <t>79</t>
  </si>
  <si>
    <t>80</t>
  </si>
  <si>
    <t>81</t>
  </si>
  <si>
    <t>13.4</t>
  </si>
  <si>
    <t>13.4.2</t>
  </si>
  <si>
    <t>1:6 (1 cement : 6 coarse sand).</t>
  </si>
  <si>
    <t>82</t>
  </si>
  <si>
    <t>13.5</t>
  </si>
  <si>
    <t>13.5.2</t>
  </si>
  <si>
    <t>1:6 ( 1 cement : 6 coarse sand)</t>
  </si>
  <si>
    <t>13.9</t>
  </si>
  <si>
    <t>Cement plaster 1:3 ( 1cement : 3 coarse sand) finished with a floating coat of neat cement :</t>
  </si>
  <si>
    <t>13.9.1</t>
  </si>
  <si>
    <t>12 mm cement plaster</t>
  </si>
  <si>
    <t>84</t>
  </si>
  <si>
    <t>85</t>
  </si>
  <si>
    <t>86</t>
  </si>
  <si>
    <t>89</t>
  </si>
  <si>
    <t>90</t>
  </si>
  <si>
    <t>92</t>
  </si>
  <si>
    <t>94</t>
  </si>
  <si>
    <t>95</t>
  </si>
  <si>
    <t>96</t>
  </si>
  <si>
    <t>17.1</t>
  </si>
  <si>
    <t>Providing and fixing  water closet Squatting pan (Indian WC type) with 100 mm sand cast iron P or S trap, 10 litres low level white PVC flushing cistern including flush pipe  with manually controlled device (handle lever)  confirming to IS 7231 with all fittings  and fixtures  complete including,  cutting and making good the walls and floors wherever required.</t>
  </si>
  <si>
    <t xml:space="preserve">White vitreous china Orissa pattern WC pan of size 580 mm x 440 mm with integral type foot rest, </t>
  </si>
  <si>
    <t>97</t>
  </si>
  <si>
    <t>17.31</t>
  </si>
  <si>
    <t>Providing and fixing 600x450 mm beveled edge mirror of superior glass (of approved quality) complete with 6 mm thick hard board ground fixed to wooden cleats with C.P. brass screws and washers complete.</t>
  </si>
  <si>
    <t xml:space="preserve">Providing and fixing PTMT towel ring trapezoidal shape 215 mm long, 200 mm wide with minimum distances of 37 mm from wall face with concealed fittings arrangement of approved quality and colour ,
weighing not less than 88 gms. </t>
  </si>
  <si>
    <t>18.17</t>
  </si>
  <si>
    <t>Providing and fixing gun metal gate valve with CI wheel of approved quality (screwed end)</t>
  </si>
  <si>
    <t>25 mm nominal bore</t>
  </si>
  <si>
    <t>32 mm nominal bore.</t>
  </si>
  <si>
    <t>40 mm nominal bore</t>
  </si>
  <si>
    <t>18.18</t>
  </si>
  <si>
    <t>Providing and fixing ball valve (brass) of approved quality High or low pressure with plastic floats complete.</t>
  </si>
  <si>
    <t>18.21</t>
  </si>
  <si>
    <t>Providing and fixing uplasticised PVC connection pipe with brass unions :</t>
  </si>
  <si>
    <t>45 cm length</t>
  </si>
  <si>
    <t>15 mm nominal bore</t>
  </si>
  <si>
    <t>18.48</t>
  </si>
  <si>
    <t>Providing and placing on terrace (at all floor levels) polyethylene water storage tank, IS : 12701 marked, with cover and suitable locking arrangement and making necessary holes for inlet, outlet and overflow pipes but without fittings and the base support for tank.</t>
  </si>
  <si>
    <t>995424</t>
  </si>
  <si>
    <t>per litre</t>
  </si>
  <si>
    <t>19.4</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</si>
  <si>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 :</t>
  </si>
  <si>
    <t>19.4.3</t>
  </si>
  <si>
    <t>180x150 mm size P type</t>
  </si>
  <si>
    <t>19.4.3.1</t>
  </si>
  <si>
    <t>19.8.1</t>
  </si>
  <si>
    <t>Size 90 x 80 cm</t>
  </si>
  <si>
    <t>Add Amount above/below +/- on the amount for DSR Items as per quoted percentage</t>
  </si>
  <si>
    <t>Total of Schedule Items Part IIIA</t>
  </si>
  <si>
    <t>Total Tax</t>
  </si>
  <si>
    <t>Date:</t>
  </si>
  <si>
    <t>Place:</t>
  </si>
  <si>
    <t xml:space="preserve">Schedule-6 </t>
  </si>
  <si>
    <t xml:space="preserve">Name </t>
  </si>
  <si>
    <t>Address</t>
  </si>
  <si>
    <t>Description</t>
  </si>
  <si>
    <t>Total Price (INR)</t>
  </si>
  <si>
    <t>Service/Installation Charges</t>
  </si>
  <si>
    <t>a.</t>
  </si>
  <si>
    <t>b.</t>
  </si>
  <si>
    <t>Total of Service/Installation Charge 
(ITEMS TAB: Item 01  for BID PRICE SUMMARY Statement )</t>
  </si>
  <si>
    <t>Total GST against Service/Installation Charge
(ITEMS TAB: Item 02  for BID PRICE SUMMARY Statement )</t>
  </si>
  <si>
    <t xml:space="preserve">Grand Total </t>
  </si>
  <si>
    <t xml:space="preserve">Date : </t>
  </si>
  <si>
    <t>Printed Name   :</t>
  </si>
  <si>
    <t>Place :</t>
  </si>
  <si>
    <t>Designation   :</t>
  </si>
  <si>
    <t>Grand Summary</t>
  </si>
  <si>
    <t>CuM</t>
  </si>
  <si>
    <t>Mtrs</t>
  </si>
  <si>
    <t>SqM</t>
  </si>
  <si>
    <t>8.31</t>
  </si>
  <si>
    <t>Activity Description</t>
  </si>
  <si>
    <t>Rate of GST applicable ( in %)</t>
  </si>
  <si>
    <t xml:space="preserve">Total for Non-Schedule Items (Schedule II) </t>
  </si>
  <si>
    <t>Part B: Non - Schedule Items (Civil works)</t>
  </si>
  <si>
    <t>(SUMMARY OF TAXES &amp; DUTIES)</t>
  </si>
  <si>
    <t>Item Nos.</t>
  </si>
  <si>
    <t>Total Price
 (in ₹)</t>
  </si>
  <si>
    <t>TOTAL GST on Services</t>
  </si>
  <si>
    <r>
      <t xml:space="preserve">Total GST on Supply &amp; Installation Services  (indentified in Schedule-3A) </t>
    </r>
    <r>
      <rPr>
        <sz val="10"/>
        <rFont val="Bookman Old Style"/>
        <family val="1"/>
      </rPr>
      <t xml:space="preserve"> which are not included in the Installationas per the provision of the Bidding Documents, as applicable</t>
    </r>
  </si>
  <si>
    <r>
      <t xml:space="preserve">Total GST on Supply &amp; Installation Services  (indentified in Schedule-3B) </t>
    </r>
    <r>
      <rPr>
        <sz val="10"/>
        <rFont val="Bookman Old Style"/>
        <family val="1"/>
      </rPr>
      <t xml:space="preserve"> which are not included in the Installationas per the provision of the Bidding Documents, as applicable</t>
    </r>
  </si>
  <si>
    <t>GRAND TOTAL [a+b+c+d]</t>
  </si>
  <si>
    <t xml:space="preserve">Schedule-2 </t>
  </si>
  <si>
    <t># In case the bidder leaves the cell for confirmation of the SAC and/or  GST rate “blank”,  the SAC and corresponding GST rate indicated by the Employer shall be deemed to be the one confirmed by the Bidder.</t>
  </si>
  <si>
    <t>120000008</t>
  </si>
  <si>
    <t>995428</t>
  </si>
  <si>
    <t>i</t>
  </si>
  <si>
    <t>4.10</t>
  </si>
  <si>
    <t>Providing and laying damp-proof course 40 mm thick with cement concrete 1:2:4 (1 cement : 2 coarse sand : 4 graded stone aggregate 12.5 mm nominal size).</t>
  </si>
  <si>
    <t>4.12</t>
  </si>
  <si>
    <t>Extra for providing and mixing water proofing material in cement concrete work in doses by weight of cement as per manufacturer's specification.</t>
  </si>
  <si>
    <t>4.13</t>
  </si>
  <si>
    <t>5.9.7</t>
  </si>
  <si>
    <t>Stairs (excluding landings) except spiral staircases.</t>
  </si>
  <si>
    <t>5.9.13</t>
  </si>
  <si>
    <t>Vertical and horizontal fins individually or forming box louvers,bands,facias,and eaves boards.</t>
  </si>
  <si>
    <t>5.33</t>
  </si>
  <si>
    <t>5.35</t>
  </si>
  <si>
    <t>Add for using extra cement in the items of design mix over and above the specified cement content therein.</t>
  </si>
  <si>
    <t>6.1</t>
  </si>
  <si>
    <t>Brick work with common burnt clay F .P .S. (non modular) bricks of class designation 7.5 in foundation and plinth in:</t>
  </si>
  <si>
    <t>6.1.2</t>
  </si>
  <si>
    <t>Half brick masonry with common burnt clay F .P .S. (non modular) bricks of class designation 7.5 in superstructure above plinth level up to floor V level.</t>
  </si>
  <si>
    <t>6.13.2</t>
  </si>
  <si>
    <t>Cement mortar 1:4 (1 cement :4 coarse sand)</t>
  </si>
  <si>
    <t>8.2</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</si>
  <si>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</si>
  <si>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8.2.1</t>
  </si>
  <si>
    <t>Rajnagar plain White marble/Udaipur green marble/Zebra black marble</t>
  </si>
  <si>
    <t>8.2.1.1</t>
  </si>
  <si>
    <t>Area of slab upto 0.50 sqm</t>
  </si>
  <si>
    <t>8.2.1.2</t>
  </si>
  <si>
    <t>Area of slab over 0.50 sqm</t>
  </si>
  <si>
    <t>8.2.2</t>
  </si>
  <si>
    <t>Granite of any colour and shade</t>
  </si>
  <si>
    <t>8.2.2.1</t>
  </si>
  <si>
    <t>8.2.2.2</t>
  </si>
  <si>
    <t>Extra for fixing marble /granite stone, over and above corresponding basic,item, in facia and drops of width upto 150 mm with epoxy resin based adhesive, including cleaning etc. complete.</t>
  </si>
  <si>
    <t xml:space="preserve">Extra for providing opening of required size &amp; shape for wash basin/  kitchen sink in kitchen platform, vanity counter and similar location in   marble/Granite/stone work, including necessary holes for pillar taps    etc. including moulding, rubbing and polishing of cut edges etc. complete.                                                                         </t>
  </si>
  <si>
    <t xml:space="preserve">Each </t>
  </si>
  <si>
    <t>Second class teak wood</t>
  </si>
  <si>
    <t>9.31.2</t>
  </si>
  <si>
    <t>30 mm thick shutters</t>
  </si>
  <si>
    <t>9.48</t>
  </si>
  <si>
    <t>Providing and fixing M.S. grills of required pattern in frames of windows etc. with M.S. flats, square or round bars etc. including priming coat with approved steel primer all complete.</t>
  </si>
  <si>
    <t>9.48.2</t>
  </si>
  <si>
    <t>Fixed to openings/wooden frames with rawl plugs &amp; screws etc.</t>
  </si>
  <si>
    <t>10.18</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</si>
  <si>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</si>
  <si>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11.23</t>
  </si>
  <si>
    <t>Marble stone flooring with 18 mm thick marble stone, as per sample of marble approved by Engineer-in-charge, over 20 mm (average) thick base of cement mortar 1:4 (1 cement : 4 coarse sand) laid and jointed with grey cement slurry, including rubbing and polishing complete with :</t>
  </si>
  <si>
    <t>11.23.5</t>
  </si>
  <si>
    <t>Udaipur green marble</t>
  </si>
  <si>
    <t>11.24</t>
  </si>
  <si>
    <t>Extra for pre finished nosing to treads of steps of marble stone.</t>
  </si>
  <si>
    <t>11.25</t>
  </si>
  <si>
    <t>Extra for marble stone flooring in treads of steps and risers using single length up to 2.00 metre .</t>
  </si>
  <si>
    <t>11.41</t>
  </si>
  <si>
    <t>Providing and laying vitrified floor tiles in different sizes(thickness to be specified by the manufacturer) with water absorption less than 0.08% and conforming to IS:15622 of approved make in all colours and shades,laid on 20 mm thick cement mortar 1:4(1 cement: 4 coarse sand) including grouting the joints with white cement and matching pigments etc. complete.</t>
  </si>
  <si>
    <t>11.41.2</t>
  </si>
  <si>
    <t>Size of tile 600 X 600 mm</t>
  </si>
  <si>
    <t>Size of Tile 600x600 mm</t>
  </si>
  <si>
    <t>11.48</t>
  </si>
  <si>
    <t>Grouting the joints of flooring tiles having joints of 3 mm width, using epoxy grout mix of 0.70 kg of organic coated filler of desired shade (0.10 kg of hardener and 0.20 kg of resin per kg), including filling /grouting and finishing complete as per direction of Engineer-in-charge.</t>
  </si>
  <si>
    <t>11.48.2</t>
  </si>
  <si>
    <t>12.22</t>
  </si>
  <si>
    <t>Making khurras 45 x 45 cm with average minimum thickness of 5cm cement concrete 1:2:4 (1 cement : 2 coarse sand: 4 graded stone aggregate of 20 mm nominal size) over PVC sheet 1mx1mx400 micron, finished with 12 mm cement plaster 1:3 (1 cement : 3 coarse sand) and a coat of neat cement rounding the edges and making and finishing the outlet complete.</t>
  </si>
  <si>
    <t>12.41.2</t>
  </si>
  <si>
    <t>110 mm diameter</t>
  </si>
  <si>
    <t>Providing and fixing on wall face unplasticised - PVC moulded fittings/accessories for unplasticised - Rigid PVC rain water pipes conforming to IS: 13592 Type A including jointing with seal ring conforming to IS : 5382 leaving 10 mm gap for thermal expansion.</t>
  </si>
  <si>
    <t>12.42.1</t>
  </si>
  <si>
    <t>Coupler</t>
  </si>
  <si>
    <t>12.42.1.2</t>
  </si>
  <si>
    <t>110 mm</t>
  </si>
  <si>
    <t>12.42.3</t>
  </si>
  <si>
    <t>Single Tee with door</t>
  </si>
  <si>
    <t>12.42.3.2</t>
  </si>
  <si>
    <t>110 X 110 X 110 mm</t>
  </si>
  <si>
    <t>12.42.5</t>
  </si>
  <si>
    <t>Bend 87.5</t>
  </si>
  <si>
    <t>12.42.5.2</t>
  </si>
  <si>
    <t>110 mm bend</t>
  </si>
  <si>
    <t>12.42.6</t>
  </si>
  <si>
    <t>Shoe (Plain)</t>
  </si>
  <si>
    <t>12.42.6.2</t>
  </si>
  <si>
    <t>110 mm shoe</t>
  </si>
  <si>
    <t>Providing and fixing unplasticised -PVC pipe clips of approved design to unplasticised -PVC rain water pipes by means of 50x50x50mm hard wood plugs, screwed with M.S. screws of required length including cutting brick work and fixing in cement mortar 1:4 (1 cement : 4 coarse sand) and making good the wall etc. complete.</t>
  </si>
  <si>
    <t>12.43.2</t>
  </si>
  <si>
    <t>Providing and fixing to the inlet mouth of rain water pipe cast iron grating 15 cm diametre and weighing not less than 440 grams.</t>
  </si>
  <si>
    <t>13.11</t>
  </si>
  <si>
    <t>13.24</t>
  </si>
  <si>
    <t>Extra for plastering done on moulding cornices or architraves including neat finish to line and level:</t>
  </si>
  <si>
    <t>13.47</t>
  </si>
  <si>
    <t>Finishing walls with Premium Acrylic Smooth exterior paint with Silicone additives of required shade:</t>
  </si>
  <si>
    <t>13.47.1</t>
  </si>
  <si>
    <t>13.83</t>
  </si>
  <si>
    <t>Wall painting with premium acrylic emulsion paint of interior grade, having VOC (Volatile Organic Compound) content less than 50 grams/litre of approved brand and manufacture, including applying additional coats wherever required to achieve even shade and colour.</t>
  </si>
  <si>
    <t>13.83.2</t>
  </si>
  <si>
    <t>Two coats</t>
  </si>
  <si>
    <t>13.85</t>
  </si>
  <si>
    <t>Applying priming coats with primer of approved brand and manufacture, having low VOC (Volatile Organic Compound ) content.</t>
  </si>
  <si>
    <t>13.85.3</t>
  </si>
  <si>
    <t>With water thinnable cement primer on wall surface having VOC content less than 50 grams/litre</t>
  </si>
  <si>
    <t>17.10</t>
  </si>
  <si>
    <t>Providing and fixing  stainless steel  A ISI 304(18/8) kitchen sink as per IS:13983 with CI brackets and stainless steel plug 40 mm, including  painting of fittings &amp; brackets cutting and making good the walls wherever required</t>
  </si>
  <si>
    <t>17.10.1</t>
  </si>
  <si>
    <t xml:space="preserve"> Kitchen sink with drain board</t>
  </si>
  <si>
    <t>17.10.1.4</t>
  </si>
  <si>
    <t>Size 510 x 1040 bowl depth 178 mm</t>
  </si>
  <si>
    <t>17.69</t>
  </si>
  <si>
    <t>Providing and fixing PTMT Waste Coupling for wash basin and sink,of approved quality and colour.</t>
  </si>
  <si>
    <t>17.69.2</t>
  </si>
  <si>
    <t>Waste coupling 38 mm dia of 83 mm length and 77mm breadth, weighing not less than 60 gms</t>
  </si>
  <si>
    <t>17.73</t>
  </si>
  <si>
    <t xml:space="preserve">Providing and fixing PTMT towel rail complete with brackets fixed to wooden cleats with CP brass screws with concealed fitting arrangement of approved qualityand  colour </t>
  </si>
  <si>
    <t>17.73.2</t>
  </si>
  <si>
    <t>600 mm long towel rail with total length of 645 mm, width 78 mm wide and effective height of 88 mm, weighing not less than 190 gms.</t>
  </si>
  <si>
    <t>17.74</t>
  </si>
  <si>
    <t>Providing and fixing PTMT shelf 440 mm long, 124 mm width and 36 mm height of approved quality and colour, weighing not less than 300 gms.</t>
  </si>
  <si>
    <t>17.78</t>
  </si>
  <si>
    <t>Providing and fixing white vitreous china extended wall mounting water closet of size 780x370x690 mm of approved shape including providing &amp; fixing white vitreous china cistern with dual flush fitting, of flushing capacity 3 litre/ 6 litre (adjustable to 4 litre/ 8 litres), including seat cover , and cistern fittings, nuts, bolts and gasket etc complete.</t>
  </si>
  <si>
    <t>18.19</t>
  </si>
  <si>
    <t>18.19.3</t>
  </si>
  <si>
    <t>18.19.3.1</t>
  </si>
  <si>
    <t xml:space="preserve">Horizontal </t>
  </si>
  <si>
    <t>18.19.3.2</t>
  </si>
  <si>
    <t>Vertical</t>
  </si>
  <si>
    <t>18.22</t>
  </si>
  <si>
    <t>18.22.1</t>
  </si>
  <si>
    <t>18.58</t>
  </si>
  <si>
    <t>Providing and fixing PTMT grating of approved quality and colour</t>
  </si>
  <si>
    <t>18.58.2</t>
  </si>
  <si>
    <t>Rectangular tupe with openable circular lid</t>
  </si>
  <si>
    <t>18.58.2.1</t>
  </si>
  <si>
    <t>150 mm nominal size square 100mm diametre of the inner hinged round grating</t>
  </si>
  <si>
    <t>18.65</t>
  </si>
  <si>
    <t>Providing and fixing PTMT soap Dish Holder having length of 138mm, breadth 102mm, height of 75mm with concealed fitting arrangements, weighing not less than 106 gms.</t>
  </si>
  <si>
    <t>21.1</t>
  </si>
  <si>
    <t>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</si>
  <si>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21.1.1</t>
  </si>
  <si>
    <t>For fixed portion</t>
  </si>
  <si>
    <t>21.1.1.3</t>
  </si>
  <si>
    <t>Polyester powder coated aluminium (minimum thickness of polyester powder coating 50 micron)</t>
  </si>
  <si>
    <t>21.1.2</t>
  </si>
  <si>
    <t>For shutters of doors, windows &amp; ventilators including providing and fixing hinges/ pivots and making provision for fixing of fittings wherever required including the cost of EPDM rubber / neoprene gasket required (Fittings shall be paid for separately)</t>
  </si>
  <si>
    <t>21.1.2.3</t>
  </si>
  <si>
    <t>21.3</t>
  </si>
  <si>
    <t>21.3.2</t>
  </si>
  <si>
    <t>21.8</t>
  </si>
  <si>
    <t>Filling the gap in between aluminium frame and adjacent RCC/Brick/Stone work by providing weather silicon sealant over backer rod of approved quality as per architectural drawings and direction of Engineer-in Charge complete.</t>
  </si>
  <si>
    <t>21.8.1</t>
  </si>
  <si>
    <t>Up to 5mm depth and 5mm width</t>
  </si>
  <si>
    <t>21.15</t>
  </si>
  <si>
    <t xml:space="preserve">Providing and fixing aluminium casement windows fastener of required length for aluminium windows with necessary screws etc. complete. </t>
  </si>
  <si>
    <t>21.15.3</t>
  </si>
  <si>
    <t>Polyester powder coated minimum thickness 50 micron aluminium</t>
  </si>
  <si>
    <t>(b)Laying brick bats with mortar using broken bricks/brick bats 25mm to 1115 mm size with 50% of cement mortar 1:5 (1 cement : 5 coarse sand) admixed with water proofing compound conforming to IS:2645 and approved by Engineer in charge over 20mm thick layer of cement mortar of mix 1:5 (1 cement : 5 coarse sand) admixed with water proofing compound conforming to IS:2645 and approved by Engineer in charge to required slope and treating similarly the adjoining walls upto 300mm height including rounding of the junctions of walls and slabs.</t>
  </si>
  <si>
    <t>(e) The whole terrace so finished shall be flooded with water for a minimum period of two weeks for curing and for final test. All above operations to be done in order &amp; as directed and specified by the Engineer-in-charge.</t>
  </si>
  <si>
    <t>22.7.1</t>
  </si>
  <si>
    <t>With average thickness of 120 mm and minimum thickness at Khurra as 65mm</t>
  </si>
  <si>
    <t>Quintal</t>
  </si>
  <si>
    <t>13.24.1</t>
  </si>
  <si>
    <t>In one coats</t>
  </si>
  <si>
    <t>18.7</t>
  </si>
  <si>
    <t>18.7.2</t>
  </si>
  <si>
    <t>18.8</t>
  </si>
  <si>
    <t>18.8.1</t>
  </si>
  <si>
    <t>18.8.2</t>
  </si>
  <si>
    <r>
      <t xml:space="preserve">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t>
    </r>
    <r>
      <rPr>
        <b/>
        <sz val="10"/>
        <rFont val="Bookman Old Style"/>
        <family val="1"/>
      </rPr>
      <t>Internal work - Exposed on wall</t>
    </r>
  </si>
  <si>
    <t>20 mm nominal outer dia Pipes</t>
  </si>
  <si>
    <r>
      <t xml:space="preserve">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t>
    </r>
    <r>
      <rPr>
        <b/>
        <sz val="10"/>
        <rFont val="Bookman Old Style"/>
        <family val="1"/>
      </rPr>
      <t>Concealed work, including cutting chases and making good the walls etc.</t>
    </r>
  </si>
  <si>
    <t>15 mm nominal outer dia Pipes</t>
  </si>
  <si>
    <t>Providing and fixing gun metal non- return valve of approved quality (screwed end) :</t>
  </si>
  <si>
    <t>Providing and fixing C.P. brass shower rose with 15 or 20 mm inlet :</t>
  </si>
  <si>
    <t xml:space="preserve">100 mm diameter </t>
  </si>
  <si>
    <t>Providing and laying water proofing treatment in sunken portion of WCs, bathroom etc., by applying cement slurry mixed with water proofing cement compound consisting of applying: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</si>
  <si>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22.7</t>
  </si>
  <si>
    <t>Providing and laying integral cement based water proofing treatment including preparation of surface as required for treatment of roofs, balconies terraces etc. consisting of following operations.
(a) Applying a slurry coat of neat cement using 2.75Kg/sq.m. of cement admixed with water proofing compound conforming to IS:2645 and approved by Engneer in charge over the RCC slab including adjoining walls upto 300 mm height including cleaning the surface before treatment.</t>
  </si>
  <si>
    <t>(c )After two days of proper curing applying a second coat of cement slurry  using 2.75 kg/sq.m. of cement admixed with water proofing compound conforming to IS:2645 and approved by the Engineer in 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t>
  </si>
  <si>
    <t>Brick work with common burnt clay F.P.S. (non modular) bricks of class designation 7.5 in superstructure above plinth level up to floor V level in all shapes and sizes in :</t>
  </si>
  <si>
    <t>6.4</t>
  </si>
  <si>
    <t>6.4.2</t>
  </si>
  <si>
    <t>10</t>
  </si>
  <si>
    <t>19</t>
  </si>
  <si>
    <t>20</t>
  </si>
  <si>
    <t>(i)</t>
  </si>
  <si>
    <t>(ii)</t>
  </si>
  <si>
    <t>ii</t>
  </si>
  <si>
    <t>Non-Schedule Item</t>
  </si>
  <si>
    <t>2.10</t>
  </si>
  <si>
    <t xml:space="preserve">Excavating trenches of required width for pipes, cables, etc including excavation for sockets, and dressing of sides, ramming of bottoms, depth upto 1.5 m including getting out the excavated soil, and then returning the soil as required, in layers not exceeding 20 cms in depth including consolidating each deposited layer by ramming, watering etc and disposing of the suplus excavated soil as directed, within a lead of 50m: </t>
  </si>
  <si>
    <t>4.1</t>
  </si>
  <si>
    <t>Providing and laying in position cement concrete of specified grade excluding the cost of centring and shuttering : All works upto plinth level.</t>
  </si>
  <si>
    <t>I</t>
  </si>
  <si>
    <t>40</t>
  </si>
  <si>
    <t>43</t>
  </si>
  <si>
    <t>46</t>
  </si>
  <si>
    <t>48</t>
  </si>
  <si>
    <t>50</t>
  </si>
  <si>
    <t>57</t>
  </si>
  <si>
    <t>59</t>
  </si>
  <si>
    <t>62</t>
  </si>
  <si>
    <t>67</t>
  </si>
  <si>
    <t>Providing and fixing on wall face unplasticised -Rigid PVC rain water pipes conforming to IS: 13592 Type A including jointing with seal ring conforming to IS: 5382 leaving 10 mm gap for thermal expansion.
(i) Single socketed pipes.</t>
  </si>
  <si>
    <t>68</t>
  </si>
  <si>
    <t>72</t>
  </si>
  <si>
    <t>73</t>
  </si>
  <si>
    <t>74</t>
  </si>
  <si>
    <t>83</t>
  </si>
  <si>
    <t>87</t>
  </si>
  <si>
    <t>88</t>
  </si>
  <si>
    <t>98</t>
  </si>
  <si>
    <t>c</t>
  </si>
  <si>
    <t>d</t>
  </si>
  <si>
    <t>32</t>
  </si>
  <si>
    <t>42</t>
  </si>
  <si>
    <t>93</t>
  </si>
  <si>
    <r>
      <t xml:space="preserve">Total GST on Supply &amp; Installation Services  (indentified in Schedule-3C) </t>
    </r>
    <r>
      <rPr>
        <sz val="10"/>
        <rFont val="Bookman Old Style"/>
        <family val="1"/>
      </rPr>
      <t xml:space="preserve"> which are not included in the Installationas per the provision of the Bidding Documents, as applicable</t>
    </r>
  </si>
  <si>
    <r>
      <t xml:space="preserve">Total GST on Supply &amp; Installation Services  (indentified in Schedule-3D) </t>
    </r>
    <r>
      <rPr>
        <sz val="10"/>
        <rFont val="Bookman Old Style"/>
        <family val="1"/>
      </rPr>
      <t xml:space="preserve"> which are not included in the Installationas per the provision of the Bidding Documents, as applicable</t>
    </r>
  </si>
  <si>
    <t>TOTAL SCHEDULE NO.-3A</t>
  </si>
  <si>
    <t>TOTAL SCHEDULE NO.-3B</t>
  </si>
  <si>
    <t>c.</t>
  </si>
  <si>
    <t>d.</t>
  </si>
  <si>
    <t>TOTAL SCHEDULE NO.-3C</t>
  </si>
  <si>
    <t>TOTAL SCHEDULE NO.-3D</t>
  </si>
  <si>
    <t>Cum</t>
  </si>
  <si>
    <t>C.P. brass</t>
  </si>
  <si>
    <t>17.34.1</t>
  </si>
  <si>
    <t>Providing and fixing toilet paper holder :</t>
  </si>
  <si>
    <t>17.34</t>
  </si>
  <si>
    <t>91</t>
  </si>
  <si>
    <t>Sq.m</t>
  </si>
  <si>
    <t>23</t>
  </si>
  <si>
    <t>2.10.1</t>
  </si>
  <si>
    <t>KG</t>
  </si>
  <si>
    <t>Name of Package:  Construction of Residential Quarters Type B1 &amp; B2 AT NAVSARI</t>
  </si>
  <si>
    <t>400 kV Navsari S/s</t>
  </si>
  <si>
    <t>Supplying and filling in plinth with sand under floors, including watering,
ramming, consolidating and dressing complete.</t>
  </si>
  <si>
    <t>2.27</t>
  </si>
  <si>
    <t>33</t>
  </si>
  <si>
    <t>13.80</t>
  </si>
  <si>
    <t>16.68</t>
  </si>
  <si>
    <t>Providing and laying 60mm thick faciory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</si>
  <si>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With float glass panes of 5 mm thickness (weight not
less than 12.50 kg/sqm</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</si>
  <si>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t>
  </si>
  <si>
    <t>Providing and applying white cement based putty of average thickness 1 mm, of approved brand and manufacturer, over the plastered wall surface to prepare the surface even and smooth complete</t>
  </si>
  <si>
    <t>Cement plaster</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</si>
  <si>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</si>
  <si>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10.28</t>
  </si>
  <si>
    <t>9.134</t>
  </si>
  <si>
    <t>9.134.1.2.1</t>
  </si>
  <si>
    <t>Providing and fixing PTMT Bottle Trap for Wash basin and sink</t>
  </si>
  <si>
    <t>Bottle trap 38 mm single piece moulded with height of
270 mm, effective length of tail pipe 260 mm from the
centre of the waste coupling, 77 mm breadth with 25 mm
minimum water seal, weighing not less than 263 gms</t>
  </si>
  <si>
    <t>17.70</t>
  </si>
  <si>
    <t>17.70.2</t>
  </si>
  <si>
    <t>34</t>
  </si>
  <si>
    <t>21</t>
  </si>
  <si>
    <t>31</t>
  </si>
  <si>
    <t>11.39</t>
  </si>
  <si>
    <r>
      <rPr>
        <b/>
        <sz val="10"/>
        <rFont val="Bookman Old Style"/>
        <family val="1"/>
      </rPr>
      <t>NS-2 :</t>
    </r>
    <r>
      <rPr>
        <sz val="10"/>
        <rFont val="Bookman Old Style"/>
        <family val="1"/>
      </rPr>
      <t xml:space="preserve">   Providing &amp; fixing rubber shock absorbers of minimum 25mm dia and 40mm length to be fixed on back side of door including screws etc. all complete.                      </t>
    </r>
  </si>
  <si>
    <r>
      <rPr>
        <b/>
        <sz val="10"/>
        <rFont val="Bookman Old Style"/>
        <family val="1"/>
      </rPr>
      <t>NS-3:</t>
    </r>
    <r>
      <rPr>
        <sz val="10"/>
        <rFont val="Bookman Old Style"/>
        <family val="1"/>
      </rPr>
      <t xml:space="preserve"> Providing and placing  cinder/brick bat filling  to the sunk floors in toilets/kitchen sunks, well compacted carefully by hand beating to required slopes including consolidation, curing, (mix shall be one part of cement  mortar 4 parts of Cinder/brickbat  finishing the same with the cement mortor 1:4 (1cement:4 coarse sand) by adding water proofing compound as per manufacturers recommendations including providing 25mm dia PVC drain pipe of required length. For toilet and Kitchen sunkun portions.</t>
    </r>
  </si>
  <si>
    <r>
      <rPr>
        <b/>
        <sz val="10"/>
        <rFont val="Bookman Old Style"/>
        <family val="1"/>
      </rPr>
      <t>NS-4 :</t>
    </r>
    <r>
      <rPr>
        <sz val="10"/>
        <rFont val="Bookman Old Style"/>
        <family val="1"/>
      </rPr>
      <t xml:space="preserve"> Providing, fixing , laying, testing &amp; commissioning (Concealed/surface mounted or underground) uPVC SWR Rigid pipes confirming to IS 13592-1992 of PRICE/SUPREME/FINOLEX or equivalent make of working pressure 6kg/sq.cm for drainage line including necessary fittings such as couplers, bends, tees, cross tees, cowls, clamps, rubber packing ring etc. confirming to DIN 19561, DIN 19534, IS 14735-99, IS-5382, joining with adhessive solvent cement including cost of jointing materials and all other necessary fixtures, fitting, air and water tight testing of the line etc. complete at all levels. (Centre line length of completed pipe line shall be measured for payment purpose)</t>
    </r>
  </si>
  <si>
    <r>
      <rPr>
        <b/>
        <sz val="10"/>
        <rFont val="Bookman Old Style"/>
        <family val="1"/>
      </rPr>
      <t xml:space="preserve">NS-4A : </t>
    </r>
    <r>
      <rPr>
        <sz val="10"/>
        <rFont val="Bookman Old Style"/>
        <family val="1"/>
      </rPr>
      <t>40mm outer dia.</t>
    </r>
  </si>
  <si>
    <r>
      <rPr>
        <b/>
        <sz val="10"/>
        <rFont val="Bookman Old Style"/>
        <family val="1"/>
      </rPr>
      <t xml:space="preserve">NS-4B : </t>
    </r>
    <r>
      <rPr>
        <sz val="10"/>
        <rFont val="Bookman Old Style"/>
        <family val="1"/>
      </rPr>
      <t>75mm outer dia.</t>
    </r>
  </si>
  <si>
    <r>
      <rPr>
        <b/>
        <sz val="10"/>
        <rFont val="Bookman Old Style"/>
        <family val="1"/>
      </rPr>
      <t xml:space="preserve">NS-4C : </t>
    </r>
    <r>
      <rPr>
        <sz val="10"/>
        <rFont val="Bookman Old Style"/>
        <family val="1"/>
      </rPr>
      <t>110mm outer dia.</t>
    </r>
  </si>
  <si>
    <r>
      <rPr>
        <b/>
        <sz val="10"/>
        <rFont val="Bookman Old Style"/>
        <family val="1"/>
      </rPr>
      <t>NS-5 :</t>
    </r>
    <r>
      <rPr>
        <sz val="10"/>
        <rFont val="Bookman Old Style"/>
        <family val="1"/>
      </rPr>
      <t xml:space="preserve"> Providing, fixing, testing and commissioning uPVC SWR Nahani trap, plain floor trap/ Multi floor trap with strainer/top cover etc. confirming to DIN 19531, DIN 19534, IS 14735-99, IS-5382 of 110 mm dia inlet and 75 mm outlet nominal dia. including fixing PVC reducer of 110mm dia. to 75 mm dia. and jointing with adhessive solvent cement including cost of cutting and making good the walls and floors at all levels etc. complete.</t>
    </r>
  </si>
  <si>
    <r>
      <rPr>
        <b/>
        <sz val="10"/>
        <rFont val="Bookman Old Style"/>
        <family val="1"/>
      </rPr>
      <t>NS-6 :</t>
    </r>
    <r>
      <rPr>
        <sz val="10"/>
        <rFont val="Bookman Old Style"/>
        <family val="1"/>
      </rPr>
      <t xml:space="preserve">  Providing and fixing fly proof stainless steel grade 304 wire gauge, to windows and clrestory windows using wire gauge with average width of aperture 1.4mm in both directions with wire of dia. 0.50mm all complete.
In sliding aluminium window shutter as well as ventilators</t>
    </r>
  </si>
  <si>
    <r>
      <rPr>
        <b/>
        <sz val="10"/>
        <rFont val="Bookman Old Style"/>
        <family val="1"/>
      </rPr>
      <t>NS-7 :</t>
    </r>
    <r>
      <rPr>
        <sz val="10"/>
        <rFont val="Bookman Old Style"/>
        <family val="1"/>
      </rPr>
      <t xml:space="preserve">  Providing &amp; fixing Hindware make or equivalent bathroom accessories including cutting wall/making holes and making good the surface with the same finish as directed by the Engineer in charge.</t>
    </r>
  </si>
  <si>
    <t>17</t>
  </si>
  <si>
    <t>35</t>
  </si>
  <si>
    <t>36</t>
  </si>
  <si>
    <t>37</t>
  </si>
  <si>
    <t>rmt</t>
  </si>
  <si>
    <t>9.20</t>
  </si>
  <si>
    <t>9.20.1</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</si>
  <si>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t>
  </si>
  <si>
    <t>39</t>
  </si>
  <si>
    <t>41</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</si>
  <si>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</si>
  <si>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laying rectified Glazed Ceramic floor tiles of size 300x300 mm or more (thickness to be specified by the manufacturer), of 1st quality conforming to IS : 15622, of approved make, in colours White,
Ivory, Grey, Fume Red Brown, laid on 20 mm thick cement mortar 1:4 (1 Cement: 4 Coarse sand), jointing with grey cement slurry @ 3.3 kg/ sqm including grouting the joints with white cement and matching
pigments etc., complete</t>
  </si>
  <si>
    <t>12.44</t>
  </si>
  <si>
    <t>15 mm cement plaster on rough side of single or half brick masonry wall of mix : Internal walls</t>
  </si>
  <si>
    <t>6</t>
  </si>
  <si>
    <t>sq.m</t>
  </si>
  <si>
    <t>2.6.1</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</si>
  <si>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t>
  </si>
  <si>
    <t>2.6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</si>
  <si>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</si>
  <si>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r>
      <rPr>
        <b/>
        <sz val="10"/>
        <rFont val="Bookman Old Style"/>
        <family val="1"/>
      </rPr>
      <t xml:space="preserve">NS-1 : Supply, </t>
    </r>
    <r>
      <rPr>
        <sz val="10"/>
        <rFont val="Bookman Old Style"/>
        <family val="1"/>
      </rPr>
      <t xml:space="preserve">Diluting and injecting chemical emulsion (excluding of the cost of the chemical emulsion) for PRE-CONSTRUCTIONAL ANTI-termite treatment and creating a continuous chemical barrier under and all-round the column pits, wall trenches, basement excavation, top surface of plinth filling, junction of wall and floor, along the external perimeter of building, expansion joints, over the top surface of consolidated earth on which apron is to be laid, surroundings of pipes and conduits etc. complete as per specifications (Plinth area of the building at ground floor only shall be measured for payment). </t>
    </r>
    <r>
      <rPr>
        <b/>
        <i/>
        <u/>
        <sz val="10"/>
        <rFont val="Bookman Old Style"/>
        <family val="1"/>
      </rPr>
      <t>Chlorpyriphos / Lindane Emulsifiable concentrate 20% with 1% concentration.</t>
    </r>
  </si>
  <si>
    <t xml:space="preserve">BILL OF QUANTITIES FOR Construction of Residential Quarters , Guest House and Community Center including parking shed, concrete roads, Drains and Culverts, water supply &amp; Sewerage system at Navsari S/s </t>
  </si>
  <si>
    <t>kg</t>
  </si>
  <si>
    <t>18.7.4</t>
  </si>
  <si>
    <t>32 mm nominal dia Pipes</t>
  </si>
  <si>
    <t>18.7.5</t>
  </si>
  <si>
    <t>40 mm nominal dia Pipes</t>
  </si>
  <si>
    <t>QTY- TYPE-B1 BLOCK 1</t>
  </si>
  <si>
    <t>QTY- TYPE-B1 BLOCK 2</t>
  </si>
  <si>
    <t>Total Qty</t>
  </si>
  <si>
    <t>5.33.1.2</t>
  </si>
  <si>
    <t>Concrete of M30 grade with minimum cement
content of 350 kg /cum upto plinth level</t>
  </si>
  <si>
    <t>5.33.2.2</t>
  </si>
  <si>
    <t>Concrete of M30 grade with minimum cement
content of 350 kg /cum above plinth level and upto floor V level</t>
  </si>
  <si>
    <r>
      <rPr>
        <b/>
        <sz val="10"/>
        <rFont val="Bookman Old Style"/>
        <family val="1"/>
      </rPr>
      <t>NS-7A:</t>
    </r>
    <r>
      <rPr>
        <sz val="10"/>
        <rFont val="Bookman Old Style"/>
        <family val="1"/>
      </rPr>
      <t xml:space="preserve"> CP brass high flow single lever concealed diverter with body and plate for bath and shower system equivalent to kohler make K-72329IN-4FP-CP or Jaquar make FUS-CHR-29227 </t>
    </r>
  </si>
  <si>
    <r>
      <rPr>
        <b/>
        <sz val="10"/>
        <rFont val="Bookman Old Style"/>
        <family val="1"/>
      </rPr>
      <t>NS-7B</t>
    </r>
    <r>
      <rPr>
        <sz val="10"/>
        <rFont val="Bookman Old Style"/>
        <family val="1"/>
      </rPr>
      <t xml:space="preserve"> CP brass hand shower (Health faucet) for WC/EWC system -Jaquar ALD-CHR-573 or kohler make K-12925IN-CP</t>
    </r>
  </si>
  <si>
    <t xml:space="preserve"> Navsari S/s</t>
  </si>
  <si>
    <t>Providing and laying in position ready mixed or site batched design mix cement concrete for reinforced cement concrete work;using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times of the specified minimum cement content, the contractor shall have discretion to either re-design the mix or bear the cost of extra cement.</t>
  </si>
  <si>
    <t>2A</t>
  </si>
  <si>
    <t>400kV Navsari</t>
  </si>
  <si>
    <t>26</t>
  </si>
  <si>
    <t>Providing and fixing wash basin with C.I. brackets, 15 mm C.P. brass pillar taps, 32 mm C.P. brass waste of standard pattern, including painting of fittings and brackets, cutting and making good the walls wherever require</t>
  </si>
  <si>
    <t>White Vitreous China Wash basin size 630x450 mm with a pair of 15 mm C.P. brass pillar taps</t>
  </si>
  <si>
    <t>17.7</t>
  </si>
  <si>
    <t>Providing and fixing C.P. brass stop cock (concealed) of standard design and of approved make conforming to IS:8931</t>
  </si>
  <si>
    <t>18.52</t>
  </si>
  <si>
    <t>18.52.1</t>
  </si>
  <si>
    <t>17.7.1</t>
  </si>
  <si>
    <t>Providing and fixing C.P. brass angle valve for basin mixer and geyser points of approved quality conforming to IS:8931</t>
  </si>
  <si>
    <t>18.53</t>
  </si>
  <si>
    <t>15mm nominal bore</t>
  </si>
  <si>
    <t>18.53.1</t>
  </si>
  <si>
    <t>PART -A : Schedule Items as per DSR 2023 (Civil works)</t>
  </si>
  <si>
    <t>Description
(DSR'23 Items- Civil Works)</t>
  </si>
  <si>
    <t>Providing and fixing factory made PVC door shutter made of solid PVC foam profile.of thickness 5 mm.and 15mm at edges integrally extruded for vertical style and horizontal (top /bottom/lock) rails of minimum cross section of 70mmx28mm, of shape and design as per manufactuureer's specification having homogenous fine cellular structure and smooth inttegral outer skin, inserted with G.I. 'C" section/rectangular tube profile of minimum 0.30 mm thickness with 120 gsm coating as stiffeners as per manufacture specifications mitred cut joint style and rails provided with telescopic polymeric 'L: corners ar joint together using solvent adhesive and strenghtened with fully threaaded stainless steel screw (of required size) through reinforced stiffener with paneling of specified solid foam PVC board/high pressure laminate of required thickness and of approved design and shed (matching the style and rails.) secured within styles and rails with specially designed solid foam PVC moulded beadings of required size using PVC solvent adhesive/cement. The finshed door shutter including SS hardware, 1no. SS sliding bolt 200x10mm, 1no. SS tower bolt 200x10mm and 2 nos. ss handle 125mm, shall be fixed to frame with 3 nos. stainless steel hinges of minimum size 100x58x1.9 mm and stainless steel screws of rewuired size complete as per direction of the Engineer-in-charge.(Cost oa above hardware is inclusive in rates)</t>
  </si>
  <si>
    <t>5mm thick soild foam PVC panel of required size moulded/extruded beading of appropriate design shape and size as per manufactur's specification( to secure the panel insert tight in place within the style and rails of shutter) matching the colour and shade of shutter frame. Decorative type.</t>
  </si>
  <si>
    <t>13.62</t>
  </si>
  <si>
    <t>Painting with synthetic enamel paint of approved brand and
manufacture to give an even shade :
13.62.1 Two or more coats on new work an under coat of suitable shade with ordinary paint of approved brand and manufacture</t>
  </si>
  <si>
    <t xml:space="preserve">  </t>
  </si>
  <si>
    <t>Total of Schedule Items as per DSR'23</t>
  </si>
  <si>
    <t>9.22</t>
  </si>
  <si>
    <t>9.22.1</t>
  </si>
  <si>
    <t>35 mm thick including ISI marked Stainless Steel butt hinges with necessary screws</t>
  </si>
  <si>
    <t>Extra for Providing and fixing flush doors with decorative veneering instead of non decorative ISI marked flush door shutters conforming to IS:2202</t>
  </si>
  <si>
    <t>On one side only</t>
  </si>
  <si>
    <t>9.31</t>
  </si>
  <si>
    <t>Providing and fixing wire gauge laminated veneer lumber shutters conforming to IS : 14616, and as per TADS 15 :2001 (Part B) using galvanised wire gauge with average width of aperture 1.4 mm in both directions with wire of dia 0.63 mm as per IS :1568, for doors, windows and clerestory windows, including ISI marked M.S. pressed butt hinges bright finished of required size with necessary screws, as per directions of Engineer-in-charge:</t>
  </si>
  <si>
    <t>Providing and fixing bright finished brass hasp and staple (safety type) with necessary screws etc. complete :</t>
  </si>
  <si>
    <t>150 mm</t>
  </si>
  <si>
    <t>9.87</t>
  </si>
  <si>
    <t>9.87.1</t>
  </si>
  <si>
    <t>9.88</t>
  </si>
  <si>
    <t>Providing and fixing chromium plated brass 100 mm mortice latch and lock with 6 levers and a pair of lever handles of approved quality with necessary screws etc. complete.</t>
  </si>
  <si>
    <t>9.90</t>
  </si>
  <si>
    <t>9.90.2</t>
  </si>
  <si>
    <t>Providing and fixing special quality chromium plated brass cupboard locks with six levers of approved quality including necessary screws etc. complete.</t>
  </si>
  <si>
    <t>Size 50 mm</t>
  </si>
  <si>
    <t>9.91</t>
  </si>
  <si>
    <t>Providing and fixing chromium plated brass 50mm cupboard or wardrobe knob with nuts complete;</t>
  </si>
  <si>
    <t>9.96</t>
  </si>
  <si>
    <t>9.96.1</t>
  </si>
  <si>
    <t>9.96.2</t>
  </si>
  <si>
    <t>Providing and fixing aluminium sliding door bolts ISI marked anodised (anodic coating not less than grade AC 10 as per IS:1868) transparent or dyed to required colour or shade with nuts and screws etc. complete.</t>
  </si>
  <si>
    <t>300 x 16 mm</t>
  </si>
  <si>
    <t>250 x 16 mm</t>
  </si>
  <si>
    <t>Providing and fixing aluminium tower bolts ISI marked anodised (anodic coating not less than grade AC 10 as per IS:1868) transparent or dyed to required colour or shade with necessary screws etc. complete</t>
  </si>
  <si>
    <t xml:space="preserve">250 X 10 mm </t>
  </si>
  <si>
    <t>150 X 10 mm</t>
  </si>
  <si>
    <t>100 X 10 mm</t>
  </si>
  <si>
    <t>9.97</t>
  </si>
  <si>
    <t>9.97.2</t>
  </si>
  <si>
    <t>9.97.4</t>
  </si>
  <si>
    <t>9.97.5</t>
  </si>
  <si>
    <t>9.100</t>
  </si>
  <si>
    <t>9.100.1</t>
  </si>
  <si>
    <t>9.100.3</t>
  </si>
  <si>
    <t>Providing and fixing aluminium handles, ISI marked, anodised (anodic coating not less than grade AC 10 as per IS : 1868) transparent or dyed to required colour or shade, with necessary screws etc. complete :</t>
  </si>
  <si>
    <t>125 mm</t>
  </si>
  <si>
    <t>75mm</t>
  </si>
  <si>
    <t>9.101</t>
  </si>
  <si>
    <t>9.101.2</t>
  </si>
  <si>
    <t>Providing and fixing aluminium hanging floor door stopper ISI marked anodised (anodic coating not less than grade AC 10 as per IS:1868) transparent or dyed to required colour &amp; shade with necessary screws etc. complete</t>
  </si>
  <si>
    <t>Twin rubber stopper</t>
  </si>
  <si>
    <t>9.114</t>
  </si>
  <si>
    <t>9.114.1</t>
  </si>
  <si>
    <t>Providing and fixing magnetic catcher of approved quality in cupboard /ward robe shutters, including fixing with necessary screws etc. complete.</t>
  </si>
  <si>
    <t>Triple strip vertical type</t>
  </si>
  <si>
    <t>10.14</t>
  </si>
  <si>
    <t>10.14.1</t>
  </si>
  <si>
    <t>10.14.2</t>
  </si>
  <si>
    <t>10.14.2.1</t>
  </si>
  <si>
    <t>Providing and fixing pressed steel door frames conforming to IS:4351 manufactured from commercial mild steel of 1.60 mm thickness including hinges, jamb, lock jamb, bead and if required angle threshold of mild steel angle of section 50x25 mm or base ties of 1.60mm, pressed mild steel welded or rigidly fixed together by mechanical means, including MS pressed butt hinges 2.5mm thick with mortar guards lock strike plate and shock absorbers as specified and applying a coat of approved steel primer after pre-treatment of surface as directed by the engineer in charge.</t>
  </si>
  <si>
    <t>Profile B</t>
  </si>
  <si>
    <t>Fixing with adjustable lugs with split end tail to each jamb</t>
  </si>
  <si>
    <t>10.14.1.1</t>
  </si>
  <si>
    <t>Profile C</t>
  </si>
  <si>
    <r>
      <rPr>
        <b/>
        <sz val="10"/>
        <rFont val="Bookman Old Style"/>
        <family val="1"/>
      </rPr>
      <t>NS-8</t>
    </r>
    <r>
      <rPr>
        <sz val="10"/>
        <rFont val="Bookman Old Style"/>
        <family val="1"/>
      </rPr>
      <t xml:space="preserve">  Grouting of pressed steel door frames, profile B and Profile C with CC 1:2:4(1 cement:2 sand:4 gardeded agrregate 12.5mm  nominal size)</t>
    </r>
  </si>
  <si>
    <r>
      <rPr>
        <b/>
        <sz val="10"/>
        <rFont val="Bookman Old Style"/>
        <family val="1"/>
      </rPr>
      <t>NS-9</t>
    </r>
    <r>
      <rPr>
        <sz val="10"/>
        <rFont val="Bookman Old Style"/>
        <family val="1"/>
      </rPr>
      <t xml:space="preserve"> : NS-01: Supply and filling of good quality moorum under floor in layers not exceeding 20 cms in depth, consolidating each deposited layer by ramming and watering,   consolidating and dressing complete. (Measurement shall be based on compacted volume)    </t>
    </r>
  </si>
  <si>
    <r>
      <rPr>
        <b/>
        <sz val="10"/>
        <rFont val="Bookman Old Style"/>
        <family val="1"/>
      </rPr>
      <t>NS- 10</t>
    </r>
    <r>
      <rPr>
        <sz val="10"/>
        <rFont val="Bookman Old Style"/>
        <family val="1"/>
      </rPr>
      <t xml:space="preserve"> Supplying, filling and compacting stone boulders mixed with sand under foundations, roads, cable trenches, drains etc in layers not exceeding 250mm thickness including ramming, watering, compacting etc.(DSR Item No.16.3,16.4,16.3.8)</t>
    </r>
  </si>
  <si>
    <r>
      <rPr>
        <b/>
        <sz val="11"/>
        <rFont val="Calibri"/>
        <family val="2"/>
      </rPr>
      <t>NS-11</t>
    </r>
    <r>
      <rPr>
        <sz val="11"/>
        <rFont val="Calibri"/>
        <family val="2"/>
      </rPr>
      <t xml:space="preserve"> Steel reinforcement for R.C.C. work including straightening, cutting, bending, placing in position and binding all complete upto plinth level. (CRS Steel of Grade 500D or more)</t>
    </r>
  </si>
  <si>
    <r>
      <rPr>
        <b/>
        <sz val="11"/>
        <rFont val="Calibri"/>
        <family val="2"/>
      </rPr>
      <t>NS-12</t>
    </r>
    <r>
      <rPr>
        <sz val="11"/>
        <rFont val="Calibri"/>
        <family val="2"/>
      </rPr>
      <t xml:space="preserve"> Steel reinforcement for R.C.C. work including straightening, cutting, bending, placing in position and binding all complete above plinth level. (CRS Steel of Grade 500D or more)</t>
    </r>
  </si>
  <si>
    <t>9.114.2</t>
  </si>
  <si>
    <t>Double strip (horizontal type)</t>
  </si>
  <si>
    <t>9.130</t>
  </si>
  <si>
    <t>9.130.1</t>
  </si>
  <si>
    <t>Providing and fixing cup board shutters with 25 mm thick veneered particle board IS : 3097 marked, exterior grade (Grade I), of approved make, including IInd class teak wood lipping of 25 mm wide x 12 mm thick with necessary screws and bright finished stainless steel piano hinges, complete as per direction of Engineer-in-Charge.</t>
  </si>
  <si>
    <t>With decorative veneering on one side and commercial veneering on other side</t>
  </si>
  <si>
    <t>12.21</t>
  </si>
  <si>
    <t>12.21.1</t>
  </si>
  <si>
    <t xml:space="preserve">Providing gola 75 X 75 mm in cement concrete 1:2:4 ( 1 cement : 2 coarse sand : 4 stone aggregate 10 mm and down gauge) including finishing with cement mortar 1: 3 ( 1 cement : 3 fine sand) as per standard design: </t>
  </si>
  <si>
    <t>In 75 X 75 mm deep chase</t>
  </si>
  <si>
    <t xml:space="preserve">12 mm cement plaster of mix : </t>
  </si>
  <si>
    <t>18 mm cement plaster in two coats under layer 12 mm thick cement plaster 1:5 (1 cement : 5 coarse sand) finished with a top layer 6 mm thick cement plaster 1:6 (1 cement : 6 fine sand).</t>
  </si>
  <si>
    <t>13.16</t>
  </si>
  <si>
    <t>13.16.1</t>
  </si>
  <si>
    <t>6 mm cement plaster of mix :</t>
  </si>
  <si>
    <t>1:3 (1 cement : 3 fine sand)</t>
  </si>
  <si>
    <t>13.68</t>
  </si>
  <si>
    <t>13.68.1</t>
  </si>
  <si>
    <t>French spirit polishing :</t>
  </si>
  <si>
    <t>Two or more coats on new works including a coat of wood filler.</t>
  </si>
  <si>
    <t>17.28.1</t>
  </si>
  <si>
    <t>17.28.1.1</t>
  </si>
  <si>
    <t>Providing and fixing PVC waste pipe for sink or wash basin including PVC waste fittings complete</t>
  </si>
  <si>
    <t>32 mm dia</t>
  </si>
  <si>
    <t>Semi Rigid pipe</t>
  </si>
  <si>
    <t>Providing and fixing 600x120x5 mm glass shelf with edges round off, supported on anodised aluminium angle frame with C.P . Brass brackets and guard rail complete fixed with 40 mm long screws, rawl plugs etc., complete.</t>
  </si>
  <si>
    <t>18.49</t>
  </si>
  <si>
    <t>18.49.1</t>
  </si>
  <si>
    <t>Providing and fixing C.P. brass bib cock of approved quality conforming to IS:8931 :</t>
  </si>
  <si>
    <t>18.51</t>
  </si>
  <si>
    <t>18.51.1</t>
  </si>
  <si>
    <t>Providing and fixing C.P. brass long body bib cock of approved quality conforming to IS standards and weighing not less than 690 gms.</t>
  </si>
  <si>
    <t>17.22B</t>
  </si>
  <si>
    <t>Providing and fixing CP Brass Single lever telephonic wall mixer of quality &amp; make as approved by Engineer in charge.
(a) 15 mm nominal dia</t>
  </si>
  <si>
    <t>17.28.1.2</t>
  </si>
  <si>
    <t>40 mm dia</t>
  </si>
  <si>
    <t>Providing and fixing in position 25 mm diameter mosquito proof coupling of approved municipal design.</t>
  </si>
  <si>
    <t>17.71</t>
  </si>
  <si>
    <t>Providing and fixing PTMT liquid soap container 109 mm wide, 125 mm high and 112 mm distance from wall of standard shape with bracket of the same materials with snap fittings of approved quality and colour, weighing not less than 105 gms.</t>
  </si>
  <si>
    <t>9.115</t>
  </si>
  <si>
    <t xml:space="preserve"> Providing and fixing powder coated telescopic drawer channels 300 mm long with necessary screws etc. complete as per directions of Engineer in charge.</t>
  </si>
  <si>
    <t>One set</t>
  </si>
  <si>
    <t>10.25</t>
  </si>
  <si>
    <t>10.25.2</t>
  </si>
  <si>
    <t>Steel work welded in built up sections / framed work including cutting, hoisting, fixing in position and applying a priming coat of approved steel primer using structural steel etc as required</t>
  </si>
  <si>
    <t>In gratings, frames, guard bars, ladders, railings, brackets, gates and similar works.</t>
  </si>
  <si>
    <t>Unit Erection Charges excluding GST</t>
  </si>
  <si>
    <t xml:space="preserve">Unit Erection Charges </t>
  </si>
  <si>
    <t>Total Erection Charges Excl. GST</t>
  </si>
  <si>
    <t>16</t>
  </si>
  <si>
    <t>99</t>
  </si>
  <si>
    <t>100</t>
  </si>
  <si>
    <t>101</t>
  </si>
  <si>
    <t>102</t>
  </si>
  <si>
    <t>103</t>
  </si>
  <si>
    <t>104</t>
  </si>
  <si>
    <t>105</t>
  </si>
  <si>
    <t>106</t>
  </si>
  <si>
    <t>107</t>
  </si>
  <si>
    <t>120000808</t>
  </si>
  <si>
    <t>995476</t>
  </si>
  <si>
    <t>120000818</t>
  </si>
  <si>
    <t>120000834</t>
  </si>
  <si>
    <t>108</t>
  </si>
  <si>
    <t>Add percentage (%) above/below +/- on DSR 2023 Rates (to be quoted by contractor)</t>
  </si>
  <si>
    <t>Providing &amp; Applying a coat of residual petroleum bitumen of grade of VG-10 of approved quality using 1.7 kg per square metre on damp proof course after cleaning the surface with brushes and finally with a piece of cloth lightly soaked in kerosene oil.</t>
  </si>
  <si>
    <t>per bag of 50 kg cement used</t>
  </si>
  <si>
    <t>Providing and fixing wire gauge shutters using stainless steel grade 304 wire gauge with wire of dia 0.5 mm and average width of aperture 1.4 mm in both directions for doors, windows and clerestory windows with necessary screws :35mm thick shutters with ISI marked stainless steel butt hinges of required size</t>
  </si>
  <si>
    <t>New work (Two or more coats applied @ 1.43 ltr/10 sqm over and including priming coat of exterior primer applied @ 0.90 kg/10 sqm)</t>
  </si>
  <si>
    <t>BILL OF QUANTITIES FOR  Construction of Residential Quarters B2 and B3 Type  at 765/400/220kV Navsari New GIS Sub-Station.</t>
  </si>
  <si>
    <t>Name of Package:  Construction of Residential Quarters B2 and B3 Type  at 765/400/220kV Navsari New GIS Sub-Station.</t>
  </si>
  <si>
    <t>Installation Charges- Sch 3A: -Schedule Items for Construction of Construction of Residential Quarters B2 and B3 Type  at 765/400/220kV Navsari New GIS Sub-Station.</t>
  </si>
  <si>
    <t>BILL OF QUANTITIES FOR Construction of Residential Quarters B2 and B3 Type  at 765/400/220kV Navsari New GIS Sub-Station.</t>
  </si>
  <si>
    <t>Name of Package: Construction of Residential Quarters B2 and B3 Type  at 765/400/220kV Navsari New GIS Sub-Station.</t>
  </si>
  <si>
    <t>Installation Charges- Sch 3B:-Non Schedule Items for Construction of Residential Quarters B2 and B3 Type  at 765/400/220kV Navsari New GIS Sub-Station.</t>
  </si>
  <si>
    <t>Supply &amp; Installation Charges- Schedule Civil Items for Construction of Residential Quarters B2 and B3 Type  at 765/400/220kV Navsari New GIS Sub-Station.</t>
  </si>
  <si>
    <t>Installation Charges- Non-Schedule Civil Items for  Construction of Residential Quarters B2 and B3 Type  at 765/400/220kV Navsari New GIS Sub-Station.</t>
  </si>
  <si>
    <t xml:space="preserve">BILL OF QUANTITIES FOR Construction of Residential Quarters, Guest House and Community Center including parking shed, concrete roads, Drains and Culverts, water supply &amp; Sewerage system at 765 kV New Navsai S/s under O&amp;M Add CAP in tariff block 2019-24. </t>
  </si>
  <si>
    <t xml:space="preserve">DSR (E&amp;M0 2022 Item No. </t>
  </si>
  <si>
    <t xml:space="preserve"> SAC(Service Accounting Codes)</t>
  </si>
  <si>
    <t>Whether SAC in column ‘4’ is confirmed. If not  indicate applicable the SAC #</t>
  </si>
  <si>
    <t xml:space="preserve"> DESCRIPTION OF ITEMS</t>
  </si>
  <si>
    <t xml:space="preserve"> UNIT</t>
  </si>
  <si>
    <t xml:space="preserve"> Total Quantity </t>
  </si>
  <si>
    <t>Rate  (Rs.)</t>
  </si>
  <si>
    <t>Deduction  of GST factor considered in DSR</t>
  </si>
  <si>
    <t>Amount (Rs.)</t>
  </si>
  <si>
    <t>14=10x13</t>
  </si>
  <si>
    <t>HEAD-1 SERVICE</t>
  </si>
  <si>
    <t>SUB HEAD -I: WIRING</t>
  </si>
  <si>
    <t xml:space="preserve"> 765 kV New Navsai S/s</t>
  </si>
  <si>
    <t>1.10.1</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</si>
  <si>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 Group A)</t>
  </si>
  <si>
    <t>Point</t>
  </si>
  <si>
    <t>1.10.2</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</si>
  <si>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 Group B)</t>
  </si>
  <si>
    <t xml:space="preserve">Wiring  for  twin  control  light  point  with  1.5  sq.mm  FRLS  PVC
 insulated copper conductor single core cable in surface I recessed  
 medium class  PVC conduit, 2  way  modular  switch, modular plate, suitable GI box and earthing the point with  1.5 sq.mm. FRLS PVC insulated copper conductor single core cable  etc. as required. </t>
  </si>
  <si>
    <t>Supplying and fixing two module stepped type electronic fanregulator on the existing modular plate switch box includingconnections but excluding modular plate etc. as required.</t>
  </si>
  <si>
    <t>Supplying and fixing suitable size GI box with modular plate and
cover in front on surface or in recess, including providing and
fixing 3 pin 5/6 A modular socket outlet and 5/6 A modular
switch, connections etc. as required.</t>
  </si>
  <si>
    <t>Supplying and fixing suitable size GI box with modular plate and
cover in front on surface or in recess, including providing and
fixing 6 pin 5/6 &amp; 15/16 A modular socket outlet and 15/16 A
modular switch, connections etc. as required.</t>
  </si>
  <si>
    <t>Supplying &amp; fixing suitable size GI box with modular plate and cover in front on surface or in recess including providing and fixing 25 A modular socket outlet and 25 A modular SP MCB, "C" curve including connections, painting etc. as required.</t>
  </si>
  <si>
    <t xml:space="preserve">SUB HEAD -II: TELEPHONE </t>
  </si>
  <si>
    <t>Supplying and drawing following pair 0.5 mm dia FRLS PVC
insulated annealed copper conductor, unarmored telephone
cable in the existing surface/ recessed steel/ PVC conduit as
required.</t>
  </si>
  <si>
    <t>1.18.2</t>
  </si>
  <si>
    <t>2 pair</t>
  </si>
  <si>
    <t>Supplying and fixing of following sizes of medium class PVC
conduit along with accessories in surface/recess including
cutting the wall and making good the same in case of recessed
conduit as required.</t>
  </si>
  <si>
    <t>20 mm</t>
  </si>
  <si>
    <t>Supplying and fixing following modular switch/ socket on the
existing modular plate &amp; switch box including connections but
excluding modular plate etc. as required.</t>
  </si>
  <si>
    <t>1.24.6</t>
  </si>
  <si>
    <t>Telephone socket outlet</t>
  </si>
  <si>
    <t xml:space="preserve">SUB HEAD -III: SUB MAIN </t>
  </si>
  <si>
    <t>Wiring  for  circuit/  submain wiring  alongwith earth wire  with  the following sizes of  FRLS PVC insulated copper conductor, single core  cable  in  surface/  recessed medium class  PVC conduit as required.</t>
  </si>
  <si>
    <t>1.14.1</t>
  </si>
  <si>
    <r>
      <t>2 X 1.5 sq. mm + 1    X 1.5 sq</t>
    </r>
    <r>
      <rPr>
        <sz val="12"/>
        <color indexed="8"/>
        <rFont val="Century Gothic"/>
        <family val="2"/>
      </rPr>
      <t xml:space="preserve">.  </t>
    </r>
    <r>
      <rPr>
        <sz val="12"/>
        <color indexed="8"/>
        <rFont val="Century Gothic"/>
        <family val="2"/>
      </rPr>
      <t>mm earth wire</t>
    </r>
  </si>
  <si>
    <t>1.14.2</t>
  </si>
  <si>
    <r>
      <t>2 X 2.5 sq. mm + 1    X 2.5 sq</t>
    </r>
    <r>
      <rPr>
        <sz val="12"/>
        <color indexed="8"/>
        <rFont val="Century Gothic"/>
        <family val="2"/>
      </rPr>
      <t xml:space="preserve">.  </t>
    </r>
    <r>
      <rPr>
        <sz val="12"/>
        <color indexed="8"/>
        <rFont val="Century Gothic"/>
        <family val="2"/>
      </rPr>
      <t>mm earth wire</t>
    </r>
  </si>
  <si>
    <t>1.14.3</t>
  </si>
  <si>
    <t>2 X 4 sq. mm + 1   X 4 sq. mm earth wire</t>
  </si>
  <si>
    <t>1.14.4</t>
  </si>
  <si>
    <t>2 X 6 sq. mm + 1   X 6 sq. mm earth wire</t>
  </si>
  <si>
    <t>SUB HEAD -IV: MCB'S AND MAIN DISTRIBUTION BOARDS</t>
  </si>
  <si>
    <t>Supplying and fixing following way, single pole and neutral,sheet steel, MCB distribution board, 240 V, on surface/ recess, complete with tinned copper bus bar, neutral bus bar, earth bar, din bar, interconnections, powder painted including earthing etc. as required. (But without MCB/RCCB/Isolator)</t>
  </si>
  <si>
    <t>2.3.1</t>
  </si>
  <si>
    <t>6 way ,   Double door</t>
  </si>
  <si>
    <t>2.3.4</t>
  </si>
  <si>
    <t>16 way, Double door</t>
  </si>
  <si>
    <t>Supplying and fixing 5 A to 32 A rating, 240/415 V, 10 kA, "C" curve, miniature circuit breaker suitable for inductive load of following poles in the existing MCB DB complete with connections, testing and commissioning etc. as required.</t>
  </si>
  <si>
    <t>Single pole 6/10 Amp</t>
  </si>
  <si>
    <t>Single pole 16/20 Amp</t>
  </si>
  <si>
    <t>2.10.3</t>
  </si>
  <si>
    <t>Double pole 25 Amp</t>
  </si>
  <si>
    <t>Supplying and fixing following rating, double pole, (single phase and neutral), 240 V, residual current circuit breaker (RCCB), having a sensitivity current 30 mA in the existing MCB DB complete with connections, testing and commissioning etc. as required.</t>
  </si>
  <si>
    <t>2.14.2</t>
  </si>
  <si>
    <t>40 A</t>
  </si>
  <si>
    <t>Supplying  and fixing  following  rating, double  pole, (single  phase and neutral), 240 V, residual current circuit breaker (RCCB), having a sensitivity   current  30  mA  in  the  existing   MCB  DB  complete   with connections,  testing  and commissioning   etc. as required.</t>
  </si>
  <si>
    <t>2.14.1</t>
  </si>
  <si>
    <t>25A</t>
  </si>
  <si>
    <t>SUB HEAD -VII: EARTHING AND LIGHTNING PROTECTION</t>
  </si>
  <si>
    <t>Earthing with G.I. earth plate 600 mm X 600 mm X  6 mm thick including accessories, and providing masonry enclosure with cover plate having locking arrangement and watering pipe of 2. 7 metre lone etc. with charcoal/ coke and salt as required</t>
  </si>
  <si>
    <t xml:space="preserve">Providing and fixing 25 mm X 5 mm G.I. strip in 40 mm dia G.I. pipe
from earth electrode including connection with G.I. nut, bolt, spring,
washer excavation and re-fillinq  etc. as required.
</t>
  </si>
  <si>
    <t>Total of Schedule Items as per DSR'22</t>
  </si>
  <si>
    <t>Add percentage (%) above/below +/- on DSR 2022 Rates (to be quoted by contractor)</t>
  </si>
  <si>
    <t>12=10x11</t>
  </si>
  <si>
    <t>SUB HEAD -V : Main Incoming Panel</t>
  </si>
  <si>
    <t>Supplying, delivery,erecting, testing and commissioning of  Main Incoming Panel made of CRCA sheet of 14 gauge (2mm) of size 1.2m(H) x 1m(W) x 0.3m (D) with double door provision having hinged front door of suitable size including cutting, bending, welding,drilling, rivetting,etc and  Powder Coated.  with suitable mounting arrangement mounted on angle iron frame of size 35X35X5mm to be mounted in staircase area at ground floor at suitable location as per site condition, as per direction of engg-in-charge suitable for housing seperately the following items. The front door shall have self locking arrangement with weather &amp; water proof neoprene good quality gasket and the MDB should have the provision of suitable dia holes for incoming and outgoing cables complete as required as per technical specification :-</t>
  </si>
  <si>
    <t>NS.1</t>
  </si>
  <si>
    <t>Incomer</t>
  </si>
  <si>
    <t>Set</t>
  </si>
  <si>
    <t>a)  1 no. of Four pole  of 415/500V, 100A rating MCCB of approved L&amp;T / Havells /Schnider or Equivalent make  to be erected as incomer MCCB.                                                                                                                            b) Required Busbar having 4 nos. of 100A rating of size 25x5mm Al. busbar mounted in support insulator as per technical specification, single line diagram inside the Main incomer panel with suitable mounting arrangement. c)  3 nos. of LED type R, Y &amp; B phase Indication lamp in incomer side of L&amp;T make  or eqvnt.  make.</t>
  </si>
  <si>
    <t>Outgoing</t>
  </si>
  <si>
    <t>d)  5 nos. of three phase change over switches for switching of phases in case of any phase failure  of 415/500V, 40A rating of HCL Elektra V3N32A 3 Way with off or eqvnt. approved make  to be erected as outgoing unit.         Complete with necessary inter connection between FP MCCB, incoming cable, Requied size busbar, Phase change over switch, all mounted inside the Main incoming panel in phase segregated manner ,duly wired with and tested as per the Single line diagram with required size of PVC copper wires, required terminal connectors etc., as per requirement, technical specification, site condition and direction of engg-in-charge complete in all respect.</t>
  </si>
  <si>
    <t>NS.2</t>
  </si>
  <si>
    <r>
      <t xml:space="preserve">Supply,delivery, installation, testing &amp; commissioning of </t>
    </r>
    <r>
      <rPr>
        <b/>
        <sz val="12"/>
        <rFont val="Century Gothic"/>
        <family val="2"/>
      </rPr>
      <t>2 Pole ISOLATOR,40A</t>
    </r>
    <r>
      <rPr>
        <sz val="12"/>
        <rFont val="Century Gothic"/>
        <family val="2"/>
      </rPr>
      <t xml:space="preserve"> rating installed in the outgoing above SDBs as per single line / power schematic diagram. </t>
    </r>
    <r>
      <rPr>
        <b/>
        <sz val="12"/>
        <rFont val="Century Gothic"/>
        <family val="2"/>
      </rPr>
      <t xml:space="preserve">Havells Cat.No. DHMIOPDX040 </t>
    </r>
    <r>
      <rPr>
        <sz val="12"/>
        <rFont val="Century Gothic"/>
        <family val="2"/>
      </rPr>
      <t>or equivalent make  (5 Nos for each panel in a Block including for common area Ckt.)</t>
    </r>
  </si>
  <si>
    <t>Nos</t>
  </si>
  <si>
    <t>NS.3</t>
  </si>
  <si>
    <r>
      <t xml:space="preserve">Supplying,delivery, erecting, testing &amp; commissioning of </t>
    </r>
    <r>
      <rPr>
        <b/>
        <sz val="12"/>
        <rFont val="Century Gothic"/>
        <family val="2"/>
      </rPr>
      <t>AC Static Watthour meter of 10-40A range</t>
    </r>
    <r>
      <rPr>
        <sz val="12"/>
        <rFont val="Century Gothic"/>
        <family val="2"/>
      </rPr>
      <t xml:space="preserve"> suitable for measurement of energy (KWH) in 1 - phase, 2 wire. load conforming to IS:13779 of latest edition; CBIP publication and as per technical specification complete erected / mounted inside the above provided Meter box panel with suitable mounting accessories including wiring with required size of weather proof Cu PVC multistrand wire duly tested for </t>
    </r>
    <r>
      <rPr>
        <b/>
        <sz val="12"/>
        <rFont val="Century Gothic"/>
        <family val="2"/>
      </rPr>
      <t xml:space="preserve">class I accuracy </t>
    </r>
    <r>
      <rPr>
        <sz val="12"/>
        <rFont val="Century Gothic"/>
        <family val="2"/>
      </rPr>
      <t xml:space="preserve"> in an approved manner, as per direction of engg-in-charge.  (5 Nos for each panel in a Block including for common area lighting )</t>
    </r>
  </si>
  <si>
    <t>(Note :- The Meter should be of  L&amp;T / Havells / Secure or equivalent  make, Respective  test certificate / calibration certificate to be submitted which is prerequisite.)</t>
  </si>
  <si>
    <t xml:space="preserve">SUB HEAD -VI: Telephone </t>
  </si>
  <si>
    <t>NS.4</t>
  </si>
  <si>
    <t xml:space="preserve">Supplying,delivery,testing at site and installation of 20 pair telephone MDF of approved ITI make consisting of tag blocks in 2 nos  of 10 pair krone, disconnector type, complete with metal enclosure powder coated, krone tag block mounting arrangement, telephone distribution chart and locking arrangement with duplicate key to be supplied (for EPABX / Direct BSNL lines). </t>
  </si>
  <si>
    <t>SUB HEAD -VI: LIGHT FIXTURES &amp; FANS</t>
  </si>
  <si>
    <t>NS.5</t>
  </si>
  <si>
    <r>
      <t xml:space="preserve">Supply and installation of Ceiling light  surface mounted LED luminaire complete with diffuser ABS housing and lamp having minimum two years warranty for Living/drawing room area  as per drawing, civil  layout, site condition and direction of engg-in-charge. HAvells Make - Quadro 2x2 36W or Equivalent  make. </t>
    </r>
    <r>
      <rPr>
        <b/>
        <sz val="12"/>
        <rFont val="Century Gothic"/>
        <family val="2"/>
      </rPr>
      <t xml:space="preserve">DECORATIVE CEILING LIGHT CH </t>
    </r>
  </si>
  <si>
    <t>NS.6</t>
  </si>
  <si>
    <r>
      <t xml:space="preserve">Supply and installation of Decorative moulded body, round,  ceiling mounted fixture having CRI ≥ 70 with electronic driver and 12W LED lamp having over 35000 burning hours and minimum 2 years warranty. high grade ABS housing,    UV stabilised diffuser for glare free light. Finish: Matt finish white matching ABS body. The power factor is to be grater than 0.9.  Pre-wired with 230V rated and suitable for 1.5 sqmm wire connection ready to use </t>
    </r>
    <r>
      <rPr>
        <b/>
        <sz val="12"/>
        <rFont val="Century Gothic"/>
        <family val="2"/>
      </rPr>
      <t xml:space="preserve">Havells Luna-Integra Nxt Dlr 12W </t>
    </r>
    <r>
      <rPr>
        <sz val="12"/>
        <rFont val="Century Gothic"/>
        <family val="2"/>
      </rPr>
      <t>or  Equivalent  make.</t>
    </r>
    <r>
      <rPr>
        <b/>
        <sz val="12"/>
        <rFont val="Century Gothic"/>
        <family val="2"/>
      </rPr>
      <t xml:space="preserve">  SPOT LIGHT SL</t>
    </r>
  </si>
  <si>
    <t>NS.7</t>
  </si>
  <si>
    <r>
      <t xml:space="preserve">Supply and installation of Decorative square moulded body,  ceiling mounted fixture having CRI ≥ 70 with 9W LED lamp having life over 30000 burning hours and minimum 2 years warranty.  Housing Made up of high grade ABS, UV stabilized diffuser for glare free light.Finish with matching ABS body The power factor is to be greater than 0.5.  .Lamp holders :Pre-wired with 230V rated and pre-fitted with lamp suitable for 1.5 sqmm wire connection ready to use.Havells Integra Nxt Dlr 9W or  Equivalent  make. </t>
    </r>
    <r>
      <rPr>
        <b/>
        <sz val="12"/>
        <rFont val="Century Gothic"/>
        <family val="2"/>
      </rPr>
      <t>SPOT LIGHT SLB</t>
    </r>
  </si>
  <si>
    <t>NS.8</t>
  </si>
  <si>
    <r>
      <t xml:space="preserve">Supplying,delivery,erecting, testing and commissioning of environment friendly energy efficient sleek energy saver luminaire of 18W LED light fixture having life over 30000 burning hours and minimum two years waranty with Housing Made up of ultra slim extruded aluminium, powder coated with white finish. white coloured ABS end caps provided and with high quality diffuser for glare free light. Pre-wired with 230V having in-built driver pre-fitted with lamp having high efficacy of greater than or equal to 70 lm/W with specially designed warm start  with lamp  of 18W having power factor ≥ 0.90 along with other accessories connected with necessary 1.5 sq.mm flexible wire as required as per interior layout, site condition and direction of engg-in-charge. Havells Lumiline Plus 18W or  Equivalent  make.   </t>
    </r>
    <r>
      <rPr>
        <b/>
        <sz val="12"/>
        <rFont val="Century Gothic"/>
        <family val="2"/>
      </rPr>
      <t>TUBE LIGHT TL</t>
    </r>
  </si>
  <si>
    <t xml:space="preserve">NS.9 </t>
  </si>
  <si>
    <r>
      <t xml:space="preserve">Supplying,delivery,erecting, testing and commissioning of  Asthetically designed circular shaped decorative wall/ ceiling light fixture suitable for 10W LED fixture  with minimum two years warranty having life over 35000 burning hours including electronic driver with ABS Housing Made up of high quality, high temperature resistantABS. Reflector made up of high quality, high temperature resistant polycarbonate in white colour.Cover,Circular shape made up of high quality, high temperature resistant polycarbonate in black colour, fixed to the housing with 4 nos. self tapping screws provided with the fixture.Diffuser in opal matt finish for soothing light effect with no UV and IR radiations and CRI to be greater than or equal to 75.  Havells RUGBYGENXFTS10WLED830SSYMBOPC or   Equivalent  make.  </t>
    </r>
    <r>
      <rPr>
        <b/>
        <sz val="12"/>
        <rFont val="Century Gothic"/>
        <family val="2"/>
      </rPr>
      <t>PERIPHERAL LIGHT -BL</t>
    </r>
  </si>
  <si>
    <t>Nos.</t>
  </si>
  <si>
    <t>NS.10</t>
  </si>
  <si>
    <r>
      <t xml:space="preserve">Supplying,delivery,erecting, testing and commissioning of asthetically designed decorative wall mounting fixture along with suitable  10 W  retrofit LED lamp having minimum two years warranty. Specification Housing Made up of high grade CRCA steel sheet, epoxy powder coated white after phosphochromate treatment.Reflector Made up of high purity pre anodised aluminium sheet.Diffuser Thermoformed methacrylate, UV stabilised, heat resistant acrylic cover in parabolic shape, opal finish for glare control and soothing light effect to create proper ambience.Lamp holder B22 lamp holder in engineering plastic grade provided as standard.Electric gear Pre-wired upto terminal block for CFL operation.   Havells - Deco Wall Light  or  Equivalent  make. </t>
    </r>
    <r>
      <rPr>
        <b/>
        <sz val="12"/>
        <rFont val="Century Gothic"/>
        <family val="2"/>
      </rPr>
      <t>BRAKET LIGHT TYPE- BL</t>
    </r>
  </si>
  <si>
    <t>NS.11</t>
  </si>
  <si>
    <r>
      <t xml:space="preserve">Supply delivery,testing and erecting 6 Watt LED  Mirror Light fixture  with minimum two years warranty  having  lumens ≥540, CRI  ≥80  – Syska Make SSK-T5-6W  or  Equivalent  make. </t>
    </r>
    <r>
      <rPr>
        <b/>
        <sz val="12"/>
        <rFont val="Century Gothic"/>
        <family val="2"/>
      </rPr>
      <t>MIRROR LIGHT</t>
    </r>
  </si>
  <si>
    <t>NS.12</t>
  </si>
  <si>
    <r>
      <t xml:space="preserve">Supplying, erecting, testing and commissioning of high speed </t>
    </r>
    <r>
      <rPr>
        <b/>
        <sz val="12"/>
        <rFont val="Century Gothic"/>
        <family val="2"/>
      </rPr>
      <t>48" (1200mm sweep)</t>
    </r>
    <r>
      <rPr>
        <sz val="12"/>
        <rFont val="Century Gothic"/>
        <family val="2"/>
      </rPr>
      <t xml:space="preserve"> , 350 RPM , Air Delivery 220 CMM ,BLDC ceiling fan with condenser A.C. 230V, 50 cycles with canopy, down rod upto 300mm length with rubber bushing, bolts &amp; nuts in the provided fan hook box of required size complete erected  of </t>
    </r>
    <r>
      <rPr>
        <b/>
        <sz val="12"/>
        <rFont val="Century Gothic"/>
        <family val="2"/>
      </rPr>
      <t>Havells Efficiencia Neo  mode</t>
    </r>
    <r>
      <rPr>
        <sz val="12"/>
        <rFont val="Century Gothic"/>
        <family val="2"/>
      </rPr>
      <t>l or  Equivalent  make.</t>
    </r>
  </si>
  <si>
    <t>NS.13</t>
  </si>
  <si>
    <r>
      <t xml:space="preserve">Supplying, delivery,erecting, testing and commissioning of exhaust fan of 1200 RPM of </t>
    </r>
    <r>
      <rPr>
        <b/>
        <sz val="12"/>
        <rFont val="Century Gothic"/>
        <family val="2"/>
      </rPr>
      <t>250mm</t>
    </r>
    <r>
      <rPr>
        <sz val="12"/>
        <rFont val="Century Gothic"/>
        <family val="2"/>
      </rPr>
      <t xml:space="preserve">  size Air Delivery 860 CMH Made of High quality engineering plastic resistant to colour change with anti static properety  with bracket blades complete for light duty suitable for operate 230V 50Hz, AC supply. with cawl for using in </t>
    </r>
    <r>
      <rPr>
        <b/>
        <sz val="12"/>
        <rFont val="Century Gothic"/>
        <family val="2"/>
      </rPr>
      <t>Kitchen Havells Ventilair DX model</t>
    </r>
    <r>
      <rPr>
        <sz val="12"/>
        <rFont val="Century Gothic"/>
        <family val="2"/>
      </rPr>
      <t xml:space="preserve"> or  Equivalent  make.</t>
    </r>
  </si>
  <si>
    <t>NS.14</t>
  </si>
  <si>
    <r>
      <t xml:space="preserve">Supplying, delivery,erecting, testing and commissioning of exhaust fan of 1280 RPM of </t>
    </r>
    <r>
      <rPr>
        <b/>
        <sz val="12"/>
        <rFont val="Century Gothic"/>
        <family val="2"/>
      </rPr>
      <t>200mm</t>
    </r>
    <r>
      <rPr>
        <sz val="12"/>
        <rFont val="Century Gothic"/>
        <family val="2"/>
      </rPr>
      <t xml:space="preserve">  size Air Delivery 520 CMH Made of High quality engineering plastic resistant to colour change with anti static properety  with bracket blades complete for light duty suitable for operate 230V 50Hz, AC supply. with cawl for using in </t>
    </r>
    <r>
      <rPr>
        <b/>
        <sz val="12"/>
        <rFont val="Century Gothic"/>
        <family val="2"/>
      </rPr>
      <t>Kitchen Havells Ventilair DX model</t>
    </r>
    <r>
      <rPr>
        <sz val="12"/>
        <rFont val="Century Gothic"/>
        <family val="2"/>
      </rPr>
      <t xml:space="preserve"> or  Equivalent  make.</t>
    </r>
  </si>
  <si>
    <t xml:space="preserve">Total for Non-Schedule Items (Schedule 3D) </t>
  </si>
  <si>
    <t>Installation Charges- Sch 3C: Schedule Items  Electrical works for Construction of Residential Quarters B2 and B3 Type  at 765/400/220kV Navsari New GIS Sub-Station.</t>
  </si>
  <si>
    <t>Installation Charges- Sch 3D: Non Schedule Items  Electrical works for Construction of Residential Quarters B2 and B3 Type  at 765/400/220kV Navsari New GIS Sub-Station.</t>
  </si>
  <si>
    <t>Supply &amp; Installation Charges- Schedule Electrical  Items for Construction of Residential Quarters B2 and B3 Type  at 765/400/220kV Navsari New GIS Sub-Station.</t>
  </si>
  <si>
    <t>Supply &amp; Installation Charges- Non Schedule Electrical Items for Construction of Residential Quarters B2 and B3 Type  at 765/400/220kV Navsari New GIS Sub-Station.</t>
  </si>
  <si>
    <r>
      <t>NS-13</t>
    </r>
    <r>
      <rPr>
        <sz val="10"/>
        <rFont val="Bookman Old Style"/>
        <family val="1"/>
      </rPr>
      <t xml:space="preserve"> Painting of Bituminious paint on all the exposed  faces of foundation i.e Raft,pedestal and beam (02 Nos, of coats of minimum 0.60kg /sqm per coat)</t>
    </r>
  </si>
  <si>
    <r>
      <rPr>
        <b/>
        <sz val="10"/>
        <rFont val="Bookman Old Style"/>
        <family val="1"/>
      </rPr>
      <t>NS-14</t>
    </r>
    <r>
      <rPr>
        <sz val="10"/>
        <rFont val="Bookman Old Style"/>
        <family val="1"/>
      </rPr>
      <t xml:space="preserve"> Supply of earth (Excluding rock &amp; boulder) at site including royalty,carriage and filling in specified area in layer not exceeding 200mm in depth,compacting under optimum moisture condition to achive 95% of proctor density,finishing etc.all complete for all leads and lifts,all labour,material,tools,tackle,equipments,safegaurd and incedential as nessesary as per drawing,specification and direction of Engineerin-Charge</t>
    </r>
  </si>
  <si>
    <t>1.21.1</t>
  </si>
  <si>
    <t>QTY- TYPE-B2 BLOCK 1</t>
  </si>
  <si>
    <t>QTY- TYPE-B3 BLOCK</t>
  </si>
  <si>
    <t>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</si>
</sst>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_(&quot;$&quot;* \(#,##0.00\);_(&quot;$&quot;* &quot;-&quot;??_);_(@_)"/>
    <numFmt numFmtId="165" formatCode="0.000"/>
    <numFmt numFmtId="166" formatCode="0.0000"/>
    <numFmt numFmtId="167" formatCode="0.00000000"/>
    <numFmt numFmtId="168" formatCode="#\,##\,##0.00"/>
    <numFmt numFmtId="169" formatCode="0.00;\-0;;@"/>
    <numFmt numFmtId="170" formatCode="0.00%;\-0.00%;;@"/>
    <numFmt numFmtId="171" formatCode="0.00%;\-0%;;@"/>
    <numFmt numFmtId="172" formatCode="0%;\-0%;;@"/>
    <numFmt numFmtId="173" formatCode="[$₹-4009]\ #,##0.00"/>
    <numFmt numFmtId="174" formatCode="[$-4009]General"/>
    <numFmt numFmtId="175" formatCode="0.0%"/>
    <numFmt numFmtId="176" formatCode="0.0%;\-0%;;@"/>
  </numFmts>
  <fonts count="51">
    <font>
      <sz val="11"/>
      <color theme="1"/>
      <name val="Calibri"/>
      <family val="2"/>
      <scheme val="minor"/>
    </font>
    <font>
      <sz val="10"/>
      <name val="Bookman Old Style"/>
      <family val="1"/>
    </font>
    <font>
      <b/>
      <sz val="10"/>
      <name val="Bookman Old Style"/>
      <family val="1"/>
    </font>
    <font>
      <b/>
      <sz val="11"/>
      <name val="Bookman Old Style"/>
      <family val="1"/>
    </font>
    <font>
      <sz val="11"/>
      <name val="Bookman Old Style"/>
      <family val="1"/>
    </font>
    <font>
      <sz val="14"/>
      <name val="Bookman Old Style"/>
      <family val="1"/>
    </font>
    <font>
      <sz val="10"/>
      <name val="Arial"/>
      <family val="2"/>
    </font>
    <font>
      <sz val="11"/>
      <name val="Arial"/>
      <family val="2"/>
    </font>
    <font>
      <sz val="11"/>
      <name val="Book Antiqua"/>
      <family val="1"/>
    </font>
    <font>
      <b/>
      <sz val="20"/>
      <name val="Bookman Old Style"/>
      <family val="1"/>
    </font>
    <font>
      <b/>
      <sz val="14"/>
      <name val="Bookman Old Style"/>
      <family val="1"/>
    </font>
    <font>
      <b/>
      <sz val="16"/>
      <name val="Book Antiqua"/>
      <family val="1"/>
    </font>
    <font>
      <b/>
      <sz val="14"/>
      <name val="Book Antiqua"/>
      <family val="1"/>
    </font>
    <font>
      <b/>
      <sz val="18"/>
      <name val="Bookman Old Style"/>
      <family val="1"/>
    </font>
    <font>
      <b/>
      <sz val="12"/>
      <name val="Bookman Old Style"/>
      <family val="1"/>
    </font>
    <font>
      <b/>
      <i/>
      <u/>
      <sz val="10"/>
      <name val="Bookman Old Style"/>
      <family val="1"/>
    </font>
    <font>
      <sz val="10"/>
      <name val="Arial"/>
      <family val="2"/>
    </font>
    <font>
      <sz val="10"/>
      <color indexed="8"/>
      <name val="Arial1"/>
      <charset val="134"/>
    </font>
    <font>
      <sz val="11"/>
      <name val="Calibri"/>
      <family val="2"/>
    </font>
    <font>
      <b/>
      <sz val="11"/>
      <name val="Calibri"/>
      <family val="2"/>
    </font>
    <font>
      <sz val="12"/>
      <name val="Bookman Old Style"/>
      <family val="1"/>
    </font>
    <font>
      <b/>
      <sz val="12"/>
      <name val="Century Gothic"/>
      <family val="2"/>
    </font>
    <font>
      <b/>
      <sz val="11"/>
      <name val="Century Gothic"/>
      <family val="2"/>
    </font>
    <font>
      <sz val="12"/>
      <name val="Century Gothic"/>
      <family val="2"/>
    </font>
    <font>
      <sz val="11"/>
      <name val="Century Gothic"/>
      <family val="2"/>
    </font>
    <font>
      <sz val="12"/>
      <color indexed="8"/>
      <name val="Century Gothic"/>
      <family val="2"/>
    </font>
    <font>
      <sz val="16"/>
      <name val="Arial"/>
      <family val="2"/>
    </font>
    <font>
      <b/>
      <sz val="16"/>
      <name val="Century Gothic"/>
      <family val="2"/>
    </font>
    <font>
      <b/>
      <sz val="10"/>
      <name val="Arial"/>
      <family val="2"/>
    </font>
    <font>
      <sz val="10"/>
      <name val="Century Gothic"/>
      <family val="2"/>
    </font>
    <font>
      <sz val="11"/>
      <color theme="1"/>
      <name val="Calibri"/>
      <family val="2"/>
      <scheme val="minor"/>
    </font>
    <font>
      <sz val="10"/>
      <color rgb="FF000000"/>
      <name val="Arial1"/>
    </font>
    <font>
      <sz val="10"/>
      <color theme="1"/>
      <name val="Cambria"/>
      <family val="1"/>
      <scheme val="major"/>
    </font>
    <font>
      <sz val="10"/>
      <color theme="1"/>
      <name val="Bookman Old Style"/>
      <family val="1"/>
    </font>
    <font>
      <sz val="10"/>
      <color rgb="FFFF0000"/>
      <name val="Bookman Old Style"/>
      <family val="1"/>
    </font>
    <font>
      <b/>
      <sz val="10"/>
      <color theme="1"/>
      <name val="Bookman Old Style"/>
      <family val="1"/>
    </font>
    <font>
      <b/>
      <sz val="11"/>
      <color theme="1"/>
      <name val="Bookman Old Style"/>
      <family val="1"/>
    </font>
    <font>
      <b/>
      <sz val="11"/>
      <color theme="1"/>
      <name val="Calibri"/>
      <family val="2"/>
      <scheme val="minor"/>
    </font>
    <font>
      <sz val="10"/>
      <name val="Cambria"/>
      <family val="1"/>
      <scheme val="major"/>
    </font>
    <font>
      <sz val="11"/>
      <color theme="1"/>
      <name val="Bookman Old Style"/>
      <family val="1"/>
    </font>
    <font>
      <b/>
      <sz val="10"/>
      <color theme="3" tint="0.39997558519241921"/>
      <name val="Bookman Old Style"/>
      <family val="1"/>
    </font>
    <font>
      <sz val="10"/>
      <color theme="3" tint="0.39997558519241921"/>
      <name val="Bookman Old Style"/>
      <family val="1"/>
    </font>
    <font>
      <b/>
      <sz val="12"/>
      <color theme="1"/>
      <name val="Century Gothic"/>
      <family val="2"/>
    </font>
    <font>
      <b/>
      <sz val="11"/>
      <color theme="1"/>
      <name val="Century Gothic"/>
      <family val="2"/>
    </font>
    <font>
      <sz val="12"/>
      <color theme="1"/>
      <name val="Century Gothic"/>
      <family val="2"/>
    </font>
    <font>
      <sz val="11"/>
      <color theme="1"/>
      <name val="Century Gothic"/>
      <family val="2"/>
    </font>
    <font>
      <b/>
      <sz val="18"/>
      <color theme="1"/>
      <name val="Century Gothic"/>
      <family val="2"/>
    </font>
    <font>
      <b/>
      <sz val="10"/>
      <color rgb="FFFF0000"/>
      <name val="Bookman Old Style"/>
      <family val="1"/>
    </font>
    <font>
      <b/>
      <sz val="14"/>
      <color theme="1"/>
      <name val="Century Gothic"/>
      <family val="2"/>
    </font>
    <font>
      <b/>
      <sz val="18"/>
      <color theme="1"/>
      <name val="Bookman Old Style"/>
      <family val="1"/>
    </font>
    <font>
      <b/>
      <sz val="14"/>
      <color theme="1"/>
      <name val="Book Antiqua"/>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2">
    <xf numFmtId="0" fontId="0" fillId="0" borderId="0"/>
    <xf numFmtId="39" fontId="6" fillId="0" borderId="0" applyFont="0" applyFill="0" applyBorder="0" applyAlignment="0" applyProtection="0"/>
    <xf numFmtId="164" fontId="6" fillId="0" borderId="0" applyFont="0" applyFill="0" applyBorder="0" applyAlignment="0" applyProtection="0"/>
    <xf numFmtId="0" fontId="17" fillId="0" borderId="0" applyBorder="0" applyProtection="0"/>
    <xf numFmtId="174" fontId="31" fillId="0" borderId="0"/>
    <xf numFmtId="0" fontId="6" fillId="0" borderId="0"/>
    <xf numFmtId="0" fontId="6" fillId="0" borderId="0"/>
    <xf numFmtId="0" fontId="8" fillId="0" borderId="0"/>
    <xf numFmtId="0" fontId="16" fillId="0" borderId="0"/>
    <xf numFmtId="0" fontId="30" fillId="0" borderId="0"/>
    <xf numFmtId="0" fontId="6" fillId="0" borderId="0"/>
    <xf numFmtId="9" fontId="30" fillId="0" borderId="0" applyFont="0" applyFill="0" applyBorder="0" applyAlignment="0" applyProtection="0"/>
  </cellStyleXfs>
  <cellXfs count="532">
    <xf numFmtId="0" fontId="0" fillId="0" borderId="0" xfId="0"/>
    <xf numFmtId="0" fontId="32" fillId="0" borderId="0" xfId="0" applyFont="1"/>
    <xf numFmtId="0" fontId="4" fillId="0" borderId="1"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1" xfId="0" applyFont="1" applyBorder="1" applyAlignment="1" applyProtection="1">
      <alignment horizontal="left" vertical="center"/>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lignment vertical="center"/>
    </xf>
    <xf numFmtId="0" fontId="7" fillId="0" borderId="1" xfId="0" applyFont="1" applyBorder="1" applyAlignment="1" applyProtection="1">
      <alignment vertical="center" wrapText="1"/>
      <protection hidden="1"/>
    </xf>
    <xf numFmtId="0" fontId="2"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1" fillId="0" borderId="0" xfId="0" applyFont="1"/>
    <xf numFmtId="0" fontId="1" fillId="0" borderId="1" xfId="0" applyFont="1" applyBorder="1" applyAlignment="1">
      <alignment horizontal="center" vertical="center"/>
    </xf>
    <xf numFmtId="0" fontId="6" fillId="0" borderId="1" xfId="10" applyBorder="1"/>
    <xf numFmtId="0" fontId="5" fillId="0" borderId="1" xfId="0" applyFont="1" applyBorder="1" applyAlignment="1">
      <alignment horizontal="center" vertical="top"/>
    </xf>
    <xf numFmtId="0" fontId="1" fillId="0" borderId="1" xfId="0" applyFont="1" applyBorder="1" applyAlignment="1">
      <alignment vertical="top"/>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168" fontId="4" fillId="0" borderId="1" xfId="0" applyNumberFormat="1" applyFont="1" applyBorder="1" applyAlignment="1">
      <alignment vertical="center"/>
    </xf>
    <xf numFmtId="2" fontId="1" fillId="0" borderId="0" xfId="0" applyNumberFormat="1" applyFont="1"/>
    <xf numFmtId="168" fontId="4" fillId="2" borderId="1" xfId="0" applyNumberFormat="1" applyFont="1" applyFill="1" applyBorder="1" applyAlignment="1">
      <alignment vertical="center"/>
    </xf>
    <xf numFmtId="0" fontId="10"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5" xfId="0" applyFont="1" applyBorder="1" applyAlignment="1">
      <alignment vertical="center" wrapText="1"/>
    </xf>
    <xf numFmtId="0" fontId="5" fillId="0" borderId="6" xfId="0" applyFont="1" applyBorder="1" applyAlignment="1">
      <alignment horizontal="center" vertical="center"/>
    </xf>
    <xf numFmtId="0" fontId="1" fillId="0" borderId="7" xfId="0" applyFont="1" applyBorder="1"/>
    <xf numFmtId="15" fontId="1" fillId="0" borderId="0" xfId="0" applyNumberFormat="1" applyFont="1" applyAlignment="1">
      <alignment horizontal="left"/>
    </xf>
    <xf numFmtId="0" fontId="1" fillId="0" borderId="0" xfId="0" applyFont="1" applyAlignment="1">
      <alignment horizontal="right" vertical="center"/>
    </xf>
    <xf numFmtId="0" fontId="5" fillId="0" borderId="8" xfId="0" applyFont="1" applyBorder="1" applyAlignment="1">
      <alignment horizontal="center" vertical="center"/>
    </xf>
    <xf numFmtId="0" fontId="1" fillId="0" borderId="9" xfId="0" applyFont="1" applyBorder="1" applyAlignment="1">
      <alignment horizontal="right" vertical="center"/>
    </xf>
    <xf numFmtId="0" fontId="5" fillId="0" borderId="0" xfId="0" applyFont="1" applyAlignment="1">
      <alignment horizont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Protection="1">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vertical="top"/>
      <protection hidden="1"/>
    </xf>
    <xf numFmtId="0" fontId="0" fillId="0" borderId="0" xfId="0" applyAlignment="1" applyProtection="1">
      <alignment vertical="center"/>
      <protection hidden="1"/>
    </xf>
    <xf numFmtId="0" fontId="7" fillId="0" borderId="0" xfId="0" applyFont="1" applyProtection="1">
      <protection hidden="1"/>
    </xf>
    <xf numFmtId="0" fontId="1" fillId="0" borderId="1" xfId="0" applyFont="1" applyBorder="1" applyAlignment="1" applyProtection="1">
      <alignment horizontal="center" vertical="center" wrapText="1"/>
      <protection hidden="1"/>
    </xf>
    <xf numFmtId="0" fontId="33" fillId="0" borderId="0" xfId="0" applyFont="1" applyAlignment="1" applyProtection="1">
      <alignment horizontal="center"/>
      <protection hidden="1"/>
    </xf>
    <xf numFmtId="0" fontId="1" fillId="0" borderId="1" xfId="0" applyFont="1" applyBorder="1" applyAlignment="1" applyProtection="1">
      <alignment horizontal="center" vertical="center"/>
      <protection hidden="1"/>
    </xf>
    <xf numFmtId="0" fontId="33" fillId="0" borderId="1" xfId="0" applyFont="1" applyBorder="1" applyAlignment="1">
      <alignment horizontal="center" vertical="center"/>
    </xf>
    <xf numFmtId="0" fontId="1" fillId="0" borderId="1" xfId="0" applyFont="1" applyBorder="1" applyAlignment="1" applyProtection="1">
      <alignment horizontal="left" vertical="center"/>
      <protection hidden="1"/>
    </xf>
    <xf numFmtId="0" fontId="34"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170" fontId="2" fillId="0" borderId="1" xfId="0" applyNumberFormat="1" applyFont="1" applyBorder="1" applyAlignment="1">
      <alignment horizontal="center" vertical="center" wrapText="1"/>
    </xf>
    <xf numFmtId="0" fontId="2" fillId="0" borderId="1" xfId="0" applyFont="1" applyBorder="1" applyAlignment="1">
      <alignment horizontal="right" vertical="center"/>
    </xf>
    <xf numFmtId="0" fontId="35" fillId="0" borderId="1" xfId="0" applyFont="1" applyBorder="1" applyAlignment="1" applyProtection="1">
      <alignment horizontal="right" vertical="center"/>
      <protection hidden="1"/>
    </xf>
    <xf numFmtId="10" fontId="1" fillId="0" borderId="1" xfId="0" applyNumberFormat="1" applyFont="1" applyBorder="1" applyAlignment="1" applyProtection="1">
      <alignment horizontal="center" vertical="center"/>
      <protection hidden="1"/>
    </xf>
    <xf numFmtId="2" fontId="1"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right" vertical="center" wrapText="1"/>
      <protection hidden="1"/>
    </xf>
    <xf numFmtId="0" fontId="33" fillId="0" borderId="0" xfId="0" applyFont="1" applyAlignment="1">
      <alignment horizontal="center" vertical="center"/>
    </xf>
    <xf numFmtId="49" fontId="1" fillId="0" borderId="0" xfId="0" applyNumberFormat="1" applyFont="1" applyAlignment="1">
      <alignment horizontal="center" vertical="center" wrapText="1"/>
    </xf>
    <xf numFmtId="10" fontId="1" fillId="3" borderId="1" xfId="0" applyNumberFormat="1" applyFont="1" applyFill="1" applyBorder="1" applyAlignment="1" applyProtection="1">
      <alignment horizontal="center" vertical="center" wrapText="1"/>
      <protection locked="0" hidden="1"/>
    </xf>
    <xf numFmtId="0" fontId="33" fillId="0" borderId="1" xfId="0" applyFont="1" applyBorder="1" applyAlignment="1" applyProtection="1">
      <alignment horizontal="center" vertical="center"/>
      <protection hidden="1"/>
    </xf>
    <xf numFmtId="170" fontId="33" fillId="0" borderId="0" xfId="0" applyNumberFormat="1" applyFont="1" applyAlignment="1">
      <alignment horizontal="center" vertical="center"/>
    </xf>
    <xf numFmtId="0" fontId="1" fillId="0" borderId="0" xfId="0" applyFont="1" applyAlignment="1">
      <alignment horizontal="center" vertical="center"/>
    </xf>
    <xf numFmtId="170" fontId="1" fillId="0" borderId="0" xfId="0" applyNumberFormat="1" applyFont="1" applyAlignment="1">
      <alignment horizontal="center" vertical="center"/>
    </xf>
    <xf numFmtId="0" fontId="1" fillId="0" borderId="0" xfId="0" applyFont="1" applyAlignment="1">
      <alignment horizontal="center"/>
    </xf>
    <xf numFmtId="0" fontId="1" fillId="4" borderId="3" xfId="0" applyFont="1" applyFill="1" applyBorder="1" applyAlignment="1">
      <alignment horizontal="center" vertical="center" wrapText="1"/>
    </xf>
    <xf numFmtId="173" fontId="2" fillId="0" borderId="1" xfId="0" applyNumberFormat="1" applyFont="1" applyBorder="1" applyAlignment="1">
      <alignment vertical="center"/>
    </xf>
    <xf numFmtId="0" fontId="1" fillId="0" borderId="2" xfId="0" applyFont="1" applyBorder="1" applyAlignment="1">
      <alignment horizontal="center" vertical="center"/>
    </xf>
    <xf numFmtId="0" fontId="6" fillId="0" borderId="1" xfId="10" applyBorder="1" applyAlignment="1">
      <alignment horizontal="left"/>
    </xf>
    <xf numFmtId="0" fontId="1" fillId="0" borderId="2"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vertical="top"/>
    </xf>
    <xf numFmtId="0" fontId="36" fillId="0" borderId="1" xfId="0" applyFont="1" applyBorder="1" applyAlignment="1">
      <alignment horizontal="center" vertical="center" wrapText="1"/>
    </xf>
    <xf numFmtId="0" fontId="4" fillId="0" borderId="0" xfId="0" applyFont="1"/>
    <xf numFmtId="0" fontId="36" fillId="0" borderId="1" xfId="0" applyFont="1" applyBorder="1" applyAlignment="1">
      <alignment horizontal="center" vertical="center"/>
    </xf>
    <xf numFmtId="0" fontId="1" fillId="0" borderId="1" xfId="0" applyFont="1" applyBorder="1" applyAlignment="1">
      <alignment vertical="top" wrapText="1"/>
    </xf>
    <xf numFmtId="2" fontId="36"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35" fillId="0" borderId="1" xfId="0" applyFont="1" applyBorder="1" applyAlignment="1" applyProtection="1">
      <alignment horizontal="center" vertical="center" wrapText="1"/>
      <protection hidden="1"/>
    </xf>
    <xf numFmtId="173" fontId="0" fillId="0" borderId="0" xfId="0" applyNumberFormat="1" applyProtection="1">
      <protection hidden="1"/>
    </xf>
    <xf numFmtId="0" fontId="37" fillId="0" borderId="0" xfId="0" applyFont="1" applyAlignment="1" applyProtection="1">
      <alignment horizontal="left" vertical="center"/>
      <protection hidden="1"/>
    </xf>
    <xf numFmtId="49" fontId="7" fillId="0" borderId="0" xfId="0" applyNumberFormat="1" applyFont="1" applyProtection="1">
      <protection hidden="1"/>
    </xf>
    <xf numFmtId="15" fontId="33" fillId="0" borderId="0" xfId="0" applyNumberFormat="1" applyFont="1" applyAlignment="1">
      <alignment horizontal="center" vertical="center"/>
    </xf>
    <xf numFmtId="49" fontId="1" fillId="0" borderId="7" xfId="0" applyNumberFormat="1" applyFont="1" applyBorder="1" applyAlignment="1">
      <alignment vertical="center"/>
    </xf>
    <xf numFmtId="0" fontId="33" fillId="0" borderId="0" xfId="0" applyFont="1" applyAlignment="1">
      <alignment horizontal="left" vertical="center"/>
    </xf>
    <xf numFmtId="49" fontId="33" fillId="0" borderId="0" xfId="0" applyNumberFormat="1" applyFont="1" applyAlignment="1">
      <alignment horizontal="left" vertical="center"/>
    </xf>
    <xf numFmtId="173" fontId="14" fillId="0" borderId="1" xfId="0" applyNumberFormat="1" applyFont="1" applyBorder="1" applyAlignment="1">
      <alignment vertical="center"/>
    </xf>
    <xf numFmtId="172"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11" xfId="0" applyFont="1" applyBorder="1" applyAlignment="1">
      <alignment vertical="center" wrapText="1"/>
    </xf>
    <xf numFmtId="169" fontId="1" fillId="0" borderId="1" xfId="0" applyNumberFormat="1" applyFont="1" applyBorder="1" applyAlignment="1">
      <alignment vertical="center" wrapText="1"/>
    </xf>
    <xf numFmtId="169" fontId="1" fillId="0" borderId="12" xfId="0" applyNumberFormat="1" applyFont="1" applyBorder="1" applyAlignment="1">
      <alignment horizontal="center" vertical="center" wrapText="1"/>
    </xf>
    <xf numFmtId="169" fontId="1" fillId="0" borderId="11" xfId="0" applyNumberFormat="1" applyFont="1" applyBorder="1" applyAlignment="1">
      <alignment vertical="center" wrapText="1"/>
    </xf>
    <xf numFmtId="0" fontId="1" fillId="4" borderId="1" xfId="0" applyFont="1" applyFill="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justify" vertical="center" wrapText="1"/>
    </xf>
    <xf numFmtId="0" fontId="1" fillId="4" borderId="10" xfId="0" applyFont="1" applyFill="1" applyBorder="1" applyAlignment="1">
      <alignment horizontal="justify" vertical="center" wrapText="1"/>
    </xf>
    <xf numFmtId="0" fontId="1" fillId="4" borderId="12" xfId="0" applyFont="1" applyFill="1" applyBorder="1" applyAlignment="1">
      <alignment horizontal="justify" vertical="center" wrapText="1"/>
    </xf>
    <xf numFmtId="2" fontId="1" fillId="0" borderId="1"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169" fontId="1" fillId="0" borderId="11" xfId="0" applyNumberFormat="1" applyFont="1" applyBorder="1" applyAlignment="1">
      <alignment horizontal="center" vertical="center" wrapText="1"/>
    </xf>
    <xf numFmtId="169" fontId="1" fillId="0" borderId="10"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169" fontId="1"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169" fontId="32" fillId="0" borderId="1" xfId="0" applyNumberFormat="1" applyFont="1" applyBorder="1"/>
    <xf numFmtId="0" fontId="4" fillId="0" borderId="1" xfId="0" applyFont="1" applyBorder="1" applyAlignment="1" applyProtection="1">
      <alignment vertical="center" wrapText="1"/>
      <protection hidden="1"/>
    </xf>
    <xf numFmtId="0" fontId="38" fillId="0" borderId="1" xfId="0" applyFont="1" applyBorder="1" applyAlignment="1">
      <alignment vertical="center"/>
    </xf>
    <xf numFmtId="0" fontId="7" fillId="0" borderId="1" xfId="0" applyFont="1" applyBorder="1" applyAlignment="1" applyProtection="1">
      <alignment horizontal="center" vertical="center" wrapText="1"/>
      <protection hidden="1"/>
    </xf>
    <xf numFmtId="49" fontId="1" fillId="4" borderId="1" xfId="0" applyNumberFormat="1" applyFont="1" applyFill="1" applyBorder="1" applyAlignment="1">
      <alignment horizontal="center" vertical="center" wrapText="1"/>
    </xf>
    <xf numFmtId="2" fontId="1" fillId="0" borderId="1" xfId="0" applyNumberFormat="1" applyFont="1" applyBorder="1" applyAlignment="1">
      <alignment vertical="center"/>
    </xf>
    <xf numFmtId="0" fontId="1" fillId="4" borderId="1" xfId="0" applyFont="1" applyFill="1" applyBorder="1" applyAlignment="1">
      <alignment horizontal="justify" vertical="center" wrapText="1"/>
    </xf>
    <xf numFmtId="0" fontId="1" fillId="3" borderId="11" xfId="0" applyFont="1" applyFill="1" applyBorder="1" applyAlignment="1" applyProtection="1">
      <alignment horizontal="center" vertical="center"/>
      <protection locked="0" hidden="1"/>
    </xf>
    <xf numFmtId="172" fontId="33" fillId="0" borderId="11" xfId="0" applyNumberFormat="1" applyFont="1" applyBorder="1" applyAlignment="1">
      <alignment horizontal="center" vertical="center"/>
    </xf>
    <xf numFmtId="10" fontId="33" fillId="3" borderId="11" xfId="0" applyNumberFormat="1" applyFont="1" applyFill="1" applyBorder="1" applyAlignment="1" applyProtection="1">
      <alignment horizontal="center" vertical="center" wrapText="1"/>
      <protection locked="0" hidden="1"/>
    </xf>
    <xf numFmtId="49" fontId="2" fillId="0" borderId="1" xfId="0" applyNumberFormat="1" applyFont="1" applyBorder="1" applyAlignment="1">
      <alignment horizontal="center" vertical="center" wrapText="1"/>
    </xf>
    <xf numFmtId="0" fontId="1" fillId="3" borderId="1" xfId="0" applyFont="1" applyFill="1" applyBorder="1" applyAlignment="1" applyProtection="1">
      <alignment horizontal="center" vertical="center"/>
      <protection locked="0" hidden="1"/>
    </xf>
    <xf numFmtId="2" fontId="33" fillId="0" borderId="1" xfId="0" applyNumberFormat="1" applyFont="1" applyBorder="1" applyAlignment="1">
      <alignment horizontal="right" vertical="center"/>
    </xf>
    <xf numFmtId="170" fontId="33" fillId="0" borderId="1" xfId="0" applyNumberFormat="1" applyFont="1" applyBorder="1" applyAlignment="1">
      <alignment horizontal="center" vertical="center"/>
    </xf>
    <xf numFmtId="171" fontId="33" fillId="0" borderId="1" xfId="0" applyNumberFormat="1" applyFont="1" applyBorder="1" applyAlignment="1">
      <alignment horizontal="center" vertical="center"/>
    </xf>
    <xf numFmtId="10" fontId="33" fillId="3" borderId="1" xfId="0" applyNumberFormat="1" applyFont="1" applyFill="1" applyBorder="1" applyAlignment="1" applyProtection="1">
      <alignment horizontal="center" vertical="center" wrapText="1"/>
      <protection locked="0" hidden="1"/>
    </xf>
    <xf numFmtId="172" fontId="33" fillId="0" borderId="1" xfId="0" applyNumberFormat="1" applyFont="1" applyBorder="1" applyAlignment="1">
      <alignment horizontal="center" vertical="center"/>
    </xf>
    <xf numFmtId="0" fontId="1" fillId="4" borderId="1" xfId="0" applyFont="1" applyFill="1" applyBorder="1" applyAlignment="1">
      <alignment horizontal="center" vertical="center" wrapText="1"/>
    </xf>
    <xf numFmtId="0" fontId="3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2" fontId="1" fillId="4" borderId="1" xfId="0" applyNumberFormat="1" applyFont="1" applyFill="1" applyBorder="1" applyAlignment="1">
      <alignment horizontal="center" vertical="center" wrapText="1"/>
    </xf>
    <xf numFmtId="0" fontId="33"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protection hidden="1"/>
    </xf>
    <xf numFmtId="0" fontId="4" fillId="0" borderId="3" xfId="0" applyFont="1" applyBorder="1" applyAlignment="1" applyProtection="1">
      <alignment vertical="center" wrapText="1"/>
      <protection hidden="1"/>
    </xf>
    <xf numFmtId="0" fontId="1" fillId="0" borderId="1" xfId="0" applyFont="1" applyBorder="1" applyAlignment="1">
      <alignment horizontal="justify" vertical="center" wrapText="1"/>
    </xf>
    <xf numFmtId="0" fontId="1" fillId="3" borderId="10" xfId="0" applyFont="1" applyFill="1" applyBorder="1" applyAlignment="1" applyProtection="1">
      <alignment horizontal="center" vertical="center"/>
      <protection locked="0" hidden="1"/>
    </xf>
    <xf numFmtId="0" fontId="33" fillId="0" borderId="11" xfId="0" applyFont="1" applyBorder="1" applyAlignment="1">
      <alignment horizontal="center" vertical="center"/>
    </xf>
    <xf numFmtId="0" fontId="1" fillId="3" borderId="12" xfId="0" applyFont="1" applyFill="1" applyBorder="1" applyAlignment="1" applyProtection="1">
      <alignment horizontal="center" vertical="center"/>
      <protection locked="0" hidden="1"/>
    </xf>
    <xf numFmtId="0" fontId="37" fillId="0" borderId="0" xfId="0" applyFont="1" applyAlignment="1" applyProtection="1">
      <alignment vertical="center"/>
      <protection hidden="1"/>
    </xf>
    <xf numFmtId="0" fontId="37" fillId="0" borderId="0" xfId="0" applyFont="1" applyAlignment="1" applyProtection="1">
      <alignment horizontal="right"/>
      <protection hidden="1"/>
    </xf>
    <xf numFmtId="2" fontId="1" fillId="3" borderId="1" xfId="0" applyNumberFormat="1" applyFont="1" applyFill="1" applyBorder="1" applyAlignment="1" applyProtection="1">
      <alignment horizontal="center" vertical="center"/>
      <protection locked="0" hidden="1"/>
    </xf>
    <xf numFmtId="2" fontId="33" fillId="0" borderId="1" xfId="0" applyNumberFormat="1" applyFont="1" applyBorder="1" applyAlignment="1">
      <alignment horizontal="right"/>
    </xf>
    <xf numFmtId="0" fontId="39" fillId="0" borderId="1" xfId="0" applyFont="1" applyBorder="1" applyAlignment="1" applyProtection="1">
      <alignment vertical="center"/>
      <protection hidden="1"/>
    </xf>
    <xf numFmtId="0" fontId="36" fillId="0" borderId="1" xfId="0" applyFont="1" applyBorder="1" applyAlignment="1" applyProtection="1">
      <alignment horizontal="right" vertical="center"/>
      <protection hidden="1"/>
    </xf>
    <xf numFmtId="173" fontId="3" fillId="0" borderId="1" xfId="0" applyNumberFormat="1" applyFont="1" applyBorder="1" applyAlignment="1">
      <alignment vertical="center"/>
    </xf>
    <xf numFmtId="167" fontId="1" fillId="0" borderId="0" xfId="0" applyNumberFormat="1" applyFont="1"/>
    <xf numFmtId="10" fontId="33" fillId="0" borderId="1" xfId="0" applyNumberFormat="1" applyFont="1" applyBorder="1" applyAlignment="1" applyProtection="1">
      <alignment horizontal="center" vertical="center" wrapText="1"/>
      <protection locked="0" hidden="1"/>
    </xf>
    <xf numFmtId="0" fontId="1" fillId="0" borderId="11" xfId="0" applyFont="1" applyBorder="1" applyAlignment="1">
      <alignment horizontal="center" vertical="center" wrapText="1"/>
    </xf>
    <xf numFmtId="10" fontId="33" fillId="0" borderId="11" xfId="0" applyNumberFormat="1" applyFont="1" applyBorder="1" applyAlignment="1" applyProtection="1">
      <alignment horizontal="center" vertical="center" wrapText="1"/>
      <protection locked="0" hidden="1"/>
    </xf>
    <xf numFmtId="0" fontId="1" fillId="0" borderId="11" xfId="0" applyFont="1" applyBorder="1" applyAlignment="1" applyProtection="1">
      <alignment horizontal="center" vertical="center"/>
      <protection locked="0" hidden="1"/>
    </xf>
    <xf numFmtId="2" fontId="41" fillId="0" borderId="10" xfId="0" applyNumberFormat="1" applyFont="1" applyBorder="1" applyAlignment="1">
      <alignment vertical="center" wrapText="1"/>
    </xf>
    <xf numFmtId="2" fontId="41" fillId="0" borderId="1" xfId="0" applyNumberFormat="1" applyFont="1" applyBorder="1" applyAlignment="1">
      <alignment vertical="center" wrapText="1"/>
    </xf>
    <xf numFmtId="0" fontId="33" fillId="0" borderId="11" xfId="0" applyFont="1" applyBorder="1" applyAlignment="1">
      <alignment vertical="center"/>
    </xf>
    <xf numFmtId="0" fontId="1" fillId="3" borderId="11" xfId="0" applyFont="1" applyFill="1" applyBorder="1" applyAlignment="1" applyProtection="1">
      <alignment vertical="center"/>
      <protection locked="0" hidden="1"/>
    </xf>
    <xf numFmtId="172" fontId="33" fillId="0" borderId="11" xfId="0" applyNumberFormat="1" applyFont="1" applyBorder="1" applyAlignment="1">
      <alignment vertical="center"/>
    </xf>
    <xf numFmtId="49" fontId="1" fillId="3"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xf>
    <xf numFmtId="173" fontId="33" fillId="0" borderId="0" xfId="0" applyNumberFormat="1" applyFont="1" applyAlignment="1">
      <alignment horizontal="center" vertical="center"/>
    </xf>
    <xf numFmtId="0" fontId="1" fillId="0" borderId="12" xfId="0" applyFont="1" applyBorder="1" applyAlignment="1">
      <alignment horizontal="center" vertical="center" wrapText="1"/>
    </xf>
    <xf numFmtId="172" fontId="33" fillId="0" borderId="12" xfId="0" applyNumberFormat="1" applyFont="1" applyBorder="1" applyAlignment="1">
      <alignment horizontal="center" vertical="center"/>
    </xf>
    <xf numFmtId="10" fontId="33" fillId="0" borderId="12" xfId="0" applyNumberFormat="1" applyFont="1" applyBorder="1" applyAlignment="1" applyProtection="1">
      <alignment horizontal="center" vertical="center" wrapText="1"/>
      <protection locked="0" hidden="1"/>
    </xf>
    <xf numFmtId="0" fontId="1" fillId="0" borderId="12" xfId="0" applyFont="1" applyBorder="1" applyAlignment="1" applyProtection="1">
      <alignment horizontal="center" vertical="center"/>
      <protection locked="0" hidden="1"/>
    </xf>
    <xf numFmtId="0" fontId="0" fillId="0" borderId="0" xfId="0" applyAlignment="1">
      <alignment wrapText="1"/>
    </xf>
    <xf numFmtId="172"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0" fontId="1" fillId="0" borderId="10" xfId="0" applyFont="1" applyBorder="1" applyAlignment="1">
      <alignment horizontal="center" vertical="center" wrapText="1"/>
    </xf>
    <xf numFmtId="0" fontId="0" fillId="0" borderId="1" xfId="0" applyBorder="1" applyAlignment="1">
      <alignment wrapText="1"/>
    </xf>
    <xf numFmtId="0" fontId="0" fillId="0" borderId="1" xfId="0" applyBorder="1"/>
    <xf numFmtId="0" fontId="0" fillId="0" borderId="10" xfId="0" applyBorder="1" applyAlignment="1">
      <alignment wrapText="1"/>
    </xf>
    <xf numFmtId="0" fontId="33" fillId="0" borderId="12" xfId="0" applyFont="1" applyBorder="1" applyAlignment="1">
      <alignment horizontal="center" vertical="center"/>
    </xf>
    <xf numFmtId="0" fontId="1" fillId="4" borderId="3" xfId="0" applyFont="1" applyFill="1" applyBorder="1" applyAlignment="1">
      <alignment horizontal="justify" vertical="top" wrapText="1"/>
    </xf>
    <xf numFmtId="0" fontId="18" fillId="4" borderId="1" xfId="0" applyFont="1" applyFill="1" applyBorder="1" applyAlignment="1">
      <alignment horizontal="justify" vertical="top" wrapText="1"/>
    </xf>
    <xf numFmtId="49" fontId="1" fillId="3" borderId="11" xfId="0" applyNumberFormat="1" applyFont="1" applyFill="1" applyBorder="1" applyAlignment="1">
      <alignment horizontal="center" vertical="center" wrapText="1"/>
    </xf>
    <xf numFmtId="2" fontId="33" fillId="0" borderId="1" xfId="0" applyNumberFormat="1" applyFont="1" applyBorder="1" applyAlignment="1">
      <alignment horizontal="center" vertical="center"/>
    </xf>
    <xf numFmtId="9" fontId="33" fillId="0" borderId="1" xfId="0" applyNumberFormat="1" applyFont="1" applyBorder="1" applyAlignment="1">
      <alignment horizontal="center" vertical="center"/>
    </xf>
    <xf numFmtId="0" fontId="1" fillId="3" borderId="10" xfId="0" applyFont="1" applyFill="1" applyBorder="1" applyAlignment="1" applyProtection="1">
      <alignment vertical="center"/>
      <protection locked="0" hidden="1"/>
    </xf>
    <xf numFmtId="10" fontId="33" fillId="3" borderId="11" xfId="0" applyNumberFormat="1" applyFont="1" applyFill="1" applyBorder="1" applyAlignment="1" applyProtection="1">
      <alignment vertical="center" wrapText="1"/>
      <protection locked="0" hidden="1"/>
    </xf>
    <xf numFmtId="10" fontId="33" fillId="3" borderId="10" xfId="0" applyNumberFormat="1" applyFont="1" applyFill="1" applyBorder="1" applyAlignment="1" applyProtection="1">
      <alignment vertical="center" wrapText="1"/>
      <protection locked="0" hidden="1"/>
    </xf>
    <xf numFmtId="0" fontId="4" fillId="0" borderId="10" xfId="0" applyFont="1" applyBorder="1" applyAlignment="1" applyProtection="1">
      <alignment horizontal="left" vertical="center"/>
      <protection hidden="1"/>
    </xf>
    <xf numFmtId="0" fontId="4" fillId="3" borderId="8" xfId="0" applyFont="1" applyFill="1" applyBorder="1" applyAlignment="1" applyProtection="1">
      <alignment vertical="center"/>
      <protection locked="0" hidden="1"/>
    </xf>
    <xf numFmtId="0" fontId="4" fillId="3" borderId="9" xfId="0" applyFont="1" applyFill="1" applyBorder="1" applyAlignment="1" applyProtection="1">
      <alignment vertical="center"/>
      <protection locked="0" hidden="1"/>
    </xf>
    <xf numFmtId="0" fontId="4" fillId="3" borderId="2" xfId="0" applyFont="1" applyFill="1" applyBorder="1" applyAlignment="1" applyProtection="1">
      <alignment vertical="center"/>
      <protection locked="0" hidden="1"/>
    </xf>
    <xf numFmtId="0" fontId="4" fillId="3" borderId="13" xfId="0" applyFont="1" applyFill="1" applyBorder="1" applyAlignment="1" applyProtection="1">
      <alignment vertical="center"/>
      <protection locked="0" hidden="1"/>
    </xf>
    <xf numFmtId="0" fontId="4" fillId="0" borderId="2" xfId="0" applyFont="1" applyBorder="1" applyAlignment="1" applyProtection="1">
      <alignment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21" fillId="0" borderId="1" xfId="5" applyFont="1" applyBorder="1" applyAlignment="1">
      <alignment horizontal="center" vertical="center"/>
    </xf>
    <xf numFmtId="0" fontId="23" fillId="0" borderId="0" xfId="5" applyFont="1"/>
    <xf numFmtId="0" fontId="23" fillId="0" borderId="14" xfId="5" applyFont="1" applyBorder="1" applyAlignment="1">
      <alignment horizontal="center" vertical="center" wrapText="1"/>
    </xf>
    <xf numFmtId="0" fontId="1" fillId="0" borderId="15" xfId="5" applyFont="1" applyBorder="1" applyAlignment="1" applyProtection="1">
      <alignment horizontal="center" vertical="center" wrapText="1"/>
      <protection hidden="1"/>
    </xf>
    <xf numFmtId="0" fontId="23" fillId="0" borderId="1" xfId="5" applyFont="1" applyBorder="1" applyAlignment="1">
      <alignment horizontal="center" vertical="center" wrapText="1"/>
    </xf>
    <xf numFmtId="0" fontId="24" fillId="0" borderId="10" xfId="5" applyFont="1" applyBorder="1" applyAlignment="1">
      <alignment horizontal="center" vertical="center" wrapText="1"/>
    </xf>
    <xf numFmtId="0" fontId="23" fillId="0" borderId="10" xfId="5" applyFont="1" applyBorder="1" applyAlignment="1">
      <alignment horizontal="center" vertical="center" wrapText="1"/>
    </xf>
    <xf numFmtId="0" fontId="23" fillId="0" borderId="8" xfId="5" applyFont="1" applyBorder="1" applyAlignment="1">
      <alignment horizontal="center" vertical="center" wrapText="1"/>
    </xf>
    <xf numFmtId="0" fontId="23" fillId="0" borderId="1" xfId="5" applyFont="1" applyBorder="1" applyAlignment="1">
      <alignment horizontal="center" vertical="center"/>
    </xf>
    <xf numFmtId="0" fontId="23" fillId="0" borderId="1" xfId="5" applyFont="1" applyBorder="1" applyAlignment="1">
      <alignment horizontal="center" vertical="center" wrapText="1" shrinkToFit="1"/>
    </xf>
    <xf numFmtId="1" fontId="23" fillId="0" borderId="1" xfId="5" applyNumberFormat="1" applyFont="1" applyBorder="1" applyAlignment="1">
      <alignment horizontal="center" vertical="center" wrapText="1"/>
    </xf>
    <xf numFmtId="0" fontId="1" fillId="0" borderId="8" xfId="5" applyFont="1" applyBorder="1" applyAlignment="1" applyProtection="1">
      <alignment horizontal="center" vertical="center" wrapText="1"/>
      <protection hidden="1"/>
    </xf>
    <xf numFmtId="1" fontId="23" fillId="0" borderId="2" xfId="5" applyNumberFormat="1" applyFont="1" applyBorder="1" applyAlignment="1">
      <alignment horizontal="center" vertical="center" wrapText="1"/>
    </xf>
    <xf numFmtId="0" fontId="1" fillId="0" borderId="1" xfId="5" applyFont="1" applyBorder="1" applyAlignment="1" applyProtection="1">
      <alignment horizontal="center" vertical="center" wrapText="1"/>
      <protection hidden="1"/>
    </xf>
    <xf numFmtId="0" fontId="42" fillId="0" borderId="14" xfId="9" applyFont="1" applyBorder="1" applyAlignment="1">
      <alignment horizontal="center" vertical="center"/>
    </xf>
    <xf numFmtId="0" fontId="42" fillId="0" borderId="3" xfId="9" applyFont="1" applyBorder="1" applyAlignment="1">
      <alignment horizontal="center" vertical="center"/>
    </xf>
    <xf numFmtId="0" fontId="42" fillId="0" borderId="1" xfId="9" applyFont="1" applyBorder="1" applyAlignment="1">
      <alignment horizontal="center" vertical="center" wrapText="1"/>
    </xf>
    <xf numFmtId="0" fontId="43" fillId="0" borderId="1" xfId="9" applyFont="1" applyBorder="1" applyAlignment="1">
      <alignment horizontal="center" vertical="center" wrapText="1"/>
    </xf>
    <xf numFmtId="0" fontId="42" fillId="0" borderId="1" xfId="9" applyFont="1" applyBorder="1" applyAlignment="1">
      <alignment horizontal="left" vertical="center" wrapText="1"/>
    </xf>
    <xf numFmtId="0" fontId="42" fillId="0" borderId="1" xfId="9" applyFont="1" applyBorder="1" applyAlignment="1">
      <alignment horizontal="center" vertical="center"/>
    </xf>
    <xf numFmtId="0" fontId="21" fillId="0" borderId="1" xfId="9" applyFont="1" applyBorder="1" applyAlignment="1">
      <alignment horizontal="center" vertical="center"/>
    </xf>
    <xf numFmtId="0" fontId="42" fillId="0" borderId="2" xfId="9" applyFont="1" applyBorder="1" applyAlignment="1">
      <alignment horizontal="center" vertical="center"/>
    </xf>
    <xf numFmtId="0" fontId="23" fillId="0" borderId="1" xfId="5" applyFont="1" applyBorder="1"/>
    <xf numFmtId="0" fontId="44" fillId="0" borderId="14" xfId="9" applyFont="1" applyBorder="1" applyAlignment="1">
      <alignment horizontal="center" vertical="center"/>
    </xf>
    <xf numFmtId="0" fontId="44" fillId="0" borderId="3" xfId="9" applyFont="1" applyBorder="1" applyAlignment="1">
      <alignment horizontal="center" vertical="center"/>
    </xf>
    <xf numFmtId="0" fontId="44" fillId="0" borderId="1" xfId="9" applyFont="1" applyBorder="1" applyAlignment="1">
      <alignment horizontal="center" vertical="center"/>
    </xf>
    <xf numFmtId="0" fontId="45" fillId="0" borderId="1" xfId="9" applyFont="1" applyBorder="1" applyAlignment="1">
      <alignment horizontal="center" vertical="center"/>
    </xf>
    <xf numFmtId="0" fontId="23" fillId="0" borderId="1" xfId="9" applyFont="1" applyBorder="1" applyAlignment="1">
      <alignment horizontal="center" vertical="center"/>
    </xf>
    <xf numFmtId="0" fontId="44" fillId="0" borderId="2" xfId="9" applyFont="1" applyBorder="1" applyAlignment="1">
      <alignment horizontal="center" vertical="center"/>
    </xf>
    <xf numFmtId="0" fontId="7" fillId="4" borderId="1" xfId="6" applyFont="1" applyFill="1" applyBorder="1" applyAlignment="1">
      <alignment horizontal="center" vertical="center" wrapText="1"/>
    </xf>
    <xf numFmtId="0" fontId="44" fillId="3" borderId="1" xfId="9" applyFont="1" applyFill="1" applyBorder="1" applyAlignment="1">
      <alignment horizontal="center" vertical="center"/>
    </xf>
    <xf numFmtId="9" fontId="44" fillId="0" borderId="1" xfId="9" applyNumberFormat="1" applyFont="1" applyBorder="1" applyAlignment="1">
      <alignment horizontal="center" vertical="center"/>
    </xf>
    <xf numFmtId="0" fontId="44" fillId="0" borderId="1" xfId="9" applyFont="1" applyBorder="1" applyAlignment="1">
      <alignment horizontal="left" vertical="center" wrapText="1"/>
    </xf>
    <xf numFmtId="2" fontId="44" fillId="0" borderId="2" xfId="9" applyNumberFormat="1" applyFont="1" applyBorder="1" applyAlignment="1">
      <alignment horizontal="center" vertical="center"/>
    </xf>
    <xf numFmtId="2" fontId="23" fillId="0" borderId="1" xfId="5" applyNumberFormat="1" applyFont="1" applyBorder="1" applyAlignment="1">
      <alignment horizontal="center" vertical="center"/>
    </xf>
    <xf numFmtId="0" fontId="44" fillId="0" borderId="1" xfId="9" applyFont="1" applyBorder="1" applyAlignment="1">
      <alignment vertical="top" wrapText="1"/>
    </xf>
    <xf numFmtId="0" fontId="44" fillId="0" borderId="3" xfId="9" applyFont="1" applyBorder="1" applyAlignment="1">
      <alignment horizontal="center" vertical="center" wrapText="1"/>
    </xf>
    <xf numFmtId="0" fontId="42" fillId="0" borderId="13" xfId="9" applyFont="1" applyBorder="1" applyAlignment="1">
      <alignment horizontal="left" vertical="center" wrapText="1"/>
    </xf>
    <xf numFmtId="0" fontId="44" fillId="0" borderId="1" xfId="9" applyFont="1" applyBorder="1" applyAlignment="1">
      <alignment horizontal="center" vertical="center" wrapText="1"/>
    </xf>
    <xf numFmtId="0" fontId="23" fillId="0" borderId="1" xfId="9" applyFont="1" applyBorder="1" applyAlignment="1">
      <alignment horizontal="center" vertical="center" wrapText="1"/>
    </xf>
    <xf numFmtId="0" fontId="44" fillId="0" borderId="16" xfId="9" applyFont="1" applyBorder="1" applyAlignment="1">
      <alignment horizontal="center" vertical="center"/>
    </xf>
    <xf numFmtId="0" fontId="44" fillId="0" borderId="10" xfId="9" applyFont="1" applyBorder="1" applyAlignment="1">
      <alignment horizontal="center" vertical="center"/>
    </xf>
    <xf numFmtId="2" fontId="23" fillId="0" borderId="0" xfId="5" applyNumberFormat="1" applyFont="1"/>
    <xf numFmtId="1" fontId="23" fillId="0" borderId="1" xfId="5" applyNumberFormat="1" applyFont="1" applyBorder="1" applyAlignment="1">
      <alignment horizontal="center" vertical="center"/>
    </xf>
    <xf numFmtId="0" fontId="6" fillId="0" borderId="0" xfId="5"/>
    <xf numFmtId="0" fontId="44" fillId="0" borderId="17" xfId="9" applyFont="1" applyBorder="1" applyAlignment="1">
      <alignment horizontal="center" vertical="center"/>
    </xf>
    <xf numFmtId="0" fontId="44" fillId="0" borderId="11" xfId="9" applyFont="1" applyBorder="1" applyAlignment="1">
      <alignment horizontal="center" vertical="center"/>
    </xf>
    <xf numFmtId="0" fontId="44" fillId="0" borderId="11" xfId="9" applyFont="1" applyBorder="1" applyAlignment="1">
      <alignment horizontal="left" vertical="center" wrapText="1"/>
    </xf>
    <xf numFmtId="0" fontId="23" fillId="0" borderId="11" xfId="9" applyFont="1" applyBorder="1" applyAlignment="1">
      <alignment horizontal="center" vertical="center"/>
    </xf>
    <xf numFmtId="1" fontId="23" fillId="0" borderId="11" xfId="5" applyNumberFormat="1" applyFont="1" applyBorder="1" applyAlignment="1">
      <alignment horizontal="center" vertical="center"/>
    </xf>
    <xf numFmtId="0" fontId="45" fillId="0" borderId="11" xfId="9" applyFont="1" applyBorder="1" applyAlignment="1">
      <alignment horizontal="center" vertical="center"/>
    </xf>
    <xf numFmtId="2" fontId="42" fillId="0" borderId="2" xfId="9" applyNumberFormat="1" applyFont="1" applyBorder="1" applyAlignment="1">
      <alignment horizontal="center" vertical="center"/>
    </xf>
    <xf numFmtId="2" fontId="21" fillId="0" borderId="1" xfId="5" applyNumberFormat="1" applyFont="1" applyBorder="1" applyAlignment="1">
      <alignment horizontal="center" vertical="center"/>
    </xf>
    <xf numFmtId="0" fontId="26" fillId="0" borderId="0" xfId="5" applyFont="1"/>
    <xf numFmtId="10" fontId="22" fillId="0" borderId="1" xfId="5" applyNumberFormat="1" applyFont="1" applyBorder="1" applyAlignment="1">
      <alignment horizontal="center" vertical="center"/>
    </xf>
    <xf numFmtId="2" fontId="27" fillId="0" borderId="1" xfId="5" applyNumberFormat="1" applyFont="1" applyBorder="1" applyAlignment="1">
      <alignment horizontal="center" vertical="center"/>
    </xf>
    <xf numFmtId="2" fontId="6" fillId="0" borderId="1" xfId="5" applyNumberFormat="1" applyBorder="1" applyAlignment="1">
      <alignment horizontal="center" vertical="center"/>
    </xf>
    <xf numFmtId="2" fontId="6" fillId="0" borderId="1" xfId="5" applyNumberFormat="1" applyBorder="1" applyAlignment="1">
      <alignment horizontal="center"/>
    </xf>
    <xf numFmtId="0" fontId="6" fillId="0" borderId="1" xfId="5" applyBorder="1"/>
    <xf numFmtId="2" fontId="28" fillId="0" borderId="1" xfId="5" applyNumberFormat="1" applyFont="1" applyBorder="1" applyAlignment="1">
      <alignment horizontal="center" vertical="center"/>
    </xf>
    <xf numFmtId="0" fontId="6" fillId="0" borderId="1" xfId="5" applyBorder="1" applyAlignment="1">
      <alignment horizontal="center" vertical="center"/>
    </xf>
    <xf numFmtId="0" fontId="28" fillId="0" borderId="1" xfId="5" applyFont="1" applyBorder="1"/>
    <xf numFmtId="0" fontId="7" fillId="0" borderId="0" xfId="5" applyFont="1"/>
    <xf numFmtId="0" fontId="6" fillId="0" borderId="0" xfId="5" applyAlignment="1">
      <alignment horizontal="left"/>
    </xf>
    <xf numFmtId="0" fontId="6" fillId="0" borderId="0" xfId="5" applyAlignment="1">
      <alignment horizontal="center" vertical="center"/>
    </xf>
    <xf numFmtId="0" fontId="45" fillId="0" borderId="1" xfId="9" applyFont="1" applyBorder="1" applyAlignment="1">
      <alignment horizontal="center" vertical="center" wrapText="1"/>
    </xf>
    <xf numFmtId="0" fontId="23" fillId="0" borderId="1" xfId="5" applyFont="1" applyBorder="1" applyAlignment="1">
      <alignment horizontal="center"/>
    </xf>
    <xf numFmtId="0" fontId="44" fillId="0" borderId="1" xfId="9" applyFont="1" applyBorder="1"/>
    <xf numFmtId="0" fontId="23" fillId="0" borderId="14" xfId="5" applyFont="1" applyBorder="1" applyAlignment="1">
      <alignment horizontal="center" vertical="center"/>
    </xf>
    <xf numFmtId="0" fontId="1" fillId="4" borderId="11" xfId="0" applyFont="1" applyFill="1" applyBorder="1" applyAlignment="1">
      <alignment vertical="center" wrapText="1"/>
    </xf>
    <xf numFmtId="0" fontId="23" fillId="0" borderId="1" xfId="5" applyFont="1" applyBorder="1" applyAlignment="1">
      <alignment vertical="center" wrapText="1"/>
    </xf>
    <xf numFmtId="0" fontId="24" fillId="0" borderId="1" xfId="5" applyFont="1" applyBorder="1" applyAlignment="1">
      <alignment horizontal="left" vertical="top" wrapText="1"/>
    </xf>
    <xf numFmtId="0" fontId="23" fillId="0" borderId="1" xfId="5" applyFont="1" applyBorder="1" applyAlignment="1">
      <alignment horizontal="left" vertical="top" wrapText="1"/>
    </xf>
    <xf numFmtId="0" fontId="23" fillId="4" borderId="1" xfId="5" applyFont="1" applyFill="1" applyBorder="1" applyAlignment="1">
      <alignment horizontal="left" vertical="center" wrapText="1"/>
    </xf>
    <xf numFmtId="0" fontId="23" fillId="4" borderId="1" xfId="5" applyFont="1" applyFill="1" applyBorder="1" applyAlignment="1">
      <alignment horizontal="center" vertical="center"/>
    </xf>
    <xf numFmtId="1" fontId="23" fillId="4" borderId="2" xfId="5" applyNumberFormat="1" applyFont="1" applyFill="1" applyBorder="1" applyAlignment="1">
      <alignment horizontal="center" vertical="center"/>
    </xf>
    <xf numFmtId="0" fontId="23" fillId="0" borderId="11" xfId="5" applyFont="1" applyBorder="1" applyAlignment="1">
      <alignment horizontal="center" vertical="center" wrapText="1"/>
    </xf>
    <xf numFmtId="0" fontId="21" fillId="4" borderId="1" xfId="5" applyFont="1" applyFill="1" applyBorder="1" applyAlignment="1">
      <alignment horizontal="left" vertical="center" wrapText="1"/>
    </xf>
    <xf numFmtId="0" fontId="23" fillId="4" borderId="1" xfId="5" applyFont="1" applyFill="1" applyBorder="1" applyAlignment="1">
      <alignment horizontal="center" vertical="center" wrapText="1"/>
    </xf>
    <xf numFmtId="0" fontId="24" fillId="0" borderId="13" xfId="5" applyFont="1" applyBorder="1" applyAlignment="1">
      <alignment horizontal="center" vertical="center" wrapText="1"/>
    </xf>
    <xf numFmtId="0" fontId="23" fillId="0" borderId="13" xfId="5" applyFont="1" applyBorder="1" applyAlignment="1">
      <alignment horizontal="center" vertical="center" wrapText="1"/>
    </xf>
    <xf numFmtId="0" fontId="23" fillId="0" borderId="1" xfId="5" applyFont="1" applyBorder="1" applyAlignment="1">
      <alignment horizontal="left" vertical="center" wrapText="1"/>
    </xf>
    <xf numFmtId="0" fontId="24" fillId="0" borderId="13" xfId="5" applyFont="1" applyBorder="1" applyAlignment="1">
      <alignment horizontal="left" vertical="top" wrapText="1"/>
    </xf>
    <xf numFmtId="0" fontId="23" fillId="0" borderId="13" xfId="5" applyFont="1" applyBorder="1" applyAlignment="1">
      <alignment horizontal="left" vertical="top" wrapText="1"/>
    </xf>
    <xf numFmtId="1" fontId="23" fillId="0" borderId="2" xfId="5" applyNumberFormat="1" applyFont="1" applyBorder="1" applyAlignment="1">
      <alignment horizontal="center" vertical="center"/>
    </xf>
    <xf numFmtId="0" fontId="29" fillId="0" borderId="0" xfId="5" applyFont="1"/>
    <xf numFmtId="0" fontId="23" fillId="0" borderId="2" xfId="5" applyFont="1" applyBorder="1" applyAlignment="1">
      <alignment horizontal="left" vertical="center" wrapText="1"/>
    </xf>
    <xf numFmtId="0" fontId="7" fillId="4" borderId="11" xfId="6" applyFont="1" applyFill="1" applyBorder="1" applyAlignment="1">
      <alignment horizontal="center" vertical="center" wrapText="1"/>
    </xf>
    <xf numFmtId="9" fontId="44" fillId="0" borderId="11" xfId="9" applyNumberFormat="1" applyFont="1" applyBorder="1" applyAlignment="1">
      <alignment horizontal="center" vertical="center"/>
    </xf>
    <xf numFmtId="0" fontId="45" fillId="0" borderId="18" xfId="9" applyFont="1" applyBorder="1" applyAlignment="1">
      <alignment horizontal="center" vertical="center"/>
    </xf>
    <xf numFmtId="0" fontId="43" fillId="0" borderId="11" xfId="9" applyFont="1" applyBorder="1" applyAlignment="1">
      <alignment horizontal="center" vertical="center"/>
    </xf>
    <xf numFmtId="1" fontId="46" fillId="0" borderId="19" xfId="9" applyNumberFormat="1" applyFont="1" applyBorder="1" applyAlignment="1">
      <alignment horizontal="center" vertical="center"/>
    </xf>
    <xf numFmtId="0" fontId="46" fillId="0" borderId="11" xfId="9" applyFont="1" applyBorder="1"/>
    <xf numFmtId="0" fontId="6" fillId="0" borderId="5" xfId="5" applyBorder="1"/>
    <xf numFmtId="0" fontId="7" fillId="0" borderId="5" xfId="5" applyFont="1" applyBorder="1"/>
    <xf numFmtId="0" fontId="6" fillId="0" borderId="5" xfId="5" applyBorder="1" applyAlignment="1">
      <alignment horizontal="left"/>
    </xf>
    <xf numFmtId="0" fontId="6" fillId="0" borderId="5" xfId="5" applyBorder="1" applyAlignment="1">
      <alignment horizontal="center" vertical="center"/>
    </xf>
    <xf numFmtId="0" fontId="2" fillId="4" borderId="3" xfId="0" applyFont="1" applyFill="1" applyBorder="1" applyAlignment="1">
      <alignment horizontal="justify" vertical="center" wrapText="1"/>
    </xf>
    <xf numFmtId="2" fontId="33" fillId="0" borderId="0" xfId="0" applyNumberFormat="1" applyFont="1" applyAlignment="1">
      <alignment horizontal="center" vertical="center"/>
    </xf>
    <xf numFmtId="0" fontId="4" fillId="0" borderId="2" xfId="0" applyFont="1" applyBorder="1" applyAlignment="1" applyProtection="1">
      <alignment horizontal="left" vertical="center"/>
      <protection hidden="1"/>
    </xf>
    <xf numFmtId="0" fontId="7" fillId="0" borderId="3" xfId="0" applyFont="1" applyBorder="1" applyAlignment="1" applyProtection="1">
      <alignment horizontal="center" vertical="top"/>
      <protection hidden="1"/>
    </xf>
    <xf numFmtId="0" fontId="4" fillId="0" borderId="8" xfId="0" applyFont="1" applyBorder="1" applyAlignment="1" applyProtection="1">
      <alignment horizontal="left" vertical="center"/>
      <protection hidden="1"/>
    </xf>
    <xf numFmtId="0" fontId="1" fillId="0" borderId="2" xfId="0" applyFont="1" applyBorder="1" applyAlignment="1">
      <alignment horizontal="left" vertical="center"/>
    </xf>
    <xf numFmtId="0" fontId="7" fillId="0" borderId="2" xfId="0" applyFont="1" applyBorder="1" applyAlignment="1" applyProtection="1">
      <alignment vertical="top"/>
      <protection hidden="1"/>
    </xf>
    <xf numFmtId="0" fontId="0" fillId="0" borderId="3" xfId="0" applyBorder="1" applyAlignment="1" applyProtection="1">
      <alignment horizontal="center" vertical="center"/>
      <protection hidden="1"/>
    </xf>
    <xf numFmtId="9" fontId="1" fillId="3" borderId="1" xfId="1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9" fontId="44" fillId="3" borderId="1" xfId="11" applyFont="1" applyFill="1" applyBorder="1" applyAlignment="1" applyProtection="1">
      <alignment horizontal="center" vertical="center"/>
      <protection locked="0"/>
    </xf>
    <xf numFmtId="0" fontId="44" fillId="3" borderId="1" xfId="9" applyFont="1" applyFill="1" applyBorder="1" applyAlignment="1" applyProtection="1">
      <alignment horizontal="center" vertical="center"/>
      <protection locked="0"/>
    </xf>
    <xf numFmtId="1" fontId="23" fillId="3" borderId="1" xfId="5" applyNumberFormat="1" applyFont="1" applyFill="1" applyBorder="1" applyAlignment="1" applyProtection="1">
      <alignment horizontal="center" vertical="center"/>
      <protection locked="0"/>
    </xf>
    <xf numFmtId="9" fontId="23" fillId="3" borderId="1" xfId="11" applyFont="1" applyFill="1" applyBorder="1" applyAlignment="1" applyProtection="1">
      <alignment horizontal="center" vertical="center" wrapText="1"/>
      <protection locked="0"/>
    </xf>
    <xf numFmtId="9" fontId="23" fillId="3" borderId="1" xfId="11" applyFont="1" applyFill="1" applyBorder="1" applyAlignment="1" applyProtection="1">
      <alignment horizontal="left" vertical="top" wrapText="1"/>
      <protection locked="0"/>
    </xf>
    <xf numFmtId="2" fontId="33" fillId="0" borderId="11" xfId="0" applyNumberFormat="1" applyFont="1" applyBorder="1" applyAlignment="1">
      <alignment horizontal="center" vertical="center" wrapText="1"/>
    </xf>
    <xf numFmtId="2" fontId="33" fillId="0" borderId="11" xfId="0" applyNumberFormat="1" applyFont="1" applyBorder="1" applyAlignment="1">
      <alignment vertical="center" wrapText="1"/>
    </xf>
    <xf numFmtId="2" fontId="33" fillId="0" borderId="10" xfId="0" applyNumberFormat="1" applyFont="1" applyBorder="1" applyAlignment="1">
      <alignment horizontal="center" vertical="center" wrapText="1"/>
    </xf>
    <xf numFmtId="2" fontId="33" fillId="0" borderId="1" xfId="0" applyNumberFormat="1" applyFont="1" applyBorder="1" applyAlignment="1">
      <alignment horizontal="center" vertical="center" wrapText="1"/>
    </xf>
    <xf numFmtId="2" fontId="33" fillId="0" borderId="10" xfId="0" applyNumberFormat="1" applyFont="1" applyBorder="1" applyAlignment="1">
      <alignment vertical="center" wrapText="1"/>
    </xf>
    <xf numFmtId="2" fontId="33" fillId="0" borderId="12" xfId="0" applyNumberFormat="1" applyFont="1" applyBorder="1" applyAlignment="1">
      <alignment horizontal="center" vertical="center" wrapText="1"/>
    </xf>
    <xf numFmtId="2" fontId="33" fillId="0" borderId="1" xfId="0" applyNumberFormat="1" applyFont="1" applyBorder="1" applyAlignment="1">
      <alignment vertical="center" wrapText="1"/>
    </xf>
    <xf numFmtId="10" fontId="42" fillId="3" borderId="13" xfId="9" applyNumberFormat="1" applyFont="1" applyFill="1" applyBorder="1" applyAlignment="1" applyProtection="1">
      <alignment horizontal="center" vertical="center"/>
      <protection locked="0"/>
    </xf>
    <xf numFmtId="0" fontId="35" fillId="0" borderId="1" xfId="0" applyFont="1" applyBorder="1" applyAlignment="1">
      <alignment horizontal="center" vertical="center" wrapText="1"/>
    </xf>
    <xf numFmtId="175" fontId="33" fillId="3" borderId="1" xfId="11" applyNumberFormat="1" applyFont="1" applyFill="1" applyBorder="1" applyAlignment="1">
      <alignment horizontal="center" vertical="center"/>
    </xf>
    <xf numFmtId="10" fontId="33" fillId="3" borderId="11" xfId="11" applyNumberFormat="1" applyFont="1" applyFill="1" applyBorder="1" applyAlignment="1" applyProtection="1">
      <alignment horizontal="center" vertical="center"/>
      <protection locked="0"/>
    </xf>
    <xf numFmtId="10" fontId="33" fillId="3" borderId="1" xfId="11" applyNumberFormat="1" applyFont="1" applyFill="1" applyBorder="1" applyAlignment="1" applyProtection="1">
      <alignment horizontal="center" vertical="center"/>
      <protection locked="0" hidden="1"/>
    </xf>
    <xf numFmtId="10" fontId="33" fillId="3" borderId="11" xfId="11" applyNumberFormat="1" applyFont="1" applyFill="1" applyBorder="1" applyAlignment="1" applyProtection="1">
      <alignment horizontal="center" vertical="center"/>
      <protection locked="0" hidden="1"/>
    </xf>
    <xf numFmtId="175" fontId="1" fillId="3" borderId="11" xfId="11" applyNumberFormat="1" applyFont="1" applyFill="1" applyBorder="1" applyAlignment="1" applyProtection="1">
      <alignment horizontal="center" vertical="center"/>
      <protection locked="0" hidden="1"/>
    </xf>
    <xf numFmtId="175" fontId="1" fillId="3" borderId="10" xfId="11" applyNumberFormat="1" applyFont="1" applyFill="1" applyBorder="1" applyAlignment="1" applyProtection="1">
      <alignment horizontal="center" vertical="center"/>
      <protection locked="0" hidden="1"/>
    </xf>
    <xf numFmtId="175" fontId="1" fillId="3" borderId="1" xfId="11" applyNumberFormat="1" applyFont="1" applyFill="1" applyBorder="1" applyAlignment="1" applyProtection="1">
      <alignment horizontal="center" vertical="center"/>
      <protection locked="0" hidden="1"/>
    </xf>
    <xf numFmtId="10" fontId="1" fillId="3" borderId="1" xfId="11" applyNumberFormat="1" applyFont="1" applyFill="1" applyBorder="1" applyAlignment="1" applyProtection="1">
      <alignment horizontal="center" vertical="center"/>
      <protection locked="0" hidden="1"/>
    </xf>
    <xf numFmtId="175" fontId="33" fillId="3" borderId="1" xfId="11" applyNumberFormat="1" applyFont="1" applyFill="1" applyBorder="1" applyAlignment="1" applyProtection="1">
      <alignment horizontal="center" vertical="center"/>
      <protection locked="0"/>
    </xf>
    <xf numFmtId="175" fontId="1" fillId="3" borderId="12" xfId="11" applyNumberFormat="1" applyFont="1" applyFill="1" applyBorder="1" applyAlignment="1" applyProtection="1">
      <alignment horizontal="center" vertical="center"/>
      <protection locked="0" hidden="1"/>
    </xf>
    <xf numFmtId="176" fontId="33" fillId="3" borderId="1" xfId="0" applyNumberFormat="1" applyFont="1" applyFill="1" applyBorder="1" applyAlignment="1">
      <alignment horizontal="center" vertical="center"/>
    </xf>
    <xf numFmtId="2" fontId="33" fillId="0" borderId="11" xfId="0" applyNumberFormat="1" applyFont="1" applyBorder="1" applyAlignment="1">
      <alignment horizontal="center" vertical="center" wrapText="1"/>
    </xf>
    <xf numFmtId="2" fontId="33" fillId="0" borderId="10" xfId="0" applyNumberFormat="1" applyFont="1" applyBorder="1" applyAlignment="1">
      <alignment horizontal="center" vertical="center" wrapText="1"/>
    </xf>
    <xf numFmtId="0" fontId="33" fillId="0" borderId="11" xfId="0" applyFont="1" applyBorder="1" applyAlignment="1">
      <alignment horizontal="center" vertical="center"/>
    </xf>
    <xf numFmtId="0" fontId="33" fillId="0" borderId="10" xfId="0" applyFont="1" applyBorder="1" applyAlignment="1">
      <alignment horizontal="center" vertical="center"/>
    </xf>
    <xf numFmtId="2" fontId="33" fillId="0" borderId="12" xfId="0" applyNumberFormat="1" applyFont="1" applyBorder="1" applyAlignment="1">
      <alignment horizontal="center" vertical="center" wrapText="1"/>
    </xf>
    <xf numFmtId="2" fontId="1" fillId="0" borderId="11"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1" fillId="0" borderId="10" xfId="0" applyNumberFormat="1" applyFont="1" applyBorder="1" applyAlignment="1">
      <alignment horizontal="center" vertical="center"/>
    </xf>
    <xf numFmtId="172" fontId="33" fillId="0" borderId="11" xfId="0" applyNumberFormat="1" applyFont="1" applyBorder="1" applyAlignment="1">
      <alignment horizontal="center" vertical="center"/>
    </xf>
    <xf numFmtId="172" fontId="33" fillId="0" borderId="12" xfId="0" applyNumberFormat="1" applyFont="1" applyBorder="1" applyAlignment="1">
      <alignment horizontal="center" vertical="center"/>
    </xf>
    <xf numFmtId="0" fontId="33" fillId="0" borderId="11" xfId="0" applyFont="1" applyBorder="1" applyAlignment="1">
      <alignment horizontal="center" vertical="center" wrapText="1"/>
    </xf>
    <xf numFmtId="0" fontId="33" fillId="0" borderId="10" xfId="0" applyFont="1" applyBorder="1" applyAlignment="1">
      <alignment horizontal="center" vertical="center" wrapText="1"/>
    </xf>
    <xf numFmtId="0" fontId="1" fillId="3" borderId="11" xfId="0" applyFont="1" applyFill="1" applyBorder="1" applyAlignment="1" applyProtection="1">
      <alignment horizontal="center" vertical="center"/>
      <protection locked="0" hidden="1"/>
    </xf>
    <xf numFmtId="0" fontId="1" fillId="3" borderId="10" xfId="0" applyFont="1" applyFill="1" applyBorder="1" applyAlignment="1" applyProtection="1">
      <alignment horizontal="center" vertical="center"/>
      <protection locked="0" hidden="1"/>
    </xf>
    <xf numFmtId="172" fontId="33" fillId="0" borderId="10" xfId="0" applyNumberFormat="1" applyFont="1" applyBorder="1" applyAlignment="1">
      <alignment horizontal="center" vertical="center"/>
    </xf>
    <xf numFmtId="0" fontId="4" fillId="0" borderId="1" xfId="0" applyFont="1" applyBorder="1" applyAlignment="1" applyProtection="1">
      <alignment horizontal="center" vertical="center" wrapText="1"/>
      <protection hidden="1"/>
    </xf>
    <xf numFmtId="165" fontId="33" fillId="0" borderId="1" xfId="0" applyNumberFormat="1" applyFont="1" applyBorder="1" applyAlignment="1">
      <alignment horizontal="center" vertical="center" wrapText="1"/>
    </xf>
    <xf numFmtId="10" fontId="33" fillId="3" borderId="11" xfId="0" applyNumberFormat="1" applyFont="1" applyFill="1" applyBorder="1" applyAlignment="1" applyProtection="1">
      <alignment horizontal="center" vertical="center" wrapText="1"/>
      <protection locked="0" hidden="1"/>
    </xf>
    <xf numFmtId="10" fontId="33" fillId="3" borderId="12" xfId="0" applyNumberFormat="1" applyFont="1" applyFill="1" applyBorder="1" applyAlignment="1" applyProtection="1">
      <alignment horizontal="center" vertical="center" wrapText="1"/>
      <protection locked="0" hidden="1"/>
    </xf>
    <xf numFmtId="49" fontId="1" fillId="0" borderId="1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0" fillId="0" borderId="11" xfId="0" applyBorder="1" applyAlignment="1">
      <alignment horizontal="left" vertical="top" wrapText="1"/>
    </xf>
    <xf numFmtId="0" fontId="0" fillId="0" borderId="10" xfId="0" applyBorder="1" applyAlignment="1">
      <alignment horizontal="left" vertical="top" wrapText="1"/>
    </xf>
    <xf numFmtId="2" fontId="33"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69" fontId="1" fillId="0" borderId="11" xfId="0" applyNumberFormat="1" applyFont="1" applyBorder="1" applyAlignment="1">
      <alignment horizontal="center" vertical="center" wrapText="1"/>
    </xf>
    <xf numFmtId="169" fontId="1" fillId="0" borderId="12" xfId="0" applyNumberFormat="1" applyFont="1" applyBorder="1" applyAlignment="1">
      <alignment horizontal="center" vertical="center" wrapText="1"/>
    </xf>
    <xf numFmtId="169" fontId="1" fillId="0" borderId="10" xfId="0" applyNumberFormat="1" applyFont="1" applyBorder="1" applyAlignment="1">
      <alignment horizontal="center" vertical="center" wrapText="1"/>
    </xf>
    <xf numFmtId="165" fontId="33" fillId="0" borderId="11" xfId="0" applyNumberFormat="1" applyFont="1" applyBorder="1" applyAlignment="1">
      <alignment horizontal="center" vertical="center" wrapText="1"/>
    </xf>
    <xf numFmtId="169" fontId="1" fillId="0" borderId="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33" fillId="0" borderId="12" xfId="0" applyFont="1" applyBorder="1" applyAlignment="1">
      <alignment horizontal="center" vertical="center"/>
    </xf>
    <xf numFmtId="175" fontId="1" fillId="3" borderId="11" xfId="11" applyNumberFormat="1" applyFont="1" applyFill="1" applyBorder="1" applyAlignment="1" applyProtection="1">
      <alignment horizontal="center" vertical="center"/>
      <protection locked="0" hidden="1"/>
    </xf>
    <xf numFmtId="175" fontId="1" fillId="3" borderId="10" xfId="11" applyNumberFormat="1" applyFont="1" applyFill="1" applyBorder="1" applyAlignment="1" applyProtection="1">
      <alignment horizontal="center" vertical="center"/>
      <protection locked="0" hidden="1"/>
    </xf>
    <xf numFmtId="165" fontId="33" fillId="0" borderId="12" xfId="0" applyNumberFormat="1" applyFont="1" applyBorder="1" applyAlignment="1">
      <alignment horizontal="center" vertical="center" wrapText="1"/>
    </xf>
    <xf numFmtId="166" fontId="33" fillId="0" borderId="12"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166" fontId="33" fillId="0" borderId="11" xfId="0"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10" fontId="33" fillId="3" borderId="10" xfId="0" applyNumberFormat="1" applyFont="1" applyFill="1" applyBorder="1" applyAlignment="1" applyProtection="1">
      <alignment horizontal="center" vertical="center" wrapText="1"/>
      <protection locked="0" hidden="1"/>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1" fillId="3" borderId="12" xfId="0" applyFont="1" applyFill="1" applyBorder="1" applyAlignment="1" applyProtection="1">
      <alignment horizontal="center" vertical="center"/>
      <protection locked="0" hidden="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10" fontId="1" fillId="3" borderId="11" xfId="11" applyNumberFormat="1" applyFont="1" applyFill="1" applyBorder="1" applyAlignment="1" applyProtection="1">
      <alignment horizontal="center" vertical="center"/>
      <protection locked="0" hidden="1"/>
    </xf>
    <xf numFmtId="10" fontId="1" fillId="3" borderId="10" xfId="11" applyNumberFormat="1" applyFont="1" applyFill="1" applyBorder="1" applyAlignment="1" applyProtection="1">
      <alignment horizontal="center" vertical="center"/>
      <protection locked="0" hidden="1"/>
    </xf>
    <xf numFmtId="0" fontId="1" fillId="0" borderId="12" xfId="0" applyFont="1" applyBorder="1" applyAlignment="1">
      <alignment horizontal="center" vertical="center" wrapText="1"/>
    </xf>
    <xf numFmtId="10" fontId="1" fillId="3" borderId="12" xfId="11" applyNumberFormat="1" applyFont="1" applyFill="1" applyBorder="1" applyAlignment="1" applyProtection="1">
      <alignment horizontal="center" vertical="center"/>
      <protection locked="0" hidden="1"/>
    </xf>
    <xf numFmtId="175" fontId="1" fillId="3" borderId="12" xfId="11" applyNumberFormat="1" applyFont="1" applyFill="1" applyBorder="1" applyAlignment="1" applyProtection="1">
      <alignment horizontal="center" vertical="center"/>
      <protection locked="0" hidden="1"/>
    </xf>
    <xf numFmtId="0" fontId="1" fillId="3" borderId="1" xfId="0" applyFont="1" applyFill="1" applyBorder="1" applyAlignment="1" applyProtection="1">
      <alignment horizontal="center" vertical="center"/>
      <protection locked="0" hidden="1"/>
    </xf>
    <xf numFmtId="49" fontId="1" fillId="0" borderId="1" xfId="0" applyNumberFormat="1" applyFont="1" applyBorder="1" applyAlignment="1">
      <alignment horizontal="center" vertical="center" wrapText="1"/>
    </xf>
    <xf numFmtId="0" fontId="33" fillId="0" borderId="1" xfId="0" applyFont="1" applyBorder="1" applyAlignment="1">
      <alignment horizontal="center" vertical="center"/>
    </xf>
    <xf numFmtId="172" fontId="33" fillId="0" borderId="1" xfId="0" applyNumberFormat="1" applyFont="1" applyBorder="1" applyAlignment="1">
      <alignment horizontal="center" vertical="center"/>
    </xf>
    <xf numFmtId="175" fontId="1" fillId="3" borderId="1" xfId="11" applyNumberFormat="1" applyFont="1" applyFill="1" applyBorder="1" applyAlignment="1" applyProtection="1">
      <alignment horizontal="center" vertical="center"/>
      <protection locked="0" hidden="1"/>
    </xf>
    <xf numFmtId="2" fontId="1" fillId="0" borderId="11"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172" fontId="1" fillId="0" borderId="11" xfId="0" applyNumberFormat="1" applyFont="1" applyBorder="1" applyAlignment="1">
      <alignment horizontal="center" vertical="center"/>
    </xf>
    <xf numFmtId="172" fontId="1" fillId="0" borderId="10" xfId="0" applyNumberFormat="1" applyFont="1" applyBorder="1" applyAlignment="1">
      <alignment horizontal="center" vertical="center"/>
    </xf>
    <xf numFmtId="0" fontId="2" fillId="0" borderId="11"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0" borderId="13"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35" fillId="0" borderId="11"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49" fontId="47"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0" borderId="2" xfId="0" applyFont="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47" fillId="0" borderId="2" xfId="0" applyFont="1" applyBorder="1" applyAlignment="1">
      <alignment horizontal="center" vertical="center"/>
    </xf>
    <xf numFmtId="0" fontId="47" fillId="0" borderId="13" xfId="0" applyFont="1" applyBorder="1" applyAlignment="1">
      <alignment horizontal="center" vertical="center"/>
    </xf>
    <xf numFmtId="0" fontId="47" fillId="0" borderId="3"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1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2" fillId="0" borderId="4" xfId="0" applyFont="1" applyBorder="1" applyAlignment="1" applyProtection="1">
      <alignment horizontal="center" vertical="center" wrapText="1"/>
      <protection hidden="1"/>
    </xf>
    <xf numFmtId="0" fontId="2" fillId="0" borderId="20"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13" xfId="0" applyFont="1" applyFill="1" applyBorder="1" applyAlignment="1" applyProtection="1">
      <alignment horizontal="center" vertical="center"/>
      <protection locked="0" hidden="1"/>
    </xf>
    <xf numFmtId="0" fontId="35" fillId="0" borderId="4" xfId="0" applyFont="1" applyBorder="1" applyAlignment="1" applyProtection="1">
      <alignment horizontal="center" vertical="center" wrapText="1"/>
      <protection hidden="1"/>
    </xf>
    <xf numFmtId="0" fontId="35" fillId="0" borderId="20" xfId="0" applyFont="1" applyBorder="1" applyAlignment="1" applyProtection="1">
      <alignment horizontal="center" vertical="center" wrapText="1"/>
      <protection hidden="1"/>
    </xf>
    <xf numFmtId="0" fontId="35" fillId="0" borderId="8" xfId="0" applyFont="1" applyBorder="1" applyAlignment="1" applyProtection="1">
      <alignment horizontal="center" vertical="center" wrapText="1"/>
      <protection hidden="1"/>
    </xf>
    <xf numFmtId="0" fontId="35" fillId="0" borderId="15" xfId="0" applyFont="1" applyBorder="1" applyAlignment="1" applyProtection="1">
      <alignment horizontal="center" vertical="center" wrapText="1"/>
      <protection hidden="1"/>
    </xf>
    <xf numFmtId="49" fontId="33" fillId="0" borderId="11" xfId="0" applyNumberFormat="1" applyFont="1" applyBorder="1" applyAlignment="1">
      <alignment horizontal="center" vertical="center"/>
    </xf>
    <xf numFmtId="49" fontId="33" fillId="0" borderId="10" xfId="0" applyNumberFormat="1" applyFont="1" applyBorder="1" applyAlignment="1">
      <alignment horizontal="center" vertical="center"/>
    </xf>
    <xf numFmtId="170" fontId="33" fillId="3" borderId="11" xfId="0" applyNumberFormat="1" applyFont="1" applyFill="1" applyBorder="1" applyAlignment="1" applyProtection="1">
      <alignment horizontal="center" vertical="center"/>
      <protection locked="0" hidden="1"/>
    </xf>
    <xf numFmtId="170" fontId="33" fillId="3" borderId="10" xfId="0" applyNumberFormat="1" applyFont="1" applyFill="1" applyBorder="1" applyAlignment="1" applyProtection="1">
      <alignment horizontal="center" vertical="center"/>
      <protection locked="0" hidden="1"/>
    </xf>
    <xf numFmtId="175" fontId="33" fillId="3" borderId="11" xfId="11" applyNumberFormat="1" applyFont="1" applyFill="1" applyBorder="1" applyAlignment="1" applyProtection="1">
      <alignment horizontal="center" vertical="center" wrapText="1"/>
      <protection locked="0" hidden="1"/>
    </xf>
    <xf numFmtId="175" fontId="33" fillId="3" borderId="10" xfId="11" applyNumberFormat="1" applyFont="1" applyFill="1" applyBorder="1" applyAlignment="1" applyProtection="1">
      <alignment horizontal="center" vertical="center" wrapText="1"/>
      <protection locked="0" hidden="1"/>
    </xf>
    <xf numFmtId="2" fontId="41" fillId="0" borderId="11" xfId="0" applyNumberFormat="1" applyFont="1" applyBorder="1" applyAlignment="1">
      <alignment horizontal="center" vertical="center" wrapText="1"/>
    </xf>
    <xf numFmtId="2" fontId="41" fillId="0" borderId="10" xfId="0" applyNumberFormat="1" applyFont="1" applyBorder="1" applyAlignment="1">
      <alignment horizontal="center" vertical="center" wrapText="1"/>
    </xf>
    <xf numFmtId="0" fontId="4" fillId="3" borderId="2" xfId="0" applyFont="1" applyFill="1" applyBorder="1" applyAlignment="1" applyProtection="1">
      <alignment horizontal="center" vertical="center"/>
      <protection locked="0" hidden="1"/>
    </xf>
    <xf numFmtId="0" fontId="4" fillId="3" borderId="13" xfId="0" applyFont="1" applyFill="1" applyBorder="1" applyAlignment="1" applyProtection="1">
      <alignment horizontal="center" vertical="center"/>
      <protection locked="0" hidden="1"/>
    </xf>
    <xf numFmtId="0" fontId="4" fillId="3" borderId="3" xfId="0" applyFont="1" applyFill="1" applyBorder="1" applyAlignment="1" applyProtection="1">
      <alignment horizontal="center" vertical="center"/>
      <protection locked="0" hidden="1"/>
    </xf>
    <xf numFmtId="0" fontId="4" fillId="0" borderId="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lignment horizontal="left" vertical="center"/>
    </xf>
    <xf numFmtId="0" fontId="2" fillId="0" borderId="1" xfId="0" applyFont="1" applyBorder="1" applyAlignment="1" applyProtection="1">
      <alignment horizontal="center" vertical="center" wrapText="1"/>
      <protection hidden="1"/>
    </xf>
    <xf numFmtId="9" fontId="1" fillId="4" borderId="1" xfId="11" applyFont="1" applyFill="1" applyBorder="1" applyAlignment="1">
      <alignment horizontal="center" vertical="center" wrapText="1"/>
    </xf>
    <xf numFmtId="0" fontId="7" fillId="0" borderId="1" xfId="0" applyFont="1" applyBorder="1" applyAlignment="1" applyProtection="1">
      <alignment vertical="top"/>
      <protection hidden="1"/>
    </xf>
    <xf numFmtId="0" fontId="7" fillId="0" borderId="2" xfId="0" applyFont="1" applyBorder="1" applyAlignment="1" applyProtection="1">
      <alignment horizontal="center" vertical="top"/>
      <protection hidden="1"/>
    </xf>
    <xf numFmtId="0" fontId="7" fillId="0" borderId="3" xfId="0" applyFont="1" applyBorder="1" applyAlignment="1" applyProtection="1">
      <alignment horizontal="center" vertical="top"/>
      <protection hidden="1"/>
    </xf>
    <xf numFmtId="0" fontId="7" fillId="0" borderId="1" xfId="0" applyFont="1" applyBorder="1" applyAlignment="1" applyProtection="1">
      <alignment vertical="center" wrapText="1"/>
      <protection hidden="1"/>
    </xf>
    <xf numFmtId="0" fontId="40" fillId="0" borderId="11" xfId="0" applyFont="1" applyBorder="1" applyAlignment="1" applyProtection="1">
      <alignment horizontal="center" vertical="center" wrapText="1"/>
      <protection hidden="1"/>
    </xf>
    <xf numFmtId="0" fontId="40" fillId="0" borderId="10"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3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9" fontId="1" fillId="4" borderId="2" xfId="11" applyFont="1" applyFill="1" applyBorder="1" applyAlignment="1">
      <alignment horizontal="center" vertical="center" wrapText="1"/>
    </xf>
    <xf numFmtId="9" fontId="1" fillId="4" borderId="3" xfId="11" applyFont="1" applyFill="1" applyBorder="1" applyAlignment="1">
      <alignment horizontal="center" vertical="center" wrapText="1"/>
    </xf>
    <xf numFmtId="0" fontId="20" fillId="0" borderId="2" xfId="0" applyFont="1" applyBorder="1" applyAlignment="1" applyProtection="1">
      <alignment horizontal="left" vertical="center" wrapText="1"/>
      <protection hidden="1"/>
    </xf>
    <xf numFmtId="0" fontId="20" fillId="0" borderId="13"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2" fontId="14" fillId="0" borderId="1" xfId="0" applyNumberFormat="1" applyFont="1" applyBorder="1" applyAlignment="1">
      <alignment horizontal="center" vertical="center" wrapText="1"/>
    </xf>
    <xf numFmtId="0" fontId="4" fillId="0" borderId="2"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35" fillId="0" borderId="5" xfId="0" applyFont="1" applyBorder="1" applyAlignment="1" applyProtection="1">
      <alignment horizontal="center" vertical="center" wrapText="1"/>
      <protection hidden="1"/>
    </xf>
    <xf numFmtId="0" fontId="35" fillId="0" borderId="9" xfId="0" applyFont="1" applyBorder="1" applyAlignment="1" applyProtection="1">
      <alignment horizontal="center" vertical="center" wrapText="1"/>
      <protection hidden="1"/>
    </xf>
    <xf numFmtId="0" fontId="3" fillId="0" borderId="1" xfId="0" applyFont="1" applyBorder="1" applyAlignment="1">
      <alignment horizontal="left" vertical="center" wrapText="1"/>
    </xf>
    <xf numFmtId="0" fontId="2" fillId="0" borderId="1" xfId="0" applyFont="1" applyBorder="1" applyAlignment="1" applyProtection="1">
      <alignment horizontal="right" vertical="center" wrapText="1"/>
      <protection hidden="1"/>
    </xf>
    <xf numFmtId="0" fontId="23" fillId="0" borderId="0" xfId="5" applyFont="1" applyAlignment="1">
      <alignment horizontal="center"/>
    </xf>
    <xf numFmtId="0" fontId="2" fillId="0" borderId="1" xfId="0" applyFont="1" applyBorder="1" applyAlignment="1">
      <alignment horizontal="right" vertical="center"/>
    </xf>
    <xf numFmtId="0" fontId="35" fillId="0" borderId="1" xfId="0" applyFont="1" applyBorder="1" applyAlignment="1" applyProtection="1">
      <alignment horizontal="right" vertical="center"/>
      <protection hidden="1"/>
    </xf>
    <xf numFmtId="0" fontId="2" fillId="0" borderId="11"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1" fontId="21" fillId="0" borderId="2" xfId="5" applyNumberFormat="1" applyFont="1" applyBorder="1" applyAlignment="1">
      <alignment horizontal="center" vertical="center" wrapText="1"/>
    </xf>
    <xf numFmtId="0" fontId="2" fillId="0" borderId="1" xfId="5" applyFont="1" applyBorder="1" applyAlignment="1" applyProtection="1">
      <alignment horizontal="center" vertical="center" wrapText="1"/>
      <protection hidden="1"/>
    </xf>
    <xf numFmtId="0" fontId="21" fillId="0" borderId="4" xfId="5" applyFont="1" applyBorder="1" applyAlignment="1">
      <alignment horizontal="center" vertical="center" wrapText="1"/>
    </xf>
    <xf numFmtId="0" fontId="21" fillId="0" borderId="20" xfId="5" applyFont="1" applyBorder="1" applyAlignment="1">
      <alignment horizontal="center" vertical="center" wrapText="1"/>
    </xf>
    <xf numFmtId="0" fontId="21" fillId="0" borderId="8" xfId="5" applyFont="1" applyBorder="1" applyAlignment="1">
      <alignment horizontal="center" vertical="center" wrapText="1"/>
    </xf>
    <xf numFmtId="0" fontId="21" fillId="0" borderId="15" xfId="5" applyFont="1" applyBorder="1" applyAlignment="1">
      <alignment horizontal="center" vertical="center" wrapText="1"/>
    </xf>
    <xf numFmtId="0" fontId="21" fillId="0" borderId="1" xfId="5" applyFont="1" applyBorder="1" applyAlignment="1">
      <alignment horizontal="center" vertical="center"/>
    </xf>
    <xf numFmtId="0" fontId="21" fillId="0" borderId="1" xfId="5" applyFont="1" applyBorder="1" applyAlignment="1">
      <alignment horizontal="center" vertical="center" wrapText="1" shrinkToFit="1"/>
    </xf>
    <xf numFmtId="1" fontId="21" fillId="0" borderId="1" xfId="5" applyNumberFormat="1" applyFont="1" applyBorder="1" applyAlignment="1">
      <alignment horizontal="center" vertical="center" wrapText="1"/>
    </xf>
    <xf numFmtId="0" fontId="21" fillId="0" borderId="14" xfId="5" applyFont="1" applyBorder="1" applyAlignment="1">
      <alignment horizontal="center" vertical="center" wrapText="1"/>
    </xf>
    <xf numFmtId="0" fontId="21" fillId="0" borderId="1" xfId="5" applyFont="1" applyBorder="1" applyAlignment="1">
      <alignment horizontal="center" vertical="center" wrapText="1"/>
    </xf>
    <xf numFmtId="0" fontId="22" fillId="0" borderId="11" xfId="5" applyFont="1" applyBorder="1" applyAlignment="1">
      <alignment horizontal="center" vertical="center" wrapText="1"/>
    </xf>
    <xf numFmtId="0" fontId="22" fillId="0" borderId="10" xfId="5" applyFont="1" applyBorder="1" applyAlignment="1">
      <alignment horizontal="center" vertical="center" wrapText="1"/>
    </xf>
    <xf numFmtId="0" fontId="21" fillId="0" borderId="11" xfId="5" applyFont="1" applyBorder="1" applyAlignment="1">
      <alignment horizontal="center" vertical="center" wrapText="1"/>
    </xf>
    <xf numFmtId="0" fontId="21" fillId="0" borderId="10" xfId="5" applyFont="1" applyBorder="1" applyAlignment="1">
      <alignment horizontal="center" vertical="center" wrapText="1"/>
    </xf>
    <xf numFmtId="0" fontId="4" fillId="0" borderId="3" xfId="0" applyFont="1" applyBorder="1" applyAlignment="1" applyProtection="1">
      <alignment horizontal="left" vertical="center"/>
      <protection hidden="1"/>
    </xf>
    <xf numFmtId="0" fontId="48" fillId="0" borderId="21" xfId="9" applyFont="1" applyBorder="1" applyAlignment="1">
      <alignment horizontal="right" vertical="center"/>
    </xf>
    <xf numFmtId="0" fontId="48" fillId="0" borderId="22" xfId="9" applyFont="1" applyBorder="1" applyAlignment="1">
      <alignment horizontal="right" vertical="center"/>
    </xf>
    <xf numFmtId="0" fontId="48" fillId="0" borderId="23" xfId="9" applyFont="1" applyBorder="1" applyAlignment="1">
      <alignment horizontal="right" vertical="center"/>
    </xf>
    <xf numFmtId="0" fontId="23" fillId="4" borderId="1" xfId="5" applyFont="1" applyFill="1" applyBorder="1" applyAlignment="1">
      <alignment horizontal="center" vertical="center"/>
    </xf>
    <xf numFmtId="1" fontId="23" fillId="0" borderId="1" xfId="5" applyNumberFormat="1" applyFont="1" applyBorder="1" applyAlignment="1">
      <alignment horizontal="center" vertical="center"/>
    </xf>
    <xf numFmtId="1" fontId="23" fillId="3" borderId="1" xfId="5" applyNumberFormat="1" applyFont="1" applyFill="1" applyBorder="1" applyAlignment="1" applyProtection="1">
      <alignment horizontal="center" vertical="center"/>
      <protection locked="0"/>
    </xf>
    <xf numFmtId="1" fontId="23" fillId="4" borderId="2" xfId="5" applyNumberFormat="1" applyFont="1" applyFill="1" applyBorder="1" applyAlignment="1">
      <alignment horizontal="center" vertical="center"/>
    </xf>
    <xf numFmtId="9" fontId="23" fillId="3" borderId="11" xfId="11" applyFont="1" applyFill="1" applyBorder="1" applyAlignment="1" applyProtection="1">
      <alignment horizontal="center" vertical="top" wrapText="1"/>
      <protection locked="0"/>
    </xf>
    <xf numFmtId="9" fontId="23" fillId="3" borderId="10" xfId="11" applyFont="1" applyFill="1" applyBorder="1" applyAlignment="1" applyProtection="1">
      <alignment horizontal="center" vertical="top" wrapText="1"/>
      <protection locked="0"/>
    </xf>
    <xf numFmtId="0" fontId="23" fillId="0" borderId="14" xfId="5" applyFont="1" applyBorder="1" applyAlignment="1">
      <alignment horizontal="center" vertical="center"/>
    </xf>
    <xf numFmtId="0" fontId="23" fillId="0" borderId="11" xfId="5" applyFont="1" applyBorder="1" applyAlignment="1">
      <alignment horizontal="center" vertical="center" wrapText="1"/>
    </xf>
    <xf numFmtId="0" fontId="23" fillId="0" borderId="12" xfId="5" applyFont="1" applyBorder="1" applyAlignment="1">
      <alignment horizontal="center" vertical="center" wrapText="1"/>
    </xf>
    <xf numFmtId="0" fontId="7" fillId="4" borderId="11" xfId="6" applyFont="1" applyFill="1" applyBorder="1" applyAlignment="1">
      <alignment horizontal="center" vertical="center" wrapText="1"/>
    </xf>
    <xf numFmtId="0" fontId="7" fillId="4" borderId="12" xfId="6" applyFont="1" applyFill="1" applyBorder="1" applyAlignment="1">
      <alignment horizontal="center" vertical="center" wrapText="1"/>
    </xf>
    <xf numFmtId="0" fontId="44" fillId="3" borderId="11" xfId="9" applyFont="1" applyFill="1" applyBorder="1" applyAlignment="1" applyProtection="1">
      <alignment horizontal="center" vertical="center"/>
      <protection locked="0"/>
    </xf>
    <xf numFmtId="0" fontId="44" fillId="3" borderId="12" xfId="9" applyFont="1" applyFill="1" applyBorder="1" applyAlignment="1" applyProtection="1">
      <alignment horizontal="center" vertical="center"/>
      <protection locked="0"/>
    </xf>
    <xf numFmtId="9" fontId="44" fillId="0" borderId="11" xfId="9" applyNumberFormat="1" applyFont="1" applyBorder="1" applyAlignment="1">
      <alignment horizontal="center" vertical="center"/>
    </xf>
    <xf numFmtId="9" fontId="44" fillId="0" borderId="12" xfId="9" applyNumberFormat="1" applyFont="1" applyBorder="1" applyAlignment="1">
      <alignment horizontal="center" vertical="center"/>
    </xf>
    <xf numFmtId="0" fontId="23" fillId="0" borderId="10" xfId="5" applyFont="1" applyBorder="1" applyAlignment="1">
      <alignment horizontal="center" vertical="center" wrapText="1"/>
    </xf>
    <xf numFmtId="0" fontId="7" fillId="4" borderId="10" xfId="6" applyFont="1" applyFill="1" applyBorder="1" applyAlignment="1">
      <alignment horizontal="center" vertical="center" wrapText="1"/>
    </xf>
    <xf numFmtId="0" fontId="44" fillId="3" borderId="10" xfId="9" applyFont="1" applyFill="1" applyBorder="1" applyAlignment="1" applyProtection="1">
      <alignment horizontal="center" vertical="center"/>
      <protection locked="0"/>
    </xf>
    <xf numFmtId="9" fontId="44" fillId="0" borderId="10" xfId="9" applyNumberFormat="1" applyFont="1" applyBorder="1" applyAlignment="1">
      <alignment horizontal="center" vertical="center"/>
    </xf>
    <xf numFmtId="9" fontId="23" fillId="3" borderId="11" xfId="11" applyFont="1" applyFill="1" applyBorder="1" applyAlignment="1" applyProtection="1">
      <alignment horizontal="center" vertical="center" wrapText="1"/>
      <protection locked="0"/>
    </xf>
    <xf numFmtId="9" fontId="23" fillId="3" borderId="12" xfId="11" applyFont="1" applyFill="1" applyBorder="1" applyAlignment="1" applyProtection="1">
      <alignment horizontal="center" vertical="center" wrapText="1"/>
      <protection locked="0"/>
    </xf>
    <xf numFmtId="0" fontId="44" fillId="0" borderId="11" xfId="9" applyFont="1" applyBorder="1" applyAlignment="1">
      <alignment horizontal="center" vertical="center"/>
    </xf>
    <xf numFmtId="0" fontId="44" fillId="0" borderId="12" xfId="9" applyFont="1" applyBorder="1" applyAlignment="1">
      <alignment horizontal="center" vertical="center"/>
    </xf>
    <xf numFmtId="0" fontId="1" fillId="0" borderId="3" xfId="0" applyFont="1" applyBorder="1" applyAlignment="1">
      <alignment vertical="center"/>
    </xf>
    <xf numFmtId="0" fontId="1" fillId="0" borderId="1" xfId="0" applyFont="1" applyBorder="1" applyAlignment="1">
      <alignment vertical="center"/>
    </xf>
    <xf numFmtId="0" fontId="36" fillId="0" borderId="1" xfId="0" applyFont="1" applyBorder="1" applyAlignment="1">
      <alignment horizontal="justify" vertical="center" wrapText="1"/>
    </xf>
    <xf numFmtId="0" fontId="49" fillId="0" borderId="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vertical="center"/>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top" wrapText="1"/>
    </xf>
    <xf numFmtId="0" fontId="50" fillId="0" borderId="2" xfId="0" applyFont="1" applyBorder="1" applyAlignment="1">
      <alignment horizontal="center" vertical="top" wrapText="1"/>
    </xf>
    <xf numFmtId="0" fontId="50" fillId="0" borderId="3" xfId="0" applyFont="1" applyBorder="1" applyAlignment="1">
      <alignment horizontal="center" vertical="top" wrapText="1"/>
    </xf>
    <xf numFmtId="0" fontId="2"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13" fillId="0" borderId="1" xfId="0" applyFont="1" applyBorder="1" applyAlignment="1">
      <alignment horizontal="center" vertical="center" wrapText="1"/>
    </xf>
    <xf numFmtId="0" fontId="1" fillId="0" borderId="1" xfId="0" applyFont="1" applyBorder="1" applyAlignment="1">
      <alignment vertical="top"/>
    </xf>
  </cellXfs>
  <cellStyles count="12">
    <cellStyle name="Comma 2" xfId="1" xr:uid="{00000000-0005-0000-0000-000000000000}"/>
    <cellStyle name="Currency 2" xfId="2" xr:uid="{00000000-0005-0000-0000-000001000000}"/>
    <cellStyle name="Excel Built-in Normal" xfId="3" xr:uid="{00000000-0005-0000-0000-000002000000}"/>
    <cellStyle name="Excel Built-in Normal 1"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5" xfId="8" xr:uid="{00000000-0005-0000-0000-000008000000}"/>
    <cellStyle name="Normal 5 2" xfId="9" xr:uid="{00000000-0005-0000-0000-000009000000}"/>
    <cellStyle name="Normal_Entertainment Form" xfId="10" xr:uid="{00000000-0005-0000-0000-00000A000000}"/>
    <cellStyle name="Percent"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wr2_powergrid_in/Documents/WR-II%20RHQ/Engineering/7%20PROJECTS/Navsari%20New/Resedential%20Quarter%20CC%20TC%20Road%20dran/B1%20Quarter%202%20Block/BOQ%20B1%20Qtr%202%20Block.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3A PART-A (Sch-Civil)"/>
      <sheetName val="Sch-3B PART-A (NS-Civil)"/>
      <sheetName val="Sch-3C PART-A (Sch-Electrical)"/>
      <sheetName val="Sch-3D PART-A (NS-Electrical)"/>
      <sheetName val="Sch5 Taxes"/>
      <sheetName val="Sch6 Summary"/>
      <sheetName val="QTY TYPE B1 BLOCK 1"/>
      <sheetName val="QTY TYPE-B1 BLOCK 2"/>
    </sheetNames>
    <sheetDataSet>
      <sheetData sheetId="0"/>
      <sheetData sheetId="1"/>
      <sheetData sheetId="2"/>
      <sheetData sheetId="3"/>
      <sheetData sheetId="4"/>
      <sheetData sheetId="5"/>
      <sheetData sheetId="6">
        <row r="1083">
          <cell r="J1083">
            <v>710</v>
          </cell>
        </row>
      </sheetData>
      <sheetData sheetId="7">
        <row r="1098">
          <cell r="J1098">
            <v>710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ir case and common area"/>
      <sheetName val="B3 Qtr "/>
      <sheetName val="B2 QTR "/>
      <sheetName val="B1 qtr"/>
      <sheetName val="Summary"/>
      <sheetName val="ESTIMATE BOQ  "/>
      <sheetName val="Rate Calculation for Non SCH"/>
    </sheetNames>
    <sheetDataSet>
      <sheetData sheetId="0" refreshError="1"/>
      <sheetData sheetId="1" refreshError="1"/>
      <sheetData sheetId="2" refreshError="1"/>
      <sheetData sheetId="3" refreshError="1"/>
      <sheetData sheetId="4" refreshError="1">
        <row r="9">
          <cell r="D9">
            <v>20</v>
          </cell>
          <cell r="V9">
            <v>20</v>
          </cell>
        </row>
        <row r="15">
          <cell r="G15">
            <v>4</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5"/>
  <sheetViews>
    <sheetView tabSelected="1" view="pageBreakPreview" topLeftCell="A13" zoomScale="85" zoomScaleNormal="85" zoomScaleSheetLayoutView="85" workbookViewId="0">
      <pane ySplit="16" topLeftCell="A269" activePane="bottomLeft" state="frozen"/>
      <selection activeCell="A13" sqref="A13"/>
      <selection pane="bottomLeft" activeCell="P269" sqref="P269"/>
    </sheetView>
  </sheetViews>
  <sheetFormatPr defaultRowHeight="15"/>
  <cols>
    <col min="1" max="1" width="9.140625" style="55" customWidth="1"/>
    <col min="2" max="2" width="13.42578125" style="55" customWidth="1"/>
    <col min="3" max="3" width="13" style="55" customWidth="1"/>
    <col min="4" max="4" width="12.28515625" style="55" customWidth="1"/>
    <col min="5" max="5" width="12" style="55" customWidth="1"/>
    <col min="6" max="6" width="11.7109375" style="55" customWidth="1"/>
    <col min="7" max="7" width="14.7109375" style="55" customWidth="1"/>
    <col min="8" max="8" width="12.5703125" style="55" customWidth="1"/>
    <col min="9" max="9" width="59" style="55" customWidth="1"/>
    <col min="10" max="10" width="8.7109375" style="55" customWidth="1"/>
    <col min="11" max="12" width="13.140625" style="55" hidden="1" customWidth="1"/>
    <col min="13" max="13" width="20.85546875" style="55" customWidth="1"/>
    <col min="14" max="15" width="12.7109375" style="55" customWidth="1"/>
    <col min="16" max="16" width="25.42578125" style="55" customWidth="1"/>
    <col min="17" max="17" width="22.85546875" style="55" bestFit="1" customWidth="1"/>
    <col min="18" max="18" width="18.7109375" style="55" customWidth="1"/>
    <col min="19" max="19" width="12.42578125" style="55" bestFit="1" customWidth="1"/>
    <col min="20" max="20" width="11.7109375" style="55" customWidth="1"/>
    <col min="21" max="21" width="12.42578125" style="55" customWidth="1"/>
    <col min="22" max="16384" width="9.140625" style="55"/>
  </cols>
  <sheetData>
    <row r="1" spans="1:18" ht="37.15" customHeight="1">
      <c r="A1" s="405" t="s">
        <v>70</v>
      </c>
      <c r="B1" s="406"/>
      <c r="C1" s="406"/>
      <c r="D1" s="406"/>
      <c r="E1" s="406"/>
      <c r="F1" s="406"/>
      <c r="G1" s="406"/>
      <c r="H1" s="406"/>
      <c r="I1" s="406"/>
      <c r="J1" s="406"/>
      <c r="K1" s="406"/>
      <c r="L1" s="406"/>
      <c r="M1" s="406"/>
      <c r="N1" s="406"/>
      <c r="O1" s="406"/>
      <c r="P1" s="406"/>
      <c r="Q1" s="407"/>
      <c r="R1" s="11"/>
    </row>
    <row r="2" spans="1:18" ht="36" customHeight="1">
      <c r="A2" s="408" t="s">
        <v>71</v>
      </c>
      <c r="B2" s="409"/>
      <c r="C2" s="409"/>
      <c r="D2" s="409"/>
      <c r="E2" s="409"/>
      <c r="F2" s="409"/>
      <c r="G2" s="409"/>
      <c r="H2" s="409"/>
      <c r="I2" s="409"/>
      <c r="J2" s="409"/>
      <c r="K2" s="409"/>
      <c r="L2" s="409"/>
      <c r="M2" s="409"/>
      <c r="N2" s="409"/>
      <c r="O2" s="409"/>
      <c r="P2" s="409"/>
      <c r="Q2" s="410"/>
      <c r="R2" s="11"/>
    </row>
    <row r="3" spans="1:18" ht="44.45" customHeight="1">
      <c r="A3" s="408" t="s">
        <v>72</v>
      </c>
      <c r="B3" s="409"/>
      <c r="C3" s="409"/>
      <c r="D3" s="409"/>
      <c r="E3" s="409"/>
      <c r="F3" s="409"/>
      <c r="G3" s="409"/>
      <c r="H3" s="409"/>
      <c r="I3" s="409"/>
      <c r="J3" s="409"/>
      <c r="K3" s="409"/>
      <c r="L3" s="409"/>
      <c r="M3" s="409"/>
      <c r="N3" s="409"/>
      <c r="O3" s="409"/>
      <c r="P3" s="409"/>
      <c r="Q3" s="410"/>
      <c r="R3" s="11"/>
    </row>
    <row r="4" spans="1:18" ht="36.6" customHeight="1">
      <c r="A4" s="411" t="s">
        <v>531</v>
      </c>
      <c r="B4" s="412"/>
      <c r="C4" s="412"/>
      <c r="D4" s="412"/>
      <c r="E4" s="412"/>
      <c r="F4" s="412"/>
      <c r="G4" s="412"/>
      <c r="H4" s="412"/>
      <c r="I4" s="412"/>
      <c r="J4" s="412"/>
      <c r="K4" s="412"/>
      <c r="L4" s="412"/>
      <c r="M4" s="412"/>
      <c r="N4" s="412"/>
      <c r="O4" s="412"/>
      <c r="P4" s="412"/>
      <c r="Q4" s="413"/>
      <c r="R4" s="11"/>
    </row>
    <row r="5" spans="1:18" ht="24.6" customHeight="1">
      <c r="A5" s="395" t="s">
        <v>477</v>
      </c>
      <c r="B5" s="396"/>
      <c r="C5" s="396"/>
      <c r="D5" s="396"/>
      <c r="E5" s="396"/>
      <c r="F5" s="396"/>
      <c r="G5" s="396"/>
      <c r="H5" s="396"/>
      <c r="I5" s="396"/>
      <c r="J5" s="396"/>
      <c r="K5" s="396"/>
      <c r="L5" s="396"/>
      <c r="M5" s="396"/>
      <c r="N5" s="396"/>
      <c r="O5" s="396"/>
      <c r="P5" s="396"/>
      <c r="Q5" s="397"/>
      <c r="R5" s="44"/>
    </row>
    <row r="6" spans="1:18" ht="37.15" customHeight="1">
      <c r="A6" s="395"/>
      <c r="B6" s="397"/>
      <c r="C6" s="395" t="s">
        <v>73</v>
      </c>
      <c r="D6" s="396"/>
      <c r="E6" s="396"/>
      <c r="F6" s="396"/>
      <c r="G6" s="396"/>
      <c r="H6" s="396"/>
      <c r="I6" s="396"/>
      <c r="J6" s="396"/>
      <c r="K6" s="396"/>
      <c r="L6" s="396"/>
      <c r="M6" s="396"/>
      <c r="N6" s="396"/>
      <c r="O6" s="396"/>
      <c r="P6" s="396"/>
      <c r="Q6" s="397"/>
      <c r="R6" s="44"/>
    </row>
    <row r="7" spans="1:18" ht="29.45" customHeight="1">
      <c r="A7" s="403" t="s">
        <v>74</v>
      </c>
      <c r="B7" s="393"/>
      <c r="C7" s="393"/>
      <c r="D7" s="393"/>
      <c r="E7" s="393"/>
      <c r="F7" s="393"/>
      <c r="G7" s="393"/>
      <c r="H7" s="393"/>
      <c r="I7" s="393"/>
      <c r="J7" s="393"/>
      <c r="K7" s="393"/>
      <c r="L7" s="393"/>
      <c r="M7" s="393"/>
      <c r="N7" s="393"/>
      <c r="O7" s="393"/>
      <c r="P7" s="393"/>
      <c r="Q7" s="394"/>
      <c r="R7" s="44"/>
    </row>
    <row r="8" spans="1:18" ht="36" customHeight="1">
      <c r="A8" s="403" t="s">
        <v>76</v>
      </c>
      <c r="B8" s="393"/>
      <c r="C8" s="393"/>
      <c r="D8" s="393"/>
      <c r="E8" s="393"/>
      <c r="F8" s="393"/>
      <c r="G8" s="393"/>
      <c r="H8" s="393"/>
      <c r="I8" s="393"/>
      <c r="J8" s="393"/>
      <c r="K8" s="393"/>
      <c r="L8" s="393"/>
      <c r="M8" s="393"/>
      <c r="N8" s="393"/>
      <c r="O8" s="393"/>
      <c r="P8" s="393"/>
      <c r="Q8" s="394"/>
      <c r="R8" s="44"/>
    </row>
    <row r="9" spans="1:18" ht="32.450000000000003" customHeight="1">
      <c r="A9" s="403" t="s">
        <v>78</v>
      </c>
      <c r="B9" s="393"/>
      <c r="C9" s="393"/>
      <c r="D9" s="393"/>
      <c r="E9" s="393"/>
      <c r="F9" s="393"/>
      <c r="G9" s="393"/>
      <c r="H9" s="393"/>
      <c r="I9" s="393"/>
      <c r="J9" s="393"/>
      <c r="K9" s="393"/>
      <c r="L9" s="393"/>
      <c r="M9" s="393"/>
      <c r="N9" s="393"/>
      <c r="O9" s="393"/>
      <c r="P9" s="393"/>
      <c r="Q9" s="394"/>
      <c r="R9" s="44"/>
    </row>
    <row r="10" spans="1:18" ht="31.15" customHeight="1">
      <c r="A10" s="46"/>
      <c r="B10" s="46"/>
      <c r="C10" s="46"/>
      <c r="D10" s="46"/>
      <c r="E10" s="418"/>
      <c r="F10" s="419"/>
      <c r="G10" s="419"/>
      <c r="H10" s="419"/>
      <c r="I10" s="419"/>
      <c r="J10" s="419"/>
      <c r="K10" s="419"/>
      <c r="L10" s="419"/>
      <c r="M10" s="419"/>
      <c r="N10" s="393"/>
      <c r="O10" s="393"/>
      <c r="P10" s="393"/>
      <c r="Q10" s="394"/>
      <c r="R10" s="44"/>
    </row>
    <row r="11" spans="1:18" ht="39" customHeight="1">
      <c r="A11" s="44"/>
      <c r="B11" s="44"/>
      <c r="C11" s="44"/>
      <c r="D11" s="44"/>
      <c r="E11" s="418"/>
      <c r="F11" s="419"/>
      <c r="G11" s="419"/>
      <c r="H11" s="419"/>
      <c r="I11" s="419"/>
      <c r="J11" s="419"/>
      <c r="K11" s="419"/>
      <c r="L11" s="419"/>
      <c r="M11" s="419"/>
      <c r="N11" s="393"/>
      <c r="O11" s="393"/>
      <c r="P11" s="393"/>
      <c r="Q11" s="394"/>
      <c r="R11" s="44"/>
    </row>
    <row r="12" spans="1:18" ht="21.6" customHeight="1">
      <c r="A12" s="403"/>
      <c r="B12" s="393"/>
      <c r="C12" s="393"/>
      <c r="D12" s="393"/>
      <c r="E12" s="393"/>
      <c r="F12" s="393"/>
      <c r="G12" s="393"/>
      <c r="H12" s="393"/>
      <c r="I12" s="393"/>
      <c r="J12" s="393"/>
      <c r="K12" s="393"/>
      <c r="L12" s="393"/>
      <c r="M12" s="393"/>
      <c r="N12" s="393"/>
      <c r="O12" s="393"/>
      <c r="P12" s="393"/>
      <c r="Q12" s="394"/>
      <c r="R12" s="44"/>
    </row>
    <row r="13" spans="1:18" ht="15" customHeight="1">
      <c r="A13" s="400" t="s">
        <v>70</v>
      </c>
      <c r="B13" s="400"/>
      <c r="C13" s="400"/>
      <c r="D13" s="400"/>
      <c r="E13" s="400"/>
      <c r="F13" s="400"/>
      <c r="G13" s="400"/>
      <c r="H13" s="400"/>
      <c r="I13" s="400"/>
      <c r="J13" s="400"/>
      <c r="K13" s="400"/>
      <c r="L13" s="400"/>
      <c r="M13" s="400"/>
      <c r="N13" s="400"/>
      <c r="O13" s="400"/>
      <c r="P13" s="400"/>
      <c r="Q13" s="400"/>
      <c r="R13" s="400"/>
    </row>
    <row r="14" spans="1:18" ht="15" customHeight="1">
      <c r="A14" s="401" t="s">
        <v>71</v>
      </c>
      <c r="B14" s="401"/>
      <c r="C14" s="401"/>
      <c r="D14" s="401"/>
      <c r="E14" s="401"/>
      <c r="F14" s="401"/>
      <c r="G14" s="401"/>
      <c r="H14" s="401"/>
      <c r="I14" s="401"/>
      <c r="J14" s="401"/>
      <c r="K14" s="401"/>
      <c r="L14" s="401"/>
      <c r="M14" s="401"/>
      <c r="N14" s="401"/>
      <c r="O14" s="401"/>
      <c r="P14" s="401"/>
      <c r="Q14" s="401"/>
      <c r="R14" s="401"/>
    </row>
    <row r="15" spans="1:18" ht="15" customHeight="1">
      <c r="A15" s="401" t="s">
        <v>72</v>
      </c>
      <c r="B15" s="401"/>
      <c r="C15" s="401"/>
      <c r="D15" s="401"/>
      <c r="E15" s="401"/>
      <c r="F15" s="401"/>
      <c r="G15" s="401"/>
      <c r="H15" s="401"/>
      <c r="I15" s="401"/>
      <c r="J15" s="401"/>
      <c r="K15" s="401"/>
      <c r="L15" s="401"/>
      <c r="M15" s="401"/>
      <c r="N15" s="401"/>
      <c r="O15" s="401"/>
      <c r="P15" s="401"/>
      <c r="Q15" s="401"/>
      <c r="R15" s="401"/>
    </row>
    <row r="16" spans="1:18" ht="31.5" customHeight="1">
      <c r="A16" s="402" t="s">
        <v>700</v>
      </c>
      <c r="B16" s="402"/>
      <c r="C16" s="402"/>
      <c r="D16" s="402"/>
      <c r="E16" s="402"/>
      <c r="F16" s="402"/>
      <c r="G16" s="402"/>
      <c r="H16" s="402"/>
      <c r="I16" s="402"/>
      <c r="J16" s="402"/>
      <c r="K16" s="402"/>
      <c r="L16" s="402"/>
      <c r="M16" s="402"/>
      <c r="N16" s="402"/>
      <c r="O16" s="402"/>
      <c r="P16" s="402"/>
      <c r="Q16" s="402"/>
      <c r="R16" s="402"/>
    </row>
    <row r="17" spans="1:20" ht="15" customHeight="1">
      <c r="A17" s="438" t="s">
        <v>701</v>
      </c>
      <c r="B17" s="438"/>
      <c r="C17" s="438"/>
      <c r="D17" s="438"/>
      <c r="E17" s="438"/>
      <c r="F17" s="438"/>
      <c r="G17" s="438"/>
      <c r="H17" s="438"/>
      <c r="I17" s="438"/>
      <c r="J17" s="438"/>
      <c r="K17" s="438"/>
      <c r="L17" s="438"/>
      <c r="M17" s="438"/>
      <c r="N17" s="438"/>
      <c r="O17" s="438"/>
      <c r="P17" s="438"/>
      <c r="Q17" s="438"/>
      <c r="R17" s="438"/>
    </row>
    <row r="18" spans="1:20" ht="15" customHeight="1">
      <c r="A18" s="438" t="s">
        <v>73</v>
      </c>
      <c r="B18" s="438"/>
      <c r="C18" s="438"/>
      <c r="D18" s="438"/>
      <c r="E18" s="438"/>
      <c r="F18" s="438"/>
      <c r="G18" s="438"/>
      <c r="H18" s="438"/>
      <c r="I18" s="438"/>
      <c r="J18" s="438"/>
      <c r="K18" s="438"/>
      <c r="L18" s="438"/>
      <c r="M18" s="438"/>
      <c r="N18" s="438"/>
      <c r="O18" s="438"/>
      <c r="P18" s="438"/>
      <c r="Q18" s="438"/>
      <c r="R18" s="438"/>
    </row>
    <row r="19" spans="1:20" customFormat="1">
      <c r="A19" s="4" t="s">
        <v>74</v>
      </c>
      <c r="B19" s="4"/>
      <c r="C19" s="4"/>
      <c r="D19" s="4"/>
      <c r="E19" s="432"/>
      <c r="F19" s="433"/>
      <c r="G19" s="433"/>
      <c r="H19" s="433"/>
      <c r="I19" s="433"/>
      <c r="J19" s="433"/>
      <c r="K19" s="433"/>
      <c r="L19" s="433"/>
      <c r="M19" s="433"/>
      <c r="N19" s="434"/>
      <c r="O19" s="404" t="s">
        <v>75</v>
      </c>
      <c r="P19" s="404"/>
      <c r="Q19" s="404"/>
      <c r="R19" s="404"/>
    </row>
    <row r="20" spans="1:20" customFormat="1">
      <c r="A20" s="404" t="s">
        <v>76</v>
      </c>
      <c r="B20" s="404"/>
      <c r="C20" s="404"/>
      <c r="D20" s="404"/>
      <c r="E20" s="432"/>
      <c r="F20" s="433"/>
      <c r="G20" s="433"/>
      <c r="H20" s="433"/>
      <c r="I20" s="433"/>
      <c r="J20" s="433"/>
      <c r="K20" s="433"/>
      <c r="L20" s="433"/>
      <c r="M20" s="433"/>
      <c r="N20" s="434"/>
      <c r="O20" s="404" t="s">
        <v>77</v>
      </c>
      <c r="P20" s="404"/>
      <c r="Q20" s="404"/>
      <c r="R20" s="404"/>
    </row>
    <row r="21" spans="1:20" customFormat="1">
      <c r="A21" s="404" t="s">
        <v>78</v>
      </c>
      <c r="B21" s="439"/>
      <c r="C21" s="439"/>
      <c r="D21" s="439"/>
      <c r="E21" s="432"/>
      <c r="F21" s="433"/>
      <c r="G21" s="433"/>
      <c r="H21" s="433"/>
      <c r="I21" s="433"/>
      <c r="J21" s="433"/>
      <c r="K21" s="433"/>
      <c r="L21" s="433"/>
      <c r="M21" s="433"/>
      <c r="N21" s="434"/>
      <c r="O21" s="404" t="s">
        <v>79</v>
      </c>
      <c r="P21" s="404"/>
      <c r="Q21" s="404"/>
      <c r="R21" s="404"/>
    </row>
    <row r="22" spans="1:20" customFormat="1">
      <c r="A22" s="2"/>
      <c r="B22" s="2"/>
      <c r="C22" s="2"/>
      <c r="D22" s="3"/>
      <c r="E22" s="432"/>
      <c r="F22" s="433"/>
      <c r="G22" s="433"/>
      <c r="H22" s="433"/>
      <c r="I22" s="433"/>
      <c r="J22" s="433"/>
      <c r="K22" s="433"/>
      <c r="L22" s="433"/>
      <c r="M22" s="433"/>
      <c r="N22" s="434"/>
      <c r="O22" s="404" t="s">
        <v>80</v>
      </c>
      <c r="P22" s="404"/>
      <c r="Q22" s="404"/>
      <c r="R22" s="404"/>
    </row>
    <row r="23" spans="1:20" customFormat="1">
      <c r="A23" s="2"/>
      <c r="B23" s="2"/>
      <c r="C23" s="2"/>
      <c r="D23" s="3"/>
      <c r="E23" s="432"/>
      <c r="F23" s="433"/>
      <c r="G23" s="433"/>
      <c r="H23" s="433"/>
      <c r="I23" s="433"/>
      <c r="J23" s="433"/>
      <c r="K23" s="433"/>
      <c r="L23" s="433"/>
      <c r="M23" s="433"/>
      <c r="N23" s="434"/>
      <c r="O23" s="404" t="s">
        <v>81</v>
      </c>
      <c r="P23" s="404"/>
      <c r="Q23" s="404"/>
      <c r="R23" s="404"/>
    </row>
    <row r="24" spans="1:20" customFormat="1">
      <c r="A24" s="435"/>
      <c r="B24" s="436"/>
      <c r="C24" s="436"/>
      <c r="D24" s="436"/>
      <c r="E24" s="436"/>
      <c r="F24" s="436"/>
      <c r="G24" s="436"/>
      <c r="H24" s="436"/>
      <c r="I24" s="436"/>
      <c r="J24" s="436"/>
      <c r="K24" s="436"/>
      <c r="L24" s="436"/>
      <c r="M24" s="436"/>
      <c r="N24" s="437"/>
      <c r="O24" s="404" t="s">
        <v>82</v>
      </c>
      <c r="P24" s="404"/>
      <c r="Q24" s="404"/>
      <c r="R24" s="404"/>
    </row>
    <row r="25" spans="1:20" customFormat="1" ht="15" customHeight="1">
      <c r="A25" s="340" t="s">
        <v>702</v>
      </c>
      <c r="B25" s="340"/>
      <c r="C25" s="340"/>
      <c r="D25" s="340"/>
      <c r="E25" s="340"/>
      <c r="F25" s="340"/>
      <c r="G25" s="340"/>
      <c r="H25" s="340"/>
      <c r="I25" s="340"/>
      <c r="J25" s="340"/>
      <c r="K25" s="340"/>
      <c r="L25" s="340"/>
      <c r="M25" s="340"/>
      <c r="N25" s="340"/>
      <c r="O25" s="340"/>
      <c r="P25" s="340"/>
      <c r="Q25" s="173"/>
      <c r="R25" s="173"/>
    </row>
    <row r="26" spans="1:20">
      <c r="A26" s="44"/>
      <c r="B26" s="403"/>
      <c r="C26" s="394"/>
      <c r="D26" s="44"/>
      <c r="E26" s="44"/>
      <c r="F26" s="44"/>
      <c r="G26" s="44"/>
      <c r="H26" s="403"/>
      <c r="I26" s="394"/>
      <c r="J26" s="42"/>
      <c r="K26" s="395"/>
      <c r="L26" s="396"/>
      <c r="M26" s="396"/>
      <c r="N26" s="396"/>
      <c r="O26" s="396"/>
      <c r="P26" s="397"/>
      <c r="Q26" s="42"/>
      <c r="R26" s="44"/>
    </row>
    <row r="27" spans="1:20" ht="15" customHeight="1">
      <c r="A27" s="387" t="s">
        <v>83</v>
      </c>
      <c r="B27" s="387" t="s">
        <v>84</v>
      </c>
      <c r="C27" s="387" t="s">
        <v>85</v>
      </c>
      <c r="D27" s="79" t="s">
        <v>86</v>
      </c>
      <c r="E27" s="387" t="s">
        <v>92</v>
      </c>
      <c r="F27" s="420" t="s">
        <v>91</v>
      </c>
      <c r="G27" s="421"/>
      <c r="H27" s="414" t="s">
        <v>563</v>
      </c>
      <c r="I27" s="415"/>
      <c r="J27" s="387" t="s">
        <v>63</v>
      </c>
      <c r="K27" s="387" t="s">
        <v>821</v>
      </c>
      <c r="L27" s="387" t="s">
        <v>822</v>
      </c>
      <c r="M27" s="398" t="s">
        <v>539</v>
      </c>
      <c r="N27" s="387" t="s">
        <v>678</v>
      </c>
      <c r="O27" s="398" t="s">
        <v>677</v>
      </c>
      <c r="P27" s="387" t="s">
        <v>679</v>
      </c>
      <c r="Q27" s="387" t="s">
        <v>88</v>
      </c>
      <c r="R27" s="387" t="s">
        <v>89</v>
      </c>
    </row>
    <row r="28" spans="1:20" ht="43.9" customHeight="1">
      <c r="A28" s="388"/>
      <c r="B28" s="388"/>
      <c r="C28" s="388"/>
      <c r="D28" s="79" t="s">
        <v>90</v>
      </c>
      <c r="E28" s="388"/>
      <c r="F28" s="422"/>
      <c r="G28" s="423"/>
      <c r="H28" s="416"/>
      <c r="I28" s="417"/>
      <c r="J28" s="388"/>
      <c r="K28" s="388"/>
      <c r="L28" s="388"/>
      <c r="M28" s="399"/>
      <c r="N28" s="388"/>
      <c r="O28" s="399"/>
      <c r="P28" s="388"/>
      <c r="Q28" s="388"/>
      <c r="R28" s="388"/>
    </row>
    <row r="29" spans="1:20" s="8" customFormat="1" ht="18" customHeight="1">
      <c r="A29" s="5">
        <v>1</v>
      </c>
      <c r="B29" s="5">
        <v>2</v>
      </c>
      <c r="C29" s="5">
        <v>3</v>
      </c>
      <c r="D29" s="5">
        <v>4</v>
      </c>
      <c r="E29" s="5">
        <v>5</v>
      </c>
      <c r="F29" s="5">
        <v>6</v>
      </c>
      <c r="G29" s="5">
        <v>7</v>
      </c>
      <c r="H29" s="389">
        <v>8</v>
      </c>
      <c r="I29" s="390"/>
      <c r="J29" s="5">
        <v>9</v>
      </c>
      <c r="K29" s="5">
        <v>6</v>
      </c>
      <c r="L29" s="5"/>
      <c r="M29" s="79">
        <v>10</v>
      </c>
      <c r="N29" s="5">
        <v>11</v>
      </c>
      <c r="O29" s="5">
        <v>12</v>
      </c>
      <c r="P29" s="5">
        <v>13</v>
      </c>
      <c r="Q29" s="5">
        <v>14</v>
      </c>
      <c r="R29" s="5">
        <v>15</v>
      </c>
    </row>
    <row r="30" spans="1:20" ht="29.45" customHeight="1">
      <c r="A30" s="36"/>
      <c r="B30" s="36"/>
      <c r="C30" s="36"/>
      <c r="D30" s="36"/>
      <c r="E30" s="11"/>
      <c r="F30" s="11"/>
      <c r="G30" s="11"/>
      <c r="H30" s="391" t="s">
        <v>562</v>
      </c>
      <c r="I30" s="392"/>
      <c r="J30" s="16"/>
      <c r="K30" s="16"/>
      <c r="L30" s="16"/>
      <c r="M30" s="313"/>
      <c r="N30" s="16"/>
      <c r="O30" s="16"/>
      <c r="P30" s="11"/>
      <c r="Q30" s="11"/>
      <c r="R30" s="11"/>
    </row>
    <row r="31" spans="1:20" ht="34.15" customHeight="1">
      <c r="A31" s="344" t="s">
        <v>95</v>
      </c>
      <c r="B31" s="335" t="s">
        <v>478</v>
      </c>
      <c r="C31" s="327" t="s">
        <v>246</v>
      </c>
      <c r="D31" s="327" t="s">
        <v>247</v>
      </c>
      <c r="E31" s="337"/>
      <c r="F31" s="333">
        <f>IF(D31&gt;0,18%,0)</f>
        <v>0.18</v>
      </c>
      <c r="G31" s="342"/>
      <c r="H31" s="36" t="s">
        <v>47</v>
      </c>
      <c r="I31" s="140" t="s">
        <v>11</v>
      </c>
      <c r="J31" s="330" t="s">
        <v>229</v>
      </c>
      <c r="K31" s="330">
        <v>70</v>
      </c>
      <c r="L31" s="330">
        <v>70</v>
      </c>
      <c r="M31" s="325">
        <f>K31+L31</f>
        <v>140</v>
      </c>
      <c r="N31" s="330">
        <v>217.55</v>
      </c>
      <c r="O31" s="330">
        <f>N31/1.18</f>
        <v>184.36440677966104</v>
      </c>
      <c r="P31" s="330">
        <f>M31*O31</f>
        <v>25811.016949152545</v>
      </c>
      <c r="Q31" s="330">
        <f>IF(ISBLANK(G31),F31*P31,G31*P31)</f>
        <v>4645.9830508474579</v>
      </c>
      <c r="R31" s="330">
        <f>+Q31+P31</f>
        <v>30457.000000000004</v>
      </c>
      <c r="S31" s="291"/>
      <c r="T31" s="291"/>
    </row>
    <row r="32" spans="1:20" ht="20.45" customHeight="1">
      <c r="A32" s="345"/>
      <c r="B32" s="336"/>
      <c r="C32" s="328"/>
      <c r="D32" s="328"/>
      <c r="E32" s="338"/>
      <c r="F32" s="339"/>
      <c r="G32" s="366"/>
      <c r="H32" s="36" t="s">
        <v>12</v>
      </c>
      <c r="I32" s="140" t="s">
        <v>48</v>
      </c>
      <c r="J32" s="332"/>
      <c r="K32" s="332"/>
      <c r="L32" s="332"/>
      <c r="M32" s="326"/>
      <c r="N32" s="332"/>
      <c r="O32" s="332"/>
      <c r="P32" s="332"/>
      <c r="Q32" s="332"/>
      <c r="R32" s="332"/>
      <c r="S32" s="291"/>
      <c r="T32" s="291"/>
    </row>
    <row r="33" spans="1:20" ht="75">
      <c r="A33" s="344" t="s">
        <v>96</v>
      </c>
      <c r="B33" s="335" t="s">
        <v>478</v>
      </c>
      <c r="C33" s="327">
        <v>120000349</v>
      </c>
      <c r="D33" s="327">
        <v>995433</v>
      </c>
      <c r="E33" s="337"/>
      <c r="F33" s="333">
        <f>IF(D33&gt;0,18%,0)</f>
        <v>0.18</v>
      </c>
      <c r="G33" s="342"/>
      <c r="H33" s="36" t="s">
        <v>528</v>
      </c>
      <c r="I33" s="140" t="s">
        <v>527</v>
      </c>
      <c r="J33" s="330" t="s">
        <v>229</v>
      </c>
      <c r="K33" s="330">
        <v>398.75</v>
      </c>
      <c r="L33" s="330">
        <v>398.75</v>
      </c>
      <c r="M33" s="325">
        <f>K33+L33</f>
        <v>797.5</v>
      </c>
      <c r="N33" s="330">
        <v>177.5</v>
      </c>
      <c r="O33" s="330">
        <f>N33/1.18</f>
        <v>150.42372881355934</v>
      </c>
      <c r="P33" s="330">
        <f>M33*O33</f>
        <v>119962.92372881358</v>
      </c>
      <c r="Q33" s="330">
        <f>IF(ISBLANK(G33),F33*P33,G33*P33)</f>
        <v>21593.326271186445</v>
      </c>
      <c r="R33" s="330">
        <f>+Q33+P33</f>
        <v>141556.25000000003</v>
      </c>
      <c r="S33" s="291"/>
      <c r="T33" s="291"/>
    </row>
    <row r="34" spans="1:20">
      <c r="A34" s="345"/>
      <c r="B34" s="336"/>
      <c r="C34" s="328"/>
      <c r="D34" s="328"/>
      <c r="E34" s="338"/>
      <c r="F34" s="339"/>
      <c r="G34" s="366"/>
      <c r="H34" s="36" t="s">
        <v>526</v>
      </c>
      <c r="I34" s="140" t="s">
        <v>8</v>
      </c>
      <c r="J34" s="332"/>
      <c r="K34" s="332"/>
      <c r="L34" s="332"/>
      <c r="M34" s="326"/>
      <c r="N34" s="332"/>
      <c r="O34" s="332"/>
      <c r="P34" s="332"/>
      <c r="Q34" s="332"/>
      <c r="R34" s="332"/>
      <c r="S34" s="291"/>
      <c r="T34" s="291"/>
    </row>
    <row r="35" spans="1:20" ht="105">
      <c r="A35" s="36" t="s">
        <v>548</v>
      </c>
      <c r="B35" s="335" t="s">
        <v>478</v>
      </c>
      <c r="C35" s="327">
        <v>120000349</v>
      </c>
      <c r="D35" s="327">
        <v>995433</v>
      </c>
      <c r="E35" s="337"/>
      <c r="F35" s="333">
        <f>IF(D35&gt;0,18%,0)</f>
        <v>0.18</v>
      </c>
      <c r="G35" s="342"/>
      <c r="H35" s="36" t="s">
        <v>49</v>
      </c>
      <c r="I35" s="140" t="s">
        <v>529</v>
      </c>
      <c r="J35" s="330" t="s">
        <v>229</v>
      </c>
      <c r="K35" s="330">
        <v>17.82</v>
      </c>
      <c r="L35" s="330">
        <v>17.82</v>
      </c>
      <c r="M35" s="325">
        <f>K35+L35</f>
        <v>35.64</v>
      </c>
      <c r="N35" s="330">
        <v>260.3</v>
      </c>
      <c r="O35" s="330">
        <f>N35/1.18</f>
        <v>220.59322033898306</v>
      </c>
      <c r="P35" s="330">
        <f>M35*O35</f>
        <v>7861.9423728813563</v>
      </c>
      <c r="Q35" s="330">
        <f>IF(ISBLANK(G35),F35*P35,G35*P35)</f>
        <v>1415.149627118644</v>
      </c>
      <c r="R35" s="330">
        <f>+Q35+P35</f>
        <v>9277.0920000000006</v>
      </c>
      <c r="S35" s="291"/>
      <c r="T35" s="291"/>
    </row>
    <row r="36" spans="1:20">
      <c r="A36" s="36"/>
      <c r="B36" s="336"/>
      <c r="C36" s="328"/>
      <c r="D36" s="328"/>
      <c r="E36" s="338"/>
      <c r="F36" s="339"/>
      <c r="G36" s="366"/>
      <c r="H36" s="36" t="s">
        <v>7</v>
      </c>
      <c r="I36" s="140" t="s">
        <v>8</v>
      </c>
      <c r="J36" s="332"/>
      <c r="K36" s="332"/>
      <c r="L36" s="332"/>
      <c r="M36" s="326"/>
      <c r="N36" s="332"/>
      <c r="O36" s="332"/>
      <c r="P36" s="332"/>
      <c r="Q36" s="332"/>
      <c r="R36" s="332"/>
      <c r="S36" s="291"/>
      <c r="T36" s="291"/>
    </row>
    <row r="37" spans="1:20" ht="120">
      <c r="A37" s="36" t="s">
        <v>823</v>
      </c>
      <c r="B37" s="36"/>
      <c r="C37" s="45"/>
      <c r="D37" s="36"/>
      <c r="E37" s="36"/>
      <c r="F37" s="36"/>
      <c r="G37" s="36"/>
      <c r="H37" s="36" t="s">
        <v>431</v>
      </c>
      <c r="I37" s="140" t="s">
        <v>432</v>
      </c>
      <c r="J37" s="36"/>
      <c r="K37" s="104"/>
      <c r="L37" s="104"/>
      <c r="M37" s="156"/>
      <c r="N37" s="104"/>
      <c r="O37" s="104"/>
      <c r="P37" s="104"/>
      <c r="Q37" s="104"/>
      <c r="R37" s="104"/>
      <c r="S37" s="291"/>
      <c r="T37" s="291"/>
    </row>
    <row r="38" spans="1:20" ht="30">
      <c r="A38" s="36"/>
      <c r="B38" s="36" t="s">
        <v>478</v>
      </c>
      <c r="C38" s="45">
        <v>120000354</v>
      </c>
      <c r="D38" s="45">
        <v>995433</v>
      </c>
      <c r="E38" s="126"/>
      <c r="F38" s="131">
        <f>IF(D38&gt;0,18%,0)</f>
        <v>0.18</v>
      </c>
      <c r="G38" s="130"/>
      <c r="H38" s="36" t="s">
        <v>5</v>
      </c>
      <c r="I38" s="140" t="s">
        <v>50</v>
      </c>
      <c r="J38" s="36" t="s">
        <v>230</v>
      </c>
      <c r="K38" s="104">
        <v>50</v>
      </c>
      <c r="L38" s="104">
        <v>50</v>
      </c>
      <c r="M38" s="305">
        <f>SUM(K38:L38)</f>
        <v>100</v>
      </c>
      <c r="N38" s="104">
        <v>352.15</v>
      </c>
      <c r="O38" s="104">
        <f>N38/1.18</f>
        <v>298.43220338983048</v>
      </c>
      <c r="P38" s="104">
        <f>M38*O38</f>
        <v>29843.220338983047</v>
      </c>
      <c r="Q38" s="104">
        <f>IF(ISBLANK(G38),F38*P38,G38*P38)</f>
        <v>5371.779661016948</v>
      </c>
      <c r="R38" s="104">
        <f>+Q38+P38</f>
        <v>35214.999999999993</v>
      </c>
      <c r="S38" s="291"/>
      <c r="T38" s="291"/>
    </row>
    <row r="39" spans="1:20" ht="77.45" customHeight="1">
      <c r="A39" s="36" t="s">
        <v>97</v>
      </c>
      <c r="B39" s="36" t="s">
        <v>478</v>
      </c>
      <c r="C39" s="45">
        <v>120000391</v>
      </c>
      <c r="D39" s="45">
        <v>995433</v>
      </c>
      <c r="E39" s="126"/>
      <c r="F39" s="131">
        <f>IF(D39&gt;0,18%,0)</f>
        <v>0.18</v>
      </c>
      <c r="G39" s="130"/>
      <c r="H39" s="36" t="s">
        <v>51</v>
      </c>
      <c r="I39" s="140" t="s">
        <v>52</v>
      </c>
      <c r="J39" s="36" t="s">
        <v>229</v>
      </c>
      <c r="K39" s="104">
        <v>438.89339999999999</v>
      </c>
      <c r="L39" s="104">
        <v>438.89339999999999</v>
      </c>
      <c r="M39" s="305">
        <f>SUM(K39:L39)</f>
        <v>877.78679999999997</v>
      </c>
      <c r="N39" s="104">
        <v>196</v>
      </c>
      <c r="O39" s="104">
        <f>N39/1.18</f>
        <v>166.10169491525426</v>
      </c>
      <c r="P39" s="104">
        <f>M39*O39</f>
        <v>145801.8752542373</v>
      </c>
      <c r="Q39" s="104">
        <f>IF(ISBLANK(G39),F39*P39,G39*P39)</f>
        <v>26244.337545762712</v>
      </c>
      <c r="R39" s="104">
        <f>+Q39+P39</f>
        <v>172046.21280000001</v>
      </c>
      <c r="S39" s="291"/>
      <c r="T39" s="291"/>
    </row>
    <row r="40" spans="1:20" ht="56.25" customHeight="1">
      <c r="A40" s="108" t="s">
        <v>98</v>
      </c>
      <c r="B40" s="36"/>
      <c r="C40" s="45"/>
      <c r="D40" s="45"/>
      <c r="E40" s="155"/>
      <c r="F40" s="131"/>
      <c r="G40" s="152"/>
      <c r="H40" s="119">
        <v>2.2599999999999998</v>
      </c>
      <c r="I40" s="121" t="s">
        <v>53</v>
      </c>
      <c r="J40" s="108"/>
      <c r="K40" s="105"/>
      <c r="L40" s="105"/>
      <c r="M40" s="305"/>
      <c r="N40" s="105"/>
      <c r="O40" s="105"/>
      <c r="P40" s="104"/>
      <c r="Q40" s="105"/>
      <c r="R40" s="105"/>
      <c r="S40" s="291"/>
      <c r="T40" s="291"/>
    </row>
    <row r="41" spans="1:20" ht="29.25" customHeight="1">
      <c r="A41" s="108"/>
      <c r="B41" s="36" t="s">
        <v>478</v>
      </c>
      <c r="C41" s="45">
        <v>120000354</v>
      </c>
      <c r="D41" s="45">
        <v>995433</v>
      </c>
      <c r="E41" s="122"/>
      <c r="F41" s="131">
        <f>IF(D41&gt;0,18%,0)</f>
        <v>0.18</v>
      </c>
      <c r="G41" s="130"/>
      <c r="H41" s="119" t="s">
        <v>13</v>
      </c>
      <c r="I41" s="121" t="s">
        <v>54</v>
      </c>
      <c r="J41" s="108" t="s">
        <v>229</v>
      </c>
      <c r="K41" s="105">
        <v>50</v>
      </c>
      <c r="L41" s="105">
        <v>50</v>
      </c>
      <c r="M41" s="305">
        <f>SUM(K41:L41)</f>
        <v>100</v>
      </c>
      <c r="N41" s="104">
        <v>126.8</v>
      </c>
      <c r="O41" s="104">
        <f>N41/1.18</f>
        <v>107.45762711864407</v>
      </c>
      <c r="P41" s="104">
        <f>M41*O41</f>
        <v>10745.762711864407</v>
      </c>
      <c r="Q41" s="104">
        <f>IF(ISBLANK(G41),F41*P41,G41*P41)</f>
        <v>1934.2372881355932</v>
      </c>
      <c r="R41" s="104">
        <f>+Q41+P41</f>
        <v>12680</v>
      </c>
      <c r="S41" s="291"/>
      <c r="T41" s="291"/>
    </row>
    <row r="42" spans="1:20" ht="45">
      <c r="A42" s="108" t="s">
        <v>99</v>
      </c>
      <c r="B42" s="108" t="s">
        <v>478</v>
      </c>
      <c r="C42" s="142">
        <v>120000392</v>
      </c>
      <c r="D42" s="142">
        <v>995433</v>
      </c>
      <c r="E42" s="122"/>
      <c r="F42" s="123">
        <f>IF(D42&gt;0,18%,0)</f>
        <v>0.18</v>
      </c>
      <c r="G42" s="130"/>
      <c r="H42" s="119" t="s">
        <v>480</v>
      </c>
      <c r="I42" s="121" t="s">
        <v>479</v>
      </c>
      <c r="J42" s="105" t="s">
        <v>229</v>
      </c>
      <c r="K42" s="105">
        <v>72</v>
      </c>
      <c r="L42" s="105">
        <v>72</v>
      </c>
      <c r="M42" s="305">
        <f>SUM(K42:L42)</f>
        <v>144</v>
      </c>
      <c r="N42" s="105">
        <v>2123.75</v>
      </c>
      <c r="O42" s="104">
        <f>N42/1.18</f>
        <v>1799.7881355932204</v>
      </c>
      <c r="P42" s="104">
        <f>M42*O42</f>
        <v>259169.49152542374</v>
      </c>
      <c r="Q42" s="105">
        <f>IF(ISBLANK(G42),F42*P42,G42*P42)</f>
        <v>46650.508474576272</v>
      </c>
      <c r="R42" s="105">
        <f>+Q42+P42</f>
        <v>305820</v>
      </c>
      <c r="S42" s="291"/>
      <c r="T42" s="291"/>
    </row>
    <row r="43" spans="1:20" ht="45">
      <c r="A43" s="36" t="s">
        <v>524</v>
      </c>
      <c r="B43" s="36"/>
      <c r="C43" s="36"/>
      <c r="D43" s="36"/>
      <c r="E43" s="36"/>
      <c r="F43" s="128"/>
      <c r="G43" s="129"/>
      <c r="H43" s="119" t="s">
        <v>433</v>
      </c>
      <c r="I43" s="121" t="s">
        <v>434</v>
      </c>
      <c r="J43" s="104"/>
      <c r="K43" s="104"/>
      <c r="L43" s="104"/>
      <c r="M43" s="306"/>
      <c r="N43" s="104"/>
      <c r="O43" s="104"/>
      <c r="P43" s="104"/>
      <c r="Q43" s="104"/>
      <c r="R43" s="104"/>
      <c r="S43" s="291"/>
      <c r="T43" s="291"/>
    </row>
    <row r="44" spans="1:20" ht="30">
      <c r="A44" s="36" t="s">
        <v>42</v>
      </c>
      <c r="B44" s="36" t="s">
        <v>478</v>
      </c>
      <c r="C44" s="45">
        <v>120000442</v>
      </c>
      <c r="D44" s="45">
        <v>995454</v>
      </c>
      <c r="E44" s="126"/>
      <c r="F44" s="88">
        <v>0.18</v>
      </c>
      <c r="G44" s="130"/>
      <c r="H44" s="119" t="s">
        <v>14</v>
      </c>
      <c r="I44" s="121" t="s">
        <v>60</v>
      </c>
      <c r="J44" s="104" t="s">
        <v>229</v>
      </c>
      <c r="K44" s="104">
        <v>30.492000000000001</v>
      </c>
      <c r="L44" s="104">
        <v>30.492000000000001</v>
      </c>
      <c r="M44" s="305">
        <f>SUM(K44:L44)</f>
        <v>60.984000000000002</v>
      </c>
      <c r="N44" s="104">
        <v>6812</v>
      </c>
      <c r="O44" s="104">
        <f>N44/1.18</f>
        <v>5772.8813559322034</v>
      </c>
      <c r="P44" s="104">
        <f>M44*O44</f>
        <v>352053.3966101695</v>
      </c>
      <c r="Q44" s="104">
        <f>IF(ISBLANK(G44),F44*P44,G44*P44)</f>
        <v>63369.611389830505</v>
      </c>
      <c r="R44" s="104">
        <f>+Q44+P44</f>
        <v>415423.00800000003</v>
      </c>
      <c r="S44" s="291"/>
      <c r="T44" s="291"/>
    </row>
    <row r="45" spans="1:20" ht="105">
      <c r="A45" s="344" t="s">
        <v>43</v>
      </c>
      <c r="B45" s="344" t="s">
        <v>478</v>
      </c>
      <c r="C45" s="327">
        <v>120000450</v>
      </c>
      <c r="D45" s="327">
        <v>995454</v>
      </c>
      <c r="E45" s="337"/>
      <c r="F45" s="385">
        <v>0.18</v>
      </c>
      <c r="G45" s="342"/>
      <c r="H45" s="119" t="s">
        <v>55</v>
      </c>
      <c r="I45" s="121" t="s">
        <v>101</v>
      </c>
      <c r="J45" s="330" t="s">
        <v>229</v>
      </c>
      <c r="K45" s="330">
        <v>5</v>
      </c>
      <c r="L45" s="330">
        <v>5</v>
      </c>
      <c r="M45" s="325">
        <f>SUM(K45:L46)</f>
        <v>10</v>
      </c>
      <c r="N45" s="330">
        <v>9895.2000000000007</v>
      </c>
      <c r="O45" s="330">
        <f>N45/1.18</f>
        <v>8385.7627118644086</v>
      </c>
      <c r="P45" s="330">
        <f>M45*O45</f>
        <v>83857.627118644086</v>
      </c>
      <c r="Q45" s="330">
        <f>IF(ISBLANK(G45),F45*P45,G45*P45)</f>
        <v>15094.372881355936</v>
      </c>
      <c r="R45" s="330">
        <f>+Q45+P45</f>
        <v>98952.000000000029</v>
      </c>
      <c r="S45" s="291"/>
      <c r="T45" s="291"/>
    </row>
    <row r="46" spans="1:20" ht="30">
      <c r="A46" s="345"/>
      <c r="B46" s="345"/>
      <c r="C46" s="328"/>
      <c r="D46" s="328"/>
      <c r="E46" s="338"/>
      <c r="F46" s="386"/>
      <c r="G46" s="366"/>
      <c r="H46" s="119" t="s">
        <v>15</v>
      </c>
      <c r="I46" s="121" t="s">
        <v>56</v>
      </c>
      <c r="J46" s="332"/>
      <c r="K46" s="332"/>
      <c r="L46" s="332"/>
      <c r="M46" s="326"/>
      <c r="N46" s="332"/>
      <c r="O46" s="332"/>
      <c r="P46" s="332"/>
      <c r="Q46" s="332"/>
      <c r="R46" s="332"/>
      <c r="S46" s="291"/>
      <c r="T46" s="291"/>
    </row>
    <row r="47" spans="1:20" ht="30">
      <c r="A47" s="344" t="s">
        <v>44</v>
      </c>
      <c r="B47" s="344" t="s">
        <v>478</v>
      </c>
      <c r="C47" s="327">
        <v>120000456</v>
      </c>
      <c r="D47" s="327">
        <v>995457</v>
      </c>
      <c r="E47" s="337"/>
      <c r="F47" s="385">
        <v>0.18</v>
      </c>
      <c r="G47" s="342"/>
      <c r="H47" s="119" t="s">
        <v>57</v>
      </c>
      <c r="I47" s="121" t="s">
        <v>58</v>
      </c>
      <c r="J47" s="330" t="s">
        <v>231</v>
      </c>
      <c r="K47" s="330">
        <v>31.68</v>
      </c>
      <c r="L47" s="330">
        <v>31.68</v>
      </c>
      <c r="M47" s="325">
        <f>SUM(K47:L48)</f>
        <v>63.36</v>
      </c>
      <c r="N47" s="330">
        <v>392.15</v>
      </c>
      <c r="O47" s="330">
        <f>N47/1.18</f>
        <v>332.33050847457628</v>
      </c>
      <c r="P47" s="330">
        <f>M47*O47</f>
        <v>21056.461016949153</v>
      </c>
      <c r="Q47" s="330">
        <f>IF(ISBLANK(G47),F47*P47,G47*P47)</f>
        <v>3790.1629830508473</v>
      </c>
      <c r="R47" s="330">
        <f>+Q47+P47</f>
        <v>24846.624</v>
      </c>
      <c r="S47" s="291"/>
      <c r="T47" s="291"/>
    </row>
    <row r="48" spans="1:20">
      <c r="A48" s="345"/>
      <c r="B48" s="345"/>
      <c r="C48" s="328"/>
      <c r="D48" s="328"/>
      <c r="E48" s="338"/>
      <c r="F48" s="386"/>
      <c r="G48" s="366"/>
      <c r="H48" s="119" t="s">
        <v>30</v>
      </c>
      <c r="I48" s="121" t="s">
        <v>59</v>
      </c>
      <c r="J48" s="332" t="s">
        <v>6</v>
      </c>
      <c r="K48" s="332"/>
      <c r="L48" s="332"/>
      <c r="M48" s="326"/>
      <c r="N48" s="332"/>
      <c r="O48" s="332"/>
      <c r="P48" s="332"/>
      <c r="Q48" s="332"/>
      <c r="R48" s="332"/>
      <c r="S48" s="291"/>
      <c r="T48" s="291"/>
    </row>
    <row r="49" spans="1:20" ht="45">
      <c r="A49" s="36" t="s">
        <v>46</v>
      </c>
      <c r="B49" s="36" t="s">
        <v>478</v>
      </c>
      <c r="C49" s="45">
        <v>120000470</v>
      </c>
      <c r="D49" s="45">
        <v>995454</v>
      </c>
      <c r="E49" s="126"/>
      <c r="F49" s="131">
        <f t="shared" ref="F49:F54" si="0">IF(D49&gt;0,18%,0)</f>
        <v>0.18</v>
      </c>
      <c r="G49" s="130"/>
      <c r="H49" s="119" t="s">
        <v>249</v>
      </c>
      <c r="I49" s="121" t="s">
        <v>250</v>
      </c>
      <c r="J49" s="35" t="s">
        <v>231</v>
      </c>
      <c r="K49" s="104">
        <v>20.7</v>
      </c>
      <c r="L49" s="104">
        <v>20.7</v>
      </c>
      <c r="M49" s="305">
        <f>SUM(K49:L49)</f>
        <v>41.4</v>
      </c>
      <c r="N49" s="104">
        <v>410.85</v>
      </c>
      <c r="O49" s="104">
        <f>N49/1.18</f>
        <v>348.17796610169495</v>
      </c>
      <c r="P49" s="104">
        <f>M49*O49</f>
        <v>14414.56779661017</v>
      </c>
      <c r="Q49" s="104">
        <f>IF(ISBLANK(G49),F49*P49,G49*P49)</f>
        <v>2594.6222033898307</v>
      </c>
      <c r="R49" s="104">
        <f>+Q49+P49</f>
        <v>17009.190000000002</v>
      </c>
      <c r="S49" s="291"/>
      <c r="T49" s="291"/>
    </row>
    <row r="50" spans="1:20" ht="75">
      <c r="A50" s="36" t="s">
        <v>65</v>
      </c>
      <c r="B50" s="36" t="s">
        <v>478</v>
      </c>
      <c r="C50" s="45">
        <v>120000472</v>
      </c>
      <c r="D50" s="45">
        <v>995454</v>
      </c>
      <c r="E50" s="126"/>
      <c r="F50" s="131">
        <f t="shared" si="0"/>
        <v>0.18</v>
      </c>
      <c r="G50" s="130"/>
      <c r="H50" s="119" t="s">
        <v>251</v>
      </c>
      <c r="I50" s="121" t="s">
        <v>252</v>
      </c>
      <c r="J50" s="35" t="s">
        <v>697</v>
      </c>
      <c r="K50" s="104">
        <v>5.2991999999999999</v>
      </c>
      <c r="L50" s="104">
        <v>5.2991999999999999</v>
      </c>
      <c r="M50" s="305">
        <f>SUM(K50:L50)</f>
        <v>10.5984</v>
      </c>
      <c r="N50" s="104">
        <v>18.149999999999999</v>
      </c>
      <c r="O50" s="104">
        <f>N50/1.18</f>
        <v>15.381355932203389</v>
      </c>
      <c r="P50" s="104">
        <f>M50*O50</f>
        <v>163.01776271186441</v>
      </c>
      <c r="Q50" s="104">
        <f>IF(ISBLANK(G50),F50*P50,G50*P50)</f>
        <v>29.343197288135592</v>
      </c>
      <c r="R50" s="104">
        <f>+Q50+P50</f>
        <v>192.36096000000001</v>
      </c>
      <c r="S50" s="291"/>
      <c r="T50" s="291"/>
    </row>
    <row r="51" spans="1:20" ht="75">
      <c r="A51" s="36" t="s">
        <v>66</v>
      </c>
      <c r="B51" s="36" t="s">
        <v>478</v>
      </c>
      <c r="C51" s="45">
        <v>120000473</v>
      </c>
      <c r="D51" s="45">
        <v>995454</v>
      </c>
      <c r="E51" s="126"/>
      <c r="F51" s="131">
        <f t="shared" si="0"/>
        <v>0.18</v>
      </c>
      <c r="G51" s="130"/>
      <c r="H51" s="119" t="s">
        <v>253</v>
      </c>
      <c r="I51" s="121" t="s">
        <v>696</v>
      </c>
      <c r="J51" s="35" t="s">
        <v>231</v>
      </c>
      <c r="K51" s="104">
        <v>23</v>
      </c>
      <c r="L51" s="104">
        <v>23</v>
      </c>
      <c r="M51" s="305">
        <f>SUM(M49:M50)</f>
        <v>51.998399999999997</v>
      </c>
      <c r="N51" s="104">
        <v>146.15</v>
      </c>
      <c r="O51" s="104">
        <f>N51/1.18</f>
        <v>123.85593220338984</v>
      </c>
      <c r="P51" s="104">
        <f>M51*O51</f>
        <v>6440.3103050847458</v>
      </c>
      <c r="Q51" s="104">
        <f>IF(ISBLANK(G51),F51*P51,G51*P51)</f>
        <v>1159.2558549152543</v>
      </c>
      <c r="R51" s="104">
        <f>+Q51+P51</f>
        <v>7599.5661600000003</v>
      </c>
      <c r="S51" s="291"/>
      <c r="T51" s="291"/>
    </row>
    <row r="52" spans="1:20" ht="90">
      <c r="A52" s="36" t="s">
        <v>67</v>
      </c>
      <c r="B52" s="36" t="s">
        <v>478</v>
      </c>
      <c r="C52" s="45">
        <v>120000477</v>
      </c>
      <c r="D52" s="45">
        <v>995454</v>
      </c>
      <c r="E52" s="126"/>
      <c r="F52" s="131">
        <f t="shared" si="0"/>
        <v>0.18</v>
      </c>
      <c r="G52" s="130"/>
      <c r="H52" s="119" t="s">
        <v>107</v>
      </c>
      <c r="I52" s="121" t="s">
        <v>69</v>
      </c>
      <c r="J52" s="35" t="s">
        <v>231</v>
      </c>
      <c r="K52" s="104">
        <v>67.5</v>
      </c>
      <c r="L52" s="104">
        <v>67.5</v>
      </c>
      <c r="M52" s="308">
        <f>SUM(K52:L52)</f>
        <v>135</v>
      </c>
      <c r="N52" s="104">
        <v>749.3</v>
      </c>
      <c r="O52" s="104">
        <f>N52/1.18</f>
        <v>635</v>
      </c>
      <c r="P52" s="104">
        <f>M52*O52</f>
        <v>85725</v>
      </c>
      <c r="Q52" s="104">
        <f>IF(ISBLANK(G52),F52*P52,G52*P52)</f>
        <v>15430.5</v>
      </c>
      <c r="R52" s="104">
        <f>+Q52+P52</f>
        <v>101155.5</v>
      </c>
      <c r="S52" s="291"/>
      <c r="T52" s="291"/>
    </row>
    <row r="53" spans="1:20" ht="30">
      <c r="A53" s="35">
        <v>7</v>
      </c>
      <c r="B53" s="36" t="s">
        <v>478</v>
      </c>
      <c r="C53" s="36"/>
      <c r="D53" s="36"/>
      <c r="E53" s="36"/>
      <c r="F53" s="128">
        <f t="shared" si="0"/>
        <v>0</v>
      </c>
      <c r="G53" s="129"/>
      <c r="H53" s="36" t="s">
        <v>108</v>
      </c>
      <c r="I53" s="121" t="s">
        <v>0</v>
      </c>
      <c r="J53" s="35"/>
      <c r="K53" s="113"/>
      <c r="L53" s="113"/>
      <c r="M53" s="309"/>
      <c r="N53" s="104"/>
      <c r="O53" s="104"/>
      <c r="P53" s="104"/>
      <c r="Q53" s="104"/>
      <c r="R53" s="104"/>
      <c r="S53" s="291"/>
      <c r="T53" s="291"/>
    </row>
    <row r="54" spans="1:20" ht="30">
      <c r="A54" s="36" t="s">
        <v>42</v>
      </c>
      <c r="B54" s="36" t="s">
        <v>478</v>
      </c>
      <c r="C54" s="45">
        <v>120000499</v>
      </c>
      <c r="D54" s="45">
        <v>995457</v>
      </c>
      <c r="E54" s="126"/>
      <c r="F54" s="131">
        <f t="shared" si="0"/>
        <v>0.18</v>
      </c>
      <c r="G54" s="130"/>
      <c r="H54" s="36" t="s">
        <v>16</v>
      </c>
      <c r="I54" s="121" t="s">
        <v>1</v>
      </c>
      <c r="J54" s="35" t="s">
        <v>231</v>
      </c>
      <c r="K54" s="104">
        <v>211.2</v>
      </c>
      <c r="L54" s="104">
        <v>211.2</v>
      </c>
      <c r="M54" s="308">
        <f>SUM(K54:L54)</f>
        <v>422.4</v>
      </c>
      <c r="N54" s="104">
        <v>392.15</v>
      </c>
      <c r="O54" s="104">
        <f>N54/1.18</f>
        <v>332.33050847457628</v>
      </c>
      <c r="P54" s="104">
        <f>M54*O54</f>
        <v>140376.40677966102</v>
      </c>
      <c r="Q54" s="104">
        <f>IF(ISBLANK(G54),F54*P54,G54*P54)</f>
        <v>25267.753220338982</v>
      </c>
      <c r="R54" s="104">
        <f>+Q54+P54</f>
        <v>165644.16</v>
      </c>
      <c r="S54" s="291"/>
      <c r="T54" s="291"/>
    </row>
    <row r="55" spans="1:20" ht="30">
      <c r="A55" s="36" t="s">
        <v>43</v>
      </c>
      <c r="B55" s="36" t="s">
        <v>478</v>
      </c>
      <c r="C55" s="45">
        <v>120000500</v>
      </c>
      <c r="D55" s="45">
        <v>995457</v>
      </c>
      <c r="E55" s="126"/>
      <c r="F55" s="131">
        <f>IF(D55&gt;0,18%,0)</f>
        <v>0.18</v>
      </c>
      <c r="G55" s="130"/>
      <c r="H55" s="36" t="s">
        <v>17</v>
      </c>
      <c r="I55" s="140" t="s">
        <v>109</v>
      </c>
      <c r="J55" s="35" t="s">
        <v>231</v>
      </c>
      <c r="K55" s="104">
        <v>93.600000000000009</v>
      </c>
      <c r="L55" s="104">
        <v>93.600000000000009</v>
      </c>
      <c r="M55" s="305">
        <f>SUM(K55:L55)</f>
        <v>187.20000000000002</v>
      </c>
      <c r="N55" s="104">
        <v>842.5</v>
      </c>
      <c r="O55" s="104">
        <f>N55/1.18</f>
        <v>713.98305084745766</v>
      </c>
      <c r="P55" s="104">
        <f>M55*O55</f>
        <v>133657.6271186441</v>
      </c>
      <c r="Q55" s="104">
        <f t="shared" ref="Q55:Q63" si="1">IF(ISBLANK(G55),F55*P55,G55*P55)</f>
        <v>24058.372881355936</v>
      </c>
      <c r="R55" s="104">
        <f>+Q55+P55</f>
        <v>157716.00000000003</v>
      </c>
      <c r="S55" s="291"/>
      <c r="T55" s="291"/>
    </row>
    <row r="56" spans="1:20" ht="30">
      <c r="A56" s="36" t="s">
        <v>44</v>
      </c>
      <c r="B56" s="36" t="s">
        <v>478</v>
      </c>
      <c r="C56" s="45">
        <v>120000501</v>
      </c>
      <c r="D56" s="45">
        <v>995457</v>
      </c>
      <c r="E56" s="126"/>
      <c r="F56" s="131">
        <f>IF(D56&gt;0,18%,0)</f>
        <v>0.18</v>
      </c>
      <c r="G56" s="130"/>
      <c r="H56" s="36" t="s">
        <v>18</v>
      </c>
      <c r="I56" s="140" t="s">
        <v>110</v>
      </c>
      <c r="J56" s="35" t="s">
        <v>231</v>
      </c>
      <c r="K56" s="104">
        <v>659.11680000000013</v>
      </c>
      <c r="L56" s="104">
        <v>659.11680000000013</v>
      </c>
      <c r="M56" s="305">
        <f>SUM(K56:L56)</f>
        <v>1318.2336000000003</v>
      </c>
      <c r="N56" s="104">
        <v>927.25</v>
      </c>
      <c r="O56" s="104">
        <f t="shared" ref="O56:O63" si="2">N56/1.18</f>
        <v>785.80508474576277</v>
      </c>
      <c r="P56" s="104">
        <f>M56*O56</f>
        <v>1035874.6657627121</v>
      </c>
      <c r="Q56" s="104">
        <f t="shared" si="1"/>
        <v>186457.43983728817</v>
      </c>
      <c r="R56" s="104">
        <f>+Q56+P56</f>
        <v>1222332.1056000004</v>
      </c>
      <c r="S56" s="291"/>
      <c r="T56" s="291"/>
    </row>
    <row r="57" spans="1:20" ht="30">
      <c r="A57" s="36" t="s">
        <v>46</v>
      </c>
      <c r="B57" s="36" t="s">
        <v>478</v>
      </c>
      <c r="C57" s="45">
        <v>120000503</v>
      </c>
      <c r="D57" s="45">
        <v>995457</v>
      </c>
      <c r="E57" s="126"/>
      <c r="F57" s="131">
        <f t="shared" ref="F57:F62" si="3">IF(D57&gt;0,18%,0)</f>
        <v>0.18</v>
      </c>
      <c r="G57" s="130"/>
      <c r="H57" s="36" t="s">
        <v>19</v>
      </c>
      <c r="I57" s="121" t="s">
        <v>111</v>
      </c>
      <c r="J57" s="35" t="s">
        <v>231</v>
      </c>
      <c r="K57" s="104">
        <v>1338.3071999999997</v>
      </c>
      <c r="L57" s="104">
        <v>1338.3071999999997</v>
      </c>
      <c r="M57" s="305">
        <f>SUM(M55:M56)</f>
        <v>1505.4336000000003</v>
      </c>
      <c r="N57" s="104">
        <v>736.4</v>
      </c>
      <c r="O57" s="104">
        <f t="shared" si="2"/>
        <v>624.06779661016947</v>
      </c>
      <c r="P57" s="104">
        <f>M57*O57</f>
        <v>939492.62969491538</v>
      </c>
      <c r="Q57" s="104">
        <f t="shared" si="1"/>
        <v>169108.67334508477</v>
      </c>
      <c r="R57" s="104">
        <f t="shared" ref="R57:R62" si="4">+Q57+P57</f>
        <v>1108601.3030400001</v>
      </c>
      <c r="S57" s="291"/>
      <c r="T57" s="291"/>
    </row>
    <row r="58" spans="1:20" ht="30">
      <c r="A58" s="36" t="s">
        <v>65</v>
      </c>
      <c r="B58" s="36" t="s">
        <v>478</v>
      </c>
      <c r="C58" s="45">
        <v>120000504</v>
      </c>
      <c r="D58" s="45">
        <v>995457</v>
      </c>
      <c r="E58" s="126"/>
      <c r="F58" s="131">
        <f t="shared" si="3"/>
        <v>0.18</v>
      </c>
      <c r="G58" s="130"/>
      <c r="H58" s="36" t="s">
        <v>20</v>
      </c>
      <c r="I58" s="121" t="s">
        <v>112</v>
      </c>
      <c r="J58" s="35" t="s">
        <v>231</v>
      </c>
      <c r="K58" s="104">
        <v>366.02999999999992</v>
      </c>
      <c r="L58" s="104">
        <v>366.02999999999992</v>
      </c>
      <c r="M58" s="305">
        <f>SUM(K58:L58)</f>
        <v>732.05999999999983</v>
      </c>
      <c r="N58" s="104">
        <v>961.3</v>
      </c>
      <c r="O58" s="104">
        <f t="shared" si="2"/>
        <v>814.66101694915255</v>
      </c>
      <c r="P58" s="104">
        <f t="shared" ref="P58:P63" si="5">M58*O58</f>
        <v>596380.74406779651</v>
      </c>
      <c r="Q58" s="104">
        <f t="shared" si="1"/>
        <v>107348.53393220337</v>
      </c>
      <c r="R58" s="104">
        <f t="shared" si="4"/>
        <v>703729.27799999993</v>
      </c>
      <c r="S58" s="291"/>
      <c r="T58" s="291"/>
    </row>
    <row r="59" spans="1:20" ht="30">
      <c r="A59" s="36" t="s">
        <v>66</v>
      </c>
      <c r="B59" s="36" t="s">
        <v>478</v>
      </c>
      <c r="C59" s="45">
        <v>120000505</v>
      </c>
      <c r="D59" s="45">
        <v>995457</v>
      </c>
      <c r="E59" s="126"/>
      <c r="F59" s="131">
        <f t="shared" si="3"/>
        <v>0.18</v>
      </c>
      <c r="G59" s="130"/>
      <c r="H59" s="36" t="s">
        <v>254</v>
      </c>
      <c r="I59" s="121" t="s">
        <v>255</v>
      </c>
      <c r="J59" s="35" t="s">
        <v>231</v>
      </c>
      <c r="K59" s="104">
        <v>28.364999999999998</v>
      </c>
      <c r="L59" s="104">
        <v>28.364999999999998</v>
      </c>
      <c r="M59" s="305">
        <f>SUM(K59:L59)</f>
        <v>56.73</v>
      </c>
      <c r="N59" s="104">
        <v>764.95</v>
      </c>
      <c r="O59" s="104">
        <f t="shared" si="2"/>
        <v>648.26271186440681</v>
      </c>
      <c r="P59" s="104">
        <f t="shared" si="5"/>
        <v>36775.943644067796</v>
      </c>
      <c r="Q59" s="104">
        <f t="shared" si="1"/>
        <v>6619.6698559322031</v>
      </c>
      <c r="R59" s="104">
        <f t="shared" si="4"/>
        <v>43395.613499999999</v>
      </c>
      <c r="S59" s="291"/>
      <c r="T59" s="291"/>
    </row>
    <row r="60" spans="1:20" ht="30">
      <c r="A60" s="36" t="s">
        <v>67</v>
      </c>
      <c r="B60" s="36" t="s">
        <v>478</v>
      </c>
      <c r="C60" s="45">
        <v>120000511</v>
      </c>
      <c r="D60" s="45">
        <v>995457</v>
      </c>
      <c r="E60" s="126"/>
      <c r="F60" s="131">
        <f t="shared" si="3"/>
        <v>0.18</v>
      </c>
      <c r="G60" s="130"/>
      <c r="H60" s="36" t="s">
        <v>256</v>
      </c>
      <c r="I60" s="121" t="s">
        <v>257</v>
      </c>
      <c r="J60" s="35" t="s">
        <v>231</v>
      </c>
      <c r="K60" s="104">
        <v>93.577600000000004</v>
      </c>
      <c r="L60" s="104">
        <v>93.577600000000004</v>
      </c>
      <c r="M60" s="305">
        <f>SUM(M58:M59)</f>
        <v>788.78999999999985</v>
      </c>
      <c r="N60" s="104">
        <v>1296.7</v>
      </c>
      <c r="O60" s="104">
        <f t="shared" si="2"/>
        <v>1098.898305084746</v>
      </c>
      <c r="P60" s="104">
        <f t="shared" si="5"/>
        <v>866799.99406779662</v>
      </c>
      <c r="Q60" s="104">
        <f t="shared" si="1"/>
        <v>156023.99893220339</v>
      </c>
      <c r="R60" s="104">
        <f t="shared" si="4"/>
        <v>1022823.993</v>
      </c>
      <c r="S60" s="291"/>
      <c r="T60" s="291"/>
    </row>
    <row r="61" spans="1:20" ht="45">
      <c r="A61" s="36" t="s">
        <v>64</v>
      </c>
      <c r="B61" s="36" t="s">
        <v>478</v>
      </c>
      <c r="C61" s="45">
        <v>120000513</v>
      </c>
      <c r="D61" s="45">
        <v>995457</v>
      </c>
      <c r="E61" s="126"/>
      <c r="F61" s="131">
        <f t="shared" si="3"/>
        <v>0.18</v>
      </c>
      <c r="G61" s="130"/>
      <c r="H61" s="36" t="s">
        <v>21</v>
      </c>
      <c r="I61" s="121" t="s">
        <v>113</v>
      </c>
      <c r="J61" s="35" t="s">
        <v>231</v>
      </c>
      <c r="K61" s="104">
        <v>17.43</v>
      </c>
      <c r="L61" s="104">
        <v>17.43</v>
      </c>
      <c r="M61" s="305">
        <f>SUM(K61:L61)</f>
        <v>34.86</v>
      </c>
      <c r="N61" s="104">
        <v>392.15</v>
      </c>
      <c r="O61" s="104">
        <f t="shared" si="2"/>
        <v>332.33050847457628</v>
      </c>
      <c r="P61" s="104">
        <f t="shared" si="5"/>
        <v>11585.041525423729</v>
      </c>
      <c r="Q61" s="104">
        <f t="shared" si="1"/>
        <v>2085.307474576271</v>
      </c>
      <c r="R61" s="104">
        <f t="shared" si="4"/>
        <v>13670.349</v>
      </c>
      <c r="S61" s="291"/>
      <c r="T61" s="291"/>
    </row>
    <row r="62" spans="1:20" ht="30">
      <c r="A62" s="36" t="s">
        <v>435</v>
      </c>
      <c r="B62" s="36" t="s">
        <v>478</v>
      </c>
      <c r="C62" s="45">
        <v>120000518</v>
      </c>
      <c r="D62" s="45">
        <v>995457</v>
      </c>
      <c r="E62" s="126"/>
      <c r="F62" s="131">
        <f t="shared" si="3"/>
        <v>0.18</v>
      </c>
      <c r="G62" s="130"/>
      <c r="H62" s="36" t="s">
        <v>22</v>
      </c>
      <c r="I62" s="121" t="s">
        <v>2</v>
      </c>
      <c r="J62" s="35" t="s">
        <v>231</v>
      </c>
      <c r="K62" s="104">
        <v>33.56</v>
      </c>
      <c r="L62" s="104">
        <v>33.56</v>
      </c>
      <c r="M62" s="305">
        <f>SUM(K62:L62)</f>
        <v>67.12</v>
      </c>
      <c r="N62" s="104">
        <v>951.1</v>
      </c>
      <c r="O62" s="104">
        <f t="shared" si="2"/>
        <v>806.01694915254245</v>
      </c>
      <c r="P62" s="104">
        <f t="shared" si="5"/>
        <v>54099.857627118654</v>
      </c>
      <c r="Q62" s="104">
        <f t="shared" si="1"/>
        <v>9737.9743728813573</v>
      </c>
      <c r="R62" s="104">
        <f t="shared" si="4"/>
        <v>63837.832000000009</v>
      </c>
      <c r="S62" s="291"/>
      <c r="T62" s="291"/>
    </row>
    <row r="63" spans="1:20" ht="30">
      <c r="A63" s="36" t="s">
        <v>100</v>
      </c>
      <c r="B63" s="36" t="s">
        <v>478</v>
      </c>
      <c r="C63" s="45">
        <v>120000560</v>
      </c>
      <c r="D63" s="45">
        <v>995478</v>
      </c>
      <c r="E63" s="126"/>
      <c r="F63" s="131">
        <f>IF(D63&gt;0,18%,0)</f>
        <v>0.18</v>
      </c>
      <c r="G63" s="130"/>
      <c r="H63" s="36" t="s">
        <v>115</v>
      </c>
      <c r="I63" s="121" t="s">
        <v>116</v>
      </c>
      <c r="J63" s="35" t="s">
        <v>10</v>
      </c>
      <c r="K63" s="104">
        <v>83</v>
      </c>
      <c r="L63" s="104">
        <v>83</v>
      </c>
      <c r="M63" s="308">
        <f>SUM(K63:L63)</f>
        <v>166</v>
      </c>
      <c r="N63" s="104">
        <v>78.400000000000006</v>
      </c>
      <c r="O63" s="104">
        <f t="shared" si="2"/>
        <v>66.440677966101703</v>
      </c>
      <c r="P63" s="104">
        <f t="shared" si="5"/>
        <v>11029.152542372882</v>
      </c>
      <c r="Q63" s="104">
        <f t="shared" si="1"/>
        <v>1985.2474576271186</v>
      </c>
      <c r="R63" s="104">
        <f>+Q63+P63</f>
        <v>13014.4</v>
      </c>
      <c r="S63" s="291"/>
      <c r="T63" s="291"/>
    </row>
    <row r="64" spans="1:20" ht="270">
      <c r="A64" s="45">
        <v>9</v>
      </c>
      <c r="B64" s="36"/>
      <c r="C64" s="45"/>
      <c r="D64" s="45"/>
      <c r="E64" s="45"/>
      <c r="F64" s="45"/>
      <c r="G64" s="45"/>
      <c r="H64" s="121" t="s">
        <v>258</v>
      </c>
      <c r="I64" s="121" t="s">
        <v>547</v>
      </c>
      <c r="J64" s="89"/>
      <c r="K64" s="120"/>
      <c r="L64" s="120"/>
      <c r="M64" s="309"/>
      <c r="N64" s="104"/>
      <c r="O64" s="104"/>
      <c r="P64" s="104"/>
      <c r="Q64" s="104"/>
      <c r="R64" s="104"/>
      <c r="S64" s="291"/>
      <c r="T64" s="291"/>
    </row>
    <row r="65" spans="1:20" ht="30">
      <c r="A65" s="45" t="s">
        <v>42</v>
      </c>
      <c r="B65" s="36" t="s">
        <v>478</v>
      </c>
      <c r="C65" s="45">
        <v>120000563</v>
      </c>
      <c r="D65" s="45">
        <v>995454</v>
      </c>
      <c r="E65" s="126"/>
      <c r="F65" s="131">
        <f>IF(D65&gt;0,18%,0)</f>
        <v>0.18</v>
      </c>
      <c r="G65" s="130"/>
      <c r="H65" s="121" t="s">
        <v>540</v>
      </c>
      <c r="I65" s="121" t="s">
        <v>541</v>
      </c>
      <c r="J65" s="35" t="s">
        <v>229</v>
      </c>
      <c r="K65" s="104">
        <v>143.66516000000001</v>
      </c>
      <c r="L65" s="104">
        <v>143.66516000000001</v>
      </c>
      <c r="M65" s="305">
        <f>SUM(K65:L65)</f>
        <v>287.33032000000003</v>
      </c>
      <c r="N65" s="104">
        <v>9655.7000000000007</v>
      </c>
      <c r="O65" s="104">
        <f>N65/1.18</f>
        <v>8182.7966101694929</v>
      </c>
      <c r="P65" s="104">
        <f>M65*O65</f>
        <v>2351165.568494916</v>
      </c>
      <c r="Q65" s="104">
        <f>IF(ISBLANK(G65),F65*P65,G65*P65)</f>
        <v>423209.80232908484</v>
      </c>
      <c r="R65" s="104">
        <f>+Q65+P65</f>
        <v>2774375.3708240008</v>
      </c>
      <c r="S65" s="291"/>
      <c r="T65" s="291"/>
    </row>
    <row r="66" spans="1:20" ht="45">
      <c r="A66" s="36" t="s">
        <v>43</v>
      </c>
      <c r="B66" s="36" t="s">
        <v>478</v>
      </c>
      <c r="C66" s="45">
        <v>120000564</v>
      </c>
      <c r="D66" s="45">
        <v>995454</v>
      </c>
      <c r="E66" s="126"/>
      <c r="F66" s="131">
        <f>IF(D66&gt;0,18%,0)</f>
        <v>0.18</v>
      </c>
      <c r="G66" s="130"/>
      <c r="H66" s="121" t="s">
        <v>542</v>
      </c>
      <c r="I66" s="121" t="s">
        <v>543</v>
      </c>
      <c r="J66" s="35" t="s">
        <v>229</v>
      </c>
      <c r="K66" s="104">
        <v>245.01477600000007</v>
      </c>
      <c r="L66" s="104">
        <v>245.01477600000007</v>
      </c>
      <c r="M66" s="305">
        <f>SUM(K66:L66)</f>
        <v>490.02955200000014</v>
      </c>
      <c r="N66" s="104">
        <v>10011.35</v>
      </c>
      <c r="O66" s="104">
        <f>N66/1.18</f>
        <v>8484.1949152542384</v>
      </c>
      <c r="P66" s="104">
        <f>M66*O66</f>
        <v>4157506.2334027137</v>
      </c>
      <c r="Q66" s="104">
        <f>IF(ISBLANK(G66),F66*P66,G66*P66)</f>
        <v>748351.12201248843</v>
      </c>
      <c r="R66" s="104">
        <f>+Q66+P66</f>
        <v>4905857.3554152017</v>
      </c>
      <c r="S66" s="291"/>
      <c r="T66" s="291"/>
    </row>
    <row r="67" spans="1:20" ht="30">
      <c r="A67" s="36" t="s">
        <v>424</v>
      </c>
      <c r="B67" s="36" t="s">
        <v>478</v>
      </c>
      <c r="C67" s="45">
        <v>120000568</v>
      </c>
      <c r="D67" s="45">
        <v>995454</v>
      </c>
      <c r="E67" s="126"/>
      <c r="F67" s="131">
        <f>IF(D67&gt;0,18%,0)</f>
        <v>0.18</v>
      </c>
      <c r="G67" s="130"/>
      <c r="H67" s="36" t="s">
        <v>259</v>
      </c>
      <c r="I67" s="121" t="s">
        <v>260</v>
      </c>
      <c r="J67" s="35" t="s">
        <v>402</v>
      </c>
      <c r="K67" s="104">
        <v>194.33996800000006</v>
      </c>
      <c r="L67" s="104">
        <v>194.33996800000006</v>
      </c>
      <c r="M67" s="308">
        <f>SUM(M65:M66)</f>
        <v>777.35987200000022</v>
      </c>
      <c r="N67" s="104">
        <v>733.5</v>
      </c>
      <c r="O67" s="104">
        <f>N67/1.18</f>
        <v>621.61016949152543</v>
      </c>
      <c r="P67" s="104">
        <f>M67*O67</f>
        <v>483214.80178983067</v>
      </c>
      <c r="Q67" s="104">
        <f>IF(ISBLANK(G67),F67*P67,G67*P67)</f>
        <v>86978.664322169512</v>
      </c>
      <c r="R67" s="104">
        <f>+Q67+P67</f>
        <v>570193.46611200017</v>
      </c>
      <c r="S67" s="291"/>
      <c r="T67" s="291"/>
    </row>
    <row r="68" spans="1:20" ht="30">
      <c r="A68" s="344" t="s">
        <v>102</v>
      </c>
      <c r="B68" s="344" t="s">
        <v>478</v>
      </c>
      <c r="C68" s="327">
        <v>120000601</v>
      </c>
      <c r="D68" s="327">
        <v>995456</v>
      </c>
      <c r="E68" s="337"/>
      <c r="F68" s="333">
        <v>0.18</v>
      </c>
      <c r="G68" s="342"/>
      <c r="H68" s="36" t="s">
        <v>261</v>
      </c>
      <c r="I68" s="121" t="s">
        <v>262</v>
      </c>
      <c r="J68" s="361" t="s">
        <v>229</v>
      </c>
      <c r="K68" s="330">
        <v>28.060000000000002</v>
      </c>
      <c r="L68" s="330">
        <v>28.060000000000002</v>
      </c>
      <c r="M68" s="329">
        <f>SUM(K68:L69)</f>
        <v>56.120000000000005</v>
      </c>
      <c r="N68" s="330">
        <v>7132.25</v>
      </c>
      <c r="O68" s="330">
        <f>N68/1.18</f>
        <v>6044.2796610169498</v>
      </c>
      <c r="P68" s="330">
        <f>M68*O68</f>
        <v>339204.97457627126</v>
      </c>
      <c r="Q68" s="330">
        <f>IF(ISBLANK(G68),F68*P68,G68*P68)</f>
        <v>61056.895423728827</v>
      </c>
      <c r="R68" s="330">
        <f>+Q68+P68</f>
        <v>400261.87000000011</v>
      </c>
      <c r="S68" s="291"/>
      <c r="T68" s="291"/>
    </row>
    <row r="69" spans="1:20">
      <c r="A69" s="345"/>
      <c r="B69" s="345"/>
      <c r="C69" s="328"/>
      <c r="D69" s="328"/>
      <c r="E69" s="338"/>
      <c r="F69" s="339"/>
      <c r="G69" s="366"/>
      <c r="H69" s="36" t="s">
        <v>263</v>
      </c>
      <c r="I69" s="121" t="s">
        <v>32</v>
      </c>
      <c r="J69" s="362"/>
      <c r="K69" s="332"/>
      <c r="L69" s="332"/>
      <c r="M69" s="326"/>
      <c r="N69" s="332"/>
      <c r="O69" s="332"/>
      <c r="P69" s="332"/>
      <c r="Q69" s="332"/>
      <c r="R69" s="332"/>
      <c r="S69" s="291"/>
      <c r="T69" s="291"/>
    </row>
    <row r="70" spans="1:20" ht="45">
      <c r="A70" s="344" t="s">
        <v>103</v>
      </c>
      <c r="B70" s="344" t="s">
        <v>478</v>
      </c>
      <c r="C70" s="327">
        <v>120000607</v>
      </c>
      <c r="D70" s="327">
        <v>995456</v>
      </c>
      <c r="E70" s="337"/>
      <c r="F70" s="333">
        <v>0.18</v>
      </c>
      <c r="G70" s="342"/>
      <c r="H70" s="36" t="s">
        <v>422</v>
      </c>
      <c r="I70" s="121" t="s">
        <v>421</v>
      </c>
      <c r="J70" s="361" t="s">
        <v>229</v>
      </c>
      <c r="K70" s="330">
        <v>106.95</v>
      </c>
      <c r="L70" s="330">
        <v>106.95</v>
      </c>
      <c r="M70" s="325">
        <f>SUM(K70:L71)</f>
        <v>213.9</v>
      </c>
      <c r="N70" s="330">
        <v>9105.9500000000007</v>
      </c>
      <c r="O70" s="330">
        <f>N70/1.18</f>
        <v>7716.9067796610179</v>
      </c>
      <c r="P70" s="330">
        <f>M70*O70</f>
        <v>1650646.3601694917</v>
      </c>
      <c r="Q70" s="330">
        <f>IF(ISBLANK(G70),F70*P70,G70*P70)</f>
        <v>297116.34483050852</v>
      </c>
      <c r="R70" s="330">
        <f>+Q70+P70</f>
        <v>1947762.7050000003</v>
      </c>
      <c r="S70" s="291"/>
      <c r="T70" s="291"/>
    </row>
    <row r="71" spans="1:20">
      <c r="A71" s="345"/>
      <c r="B71" s="345"/>
      <c r="C71" s="328"/>
      <c r="D71" s="328"/>
      <c r="E71" s="338"/>
      <c r="F71" s="339"/>
      <c r="G71" s="366"/>
      <c r="H71" s="36" t="s">
        <v>423</v>
      </c>
      <c r="I71" s="121" t="s">
        <v>32</v>
      </c>
      <c r="J71" s="362"/>
      <c r="K71" s="332"/>
      <c r="L71" s="332"/>
      <c r="M71" s="326"/>
      <c r="N71" s="332"/>
      <c r="O71" s="332"/>
      <c r="P71" s="332"/>
      <c r="Q71" s="332"/>
      <c r="R71" s="332"/>
      <c r="S71" s="291"/>
      <c r="T71" s="291"/>
    </row>
    <row r="72" spans="1:20" ht="45">
      <c r="A72" s="344" t="s">
        <v>104</v>
      </c>
      <c r="B72" s="344" t="s">
        <v>478</v>
      </c>
      <c r="C72" s="327">
        <v>120000618</v>
      </c>
      <c r="D72" s="327">
        <v>995456</v>
      </c>
      <c r="E72" s="337"/>
      <c r="F72" s="333">
        <v>0.18</v>
      </c>
      <c r="G72" s="342"/>
      <c r="H72" s="36">
        <v>6.13</v>
      </c>
      <c r="I72" s="121" t="s">
        <v>264</v>
      </c>
      <c r="J72" s="361" t="s">
        <v>231</v>
      </c>
      <c r="K72" s="330">
        <v>251.77799999999996</v>
      </c>
      <c r="L72" s="330">
        <v>251.77799999999996</v>
      </c>
      <c r="M72" s="325">
        <f>SUM(K72:L73)</f>
        <v>503.55599999999993</v>
      </c>
      <c r="N72" s="330">
        <v>1123.8</v>
      </c>
      <c r="O72" s="330">
        <f>N72/1.18</f>
        <v>952.37288135593224</v>
      </c>
      <c r="P72" s="330">
        <f>M72*O72</f>
        <v>479573.07864406775</v>
      </c>
      <c r="Q72" s="330">
        <f>IF(ISBLANK(G72),F72*P72,G72*P72)</f>
        <v>86323.154155932192</v>
      </c>
      <c r="R72" s="330">
        <f>+Q72+P72</f>
        <v>565896.23279999988</v>
      </c>
      <c r="S72" s="291"/>
      <c r="T72" s="291"/>
    </row>
    <row r="73" spans="1:20">
      <c r="A73" s="345"/>
      <c r="B73" s="345"/>
      <c r="C73" s="328"/>
      <c r="D73" s="328"/>
      <c r="E73" s="338"/>
      <c r="F73" s="339"/>
      <c r="G73" s="366"/>
      <c r="H73" s="36" t="s">
        <v>265</v>
      </c>
      <c r="I73" s="121" t="s">
        <v>266</v>
      </c>
      <c r="J73" s="362"/>
      <c r="K73" s="332"/>
      <c r="L73" s="332"/>
      <c r="M73" s="326"/>
      <c r="N73" s="332"/>
      <c r="O73" s="332"/>
      <c r="P73" s="332"/>
      <c r="Q73" s="332"/>
      <c r="R73" s="332"/>
      <c r="S73" s="291"/>
      <c r="T73" s="291"/>
    </row>
    <row r="74" spans="1:20" ht="30.75" customHeight="1">
      <c r="A74" s="36" t="s">
        <v>105</v>
      </c>
      <c r="B74" s="36" t="s">
        <v>478</v>
      </c>
      <c r="C74" s="45">
        <v>120000620</v>
      </c>
      <c r="D74" s="45">
        <v>995456</v>
      </c>
      <c r="E74" s="126"/>
      <c r="F74" s="131">
        <f>IF(D74&gt;0,18%,0)</f>
        <v>0.18</v>
      </c>
      <c r="G74" s="130"/>
      <c r="H74" s="36" t="s">
        <v>31</v>
      </c>
      <c r="I74" s="121" t="s">
        <v>120</v>
      </c>
      <c r="J74" s="35" t="s">
        <v>231</v>
      </c>
      <c r="K74" s="104">
        <v>251.77799999999996</v>
      </c>
      <c r="L74" s="104">
        <v>251.77799999999996</v>
      </c>
      <c r="M74" s="308">
        <f>SUM(K74:L74)</f>
        <v>503.55599999999993</v>
      </c>
      <c r="N74" s="104">
        <v>104.8</v>
      </c>
      <c r="O74" s="104">
        <f>N74/1.18</f>
        <v>88.813559322033896</v>
      </c>
      <c r="P74" s="104">
        <f>M74*O74</f>
        <v>44722.600677966097</v>
      </c>
      <c r="Q74" s="104">
        <f>IF(ISBLANK(G74),F74*P74,G74*P74)</f>
        <v>8050.0681220338975</v>
      </c>
      <c r="R74" s="104">
        <f>+Q74+P74</f>
        <v>52772.668799999992</v>
      </c>
      <c r="S74" s="291"/>
      <c r="T74" s="291"/>
    </row>
    <row r="75" spans="1:20" ht="150">
      <c r="A75" s="36" t="s">
        <v>106</v>
      </c>
      <c r="B75" s="36"/>
      <c r="C75" s="36"/>
      <c r="D75" s="108"/>
      <c r="E75" s="108"/>
      <c r="F75" s="108"/>
      <c r="G75" s="108"/>
      <c r="H75" s="36" t="s">
        <v>267</v>
      </c>
      <c r="I75" s="121" t="s">
        <v>268</v>
      </c>
      <c r="J75" s="327"/>
      <c r="K75" s="327"/>
      <c r="L75" s="327"/>
      <c r="M75" s="325"/>
      <c r="N75" s="327"/>
      <c r="O75" s="327"/>
      <c r="P75" s="327"/>
      <c r="Q75" s="327"/>
      <c r="R75" s="327"/>
      <c r="S75" s="291"/>
      <c r="T75" s="291"/>
    </row>
    <row r="76" spans="1:20" ht="30">
      <c r="A76" s="36" t="s">
        <v>42</v>
      </c>
      <c r="B76" s="36"/>
      <c r="C76" s="36"/>
      <c r="D76" s="108"/>
      <c r="E76" s="108"/>
      <c r="F76" s="108"/>
      <c r="G76" s="108"/>
      <c r="H76" s="36" t="s">
        <v>269</v>
      </c>
      <c r="I76" s="121" t="s">
        <v>270</v>
      </c>
      <c r="J76" s="328"/>
      <c r="K76" s="328"/>
      <c r="L76" s="328"/>
      <c r="M76" s="326"/>
      <c r="N76" s="328"/>
      <c r="O76" s="328"/>
      <c r="P76" s="328"/>
      <c r="Q76" s="328"/>
      <c r="R76" s="328"/>
      <c r="S76" s="291"/>
      <c r="T76" s="291"/>
    </row>
    <row r="77" spans="1:20" ht="30" customHeight="1">
      <c r="A77" s="36" t="s">
        <v>427</v>
      </c>
      <c r="B77" s="36" t="s">
        <v>478</v>
      </c>
      <c r="C77" s="45">
        <v>120000736</v>
      </c>
      <c r="D77" s="45">
        <v>995474</v>
      </c>
      <c r="E77" s="122"/>
      <c r="F77" s="123">
        <f>IF(D77&gt;0,18%,0)</f>
        <v>0.18</v>
      </c>
      <c r="G77" s="124"/>
      <c r="H77" s="36" t="s">
        <v>271</v>
      </c>
      <c r="I77" s="121" t="s">
        <v>272</v>
      </c>
      <c r="J77" s="35" t="s">
        <v>231</v>
      </c>
      <c r="K77" s="104">
        <v>5</v>
      </c>
      <c r="L77" s="104">
        <v>5</v>
      </c>
      <c r="M77" s="305">
        <f>SUM(K77:L77)</f>
        <v>10</v>
      </c>
      <c r="N77" s="104">
        <v>3414.8</v>
      </c>
      <c r="O77" s="104">
        <f>N77/1.18</f>
        <v>2893.898305084746</v>
      </c>
      <c r="P77" s="104">
        <f>M77*O77</f>
        <v>28938.983050847459</v>
      </c>
      <c r="Q77" s="104">
        <f>IF(ISBLANK(G77),F77*P77,G77*P77)</f>
        <v>5209.0169491525421</v>
      </c>
      <c r="R77" s="104">
        <f>+Q77+P77</f>
        <v>34148</v>
      </c>
      <c r="S77" s="291"/>
      <c r="T77" s="291"/>
    </row>
    <row r="78" spans="1:20" ht="30">
      <c r="A78" s="36" t="s">
        <v>428</v>
      </c>
      <c r="B78" s="108" t="s">
        <v>478</v>
      </c>
      <c r="C78" s="45">
        <v>120000737</v>
      </c>
      <c r="D78" s="45">
        <v>995474</v>
      </c>
      <c r="E78" s="122"/>
      <c r="F78" s="123">
        <f>IF(D78&gt;0,18%,0)</f>
        <v>0.18</v>
      </c>
      <c r="G78" s="124"/>
      <c r="H78" s="36" t="s">
        <v>273</v>
      </c>
      <c r="I78" s="121" t="s">
        <v>274</v>
      </c>
      <c r="J78" s="35" t="s">
        <v>231</v>
      </c>
      <c r="K78" s="104">
        <v>6.66</v>
      </c>
      <c r="L78" s="104">
        <v>6.66</v>
      </c>
      <c r="M78" s="308">
        <f>SUM(K78:L78)</f>
        <v>13.32</v>
      </c>
      <c r="N78" s="104">
        <v>3078.4</v>
      </c>
      <c r="O78" s="104">
        <f>N78/1.18</f>
        <v>2608.8135593220341</v>
      </c>
      <c r="P78" s="104">
        <f>M78*O78</f>
        <v>34749.396610169497</v>
      </c>
      <c r="Q78" s="104">
        <f>IF(ISBLANK(G78),F78*P78,G78*P78)</f>
        <v>6254.8913898305091</v>
      </c>
      <c r="R78" s="104">
        <f>+Q78+P78</f>
        <v>41004.288000000008</v>
      </c>
      <c r="S78" s="291"/>
      <c r="T78" s="291"/>
    </row>
    <row r="79" spans="1:20" ht="24.95" customHeight="1">
      <c r="A79" s="36" t="s">
        <v>43</v>
      </c>
      <c r="B79" s="36"/>
      <c r="C79" s="45"/>
      <c r="D79" s="45"/>
      <c r="E79" s="45"/>
      <c r="F79" s="45"/>
      <c r="G79" s="45"/>
      <c r="H79" s="36" t="s">
        <v>275</v>
      </c>
      <c r="I79" s="121" t="s">
        <v>276</v>
      </c>
      <c r="J79" s="117"/>
      <c r="K79" s="104"/>
      <c r="L79" s="104"/>
      <c r="M79" s="309"/>
      <c r="N79" s="104"/>
      <c r="O79" s="104"/>
      <c r="P79" s="104"/>
      <c r="Q79" s="104"/>
      <c r="R79" s="104"/>
      <c r="S79" s="291"/>
      <c r="T79" s="291"/>
    </row>
    <row r="80" spans="1:20" ht="30">
      <c r="A80" s="36" t="s">
        <v>427</v>
      </c>
      <c r="B80" s="108" t="s">
        <v>478</v>
      </c>
      <c r="C80" s="45">
        <v>120000738</v>
      </c>
      <c r="D80" s="45">
        <v>995474</v>
      </c>
      <c r="E80" s="122"/>
      <c r="F80" s="123">
        <f>IF(D80&gt;0,18%,0)</f>
        <v>0.18</v>
      </c>
      <c r="G80" s="124"/>
      <c r="H80" s="36" t="s">
        <v>277</v>
      </c>
      <c r="I80" s="121" t="s">
        <v>272</v>
      </c>
      <c r="J80" s="35" t="s">
        <v>231</v>
      </c>
      <c r="K80" s="104">
        <v>11.268000000000001</v>
      </c>
      <c r="L80" s="104">
        <v>11.268000000000001</v>
      </c>
      <c r="M80" s="305">
        <f>SUM(K80:L80)</f>
        <v>22.536000000000001</v>
      </c>
      <c r="N80" s="104">
        <v>5413.5</v>
      </c>
      <c r="O80" s="104">
        <f>N80/1.18</f>
        <v>4587.7118644067796</v>
      </c>
      <c r="P80" s="104">
        <f>M80*O80</f>
        <v>103388.67457627119</v>
      </c>
      <c r="Q80" s="104">
        <f>IF(ISBLANK(G80),F80*P80,G80*P80)</f>
        <v>18609.961423728815</v>
      </c>
      <c r="R80" s="104">
        <f>+Q80+P80</f>
        <v>121998.63600000001</v>
      </c>
      <c r="S80" s="291"/>
      <c r="T80" s="291"/>
    </row>
    <row r="81" spans="1:20" ht="30">
      <c r="A81" s="36" t="s">
        <v>428</v>
      </c>
      <c r="B81" s="108" t="s">
        <v>478</v>
      </c>
      <c r="C81" s="45">
        <v>120000739</v>
      </c>
      <c r="D81" s="45">
        <v>995474</v>
      </c>
      <c r="E81" s="122"/>
      <c r="F81" s="123">
        <f>IF(D81&gt;0,18%,0)</f>
        <v>0.18</v>
      </c>
      <c r="G81" s="124"/>
      <c r="H81" s="36" t="s">
        <v>278</v>
      </c>
      <c r="I81" s="121" t="s">
        <v>274</v>
      </c>
      <c r="J81" s="35" t="s">
        <v>231</v>
      </c>
      <c r="K81" s="104">
        <v>10.8</v>
      </c>
      <c r="L81" s="104">
        <v>10.8</v>
      </c>
      <c r="M81" s="305">
        <f>SUM(K81:L81)</f>
        <v>21.6</v>
      </c>
      <c r="N81" s="104">
        <v>5136.3</v>
      </c>
      <c r="O81" s="104">
        <f>N81/1.18</f>
        <v>4352.7966101694919</v>
      </c>
      <c r="P81" s="104">
        <f>M81*O81</f>
        <v>94020.406779661032</v>
      </c>
      <c r="Q81" s="104">
        <f>IF(ISBLANK(G81),F81*P81,G81*P81)</f>
        <v>16923.673220338984</v>
      </c>
      <c r="R81" s="104">
        <f>+Q81+P81</f>
        <v>110944.08000000002</v>
      </c>
      <c r="S81" s="291"/>
      <c r="T81" s="291"/>
    </row>
    <row r="82" spans="1:20" ht="60">
      <c r="A82" s="36" t="s">
        <v>680</v>
      </c>
      <c r="B82" s="108" t="s">
        <v>478</v>
      </c>
      <c r="C82" s="45">
        <v>120000742</v>
      </c>
      <c r="D82" s="45">
        <v>995474</v>
      </c>
      <c r="E82" s="122"/>
      <c r="F82" s="123">
        <f>IF(D82&gt;0,18%,0)</f>
        <v>0.18</v>
      </c>
      <c r="G82" s="124"/>
      <c r="H82" s="36">
        <v>8.4</v>
      </c>
      <c r="I82" s="121" t="s">
        <v>279</v>
      </c>
      <c r="J82" s="35" t="s">
        <v>10</v>
      </c>
      <c r="K82" s="104">
        <v>14.4</v>
      </c>
      <c r="L82" s="104">
        <v>14.4</v>
      </c>
      <c r="M82" s="305">
        <f>SUM(K82:L82)</f>
        <v>28.8</v>
      </c>
      <c r="N82" s="104">
        <v>568.54999999999995</v>
      </c>
      <c r="O82" s="104">
        <f>N82/1.18</f>
        <v>481.82203389830505</v>
      </c>
      <c r="P82" s="104">
        <f>M82*O82</f>
        <v>13876.474576271186</v>
      </c>
      <c r="Q82" s="104">
        <f>IF(ISBLANK(G82),F82*P82,G82*P82)</f>
        <v>2497.7654237288134</v>
      </c>
      <c r="R82" s="104">
        <f>+Q82+P82</f>
        <v>16374.24</v>
      </c>
      <c r="S82" s="291"/>
      <c r="T82" s="291"/>
    </row>
    <row r="83" spans="1:20" ht="90">
      <c r="A83" s="36" t="s">
        <v>510</v>
      </c>
      <c r="B83" s="108" t="s">
        <v>478</v>
      </c>
      <c r="C83" s="45">
        <v>120000743</v>
      </c>
      <c r="D83" s="45">
        <v>995474</v>
      </c>
      <c r="E83" s="122"/>
      <c r="F83" s="123">
        <f>IF(D83&gt;0,18%,0)</f>
        <v>0.18</v>
      </c>
      <c r="G83" s="124"/>
      <c r="H83" s="36">
        <v>8.5</v>
      </c>
      <c r="I83" s="121" t="s">
        <v>280</v>
      </c>
      <c r="J83" s="35" t="s">
        <v>281</v>
      </c>
      <c r="K83" s="104">
        <v>8</v>
      </c>
      <c r="L83" s="104">
        <v>8</v>
      </c>
      <c r="M83" s="305">
        <f>SUM(K83:L83)</f>
        <v>16</v>
      </c>
      <c r="N83" s="104">
        <v>978.7</v>
      </c>
      <c r="O83" s="104">
        <f>N83/1.18</f>
        <v>829.40677966101703</v>
      </c>
      <c r="P83" s="104">
        <f>M83*O83</f>
        <v>13270.508474576272</v>
      </c>
      <c r="Q83" s="104">
        <f>IF(ISBLANK(G83),F83*P83,G83*P83)</f>
        <v>2388.6915254237288</v>
      </c>
      <c r="R83" s="104">
        <f>+Q83+P83</f>
        <v>15659.2</v>
      </c>
      <c r="S83" s="291"/>
      <c r="T83" s="291"/>
    </row>
    <row r="84" spans="1:20" ht="90">
      <c r="A84" s="36" t="s">
        <v>45</v>
      </c>
      <c r="B84" s="36"/>
      <c r="C84" s="36"/>
      <c r="D84" s="36"/>
      <c r="E84" s="36"/>
      <c r="F84" s="45"/>
      <c r="G84" s="45"/>
      <c r="H84" s="36" t="s">
        <v>515</v>
      </c>
      <c r="I84" s="121" t="s">
        <v>517</v>
      </c>
      <c r="J84" s="35"/>
      <c r="K84" s="113"/>
      <c r="L84" s="113"/>
      <c r="M84" s="306"/>
      <c r="N84" s="104"/>
      <c r="O84" s="104"/>
      <c r="P84" s="104"/>
      <c r="Q84" s="104"/>
      <c r="R84" s="104"/>
      <c r="S84" s="291"/>
      <c r="T84" s="291"/>
    </row>
    <row r="85" spans="1:20" ht="30">
      <c r="A85" s="36"/>
      <c r="B85" s="36" t="s">
        <v>549</v>
      </c>
      <c r="C85" s="36" t="s">
        <v>690</v>
      </c>
      <c r="D85" s="36" t="s">
        <v>691</v>
      </c>
      <c r="E85" s="161"/>
      <c r="F85" s="131">
        <v>0.18</v>
      </c>
      <c r="G85" s="316"/>
      <c r="H85" s="36" t="s">
        <v>516</v>
      </c>
      <c r="I85" s="121" t="s">
        <v>572</v>
      </c>
      <c r="J85" s="35" t="s">
        <v>473</v>
      </c>
      <c r="K85" s="113">
        <v>39.690000000000005</v>
      </c>
      <c r="L85" s="113">
        <v>39.690000000000005</v>
      </c>
      <c r="M85" s="305">
        <f>SUM(K85:L85)</f>
        <v>79.38000000000001</v>
      </c>
      <c r="N85" s="104">
        <v>3473.85</v>
      </c>
      <c r="O85" s="104">
        <f>N85/1.18</f>
        <v>2943.9406779661017</v>
      </c>
      <c r="P85" s="104">
        <f>M85*O85</f>
        <v>233690.01101694917</v>
      </c>
      <c r="Q85" s="104">
        <f>IF(ISBLANK(G85),F85*P85,G85*P85)</f>
        <v>42064.201983050851</v>
      </c>
      <c r="R85" s="104">
        <f>+Q85+P85</f>
        <v>275754.21299999999</v>
      </c>
      <c r="S85" s="291"/>
      <c r="T85" s="291"/>
    </row>
    <row r="86" spans="1:20" ht="51" customHeight="1">
      <c r="A86" s="108" t="s">
        <v>425</v>
      </c>
      <c r="B86" s="108"/>
      <c r="C86" s="108"/>
      <c r="D86" s="108"/>
      <c r="E86" s="123"/>
      <c r="F86" s="123"/>
      <c r="G86" s="123"/>
      <c r="H86" s="36" t="s">
        <v>570</v>
      </c>
      <c r="I86" s="140" t="s">
        <v>573</v>
      </c>
      <c r="J86" s="153"/>
      <c r="K86" s="110"/>
      <c r="L86" s="110"/>
      <c r="M86" s="305"/>
      <c r="N86" s="105"/>
      <c r="O86" s="105"/>
      <c r="P86" s="105"/>
      <c r="Q86" s="105"/>
      <c r="R86" s="105"/>
      <c r="S86" s="291"/>
      <c r="T86" s="291"/>
    </row>
    <row r="87" spans="1:20" ht="30">
      <c r="A87" s="108"/>
      <c r="B87" s="36" t="s">
        <v>549</v>
      </c>
      <c r="C87" s="108" t="s">
        <v>692</v>
      </c>
      <c r="D87" s="108" t="s">
        <v>691</v>
      </c>
      <c r="E87" s="178"/>
      <c r="F87" s="123">
        <v>0.18</v>
      </c>
      <c r="G87" s="317"/>
      <c r="H87" s="36" t="s">
        <v>571</v>
      </c>
      <c r="I87" s="140" t="s">
        <v>574</v>
      </c>
      <c r="J87" s="153" t="s">
        <v>6</v>
      </c>
      <c r="K87" s="110">
        <v>18.900000000000002</v>
      </c>
      <c r="L87" s="110">
        <v>18.900000000000002</v>
      </c>
      <c r="M87" s="305">
        <f>SUM(K87:L87)</f>
        <v>37.800000000000004</v>
      </c>
      <c r="N87" s="105">
        <v>478</v>
      </c>
      <c r="O87" s="104">
        <f>N87/1.18</f>
        <v>405.08474576271186</v>
      </c>
      <c r="P87" s="104">
        <f>M87*O87</f>
        <v>15312.203389830511</v>
      </c>
      <c r="Q87" s="104">
        <f>IF(ISBLANK(G87),F87*P87,G87*P87)</f>
        <v>2756.196610169492</v>
      </c>
      <c r="R87" s="104">
        <f>+Q87+P87</f>
        <v>18068.400000000001</v>
      </c>
      <c r="S87" s="291"/>
      <c r="T87" s="291"/>
    </row>
    <row r="88" spans="1:20" ht="120">
      <c r="A88" s="108" t="s">
        <v>426</v>
      </c>
      <c r="B88" s="108"/>
      <c r="C88" s="108"/>
      <c r="D88" s="108"/>
      <c r="E88" s="123"/>
      <c r="F88" s="123"/>
      <c r="G88" s="123"/>
      <c r="H88" s="36" t="s">
        <v>575</v>
      </c>
      <c r="I88" s="140" t="s">
        <v>576</v>
      </c>
      <c r="J88" s="153"/>
      <c r="K88" s="110"/>
      <c r="L88" s="110"/>
      <c r="M88" s="305"/>
      <c r="N88" s="105"/>
      <c r="O88" s="105"/>
      <c r="P88" s="105"/>
      <c r="Q88" s="105"/>
      <c r="R88" s="105"/>
      <c r="S88" s="291"/>
      <c r="T88" s="291"/>
    </row>
    <row r="89" spans="1:20">
      <c r="A89" s="108"/>
      <c r="B89" s="108"/>
      <c r="C89" s="108" t="s">
        <v>693</v>
      </c>
      <c r="D89" s="108" t="s">
        <v>691</v>
      </c>
      <c r="E89" s="178"/>
      <c r="F89" s="123">
        <v>0.18</v>
      </c>
      <c r="G89" s="315"/>
      <c r="H89" s="36" t="s">
        <v>283</v>
      </c>
      <c r="I89" s="140" t="s">
        <v>284</v>
      </c>
      <c r="J89" s="153" t="s">
        <v>6</v>
      </c>
      <c r="K89" s="110">
        <v>30.240000000000002</v>
      </c>
      <c r="L89" s="110">
        <v>30.240000000000002</v>
      </c>
      <c r="M89" s="305">
        <f>SUM(K89:L89)</f>
        <v>60.480000000000004</v>
      </c>
      <c r="N89" s="105">
        <v>2803</v>
      </c>
      <c r="O89" s="104">
        <f>N89/1.18</f>
        <v>2375.4237288135596</v>
      </c>
      <c r="P89" s="104">
        <f>M89*O89</f>
        <v>143665.6271186441</v>
      </c>
      <c r="Q89" s="104">
        <f>IF(ISBLANK(G89),F89*P89,G89*P89)</f>
        <v>25859.812881355938</v>
      </c>
      <c r="R89" s="104">
        <f>+Q89+P89</f>
        <v>169525.44000000003</v>
      </c>
      <c r="S89" s="291"/>
      <c r="T89" s="291"/>
    </row>
    <row r="90" spans="1:20" ht="60">
      <c r="A90" s="344" t="s">
        <v>498</v>
      </c>
      <c r="B90" s="344" t="s">
        <v>478</v>
      </c>
      <c r="C90" s="327">
        <v>120000863</v>
      </c>
      <c r="D90" s="327">
        <v>995476</v>
      </c>
      <c r="E90" s="337"/>
      <c r="F90" s="333">
        <f>IF(D90&gt;0,18%,0)</f>
        <v>0.18</v>
      </c>
      <c r="G90" s="426"/>
      <c r="H90" s="36" t="s">
        <v>125</v>
      </c>
      <c r="I90" s="140" t="s">
        <v>126</v>
      </c>
      <c r="J90" s="361" t="s">
        <v>10</v>
      </c>
      <c r="K90" s="330">
        <v>48</v>
      </c>
      <c r="L90" s="330">
        <v>48</v>
      </c>
      <c r="M90" s="325">
        <f>SUM(K90:L91)</f>
        <v>96</v>
      </c>
      <c r="N90" s="330">
        <v>525.54999999999995</v>
      </c>
      <c r="O90" s="330">
        <f>N90/1.18</f>
        <v>445.38135593220335</v>
      </c>
      <c r="P90" s="330">
        <f>M90*O90</f>
        <v>42756.61016949152</v>
      </c>
      <c r="Q90" s="330">
        <f>IF(ISBLANK(G90),F90*P90,G90*P90)</f>
        <v>7696.1898305084733</v>
      </c>
      <c r="R90" s="330">
        <f>+Q90+P90</f>
        <v>50452.799999999996</v>
      </c>
      <c r="S90" s="291"/>
      <c r="T90" s="291"/>
    </row>
    <row r="91" spans="1:20">
      <c r="A91" s="345"/>
      <c r="B91" s="345"/>
      <c r="C91" s="328"/>
      <c r="D91" s="328"/>
      <c r="E91" s="338"/>
      <c r="F91" s="339"/>
      <c r="G91" s="427"/>
      <c r="H91" s="36" t="s">
        <v>127</v>
      </c>
      <c r="I91" s="140" t="s">
        <v>128</v>
      </c>
      <c r="J91" s="362"/>
      <c r="K91" s="332"/>
      <c r="L91" s="332"/>
      <c r="M91" s="326"/>
      <c r="N91" s="332"/>
      <c r="O91" s="332"/>
      <c r="P91" s="332"/>
      <c r="Q91" s="332"/>
      <c r="R91" s="332"/>
      <c r="S91" s="291"/>
      <c r="T91" s="291"/>
    </row>
    <row r="92" spans="1:20" ht="60">
      <c r="A92" s="344" t="s">
        <v>114</v>
      </c>
      <c r="B92" s="344" t="s">
        <v>478</v>
      </c>
      <c r="C92" s="327">
        <v>120000867</v>
      </c>
      <c r="D92" s="327">
        <v>995476</v>
      </c>
      <c r="E92" s="337"/>
      <c r="F92" s="333">
        <f>IF(D92&gt;0,18%,0)</f>
        <v>0.18</v>
      </c>
      <c r="G92" s="373"/>
      <c r="H92" s="36" t="s">
        <v>285</v>
      </c>
      <c r="I92" s="140" t="s">
        <v>286</v>
      </c>
      <c r="J92" s="361" t="s">
        <v>3</v>
      </c>
      <c r="K92" s="330">
        <v>3325.2299999999996</v>
      </c>
      <c r="L92" s="330">
        <v>3325.2299999999996</v>
      </c>
      <c r="M92" s="325">
        <f>SUM(K92:L93)</f>
        <v>6650.4599999999991</v>
      </c>
      <c r="N92" s="330">
        <v>238.35</v>
      </c>
      <c r="O92" s="330">
        <f>N92/1.18</f>
        <v>201.99152542372883</v>
      </c>
      <c r="P92" s="330">
        <f>M92*O92</f>
        <v>1343336.5601694915</v>
      </c>
      <c r="Q92" s="330">
        <f>IF(ISBLANK(G92),F92*P92,G92*P92)</f>
        <v>241800.58083050846</v>
      </c>
      <c r="R92" s="330">
        <f>+Q92+P92</f>
        <v>1585137.1409999998</v>
      </c>
      <c r="S92" s="291"/>
      <c r="T92" s="291"/>
    </row>
    <row r="93" spans="1:20" ht="30">
      <c r="A93" s="345"/>
      <c r="B93" s="345"/>
      <c r="C93" s="328"/>
      <c r="D93" s="328"/>
      <c r="E93" s="338"/>
      <c r="F93" s="339"/>
      <c r="G93" s="374"/>
      <c r="H93" s="36" t="s">
        <v>287</v>
      </c>
      <c r="I93" s="140" t="s">
        <v>288</v>
      </c>
      <c r="J93" s="362"/>
      <c r="K93" s="332"/>
      <c r="L93" s="332"/>
      <c r="M93" s="326"/>
      <c r="N93" s="332"/>
      <c r="O93" s="332"/>
      <c r="P93" s="332"/>
      <c r="Q93" s="332"/>
      <c r="R93" s="332"/>
      <c r="S93" s="291"/>
      <c r="T93" s="291"/>
    </row>
    <row r="94" spans="1:20" ht="30">
      <c r="A94" s="36" t="s">
        <v>474</v>
      </c>
      <c r="B94" s="36" t="s">
        <v>549</v>
      </c>
      <c r="C94" s="175"/>
      <c r="D94" s="175"/>
      <c r="E94" s="165"/>
      <c r="F94" s="165"/>
      <c r="G94" s="165"/>
      <c r="H94" s="36" t="s">
        <v>579</v>
      </c>
      <c r="I94" s="140" t="s">
        <v>577</v>
      </c>
      <c r="J94" s="35"/>
      <c r="K94" s="106"/>
      <c r="L94" s="106"/>
      <c r="M94" s="308"/>
      <c r="N94" s="104"/>
      <c r="O94" s="104"/>
      <c r="P94" s="106"/>
      <c r="Q94" s="106"/>
      <c r="R94" s="106"/>
      <c r="S94" s="291"/>
      <c r="T94" s="291"/>
    </row>
    <row r="95" spans="1:20">
      <c r="A95" s="36"/>
      <c r="B95" s="36"/>
      <c r="C95" s="45">
        <v>120000962</v>
      </c>
      <c r="D95" s="45">
        <v>995476</v>
      </c>
      <c r="E95" s="126"/>
      <c r="F95" s="131">
        <v>0.18</v>
      </c>
      <c r="G95" s="321"/>
      <c r="H95" s="36" t="s">
        <v>580</v>
      </c>
      <c r="I95" s="140" t="s">
        <v>578</v>
      </c>
      <c r="J95" s="35" t="s">
        <v>281</v>
      </c>
      <c r="K95" s="106">
        <v>24</v>
      </c>
      <c r="L95" s="106">
        <v>24</v>
      </c>
      <c r="M95" s="308">
        <f>SUM(K95:L95)</f>
        <v>48</v>
      </c>
      <c r="N95" s="104">
        <v>139.1</v>
      </c>
      <c r="O95" s="104">
        <f>N95/1.18</f>
        <v>117.88135593220339</v>
      </c>
      <c r="P95" s="104">
        <f>M95*O95</f>
        <v>5658.3050847457625</v>
      </c>
      <c r="Q95" s="104">
        <f>IF(ISBLANK(G95),F95*P95,G95*P95)</f>
        <v>1018.4949152542372</v>
      </c>
      <c r="R95" s="104">
        <f>+Q95+P95</f>
        <v>6676.7999999999993</v>
      </c>
      <c r="S95" s="291"/>
      <c r="T95" s="291"/>
    </row>
    <row r="96" spans="1:20" ht="60">
      <c r="A96" s="36" t="s">
        <v>117</v>
      </c>
      <c r="B96" s="36" t="s">
        <v>549</v>
      </c>
      <c r="C96" s="45">
        <v>120000994</v>
      </c>
      <c r="D96" s="45">
        <v>995476</v>
      </c>
      <c r="E96" s="126"/>
      <c r="F96" s="131">
        <v>0.18</v>
      </c>
      <c r="G96" s="321"/>
      <c r="H96" s="36" t="s">
        <v>581</v>
      </c>
      <c r="I96" s="140" t="s">
        <v>582</v>
      </c>
      <c r="J96" s="35" t="s">
        <v>281</v>
      </c>
      <c r="K96" s="106">
        <v>4</v>
      </c>
      <c r="L96" s="106">
        <v>4</v>
      </c>
      <c r="M96" s="308">
        <f>SUM(K96:L96)</f>
        <v>8</v>
      </c>
      <c r="N96" s="104">
        <v>998.35</v>
      </c>
      <c r="O96" s="104">
        <f>N96/1.18</f>
        <v>846.05932203389841</v>
      </c>
      <c r="P96" s="104">
        <f>M96*O96</f>
        <v>6768.4745762711873</v>
      </c>
      <c r="Q96" s="104">
        <f>IF(ISBLANK(G96),F96*P96,G96*P96)</f>
        <v>1218.3254237288136</v>
      </c>
      <c r="R96" s="104">
        <f>+Q96+P96</f>
        <v>7986.8000000000011</v>
      </c>
      <c r="S96" s="291"/>
      <c r="T96" s="291"/>
    </row>
    <row r="97" spans="1:20" ht="45">
      <c r="A97" s="36" t="s">
        <v>118</v>
      </c>
      <c r="B97" s="36" t="s">
        <v>549</v>
      </c>
      <c r="C97" s="45"/>
      <c r="D97" s="45"/>
      <c r="E97" s="131"/>
      <c r="F97" s="131"/>
      <c r="G97" s="131"/>
      <c r="H97" s="36" t="s">
        <v>583</v>
      </c>
      <c r="I97" s="140" t="s">
        <v>585</v>
      </c>
      <c r="J97" s="35"/>
      <c r="K97" s="106"/>
      <c r="L97" s="106"/>
      <c r="M97" s="308"/>
      <c r="N97" s="104"/>
      <c r="O97" s="104"/>
      <c r="P97" s="106"/>
      <c r="Q97" s="106"/>
      <c r="R97" s="106"/>
      <c r="S97" s="291"/>
      <c r="T97" s="291"/>
    </row>
    <row r="98" spans="1:20" ht="30">
      <c r="A98" s="36" t="s">
        <v>550</v>
      </c>
      <c r="B98" s="36" t="s">
        <v>549</v>
      </c>
      <c r="C98" s="45">
        <v>120000968</v>
      </c>
      <c r="D98" s="45">
        <v>995776</v>
      </c>
      <c r="E98" s="126"/>
      <c r="F98" s="131">
        <v>0.18</v>
      </c>
      <c r="G98" s="321"/>
      <c r="H98" s="36" t="s">
        <v>584</v>
      </c>
      <c r="I98" s="140" t="s">
        <v>586</v>
      </c>
      <c r="J98" s="35" t="s">
        <v>281</v>
      </c>
      <c r="K98" s="106">
        <v>16</v>
      </c>
      <c r="L98" s="106">
        <v>16</v>
      </c>
      <c r="M98" s="308">
        <f>SUM(K98:L98)</f>
        <v>32</v>
      </c>
      <c r="N98" s="104">
        <v>333.95</v>
      </c>
      <c r="O98" s="104">
        <f>N98/1.18</f>
        <v>283.00847457627117</v>
      </c>
      <c r="P98" s="104">
        <f>M98*O98</f>
        <v>9056.2711864406774</v>
      </c>
      <c r="Q98" s="104">
        <f>IF(ISBLANK(G98),F98*P98,G98*P98)</f>
        <v>1630.1288135593218</v>
      </c>
      <c r="R98" s="104">
        <f>+Q98+P98</f>
        <v>10686.4</v>
      </c>
      <c r="S98" s="291"/>
      <c r="T98" s="291"/>
    </row>
    <row r="99" spans="1:20" ht="30">
      <c r="A99" s="36" t="s">
        <v>119</v>
      </c>
      <c r="B99" s="36" t="s">
        <v>549</v>
      </c>
      <c r="C99" s="45">
        <v>120000971</v>
      </c>
      <c r="D99" s="45">
        <v>995476</v>
      </c>
      <c r="E99" s="126"/>
      <c r="F99" s="131">
        <v>0.18</v>
      </c>
      <c r="G99" s="321"/>
      <c r="H99" s="36" t="s">
        <v>587</v>
      </c>
      <c r="I99" s="140" t="s">
        <v>588</v>
      </c>
      <c r="J99" s="35" t="s">
        <v>281</v>
      </c>
      <c r="K99" s="106">
        <v>24</v>
      </c>
      <c r="L99" s="106">
        <v>24</v>
      </c>
      <c r="M99" s="308">
        <f>SUM(K99:L99)</f>
        <v>48</v>
      </c>
      <c r="N99" s="104">
        <v>151.05000000000001</v>
      </c>
      <c r="O99" s="104">
        <f>N99/1.18</f>
        <v>128.0084745762712</v>
      </c>
      <c r="P99" s="104">
        <f>M99*O99</f>
        <v>6144.4067796610179</v>
      </c>
      <c r="Q99" s="104">
        <f>IF(ISBLANK(G99),F99*P99,G99*P99)</f>
        <v>1105.9932203389833</v>
      </c>
      <c r="R99" s="104">
        <f>+Q99+P99</f>
        <v>7250.4000000000015</v>
      </c>
      <c r="S99" s="291"/>
      <c r="T99" s="291"/>
    </row>
    <row r="100" spans="1:20" ht="60">
      <c r="A100" s="36" t="s">
        <v>121</v>
      </c>
      <c r="B100" s="36" t="s">
        <v>549</v>
      </c>
      <c r="C100" s="45"/>
      <c r="D100" s="45"/>
      <c r="E100" s="131"/>
      <c r="F100" s="131"/>
      <c r="G100" s="131"/>
      <c r="H100" s="36" t="s">
        <v>589</v>
      </c>
      <c r="I100" s="140" t="s">
        <v>592</v>
      </c>
      <c r="J100" s="35"/>
      <c r="K100" s="106"/>
      <c r="L100" s="106"/>
      <c r="M100" s="308"/>
      <c r="N100" s="104"/>
      <c r="O100" s="104"/>
      <c r="P100" s="106"/>
      <c r="Q100" s="106"/>
      <c r="R100" s="106"/>
      <c r="S100" s="291"/>
      <c r="T100" s="291"/>
    </row>
    <row r="101" spans="1:20">
      <c r="A101" s="36" t="s">
        <v>42</v>
      </c>
      <c r="B101" s="36"/>
      <c r="C101" s="45">
        <v>120000987</v>
      </c>
      <c r="D101" s="45">
        <v>995476</v>
      </c>
      <c r="E101" s="126"/>
      <c r="F101" s="131">
        <v>0.18</v>
      </c>
      <c r="G101" s="321"/>
      <c r="H101" s="36" t="s">
        <v>590</v>
      </c>
      <c r="I101" s="140" t="s">
        <v>593</v>
      </c>
      <c r="J101" s="35" t="s">
        <v>281</v>
      </c>
      <c r="K101" s="106">
        <v>24</v>
      </c>
      <c r="L101" s="106">
        <v>24</v>
      </c>
      <c r="M101" s="308">
        <f>SUM(K101:L101)</f>
        <v>48</v>
      </c>
      <c r="N101" s="104">
        <v>303.25</v>
      </c>
      <c r="O101" s="104">
        <f>N101/1.18</f>
        <v>256.99152542372883</v>
      </c>
      <c r="P101" s="104">
        <f>M101*O101</f>
        <v>12335.593220338984</v>
      </c>
      <c r="Q101" s="104">
        <f>IF(ISBLANK(G101),F101*P101,G101*P101)</f>
        <v>2220.406779661017</v>
      </c>
      <c r="R101" s="104">
        <f>+Q101+P101</f>
        <v>14556</v>
      </c>
      <c r="S101" s="291"/>
      <c r="T101" s="291"/>
    </row>
    <row r="102" spans="1:20">
      <c r="A102" s="36" t="s">
        <v>43</v>
      </c>
      <c r="B102" s="36"/>
      <c r="C102" s="45">
        <v>12000988</v>
      </c>
      <c r="D102" s="45">
        <v>995476</v>
      </c>
      <c r="E102" s="126"/>
      <c r="F102" s="131">
        <v>0.18</v>
      </c>
      <c r="G102" s="321"/>
      <c r="H102" s="36" t="s">
        <v>591</v>
      </c>
      <c r="I102" s="140" t="s">
        <v>594</v>
      </c>
      <c r="J102" s="35" t="s">
        <v>281</v>
      </c>
      <c r="K102" s="106">
        <v>8</v>
      </c>
      <c r="L102" s="106">
        <v>8</v>
      </c>
      <c r="M102" s="308">
        <f>SUM(K102:L102)</f>
        <v>16</v>
      </c>
      <c r="N102" s="104">
        <v>260.60000000000002</v>
      </c>
      <c r="O102" s="104">
        <f>N102/1.18</f>
        <v>220.84745762711867</v>
      </c>
      <c r="P102" s="104">
        <f>M102*O102</f>
        <v>3533.5593220338988</v>
      </c>
      <c r="Q102" s="104">
        <f>IF(ISBLANK(G102),F102*P102,G102*P102)</f>
        <v>636.04067796610173</v>
      </c>
      <c r="R102" s="104">
        <f>+Q102+P102</f>
        <v>4169.6000000000004</v>
      </c>
      <c r="S102" s="291"/>
      <c r="T102" s="291"/>
    </row>
    <row r="103" spans="1:20" ht="60">
      <c r="A103" s="36" t="s">
        <v>122</v>
      </c>
      <c r="B103" s="36" t="s">
        <v>549</v>
      </c>
      <c r="C103" s="45"/>
      <c r="D103" s="45"/>
      <c r="E103" s="131"/>
      <c r="F103" s="131"/>
      <c r="G103" s="131"/>
      <c r="H103" s="36" t="s">
        <v>599</v>
      </c>
      <c r="I103" s="140" t="s">
        <v>595</v>
      </c>
      <c r="J103" s="35"/>
      <c r="K103" s="106"/>
      <c r="L103" s="106"/>
      <c r="M103" s="308"/>
      <c r="N103" s="104"/>
      <c r="O103" s="104"/>
      <c r="P103" s="106"/>
      <c r="Q103" s="106"/>
      <c r="R103" s="106"/>
      <c r="S103" s="291"/>
      <c r="T103" s="291"/>
    </row>
    <row r="104" spans="1:20">
      <c r="A104" s="36" t="s">
        <v>42</v>
      </c>
      <c r="B104" s="36"/>
      <c r="C104" s="45">
        <v>120000990</v>
      </c>
      <c r="D104" s="45">
        <v>995476</v>
      </c>
      <c r="E104" s="126"/>
      <c r="F104" s="131">
        <v>0.18</v>
      </c>
      <c r="G104" s="320"/>
      <c r="H104" s="36" t="s">
        <v>600</v>
      </c>
      <c r="I104" s="140" t="s">
        <v>596</v>
      </c>
      <c r="J104" s="35" t="s">
        <v>281</v>
      </c>
      <c r="K104" s="106">
        <v>24</v>
      </c>
      <c r="L104" s="106">
        <v>24</v>
      </c>
      <c r="M104" s="308">
        <f>SUM(K104:L104)</f>
        <v>48</v>
      </c>
      <c r="N104" s="104">
        <v>115.15</v>
      </c>
      <c r="O104" s="104">
        <f>N104/1.18</f>
        <v>97.584745762711876</v>
      </c>
      <c r="P104" s="104">
        <f>M104*O104</f>
        <v>4684.0677966101703</v>
      </c>
      <c r="Q104" s="104">
        <f>IF(ISBLANK(G104),F104*P104,G104*P104)</f>
        <v>843.13220338983058</v>
      </c>
      <c r="R104" s="104">
        <f>+Q104+P104</f>
        <v>5527.2000000000007</v>
      </c>
      <c r="S104" s="291"/>
      <c r="T104" s="291"/>
    </row>
    <row r="105" spans="1:20">
      <c r="A105" s="36" t="s">
        <v>43</v>
      </c>
      <c r="B105" s="36"/>
      <c r="C105" s="45">
        <v>120000992</v>
      </c>
      <c r="D105" s="45">
        <v>995476</v>
      </c>
      <c r="E105" s="126"/>
      <c r="F105" s="131">
        <v>0.18</v>
      </c>
      <c r="G105" s="320"/>
      <c r="H105" s="36" t="s">
        <v>601</v>
      </c>
      <c r="I105" s="140" t="s">
        <v>597</v>
      </c>
      <c r="J105" s="35" t="s">
        <v>281</v>
      </c>
      <c r="K105" s="106">
        <v>8</v>
      </c>
      <c r="L105" s="106">
        <v>8</v>
      </c>
      <c r="M105" s="308">
        <f>SUM(K105:L105)</f>
        <v>16</v>
      </c>
      <c r="N105" s="104">
        <v>82.55</v>
      </c>
      <c r="O105" s="104">
        <f>N105/1.18</f>
        <v>69.957627118644069</v>
      </c>
      <c r="P105" s="104">
        <f>M105*O105</f>
        <v>1119.3220338983051</v>
      </c>
      <c r="Q105" s="104">
        <f>IF(ISBLANK(G105),F105*P105,G105*P105)</f>
        <v>201.4779661016949</v>
      </c>
      <c r="R105" s="104">
        <f>+Q105+P105</f>
        <v>1320.8</v>
      </c>
      <c r="S105" s="291"/>
      <c r="T105" s="291"/>
    </row>
    <row r="106" spans="1:20">
      <c r="A106" s="36" t="s">
        <v>44</v>
      </c>
      <c r="B106" s="36"/>
      <c r="C106" s="45">
        <v>120000993</v>
      </c>
      <c r="D106" s="45">
        <v>995476</v>
      </c>
      <c r="E106" s="126"/>
      <c r="F106" s="131">
        <v>0.18</v>
      </c>
      <c r="G106" s="320"/>
      <c r="H106" s="36" t="s">
        <v>602</v>
      </c>
      <c r="I106" s="140" t="s">
        <v>598</v>
      </c>
      <c r="J106" s="35" t="s">
        <v>281</v>
      </c>
      <c r="K106" s="106">
        <v>8</v>
      </c>
      <c r="L106" s="106">
        <v>8</v>
      </c>
      <c r="M106" s="308">
        <f>SUM(M104:M105)</f>
        <v>64</v>
      </c>
      <c r="N106" s="104">
        <v>64.7</v>
      </c>
      <c r="O106" s="104">
        <f>N106/1.18</f>
        <v>54.830508474576277</v>
      </c>
      <c r="P106" s="104">
        <f>M106*O106</f>
        <v>3509.1525423728817</v>
      </c>
      <c r="Q106" s="104">
        <f>IF(ISBLANK(G106),F106*P106,G106*P106)</f>
        <v>631.64745762711868</v>
      </c>
      <c r="R106" s="104">
        <f>+Q106+P106</f>
        <v>4140.8</v>
      </c>
      <c r="S106" s="291"/>
      <c r="T106" s="291"/>
    </row>
    <row r="107" spans="1:20" ht="60">
      <c r="A107" s="36" t="s">
        <v>123</v>
      </c>
      <c r="B107" s="36" t="s">
        <v>549</v>
      </c>
      <c r="C107" s="45"/>
      <c r="D107" s="45"/>
      <c r="E107" s="131"/>
      <c r="F107" s="131"/>
      <c r="G107" s="131"/>
      <c r="H107" s="36" t="s">
        <v>603</v>
      </c>
      <c r="I107" s="140" t="s">
        <v>606</v>
      </c>
      <c r="J107" s="35"/>
      <c r="K107" s="106"/>
      <c r="L107" s="106"/>
      <c r="M107" s="308"/>
      <c r="N107" s="104"/>
      <c r="O107" s="104"/>
      <c r="P107" s="106"/>
      <c r="Q107" s="106"/>
      <c r="R107" s="106"/>
      <c r="S107" s="291"/>
      <c r="T107" s="291"/>
    </row>
    <row r="108" spans="1:20">
      <c r="A108" s="36" t="s">
        <v>42</v>
      </c>
      <c r="B108" s="36"/>
      <c r="C108" s="45">
        <v>120000996</v>
      </c>
      <c r="D108" s="45">
        <v>995476</v>
      </c>
      <c r="E108" s="126"/>
      <c r="F108" s="131">
        <v>0.18</v>
      </c>
      <c r="G108" s="320"/>
      <c r="H108" s="36" t="s">
        <v>604</v>
      </c>
      <c r="I108" s="140" t="s">
        <v>607</v>
      </c>
      <c r="J108" s="35" t="s">
        <v>281</v>
      </c>
      <c r="K108" s="106">
        <v>48</v>
      </c>
      <c r="L108" s="106">
        <v>48</v>
      </c>
      <c r="M108" s="308">
        <f>SUM(K108:L108)</f>
        <v>96</v>
      </c>
      <c r="N108" s="104">
        <v>66.25</v>
      </c>
      <c r="O108" s="104">
        <f>N108/1.18</f>
        <v>56.144067796610173</v>
      </c>
      <c r="P108" s="104">
        <f>M108*O108</f>
        <v>5389.8305084745771</v>
      </c>
      <c r="Q108" s="104">
        <f>IF(ISBLANK(G108),F108*P108,G108*P108)</f>
        <v>970.16949152542384</v>
      </c>
      <c r="R108" s="104">
        <f>+Q108+P108</f>
        <v>6360.0000000000009</v>
      </c>
      <c r="S108" s="291"/>
      <c r="T108" s="291"/>
    </row>
    <row r="109" spans="1:20">
      <c r="A109" s="108" t="s">
        <v>43</v>
      </c>
      <c r="B109" s="36"/>
      <c r="C109" s="45">
        <v>120000998</v>
      </c>
      <c r="D109" s="45">
        <v>995476</v>
      </c>
      <c r="E109" s="126"/>
      <c r="F109" s="131">
        <v>0.18</v>
      </c>
      <c r="G109" s="320"/>
      <c r="H109" s="36" t="s">
        <v>605</v>
      </c>
      <c r="I109" s="140" t="s">
        <v>608</v>
      </c>
      <c r="J109" s="35" t="s">
        <v>281</v>
      </c>
      <c r="K109" s="106">
        <v>16</v>
      </c>
      <c r="L109" s="106">
        <v>16</v>
      </c>
      <c r="M109" s="308">
        <f>SUM(K109:L109)</f>
        <v>32</v>
      </c>
      <c r="N109" s="104">
        <v>51.75</v>
      </c>
      <c r="O109" s="104">
        <f>N109/1.18</f>
        <v>43.855932203389834</v>
      </c>
      <c r="P109" s="104">
        <f>M109*O109</f>
        <v>1403.3898305084747</v>
      </c>
      <c r="Q109" s="104">
        <f>IF(ISBLANK(G109),F109*P109,G109*P109)</f>
        <v>252.61016949152543</v>
      </c>
      <c r="R109" s="104">
        <f>+Q109+P109</f>
        <v>1656</v>
      </c>
      <c r="S109" s="291"/>
      <c r="T109" s="291"/>
    </row>
    <row r="110" spans="1:20" ht="60">
      <c r="A110" s="108" t="s">
        <v>499</v>
      </c>
      <c r="B110" s="36" t="s">
        <v>549</v>
      </c>
      <c r="C110" s="45"/>
      <c r="D110" s="45"/>
      <c r="E110" s="131"/>
      <c r="F110" s="131"/>
      <c r="G110" s="131"/>
      <c r="H110" s="36" t="s">
        <v>609</v>
      </c>
      <c r="I110" s="140" t="s">
        <v>611</v>
      </c>
      <c r="J110" s="35"/>
      <c r="K110" s="106"/>
      <c r="L110" s="106"/>
      <c r="M110" s="308"/>
      <c r="N110" s="104"/>
      <c r="O110" s="104"/>
      <c r="P110" s="106"/>
      <c r="Q110" s="106"/>
      <c r="R110" s="106"/>
      <c r="S110" s="291"/>
      <c r="T110" s="291"/>
    </row>
    <row r="111" spans="1:20">
      <c r="A111" s="108"/>
      <c r="B111" s="36"/>
      <c r="C111" s="45">
        <v>120001000</v>
      </c>
      <c r="D111" s="45">
        <v>995476</v>
      </c>
      <c r="E111" s="126"/>
      <c r="F111" s="131">
        <v>0.18</v>
      </c>
      <c r="G111" s="320"/>
      <c r="H111" s="36" t="s">
        <v>610</v>
      </c>
      <c r="I111" s="140" t="s">
        <v>612</v>
      </c>
      <c r="J111" s="35" t="s">
        <v>281</v>
      </c>
      <c r="K111" s="106">
        <v>24</v>
      </c>
      <c r="L111" s="106">
        <v>24</v>
      </c>
      <c r="M111" s="308">
        <f>SUM(K111:L111)</f>
        <v>48</v>
      </c>
      <c r="N111" s="104">
        <v>72.349999999999994</v>
      </c>
      <c r="O111" s="104">
        <f>N111/1.18</f>
        <v>61.313559322033896</v>
      </c>
      <c r="P111" s="104">
        <f>M111*O111</f>
        <v>2943.0508474576272</v>
      </c>
      <c r="Q111" s="104">
        <f>IF(ISBLANK(G111),F111*P111,G111*P111)</f>
        <v>529.74915254237294</v>
      </c>
      <c r="R111" s="104">
        <f>+Q111+P111</f>
        <v>3472.8</v>
      </c>
      <c r="S111" s="291"/>
      <c r="T111" s="291"/>
    </row>
    <row r="112" spans="1:20" ht="45">
      <c r="A112" s="108" t="s">
        <v>456</v>
      </c>
      <c r="B112" s="36" t="s">
        <v>549</v>
      </c>
      <c r="C112" s="45"/>
      <c r="D112" s="45"/>
      <c r="E112" s="131"/>
      <c r="F112" s="131"/>
      <c r="G112" s="131"/>
      <c r="H112" s="36" t="s">
        <v>613</v>
      </c>
      <c r="I112" s="140" t="s">
        <v>615</v>
      </c>
      <c r="J112" s="35"/>
      <c r="K112" s="106"/>
      <c r="L112" s="106"/>
      <c r="M112" s="308"/>
      <c r="N112" s="104"/>
      <c r="O112" s="104"/>
      <c r="P112" s="106"/>
      <c r="Q112" s="106"/>
      <c r="R112" s="106"/>
      <c r="S112" s="291"/>
      <c r="T112" s="291"/>
    </row>
    <row r="113" spans="1:20">
      <c r="A113" s="108" t="s">
        <v>42</v>
      </c>
      <c r="B113" s="36"/>
      <c r="C113" s="45">
        <v>120001019</v>
      </c>
      <c r="D113" s="45">
        <v>995476</v>
      </c>
      <c r="E113" s="126"/>
      <c r="F113" s="131">
        <v>0.18</v>
      </c>
      <c r="G113" s="320"/>
      <c r="H113" s="36" t="s">
        <v>614</v>
      </c>
      <c r="I113" s="140" t="s">
        <v>616</v>
      </c>
      <c r="J113" s="35" t="s">
        <v>281</v>
      </c>
      <c r="K113" s="106">
        <v>24</v>
      </c>
      <c r="L113" s="106">
        <v>24</v>
      </c>
      <c r="M113" s="308">
        <f>SUM(K113:L113)</f>
        <v>48</v>
      </c>
      <c r="N113" s="104">
        <v>52.5</v>
      </c>
      <c r="O113" s="104">
        <f>N113/1.18</f>
        <v>44.491525423728817</v>
      </c>
      <c r="P113" s="104">
        <f>M113*O113</f>
        <v>2135.593220338983</v>
      </c>
      <c r="Q113" s="104">
        <f>IF(ISBLANK(G113),F113*P113,G113*P113)</f>
        <v>384.40677966101691</v>
      </c>
      <c r="R113" s="104">
        <f>+Q113+P113</f>
        <v>2520</v>
      </c>
      <c r="S113" s="291"/>
      <c r="T113" s="291"/>
    </row>
    <row r="114" spans="1:20">
      <c r="A114" s="108" t="s">
        <v>43</v>
      </c>
      <c r="B114" s="36"/>
      <c r="C114" s="45">
        <v>120001020</v>
      </c>
      <c r="D114" s="45">
        <v>995476</v>
      </c>
      <c r="E114" s="126"/>
      <c r="F114" s="131">
        <v>0.18</v>
      </c>
      <c r="G114" s="320"/>
      <c r="H114" s="36" t="s">
        <v>631</v>
      </c>
      <c r="I114" s="140" t="s">
        <v>632</v>
      </c>
      <c r="J114" s="35" t="s">
        <v>281</v>
      </c>
      <c r="K114" s="106">
        <v>16</v>
      </c>
      <c r="L114" s="106">
        <v>16</v>
      </c>
      <c r="M114" s="308">
        <f>SUM(K114:L114)</f>
        <v>32</v>
      </c>
      <c r="N114" s="104">
        <v>39.700000000000003</v>
      </c>
      <c r="O114" s="104">
        <f>N114/1.18</f>
        <v>33.644067796610173</v>
      </c>
      <c r="P114" s="104">
        <f>M114*O114</f>
        <v>1076.6101694915255</v>
      </c>
      <c r="Q114" s="104">
        <f>IF(ISBLANK(G114),F114*P114,G114*P114)</f>
        <v>193.78983050847458</v>
      </c>
      <c r="R114" s="104">
        <f>+Q114+P114</f>
        <v>1270.4000000000001</v>
      </c>
      <c r="S114" s="291"/>
      <c r="T114" s="291"/>
    </row>
    <row r="115" spans="1:20" ht="45">
      <c r="A115" s="36" t="s">
        <v>481</v>
      </c>
      <c r="B115" s="36" t="s">
        <v>549</v>
      </c>
      <c r="C115" s="45">
        <v>120001021</v>
      </c>
      <c r="D115" s="45">
        <v>995476</v>
      </c>
      <c r="E115" s="162"/>
      <c r="F115" s="131">
        <v>0.18</v>
      </c>
      <c r="G115" s="322"/>
      <c r="H115" s="36" t="s">
        <v>670</v>
      </c>
      <c r="I115" s="140" t="s">
        <v>671</v>
      </c>
      <c r="J115" s="35" t="s">
        <v>672</v>
      </c>
      <c r="K115" s="104">
        <v>48</v>
      </c>
      <c r="L115" s="104">
        <v>48</v>
      </c>
      <c r="M115" s="308">
        <f>SUM(K115:L115)</f>
        <v>96</v>
      </c>
      <c r="N115" s="104">
        <v>414.2</v>
      </c>
      <c r="O115" s="104">
        <f>N115/1.18</f>
        <v>351.0169491525424</v>
      </c>
      <c r="P115" s="104">
        <f>M115*O115</f>
        <v>33697.627118644072</v>
      </c>
      <c r="Q115" s="104">
        <f>IF(ISBLANK(G115),F115*P115,G115*P115)</f>
        <v>6065.5728813559326</v>
      </c>
      <c r="R115" s="104">
        <f>+Q115+P115</f>
        <v>39763.200000000004</v>
      </c>
      <c r="S115" s="291"/>
      <c r="T115" s="291"/>
    </row>
    <row r="116" spans="1:20" ht="165">
      <c r="A116" s="108" t="s">
        <v>497</v>
      </c>
      <c r="B116" s="36" t="s">
        <v>478</v>
      </c>
      <c r="C116" s="45">
        <v>120000867</v>
      </c>
      <c r="D116" s="45">
        <v>995476</v>
      </c>
      <c r="E116" s="162"/>
      <c r="F116" s="180">
        <v>0.18</v>
      </c>
      <c r="G116" s="322"/>
      <c r="H116" s="36" t="s">
        <v>135</v>
      </c>
      <c r="I116" s="121" t="s">
        <v>136</v>
      </c>
      <c r="J116" s="35" t="s">
        <v>514</v>
      </c>
      <c r="K116" s="105">
        <v>59.400000000000006</v>
      </c>
      <c r="L116" s="105">
        <v>59.400000000000006</v>
      </c>
      <c r="M116" s="308">
        <f>SUM(K116:L116)</f>
        <v>118.80000000000001</v>
      </c>
      <c r="N116" s="104">
        <v>492.7</v>
      </c>
      <c r="O116" s="104">
        <f>N116/1.18</f>
        <v>417.54237288135596</v>
      </c>
      <c r="P116" s="104">
        <f>M116*O116</f>
        <v>49604.03389830509</v>
      </c>
      <c r="Q116" s="105">
        <f>IF(ISBLANK(G116),F116*P116,G116*P116)</f>
        <v>8928.726101694916</v>
      </c>
      <c r="R116" s="105">
        <f>+Q116+P116</f>
        <v>58532.760000000009</v>
      </c>
      <c r="S116" s="291"/>
      <c r="T116" s="291"/>
    </row>
    <row r="117" spans="1:20" ht="389.25" customHeight="1">
      <c r="A117" s="344" t="s">
        <v>511</v>
      </c>
      <c r="B117" s="379" t="s">
        <v>478</v>
      </c>
      <c r="C117" s="380">
        <v>120001036</v>
      </c>
      <c r="D117" s="380">
        <v>995476</v>
      </c>
      <c r="E117" s="378"/>
      <c r="F117" s="381">
        <v>0.18</v>
      </c>
      <c r="G117" s="382"/>
      <c r="H117" s="36" t="s">
        <v>138</v>
      </c>
      <c r="I117" s="140" t="s">
        <v>564</v>
      </c>
      <c r="J117" s="368" t="s">
        <v>231</v>
      </c>
      <c r="K117" s="330">
        <v>6.3000000000000007</v>
      </c>
      <c r="L117" s="330">
        <v>6.3000000000000007</v>
      </c>
      <c r="M117" s="348">
        <f>SUM(K117:L118)</f>
        <v>12.600000000000001</v>
      </c>
      <c r="N117" s="349">
        <v>4138.3500000000004</v>
      </c>
      <c r="O117" s="349">
        <f>N117/1.18</f>
        <v>3507.0762711864413</v>
      </c>
      <c r="P117" s="330">
        <f>M117*O117</f>
        <v>44189.161016949169</v>
      </c>
      <c r="Q117" s="330">
        <f>IF(ISBLANK(G117),F117*P117,G117*P117)</f>
        <v>7954.0489830508504</v>
      </c>
      <c r="R117" s="330">
        <f>+Q117+P117</f>
        <v>52143.210000000021</v>
      </c>
      <c r="S117" s="291"/>
      <c r="T117" s="291"/>
    </row>
    <row r="118" spans="1:20" ht="90">
      <c r="A118" s="345"/>
      <c r="B118" s="379"/>
      <c r="C118" s="380"/>
      <c r="D118" s="380"/>
      <c r="E118" s="378"/>
      <c r="F118" s="381"/>
      <c r="G118" s="382"/>
      <c r="H118" s="36" t="s">
        <v>139</v>
      </c>
      <c r="I118" s="140" t="s">
        <v>565</v>
      </c>
      <c r="J118" s="368"/>
      <c r="K118" s="332"/>
      <c r="L118" s="332"/>
      <c r="M118" s="348"/>
      <c r="N118" s="349"/>
      <c r="O118" s="349"/>
      <c r="P118" s="332"/>
      <c r="Q118" s="332"/>
      <c r="R118" s="332"/>
      <c r="S118" s="291"/>
      <c r="T118" s="291"/>
    </row>
    <row r="119" spans="1:20" ht="90">
      <c r="A119" s="112" t="s">
        <v>512</v>
      </c>
      <c r="B119" s="36" t="s">
        <v>549</v>
      </c>
      <c r="C119" s="45"/>
      <c r="D119" s="45"/>
      <c r="E119" s="131"/>
      <c r="F119" s="131"/>
      <c r="G119" s="131"/>
      <c r="H119" s="36" t="s">
        <v>633</v>
      </c>
      <c r="I119" s="140" t="s">
        <v>635</v>
      </c>
      <c r="J119" s="35"/>
      <c r="K119" s="104"/>
      <c r="L119" s="104"/>
      <c r="M119" s="311"/>
      <c r="N119" s="104"/>
      <c r="O119" s="104"/>
      <c r="P119" s="106"/>
      <c r="Q119" s="106"/>
      <c r="R119" s="106"/>
      <c r="S119" s="291"/>
      <c r="T119" s="291"/>
    </row>
    <row r="120" spans="1:20" ht="30">
      <c r="A120" s="112"/>
      <c r="B120" s="36"/>
      <c r="C120" s="45">
        <v>120001044</v>
      </c>
      <c r="D120" s="45">
        <v>995476</v>
      </c>
      <c r="E120" s="126"/>
      <c r="F120" s="131">
        <v>0.18</v>
      </c>
      <c r="G120" s="320"/>
      <c r="H120" s="36" t="s">
        <v>634</v>
      </c>
      <c r="I120" s="140" t="s">
        <v>636</v>
      </c>
      <c r="J120" s="164" t="s">
        <v>6</v>
      </c>
      <c r="K120" s="106">
        <v>28.799999999999997</v>
      </c>
      <c r="L120" s="106">
        <v>28.799999999999997</v>
      </c>
      <c r="M120" s="308">
        <f>SUM(K120:L120)</f>
        <v>57.599999999999994</v>
      </c>
      <c r="N120" s="104">
        <v>1927.5</v>
      </c>
      <c r="O120" s="104">
        <f>N120/1.18</f>
        <v>1633.4745762711866</v>
      </c>
      <c r="P120" s="104">
        <f>M120*O120</f>
        <v>94088.135593220344</v>
      </c>
      <c r="Q120" s="104">
        <f>IF(ISBLANK(G120),F120*P120,G120*P120)</f>
        <v>16935.864406779663</v>
      </c>
      <c r="R120" s="104">
        <f>+Q120+P120</f>
        <v>111024</v>
      </c>
      <c r="S120" s="291"/>
      <c r="T120" s="291"/>
    </row>
    <row r="121" spans="1:20" ht="90">
      <c r="A121" s="424" t="s">
        <v>513</v>
      </c>
      <c r="B121" s="379" t="s">
        <v>478</v>
      </c>
      <c r="C121" s="380">
        <v>120000833</v>
      </c>
      <c r="D121" s="380">
        <v>995476</v>
      </c>
      <c r="E121" s="378"/>
      <c r="F121" s="381">
        <v>0.18</v>
      </c>
      <c r="G121" s="428"/>
      <c r="H121" s="36" t="s">
        <v>491</v>
      </c>
      <c r="I121" s="140" t="s">
        <v>698</v>
      </c>
      <c r="J121" s="383" t="s">
        <v>231</v>
      </c>
      <c r="K121" s="330">
        <v>8.82</v>
      </c>
      <c r="L121" s="330">
        <v>8.82</v>
      </c>
      <c r="M121" s="348">
        <f>SUM(K121:L122)</f>
        <v>17.64</v>
      </c>
      <c r="N121" s="349">
        <v>5217.6499999999996</v>
      </c>
      <c r="O121" s="349">
        <f>N121/1.18</f>
        <v>4421.7372881355932</v>
      </c>
      <c r="P121" s="330">
        <f>M121*O121</f>
        <v>77999.445762711868</v>
      </c>
      <c r="Q121" s="330">
        <f>IF(ISBLANK(G121),F121*P121,G121*P121)</f>
        <v>14039.900237288135</v>
      </c>
      <c r="R121" s="330">
        <f>+Q121+P121</f>
        <v>92039.346000000005</v>
      </c>
      <c r="S121" s="291"/>
      <c r="T121" s="291"/>
    </row>
    <row r="122" spans="1:20">
      <c r="A122" s="425"/>
      <c r="B122" s="379"/>
      <c r="C122" s="380"/>
      <c r="D122" s="380"/>
      <c r="E122" s="378"/>
      <c r="F122" s="381"/>
      <c r="G122" s="429"/>
      <c r="H122" s="36" t="s">
        <v>492</v>
      </c>
      <c r="I122" s="140" t="s">
        <v>282</v>
      </c>
      <c r="J122" s="384"/>
      <c r="K122" s="332"/>
      <c r="L122" s="332"/>
      <c r="M122" s="348"/>
      <c r="N122" s="349"/>
      <c r="O122" s="349"/>
      <c r="P122" s="332"/>
      <c r="Q122" s="332"/>
      <c r="R122" s="332"/>
      <c r="S122" s="291"/>
      <c r="T122" s="291"/>
    </row>
    <row r="123" spans="1:20" ht="165">
      <c r="A123" s="109" t="s">
        <v>124</v>
      </c>
      <c r="B123" s="36" t="s">
        <v>549</v>
      </c>
      <c r="C123" s="45"/>
      <c r="D123" s="45"/>
      <c r="E123" s="131"/>
      <c r="F123" s="131"/>
      <c r="G123" s="131"/>
      <c r="H123" s="36" t="s">
        <v>617</v>
      </c>
      <c r="I123" s="140" t="s">
        <v>621</v>
      </c>
      <c r="J123" s="171"/>
      <c r="K123" s="107"/>
      <c r="L123" s="107"/>
      <c r="M123" s="311"/>
      <c r="N123" s="104"/>
      <c r="O123" s="104"/>
      <c r="P123" s="107"/>
      <c r="Q123" s="107"/>
      <c r="R123" s="107"/>
      <c r="S123" s="291"/>
      <c r="T123" s="291"/>
    </row>
    <row r="124" spans="1:20">
      <c r="A124" s="109" t="s">
        <v>42</v>
      </c>
      <c r="B124" s="109"/>
      <c r="C124" s="170"/>
      <c r="D124" s="170"/>
      <c r="E124" s="169"/>
      <c r="F124" s="169"/>
      <c r="G124" s="169"/>
      <c r="H124" s="36" t="s">
        <v>618</v>
      </c>
      <c r="I124" s="140" t="s">
        <v>622</v>
      </c>
      <c r="J124" s="171"/>
      <c r="K124" s="107"/>
      <c r="L124" s="107"/>
      <c r="M124" s="306"/>
      <c r="N124" s="107"/>
      <c r="O124" s="107"/>
      <c r="P124" s="107"/>
      <c r="Q124" s="107"/>
      <c r="R124" s="107"/>
      <c r="S124" s="291"/>
      <c r="T124" s="291"/>
    </row>
    <row r="125" spans="1:20">
      <c r="A125" s="109"/>
      <c r="B125" s="109"/>
      <c r="C125" s="170">
        <v>120001136</v>
      </c>
      <c r="D125" s="170">
        <v>995476</v>
      </c>
      <c r="E125" s="141"/>
      <c r="F125" s="169">
        <v>0.18</v>
      </c>
      <c r="G125" s="319"/>
      <c r="H125" s="36" t="s">
        <v>624</v>
      </c>
      <c r="I125" s="140" t="s">
        <v>623</v>
      </c>
      <c r="J125" s="171" t="s">
        <v>10</v>
      </c>
      <c r="K125" s="107">
        <v>40.800000000000004</v>
      </c>
      <c r="L125" s="107">
        <v>40.800000000000004</v>
      </c>
      <c r="M125" s="305">
        <f>SUM(K125:L125)</f>
        <v>81.600000000000009</v>
      </c>
      <c r="N125" s="107">
        <v>583.29999999999995</v>
      </c>
      <c r="O125" s="107">
        <f>N125/1.18</f>
        <v>494.32203389830505</v>
      </c>
      <c r="P125" s="104">
        <f>M125*O125</f>
        <v>40336.677966101699</v>
      </c>
      <c r="Q125" s="104">
        <f>IF(ISBLANK(G125),F125*P125,G125*P125)</f>
        <v>7260.6020338983053</v>
      </c>
      <c r="R125" s="104">
        <f>+Q125+P125</f>
        <v>47597.280000000006</v>
      </c>
      <c r="S125" s="291"/>
      <c r="T125" s="291"/>
    </row>
    <row r="126" spans="1:20">
      <c r="A126" s="109" t="s">
        <v>43</v>
      </c>
      <c r="B126" s="109"/>
      <c r="C126" s="170"/>
      <c r="D126" s="170"/>
      <c r="E126" s="169"/>
      <c r="F126" s="169"/>
      <c r="G126" s="169"/>
      <c r="H126" s="36" t="s">
        <v>619</v>
      </c>
      <c r="I126" s="140" t="s">
        <v>625</v>
      </c>
      <c r="J126" s="171"/>
      <c r="K126" s="107"/>
      <c r="L126" s="107"/>
      <c r="M126" s="305"/>
      <c r="N126" s="107"/>
      <c r="O126" s="107"/>
      <c r="P126" s="107"/>
      <c r="Q126" s="107"/>
      <c r="R126" s="107"/>
      <c r="S126" s="291"/>
      <c r="T126" s="291"/>
    </row>
    <row r="127" spans="1:20">
      <c r="A127" s="109"/>
      <c r="B127" s="109"/>
      <c r="C127" s="170">
        <v>120001137</v>
      </c>
      <c r="D127" s="170">
        <v>995476</v>
      </c>
      <c r="E127" s="141"/>
      <c r="F127" s="169">
        <v>0.18</v>
      </c>
      <c r="G127" s="319"/>
      <c r="H127" s="36" t="s">
        <v>620</v>
      </c>
      <c r="I127" s="140" t="s">
        <v>623</v>
      </c>
      <c r="J127" s="171" t="s">
        <v>10</v>
      </c>
      <c r="K127" s="107">
        <v>81.600000000000009</v>
      </c>
      <c r="L127" s="107">
        <v>81.600000000000009</v>
      </c>
      <c r="M127" s="305">
        <f>SUM(K127:L127)</f>
        <v>163.20000000000002</v>
      </c>
      <c r="N127" s="107">
        <v>611.75</v>
      </c>
      <c r="O127" s="107">
        <f>N127/1.18</f>
        <v>518.43220338983053</v>
      </c>
      <c r="P127" s="104">
        <f>M127*O127</f>
        <v>84608.135593220359</v>
      </c>
      <c r="Q127" s="104">
        <f>IF(ISBLANK(G127),F127*P127,G127*P127)</f>
        <v>15229.464406779663</v>
      </c>
      <c r="R127" s="104">
        <f>+Q127+P127</f>
        <v>99837.60000000002</v>
      </c>
      <c r="S127" s="291"/>
      <c r="T127" s="291"/>
    </row>
    <row r="128" spans="1:20" ht="120">
      <c r="A128" s="36" t="s">
        <v>518</v>
      </c>
      <c r="B128" s="36" t="s">
        <v>478</v>
      </c>
      <c r="C128" s="45">
        <v>120001147</v>
      </c>
      <c r="D128" s="45">
        <v>995476</v>
      </c>
      <c r="E128" s="126"/>
      <c r="F128" s="131">
        <f>IF(D128&gt;0,18%,0)</f>
        <v>0.18</v>
      </c>
      <c r="G128" s="130"/>
      <c r="H128" s="36" t="s">
        <v>289</v>
      </c>
      <c r="I128" s="140" t="s">
        <v>290</v>
      </c>
      <c r="J128" s="35" t="s">
        <v>4</v>
      </c>
      <c r="K128" s="104">
        <v>24</v>
      </c>
      <c r="L128" s="104">
        <v>24</v>
      </c>
      <c r="M128" s="305">
        <f>SUM(K128:L128)</f>
        <v>48</v>
      </c>
      <c r="N128" s="104">
        <v>220.65</v>
      </c>
      <c r="O128" s="107">
        <f>N128/1.18</f>
        <v>186.99152542372883</v>
      </c>
      <c r="P128" s="104">
        <f>M128*O128</f>
        <v>8975.5932203389839</v>
      </c>
      <c r="Q128" s="104">
        <f>IF(ISBLANK(G128),F128*P128,G128*P128)</f>
        <v>1615.6067796610171</v>
      </c>
      <c r="R128" s="104">
        <f>+Q128+P128</f>
        <v>10591.2</v>
      </c>
      <c r="S128" s="291"/>
      <c r="T128" s="291"/>
    </row>
    <row r="129" spans="1:20" ht="60">
      <c r="A129" s="108" t="s">
        <v>436</v>
      </c>
      <c r="B129" s="36" t="s">
        <v>549</v>
      </c>
      <c r="C129" s="142"/>
      <c r="D129" s="142"/>
      <c r="E129" s="123"/>
      <c r="F129" s="123"/>
      <c r="G129" s="123"/>
      <c r="H129" s="36" t="s">
        <v>673</v>
      </c>
      <c r="I129" s="140" t="s">
        <v>675</v>
      </c>
      <c r="J129" s="153"/>
      <c r="K129" s="105"/>
      <c r="L129" s="105"/>
      <c r="M129" s="305"/>
      <c r="N129" s="105"/>
      <c r="O129" s="104"/>
      <c r="P129" s="104"/>
      <c r="Q129" s="105"/>
      <c r="R129" s="105"/>
      <c r="S129" s="291"/>
      <c r="T129" s="291"/>
    </row>
    <row r="130" spans="1:20" ht="30">
      <c r="A130" s="108"/>
      <c r="B130" s="108"/>
      <c r="C130" s="142">
        <v>120001153</v>
      </c>
      <c r="D130" s="142">
        <v>995476</v>
      </c>
      <c r="E130" s="122"/>
      <c r="F130" s="123">
        <v>0.18</v>
      </c>
      <c r="G130" s="124"/>
      <c r="H130" s="36" t="s">
        <v>674</v>
      </c>
      <c r="I130" s="140" t="s">
        <v>676</v>
      </c>
      <c r="J130" s="153" t="s">
        <v>3</v>
      </c>
      <c r="K130" s="105">
        <v>100</v>
      </c>
      <c r="L130" s="105">
        <v>100</v>
      </c>
      <c r="M130" s="305">
        <f>SUM(K130:L130)</f>
        <v>200</v>
      </c>
      <c r="N130" s="105">
        <v>172.6</v>
      </c>
      <c r="O130" s="107">
        <f>N130/1.18</f>
        <v>146.27118644067798</v>
      </c>
      <c r="P130" s="104">
        <f>M130*O130</f>
        <v>29254.237288135595</v>
      </c>
      <c r="Q130" s="104">
        <f>IF(ISBLANK(G130),F130*P130,G130*P130)</f>
        <v>5265.7627118644068</v>
      </c>
      <c r="R130" s="104">
        <f>+Q130+P130</f>
        <v>34520</v>
      </c>
      <c r="S130" s="291"/>
      <c r="T130" s="291"/>
    </row>
    <row r="131" spans="1:20" ht="180">
      <c r="A131" s="108" t="s">
        <v>519</v>
      </c>
      <c r="B131" s="108" t="s">
        <v>478</v>
      </c>
      <c r="C131" s="142">
        <v>120001154</v>
      </c>
      <c r="D131" s="142">
        <v>995477</v>
      </c>
      <c r="E131" s="122"/>
      <c r="F131" s="123">
        <f>IF(D131&gt;0,18%,0)</f>
        <v>0.18</v>
      </c>
      <c r="G131" s="318"/>
      <c r="H131" s="36" t="s">
        <v>490</v>
      </c>
      <c r="I131" s="140" t="s">
        <v>489</v>
      </c>
      <c r="J131" s="153" t="s">
        <v>143</v>
      </c>
      <c r="K131" s="110">
        <v>676.80000000000007</v>
      </c>
      <c r="L131" s="110">
        <v>676.80000000000007</v>
      </c>
      <c r="M131" s="308">
        <f>SUM(M85:M128)</f>
        <v>8103.56</v>
      </c>
      <c r="N131" s="105">
        <v>772.4</v>
      </c>
      <c r="O131" s="107">
        <f>N131/1.18</f>
        <v>654.57627118644075</v>
      </c>
      <c r="P131" s="104">
        <f>M131*O131</f>
        <v>5304398.0881355945</v>
      </c>
      <c r="Q131" s="105">
        <f>IF(ISBLANK(G131),F131*P131,G131*P131)</f>
        <v>954791.65586440696</v>
      </c>
      <c r="R131" s="105">
        <f>+Q131+P131</f>
        <v>6259189.7440000018</v>
      </c>
      <c r="S131" s="291"/>
      <c r="T131" s="291"/>
    </row>
    <row r="132" spans="1:20" ht="75">
      <c r="A132" s="344" t="s">
        <v>457</v>
      </c>
      <c r="B132" s="344" t="s">
        <v>478</v>
      </c>
      <c r="C132" s="327">
        <v>120001227</v>
      </c>
      <c r="D132" s="327">
        <v>995474</v>
      </c>
      <c r="E132" s="337"/>
      <c r="F132" s="333">
        <v>0.18</v>
      </c>
      <c r="G132" s="357"/>
      <c r="H132" s="36" t="s">
        <v>291</v>
      </c>
      <c r="I132" s="140" t="s">
        <v>292</v>
      </c>
      <c r="J132" s="361" t="s">
        <v>231</v>
      </c>
      <c r="K132" s="350">
        <v>70.346999999999994</v>
      </c>
      <c r="L132" s="350">
        <v>70.346999999999994</v>
      </c>
      <c r="M132" s="359">
        <f>SUM(K132:L133)</f>
        <v>140.69399999999999</v>
      </c>
      <c r="N132" s="330">
        <v>2428.6</v>
      </c>
      <c r="O132" s="330">
        <f>N132/1.18</f>
        <v>2058.1355932203392</v>
      </c>
      <c r="P132" s="330">
        <f>M132*O132</f>
        <v>289567.3291525424</v>
      </c>
      <c r="Q132" s="330">
        <f>IF(ISBLANK(G132),F132*P132,G132*P132)</f>
        <v>52122.119247457631</v>
      </c>
      <c r="R132" s="330">
        <f>+Q132+P132</f>
        <v>341689.44840000005</v>
      </c>
      <c r="S132" s="291"/>
      <c r="T132" s="291"/>
    </row>
    <row r="133" spans="1:20">
      <c r="A133" s="345"/>
      <c r="B133" s="345"/>
      <c r="C133" s="328"/>
      <c r="D133" s="328"/>
      <c r="E133" s="338"/>
      <c r="F133" s="339"/>
      <c r="G133" s="358"/>
      <c r="H133" s="36" t="s">
        <v>293</v>
      </c>
      <c r="I133" s="140" t="s">
        <v>294</v>
      </c>
      <c r="J133" s="362"/>
      <c r="K133" s="352"/>
      <c r="L133" s="352"/>
      <c r="M133" s="326"/>
      <c r="N133" s="332"/>
      <c r="O133" s="332"/>
      <c r="P133" s="332"/>
      <c r="Q133" s="332"/>
      <c r="R133" s="332"/>
      <c r="S133" s="291"/>
      <c r="T133" s="291"/>
    </row>
    <row r="134" spans="1:20" ht="30">
      <c r="A134" s="36" t="s">
        <v>437</v>
      </c>
      <c r="B134" s="36" t="s">
        <v>478</v>
      </c>
      <c r="C134" s="45">
        <v>120001229</v>
      </c>
      <c r="D134" s="45">
        <v>995474</v>
      </c>
      <c r="E134" s="126"/>
      <c r="F134" s="131">
        <f>IF(D134&gt;0,18%,0)</f>
        <v>0.18</v>
      </c>
      <c r="G134" s="130"/>
      <c r="H134" s="36" t="s">
        <v>295</v>
      </c>
      <c r="I134" s="140" t="s">
        <v>296</v>
      </c>
      <c r="J134" s="35" t="s">
        <v>10</v>
      </c>
      <c r="K134" s="104">
        <v>81</v>
      </c>
      <c r="L134" s="104">
        <v>81</v>
      </c>
      <c r="M134" s="308">
        <f>SUM(K134:L134)</f>
        <v>162</v>
      </c>
      <c r="N134" s="104">
        <v>719.9</v>
      </c>
      <c r="O134" s="107">
        <f>N134/1.18</f>
        <v>610.08474576271192</v>
      </c>
      <c r="P134" s="104">
        <f>M134*O134</f>
        <v>98833.728813559326</v>
      </c>
      <c r="Q134" s="104">
        <f>IF(ISBLANK(G134),F134*P134,G134*P134)</f>
        <v>17790.071186440677</v>
      </c>
      <c r="R134" s="104">
        <f>+Q134+P134</f>
        <v>116623.8</v>
      </c>
      <c r="S134" s="291"/>
      <c r="T134" s="291"/>
    </row>
    <row r="135" spans="1:20" ht="30">
      <c r="A135" s="36" t="s">
        <v>129</v>
      </c>
      <c r="B135" s="36" t="s">
        <v>478</v>
      </c>
      <c r="C135" s="45">
        <v>120001230</v>
      </c>
      <c r="D135" s="45">
        <v>995474</v>
      </c>
      <c r="E135" s="126"/>
      <c r="F135" s="131">
        <f>IF(D135&gt;0,18%,0)</f>
        <v>0.18</v>
      </c>
      <c r="G135" s="130"/>
      <c r="H135" s="36" t="s">
        <v>297</v>
      </c>
      <c r="I135" s="140" t="s">
        <v>298</v>
      </c>
      <c r="J135" s="35" t="s">
        <v>231</v>
      </c>
      <c r="K135" s="104">
        <v>6.75</v>
      </c>
      <c r="L135" s="104">
        <v>6.75</v>
      </c>
      <c r="M135" s="305">
        <f>SUM(K135:L135)</f>
        <v>13.5</v>
      </c>
      <c r="N135" s="104">
        <v>851.8</v>
      </c>
      <c r="O135" s="104">
        <f>N135/1.18</f>
        <v>721.86440677966107</v>
      </c>
      <c r="P135" s="104">
        <f>M135*O135</f>
        <v>9745.1694915254247</v>
      </c>
      <c r="Q135" s="104">
        <f>IF(ISBLANK(G135),F135*P135,G135*P135)</f>
        <v>1754.1305084745763</v>
      </c>
      <c r="R135" s="104">
        <f>+Q135+P135</f>
        <v>11499.300000000001</v>
      </c>
      <c r="S135" s="291"/>
      <c r="T135" s="291"/>
    </row>
    <row r="136" spans="1:20" ht="135">
      <c r="A136" s="108" t="s">
        <v>130</v>
      </c>
      <c r="B136" s="36" t="s">
        <v>478</v>
      </c>
      <c r="C136" s="45">
        <v>120001230</v>
      </c>
      <c r="D136" s="45">
        <v>995474</v>
      </c>
      <c r="E136" s="126"/>
      <c r="F136" s="131">
        <f>IF(D136&gt;0,18%,0)</f>
        <v>0.18</v>
      </c>
      <c r="G136" s="130"/>
      <c r="H136" s="36" t="s">
        <v>232</v>
      </c>
      <c r="I136" s="140" t="s">
        <v>520</v>
      </c>
      <c r="J136" s="35" t="s">
        <v>231</v>
      </c>
      <c r="K136" s="110">
        <v>147</v>
      </c>
      <c r="L136" s="110">
        <v>147</v>
      </c>
      <c r="M136" s="305">
        <f>SUM(K136:L136)</f>
        <v>294</v>
      </c>
      <c r="N136" s="105">
        <v>1267.95</v>
      </c>
      <c r="O136" s="104">
        <f>N136/1.18</f>
        <v>1074.5338983050849</v>
      </c>
      <c r="P136" s="104">
        <f>M136*O136</f>
        <v>315912.96610169497</v>
      </c>
      <c r="Q136" s="105">
        <f>IF(ISBLANK(G136),F136*P136,G136*P136)</f>
        <v>56864.333898305093</v>
      </c>
      <c r="R136" s="105">
        <f>+Q136+P136</f>
        <v>372777.30000000005</v>
      </c>
      <c r="S136" s="291"/>
      <c r="T136" s="291"/>
    </row>
    <row r="137" spans="1:20" ht="135">
      <c r="A137" s="108" t="s">
        <v>438</v>
      </c>
      <c r="B137" s="36" t="s">
        <v>478</v>
      </c>
      <c r="C137" s="45">
        <v>120001230</v>
      </c>
      <c r="D137" s="45">
        <v>995474</v>
      </c>
      <c r="E137" s="126"/>
      <c r="F137" s="131">
        <f>IF(D137&gt;0,18%,0)</f>
        <v>0.18</v>
      </c>
      <c r="G137" s="130"/>
      <c r="H137" s="36" t="s">
        <v>500</v>
      </c>
      <c r="I137" s="140" t="s">
        <v>521</v>
      </c>
      <c r="J137" s="35" t="s">
        <v>231</v>
      </c>
      <c r="K137" s="110">
        <v>37.704000000000001</v>
      </c>
      <c r="L137" s="110">
        <v>37.704000000000001</v>
      </c>
      <c r="M137" s="308">
        <f>SUM(K137:L137)</f>
        <v>75.408000000000001</v>
      </c>
      <c r="N137" s="105">
        <v>1330</v>
      </c>
      <c r="O137" s="104">
        <f>N137/1.18</f>
        <v>1127.1186440677966</v>
      </c>
      <c r="P137" s="104">
        <f>M137*O137</f>
        <v>84993.762711864401</v>
      </c>
      <c r="Q137" s="105">
        <f>IF(ISBLANK(G137),F137*P137,G137*P137)</f>
        <v>15298.877288135591</v>
      </c>
      <c r="R137" s="105">
        <f>+Q137+P137</f>
        <v>100292.63999999998</v>
      </c>
      <c r="S137" s="291"/>
      <c r="T137" s="291"/>
    </row>
    <row r="138" spans="1:20" ht="105">
      <c r="A138" s="344" t="s">
        <v>131</v>
      </c>
      <c r="B138" s="344" t="s">
        <v>478</v>
      </c>
      <c r="C138" s="327">
        <v>120001251</v>
      </c>
      <c r="D138" s="327">
        <v>995474</v>
      </c>
      <c r="E138" s="337"/>
      <c r="F138" s="333">
        <v>0.18</v>
      </c>
      <c r="G138" s="373"/>
      <c r="H138" s="36" t="s">
        <v>299</v>
      </c>
      <c r="I138" s="140" t="s">
        <v>300</v>
      </c>
      <c r="J138" s="361" t="s">
        <v>231</v>
      </c>
      <c r="K138" s="350">
        <v>347.60519999999997</v>
      </c>
      <c r="L138" s="350">
        <v>347.60519999999997</v>
      </c>
      <c r="M138" s="360">
        <f>SUM(K138:L139)</f>
        <v>695.21039999999994</v>
      </c>
      <c r="N138" s="330">
        <v>1553.45</v>
      </c>
      <c r="O138" s="330">
        <f>N138/1.18</f>
        <v>1316.4830508474577</v>
      </c>
      <c r="P138" s="330">
        <f>M138*O138</f>
        <v>915232.70837288129</v>
      </c>
      <c r="Q138" s="330">
        <f>IF(ISBLANK(G138),F138*P138,G138*P138)</f>
        <v>164741.88750711863</v>
      </c>
      <c r="R138" s="330">
        <f>+Q138+P138</f>
        <v>1079974.5958799999</v>
      </c>
      <c r="S138" s="291"/>
      <c r="T138" s="291"/>
    </row>
    <row r="139" spans="1:20">
      <c r="A139" s="345"/>
      <c r="B139" s="345"/>
      <c r="C139" s="328"/>
      <c r="D139" s="328"/>
      <c r="E139" s="338"/>
      <c r="F139" s="339"/>
      <c r="G139" s="374"/>
      <c r="H139" s="36" t="s">
        <v>301</v>
      </c>
      <c r="I139" s="140" t="s">
        <v>302</v>
      </c>
      <c r="J139" s="362"/>
      <c r="K139" s="352"/>
      <c r="L139" s="352"/>
      <c r="M139" s="326"/>
      <c r="N139" s="332"/>
      <c r="O139" s="332"/>
      <c r="P139" s="332"/>
      <c r="Q139" s="332"/>
      <c r="R139" s="332"/>
      <c r="S139" s="291"/>
      <c r="T139" s="291"/>
    </row>
    <row r="140" spans="1:20" ht="75">
      <c r="A140" s="344" t="s">
        <v>439</v>
      </c>
      <c r="B140" s="344" t="s">
        <v>478</v>
      </c>
      <c r="C140" s="327">
        <v>120001267</v>
      </c>
      <c r="D140" s="327">
        <v>995474</v>
      </c>
      <c r="E140" s="337"/>
      <c r="F140" s="333">
        <v>0.18</v>
      </c>
      <c r="G140" s="357"/>
      <c r="H140" s="36" t="s">
        <v>304</v>
      </c>
      <c r="I140" s="140" t="s">
        <v>305</v>
      </c>
      <c r="J140" s="361" t="s">
        <v>231</v>
      </c>
      <c r="K140" s="350">
        <v>347.60519999999997</v>
      </c>
      <c r="L140" s="350">
        <v>347.60519999999997</v>
      </c>
      <c r="M140" s="363">
        <f>SUM(K140:L141)</f>
        <v>695.21039999999994</v>
      </c>
      <c r="N140" s="330">
        <v>309.05</v>
      </c>
      <c r="O140" s="330">
        <f>N140/1.18</f>
        <v>261.90677966101697</v>
      </c>
      <c r="P140" s="330">
        <f>M140*O140</f>
        <v>182080.31705084746</v>
      </c>
      <c r="Q140" s="330">
        <f>IF(ISBLANK(G140),F140*P140,G140*P140)</f>
        <v>32774.457069152544</v>
      </c>
      <c r="R140" s="330">
        <f>+Q140+P140</f>
        <v>214854.77412000002</v>
      </c>
      <c r="S140" s="291"/>
      <c r="T140" s="291"/>
    </row>
    <row r="141" spans="1:20">
      <c r="A141" s="345"/>
      <c r="B141" s="345"/>
      <c r="C141" s="328"/>
      <c r="D141" s="328"/>
      <c r="E141" s="338"/>
      <c r="F141" s="339"/>
      <c r="G141" s="358"/>
      <c r="H141" s="36" t="s">
        <v>306</v>
      </c>
      <c r="I141" s="140" t="s">
        <v>303</v>
      </c>
      <c r="J141" s="362"/>
      <c r="K141" s="352"/>
      <c r="L141" s="352"/>
      <c r="M141" s="326"/>
      <c r="N141" s="332"/>
      <c r="O141" s="332"/>
      <c r="P141" s="332"/>
      <c r="Q141" s="332"/>
      <c r="R141" s="332"/>
      <c r="S141" s="291"/>
      <c r="T141" s="291"/>
    </row>
    <row r="142" spans="1:20" ht="60">
      <c r="A142" s="109" t="s">
        <v>132</v>
      </c>
      <c r="B142" s="36" t="s">
        <v>549</v>
      </c>
      <c r="C142" s="170"/>
      <c r="D142" s="170"/>
      <c r="E142" s="169"/>
      <c r="F142" s="169"/>
      <c r="G142" s="169"/>
      <c r="H142" s="36" t="s">
        <v>637</v>
      </c>
      <c r="I142" s="140" t="s">
        <v>639</v>
      </c>
      <c r="J142" s="171"/>
      <c r="K142" s="111"/>
      <c r="L142" s="111"/>
      <c r="M142" s="308"/>
      <c r="N142" s="107"/>
      <c r="O142" s="107"/>
      <c r="P142" s="107"/>
      <c r="Q142" s="107"/>
      <c r="R142" s="107"/>
      <c r="S142" s="291"/>
      <c r="T142" s="291"/>
    </row>
    <row r="143" spans="1:20">
      <c r="A143" s="109"/>
      <c r="B143" s="109"/>
      <c r="C143" s="170">
        <v>120001318</v>
      </c>
      <c r="D143" s="170">
        <v>995453</v>
      </c>
      <c r="E143" s="141"/>
      <c r="F143" s="169">
        <v>0.18</v>
      </c>
      <c r="G143" s="319"/>
      <c r="H143" s="36" t="s">
        <v>638</v>
      </c>
      <c r="I143" s="140" t="s">
        <v>640</v>
      </c>
      <c r="J143" s="171" t="s">
        <v>10</v>
      </c>
      <c r="K143" s="111">
        <v>74</v>
      </c>
      <c r="L143" s="111">
        <v>74</v>
      </c>
      <c r="M143" s="310">
        <f>SUM(K143:L143)</f>
        <v>148</v>
      </c>
      <c r="N143" s="107">
        <v>305.14999999999998</v>
      </c>
      <c r="O143" s="107">
        <f>N143/1.18</f>
        <v>258.60169491525426</v>
      </c>
      <c r="P143" s="104">
        <f>M143*O143</f>
        <v>38273.050847457627</v>
      </c>
      <c r="Q143" s="104">
        <f>IF(ISBLANK(G143),F143*P143,G143*P143)</f>
        <v>6889.1491525423726</v>
      </c>
      <c r="R143" s="104">
        <f>+Q143+P143</f>
        <v>45162.2</v>
      </c>
      <c r="S143" s="291"/>
      <c r="T143" s="291"/>
    </row>
    <row r="144" spans="1:20" ht="105">
      <c r="A144" s="36" t="s">
        <v>440</v>
      </c>
      <c r="B144" s="36" t="s">
        <v>478</v>
      </c>
      <c r="C144" s="45">
        <v>120001319</v>
      </c>
      <c r="D144" s="45">
        <v>995453</v>
      </c>
      <c r="E144" s="126"/>
      <c r="F144" s="131">
        <v>0.18</v>
      </c>
      <c r="G144" s="320"/>
      <c r="H144" s="36" t="s">
        <v>307</v>
      </c>
      <c r="I144" s="121" t="s">
        <v>308</v>
      </c>
      <c r="J144" s="35" t="s">
        <v>4</v>
      </c>
      <c r="K144" s="104">
        <v>8</v>
      </c>
      <c r="L144" s="104">
        <v>8</v>
      </c>
      <c r="M144" s="305">
        <f>SUM(K144:L144)</f>
        <v>16</v>
      </c>
      <c r="N144" s="104">
        <v>298.25</v>
      </c>
      <c r="O144" s="107">
        <f>N144/1.18</f>
        <v>252.75423728813561</v>
      </c>
      <c r="P144" s="104">
        <f>M144*O144</f>
        <v>4044.0677966101698</v>
      </c>
      <c r="Q144" s="104">
        <f>IF(ISBLANK(G144),F144*P144,G144*P144)</f>
        <v>727.93220338983053</v>
      </c>
      <c r="R144" s="104">
        <f>+Q144+P144</f>
        <v>4772</v>
      </c>
      <c r="S144" s="291"/>
      <c r="T144" s="291"/>
    </row>
    <row r="145" spans="1:20" ht="75">
      <c r="A145" s="344" t="s">
        <v>133</v>
      </c>
      <c r="B145" s="36"/>
      <c r="C145" s="327">
        <v>120001318</v>
      </c>
      <c r="D145" s="327">
        <v>995453</v>
      </c>
      <c r="E145" s="45"/>
      <c r="F145" s="131"/>
      <c r="G145" s="45"/>
      <c r="H145" s="36">
        <v>12.41</v>
      </c>
      <c r="I145" s="121" t="s">
        <v>445</v>
      </c>
      <c r="J145" s="35"/>
      <c r="K145" s="111"/>
      <c r="L145" s="111"/>
      <c r="M145" s="306"/>
      <c r="N145" s="104"/>
      <c r="O145" s="104"/>
      <c r="P145" s="104"/>
      <c r="Q145" s="104"/>
      <c r="R145" s="104"/>
      <c r="S145" s="291"/>
      <c r="T145" s="291"/>
    </row>
    <row r="146" spans="1:20" ht="30">
      <c r="A146" s="345"/>
      <c r="B146" s="36" t="s">
        <v>478</v>
      </c>
      <c r="C146" s="328"/>
      <c r="D146" s="328"/>
      <c r="E146" s="181"/>
      <c r="F146" s="131">
        <v>0.18</v>
      </c>
      <c r="G146" s="320"/>
      <c r="H146" s="36" t="s">
        <v>309</v>
      </c>
      <c r="I146" s="121" t="s">
        <v>310</v>
      </c>
      <c r="J146" s="35" t="s">
        <v>10</v>
      </c>
      <c r="K146" s="113">
        <v>80</v>
      </c>
      <c r="L146" s="113">
        <v>80</v>
      </c>
      <c r="M146" s="308">
        <f>SUM(K146:L146)</f>
        <v>160</v>
      </c>
      <c r="N146" s="104">
        <v>377.4</v>
      </c>
      <c r="O146" s="104">
        <f>N146/1.18</f>
        <v>319.83050847457628</v>
      </c>
      <c r="P146" s="104">
        <f>M146*O146</f>
        <v>51172.881355932201</v>
      </c>
      <c r="Q146" s="104">
        <f>IF(ISBLANK(G146),F146*P146,G146*P146)</f>
        <v>9211.1186440677957</v>
      </c>
      <c r="R146" s="104">
        <f>+Q146+P146</f>
        <v>60384</v>
      </c>
      <c r="S146" s="291"/>
      <c r="T146" s="291"/>
    </row>
    <row r="147" spans="1:20" ht="75">
      <c r="A147" s="108" t="s">
        <v>134</v>
      </c>
      <c r="B147" s="36" t="s">
        <v>478</v>
      </c>
      <c r="C147" s="142"/>
      <c r="D147" s="142"/>
      <c r="E147" s="131"/>
      <c r="F147" s="131"/>
      <c r="G147" s="131"/>
      <c r="H147" s="36">
        <v>12.42</v>
      </c>
      <c r="I147" s="121" t="s">
        <v>311</v>
      </c>
      <c r="J147" s="90"/>
      <c r="K147" s="93"/>
      <c r="L147" s="93"/>
      <c r="M147" s="307"/>
      <c r="N147" s="104"/>
      <c r="O147" s="104"/>
      <c r="P147" s="104"/>
      <c r="Q147" s="104"/>
      <c r="R147" s="104"/>
      <c r="S147" s="291"/>
      <c r="T147" s="291"/>
    </row>
    <row r="148" spans="1:20">
      <c r="A148" s="344" t="s">
        <v>42</v>
      </c>
      <c r="B148" s="344" t="s">
        <v>478</v>
      </c>
      <c r="C148" s="327">
        <v>120001361</v>
      </c>
      <c r="D148" s="327">
        <v>995453</v>
      </c>
      <c r="E148" s="337"/>
      <c r="F148" s="333">
        <v>0.18</v>
      </c>
      <c r="G148" s="357"/>
      <c r="H148" s="36" t="s">
        <v>312</v>
      </c>
      <c r="I148" s="121" t="s">
        <v>313</v>
      </c>
      <c r="J148" s="361" t="s">
        <v>4</v>
      </c>
      <c r="K148" s="350">
        <v>20</v>
      </c>
      <c r="L148" s="350">
        <v>20</v>
      </c>
      <c r="M148" s="325">
        <f>SUM(K148:L149)</f>
        <v>40</v>
      </c>
      <c r="N148" s="330">
        <v>136.15</v>
      </c>
      <c r="O148" s="330">
        <f>N148/1.18</f>
        <v>115.38135593220341</v>
      </c>
      <c r="P148" s="330">
        <f>M148*O148</f>
        <v>4615.2542372881362</v>
      </c>
      <c r="Q148" s="330">
        <f>IF(ISBLANK(G148),F148*P148,G148*P148)</f>
        <v>830.74576271186447</v>
      </c>
      <c r="R148" s="330">
        <f>+Q148+P148</f>
        <v>5446.0000000000009</v>
      </c>
      <c r="S148" s="291"/>
      <c r="T148" s="291"/>
    </row>
    <row r="149" spans="1:20">
      <c r="A149" s="345"/>
      <c r="B149" s="345"/>
      <c r="C149" s="328"/>
      <c r="D149" s="328"/>
      <c r="E149" s="338"/>
      <c r="F149" s="339"/>
      <c r="G149" s="358"/>
      <c r="H149" s="36" t="s">
        <v>314</v>
      </c>
      <c r="I149" s="121" t="s">
        <v>315</v>
      </c>
      <c r="J149" s="362"/>
      <c r="K149" s="352"/>
      <c r="L149" s="352"/>
      <c r="M149" s="326"/>
      <c r="N149" s="332"/>
      <c r="O149" s="332"/>
      <c r="P149" s="332"/>
      <c r="Q149" s="332"/>
      <c r="R149" s="332"/>
      <c r="S149" s="291"/>
      <c r="T149" s="291"/>
    </row>
    <row r="150" spans="1:20">
      <c r="A150" s="344" t="s">
        <v>43</v>
      </c>
      <c r="B150" s="344" t="s">
        <v>478</v>
      </c>
      <c r="C150" s="327">
        <v>120001361</v>
      </c>
      <c r="D150" s="327">
        <v>995453</v>
      </c>
      <c r="E150" s="337"/>
      <c r="F150" s="333">
        <v>0.18</v>
      </c>
      <c r="G150" s="357"/>
      <c r="H150" s="36" t="s">
        <v>316</v>
      </c>
      <c r="I150" s="121" t="s">
        <v>317</v>
      </c>
      <c r="J150" s="361" t="s">
        <v>4</v>
      </c>
      <c r="K150" s="350">
        <v>20</v>
      </c>
      <c r="L150" s="350">
        <v>20</v>
      </c>
      <c r="M150" s="325">
        <f>SUM(K150:L151)</f>
        <v>40</v>
      </c>
      <c r="N150" s="330">
        <v>234.15</v>
      </c>
      <c r="O150" s="330">
        <f>N150/1.18</f>
        <v>198.43220338983053</v>
      </c>
      <c r="P150" s="330">
        <f>M150*O150</f>
        <v>7937.2881355932213</v>
      </c>
      <c r="Q150" s="330">
        <f>IF(ISBLANK(G150),F150*P150,G150*P150)</f>
        <v>1428.7118644067798</v>
      </c>
      <c r="R150" s="330">
        <f>+Q150+P150</f>
        <v>9366.0000000000018</v>
      </c>
      <c r="S150" s="291"/>
      <c r="T150" s="291"/>
    </row>
    <row r="151" spans="1:20">
      <c r="A151" s="345"/>
      <c r="B151" s="345"/>
      <c r="C151" s="328"/>
      <c r="D151" s="328"/>
      <c r="E151" s="338"/>
      <c r="F151" s="339"/>
      <c r="G151" s="358"/>
      <c r="H151" s="36" t="s">
        <v>318</v>
      </c>
      <c r="I151" s="121" t="s">
        <v>319</v>
      </c>
      <c r="J151" s="362"/>
      <c r="K151" s="352"/>
      <c r="L151" s="352"/>
      <c r="M151" s="326"/>
      <c r="N151" s="332"/>
      <c r="O151" s="332"/>
      <c r="P151" s="332"/>
      <c r="Q151" s="332"/>
      <c r="R151" s="332"/>
      <c r="S151" s="291"/>
      <c r="T151" s="291"/>
    </row>
    <row r="152" spans="1:20">
      <c r="A152" s="344" t="s">
        <v>44</v>
      </c>
      <c r="B152" s="344" t="s">
        <v>478</v>
      </c>
      <c r="C152" s="327">
        <v>120001361</v>
      </c>
      <c r="D152" s="327">
        <v>995453</v>
      </c>
      <c r="E152" s="337"/>
      <c r="F152" s="333">
        <v>0.18</v>
      </c>
      <c r="G152" s="357"/>
      <c r="H152" s="36" t="s">
        <v>320</v>
      </c>
      <c r="I152" s="121" t="s">
        <v>321</v>
      </c>
      <c r="J152" s="361" t="s">
        <v>4</v>
      </c>
      <c r="K152" s="350">
        <v>20</v>
      </c>
      <c r="L152" s="350">
        <v>20</v>
      </c>
      <c r="M152" s="325">
        <f>SUM(K152:L153)</f>
        <v>40</v>
      </c>
      <c r="N152" s="330">
        <v>150.35</v>
      </c>
      <c r="O152" s="330">
        <f>N152/1.18</f>
        <v>127.41525423728814</v>
      </c>
      <c r="P152" s="330">
        <f>M152*O152</f>
        <v>5096.6101694915251</v>
      </c>
      <c r="Q152" s="330">
        <f>IF(ISBLANK(G152),F152*P152,G152*P152)</f>
        <v>917.38983050847446</v>
      </c>
      <c r="R152" s="330">
        <f>+Q152+P152</f>
        <v>6014</v>
      </c>
      <c r="S152" s="291"/>
      <c r="T152" s="291"/>
    </row>
    <row r="153" spans="1:20">
      <c r="A153" s="345"/>
      <c r="B153" s="345"/>
      <c r="C153" s="328"/>
      <c r="D153" s="328"/>
      <c r="E153" s="338"/>
      <c r="F153" s="339"/>
      <c r="G153" s="358"/>
      <c r="H153" s="36" t="s">
        <v>322</v>
      </c>
      <c r="I153" s="121" t="s">
        <v>323</v>
      </c>
      <c r="J153" s="362"/>
      <c r="K153" s="352"/>
      <c r="L153" s="352"/>
      <c r="M153" s="326"/>
      <c r="N153" s="332"/>
      <c r="O153" s="332"/>
      <c r="P153" s="332"/>
      <c r="Q153" s="332"/>
      <c r="R153" s="332"/>
      <c r="S153" s="291"/>
      <c r="T153" s="291"/>
    </row>
    <row r="154" spans="1:20">
      <c r="A154" s="344" t="s">
        <v>46</v>
      </c>
      <c r="B154" s="344" t="s">
        <v>478</v>
      </c>
      <c r="C154" s="327">
        <v>120001363</v>
      </c>
      <c r="D154" s="327">
        <v>995453</v>
      </c>
      <c r="E154" s="337"/>
      <c r="F154" s="333">
        <v>0.18</v>
      </c>
      <c r="G154" s="357"/>
      <c r="H154" s="36" t="s">
        <v>324</v>
      </c>
      <c r="I154" s="121" t="s">
        <v>325</v>
      </c>
      <c r="J154" s="361" t="s">
        <v>4</v>
      </c>
      <c r="K154" s="350">
        <v>10</v>
      </c>
      <c r="L154" s="350">
        <v>10</v>
      </c>
      <c r="M154" s="325">
        <f>SUM(K154:L155)</f>
        <v>20</v>
      </c>
      <c r="N154" s="330">
        <v>131.85</v>
      </c>
      <c r="O154" s="330">
        <f>N154/1.18</f>
        <v>111.73728813559322</v>
      </c>
      <c r="P154" s="330">
        <f>M154*O154</f>
        <v>2234.7457627118642</v>
      </c>
      <c r="Q154" s="330">
        <f>IF(ISBLANK(G154),F154*P154,G154*P154)</f>
        <v>402.25423728813553</v>
      </c>
      <c r="R154" s="330">
        <f>+Q154+P154</f>
        <v>2637</v>
      </c>
      <c r="S154" s="291"/>
      <c r="T154" s="291"/>
    </row>
    <row r="155" spans="1:20">
      <c r="A155" s="345"/>
      <c r="B155" s="345"/>
      <c r="C155" s="328"/>
      <c r="D155" s="328"/>
      <c r="E155" s="338"/>
      <c r="F155" s="339"/>
      <c r="G155" s="358"/>
      <c r="H155" s="36" t="s">
        <v>326</v>
      </c>
      <c r="I155" s="121" t="s">
        <v>327</v>
      </c>
      <c r="J155" s="362"/>
      <c r="K155" s="352"/>
      <c r="L155" s="352"/>
      <c r="M155" s="326"/>
      <c r="N155" s="332"/>
      <c r="O155" s="332"/>
      <c r="P155" s="332"/>
      <c r="Q155" s="332"/>
      <c r="R155" s="332"/>
      <c r="S155" s="291"/>
      <c r="T155" s="291"/>
    </row>
    <row r="156" spans="1:20" ht="90">
      <c r="A156" s="344" t="s">
        <v>137</v>
      </c>
      <c r="B156" s="344" t="s">
        <v>478</v>
      </c>
      <c r="C156" s="327">
        <v>120001365</v>
      </c>
      <c r="D156" s="327">
        <v>995453</v>
      </c>
      <c r="E156" s="337"/>
      <c r="F156" s="333">
        <v>0.18</v>
      </c>
      <c r="G156" s="357"/>
      <c r="H156" s="36">
        <v>12.43</v>
      </c>
      <c r="I156" s="121" t="s">
        <v>328</v>
      </c>
      <c r="J156" s="361" t="s">
        <v>4</v>
      </c>
      <c r="K156" s="350">
        <v>100</v>
      </c>
      <c r="L156" s="350">
        <v>100</v>
      </c>
      <c r="M156" s="325">
        <f>SUM(K156:L157)</f>
        <v>200</v>
      </c>
      <c r="N156" s="330">
        <v>371.3</v>
      </c>
      <c r="O156" s="330">
        <f>N156/1.18</f>
        <v>314.66101694915255</v>
      </c>
      <c r="P156" s="330">
        <f>M156*O156</f>
        <v>62932.203389830509</v>
      </c>
      <c r="Q156" s="330">
        <f>IF(ISBLANK(G156),F156*P156,G156*P156)</f>
        <v>11327.796610169491</v>
      </c>
      <c r="R156" s="330">
        <f>+Q156+P156</f>
        <v>74260</v>
      </c>
      <c r="S156" s="291"/>
      <c r="T156" s="291"/>
    </row>
    <row r="157" spans="1:20">
      <c r="A157" s="345"/>
      <c r="B157" s="345"/>
      <c r="C157" s="328"/>
      <c r="D157" s="328"/>
      <c r="E157" s="338"/>
      <c r="F157" s="339"/>
      <c r="G157" s="358"/>
      <c r="H157" s="36" t="s">
        <v>329</v>
      </c>
      <c r="I157" s="121" t="s">
        <v>315</v>
      </c>
      <c r="J157" s="362"/>
      <c r="K157" s="352"/>
      <c r="L157" s="352"/>
      <c r="M157" s="326"/>
      <c r="N157" s="332"/>
      <c r="O157" s="332"/>
      <c r="P157" s="332"/>
      <c r="Q157" s="332"/>
      <c r="R157" s="332"/>
      <c r="S157" s="291"/>
      <c r="T157" s="291"/>
    </row>
    <row r="158" spans="1:20" ht="45">
      <c r="A158" s="36" t="s">
        <v>140</v>
      </c>
      <c r="B158" s="108" t="s">
        <v>478</v>
      </c>
      <c r="C158" s="158">
        <v>120001365</v>
      </c>
      <c r="D158" s="158">
        <v>995453</v>
      </c>
      <c r="E158" s="159"/>
      <c r="F158" s="160">
        <v>0.18</v>
      </c>
      <c r="G158" s="318"/>
      <c r="H158" s="36" t="s">
        <v>522</v>
      </c>
      <c r="I158" s="121" t="s">
        <v>330</v>
      </c>
      <c r="J158" s="153" t="s">
        <v>4</v>
      </c>
      <c r="K158" s="111">
        <v>8</v>
      </c>
      <c r="L158" s="111">
        <v>8</v>
      </c>
      <c r="M158" s="308">
        <f>SUM(K158:L158)</f>
        <v>16</v>
      </c>
      <c r="N158" s="105">
        <v>54.7</v>
      </c>
      <c r="O158" s="105">
        <f>N158/1.18</f>
        <v>46.355932203389834</v>
      </c>
      <c r="P158" s="104">
        <f>M158*O158</f>
        <v>741.69491525423734</v>
      </c>
      <c r="Q158" s="105">
        <f>IF(ISBLANK(G158),F158*P158,G158*P158)</f>
        <v>133.50508474576273</v>
      </c>
      <c r="R158" s="105">
        <f>+Q158+P158</f>
        <v>875.2</v>
      </c>
      <c r="S158" s="291"/>
      <c r="T158" s="291"/>
    </row>
    <row r="159" spans="1:20">
      <c r="A159" s="36"/>
      <c r="B159" s="45"/>
      <c r="C159" s="45"/>
      <c r="D159" s="45"/>
      <c r="E159" s="45"/>
      <c r="F159" s="128"/>
      <c r="G159" s="129"/>
      <c r="H159" s="36"/>
      <c r="I159" s="140" t="s">
        <v>488</v>
      </c>
      <c r="J159" s="35"/>
      <c r="K159" s="110"/>
      <c r="L159" s="110"/>
      <c r="M159" s="307"/>
      <c r="N159" s="104"/>
      <c r="O159" s="104"/>
      <c r="P159" s="104"/>
      <c r="Q159" s="104"/>
      <c r="R159" s="104"/>
      <c r="S159" s="291"/>
      <c r="T159" s="291"/>
    </row>
    <row r="160" spans="1:20">
      <c r="A160" s="344" t="s">
        <v>141</v>
      </c>
      <c r="B160" s="344" t="s">
        <v>478</v>
      </c>
      <c r="C160" s="327">
        <v>120001406</v>
      </c>
      <c r="D160" s="327">
        <v>995472</v>
      </c>
      <c r="E160" s="337"/>
      <c r="F160" s="333">
        <v>0.18</v>
      </c>
      <c r="G160" s="357"/>
      <c r="H160" s="36" t="s">
        <v>159</v>
      </c>
      <c r="I160" s="140" t="s">
        <v>641</v>
      </c>
      <c r="J160" s="361" t="s">
        <v>231</v>
      </c>
      <c r="K160" s="350">
        <v>495.36099999999999</v>
      </c>
      <c r="L160" s="350">
        <v>495.36099999999999</v>
      </c>
      <c r="M160" s="363">
        <f>SUM(K160:L161)</f>
        <v>990.72199999999998</v>
      </c>
      <c r="N160" s="330">
        <v>343.65</v>
      </c>
      <c r="O160" s="330">
        <f>N160/1.18</f>
        <v>291.22881355932202</v>
      </c>
      <c r="P160" s="330">
        <f>M160*O160</f>
        <v>288526.79262711864</v>
      </c>
      <c r="Q160" s="330">
        <f>IF(ISBLANK(G160),F160*P160,G160*P160)</f>
        <v>51934.822672881353</v>
      </c>
      <c r="R160" s="330">
        <f>+Q160+P160</f>
        <v>340461.6153</v>
      </c>
      <c r="S160" s="291"/>
      <c r="T160" s="291"/>
    </row>
    <row r="161" spans="1:20">
      <c r="A161" s="345"/>
      <c r="B161" s="345"/>
      <c r="C161" s="328"/>
      <c r="D161" s="328"/>
      <c r="E161" s="338"/>
      <c r="F161" s="339"/>
      <c r="G161" s="358"/>
      <c r="H161" s="36" t="s">
        <v>160</v>
      </c>
      <c r="I161" s="140" t="s">
        <v>161</v>
      </c>
      <c r="J161" s="362"/>
      <c r="K161" s="352"/>
      <c r="L161" s="352"/>
      <c r="M161" s="326"/>
      <c r="N161" s="332"/>
      <c r="O161" s="332"/>
      <c r="P161" s="332"/>
      <c r="Q161" s="332"/>
      <c r="R161" s="332"/>
      <c r="S161" s="291"/>
      <c r="T161" s="291"/>
    </row>
    <row r="162" spans="1:20" ht="30">
      <c r="A162" s="344" t="s">
        <v>441</v>
      </c>
      <c r="B162" s="344" t="s">
        <v>478</v>
      </c>
      <c r="C162" s="327">
        <v>120001408</v>
      </c>
      <c r="D162" s="327">
        <v>995472</v>
      </c>
      <c r="E162" s="337"/>
      <c r="F162" s="333">
        <v>0.18</v>
      </c>
      <c r="G162" s="357"/>
      <c r="H162" s="36" t="s">
        <v>163</v>
      </c>
      <c r="I162" s="121" t="s">
        <v>523</v>
      </c>
      <c r="J162" s="361" t="s">
        <v>231</v>
      </c>
      <c r="K162" s="350">
        <v>671.77600000000007</v>
      </c>
      <c r="L162" s="350">
        <v>671.77600000000007</v>
      </c>
      <c r="M162" s="353">
        <f>SUM(K162:L163)</f>
        <v>1343.5520000000001</v>
      </c>
      <c r="N162" s="330">
        <v>395.35</v>
      </c>
      <c r="O162" s="330">
        <f>N162/1.18</f>
        <v>335.04237288135596</v>
      </c>
      <c r="P162" s="330">
        <f>M162*O162</f>
        <v>450146.8501694916</v>
      </c>
      <c r="Q162" s="330">
        <f>IF(ISBLANK(G162),F162*P162,G162*P162)</f>
        <v>81026.433030508488</v>
      </c>
      <c r="R162" s="330">
        <f>+Q162+P162</f>
        <v>531173.28320000006</v>
      </c>
      <c r="S162" s="291"/>
      <c r="T162" s="291"/>
    </row>
    <row r="163" spans="1:20">
      <c r="A163" s="345"/>
      <c r="B163" s="345"/>
      <c r="C163" s="328"/>
      <c r="D163" s="328"/>
      <c r="E163" s="338"/>
      <c r="F163" s="339"/>
      <c r="G163" s="358"/>
      <c r="H163" s="36" t="s">
        <v>164</v>
      </c>
      <c r="I163" s="121" t="s">
        <v>165</v>
      </c>
      <c r="J163" s="362"/>
      <c r="K163" s="352"/>
      <c r="L163" s="352"/>
      <c r="M163" s="326"/>
      <c r="N163" s="332"/>
      <c r="O163" s="332"/>
      <c r="P163" s="332"/>
      <c r="Q163" s="332"/>
      <c r="R163" s="332"/>
      <c r="S163" s="291"/>
      <c r="T163" s="291"/>
    </row>
    <row r="164" spans="1:20" ht="30">
      <c r="A164" s="344" t="s">
        <v>142</v>
      </c>
      <c r="B164" s="344" t="s">
        <v>478</v>
      </c>
      <c r="C164" s="327">
        <v>120001415</v>
      </c>
      <c r="D164" s="327">
        <v>995472</v>
      </c>
      <c r="E164" s="337"/>
      <c r="F164" s="333">
        <v>0.18</v>
      </c>
      <c r="G164" s="357"/>
      <c r="H164" s="36" t="s">
        <v>166</v>
      </c>
      <c r="I164" s="121" t="s">
        <v>167</v>
      </c>
      <c r="J164" s="361" t="s">
        <v>231</v>
      </c>
      <c r="K164" s="350">
        <v>20</v>
      </c>
      <c r="L164" s="350">
        <v>20</v>
      </c>
      <c r="M164" s="325">
        <f>SUM(K164:L165)</f>
        <v>40</v>
      </c>
      <c r="N164" s="330">
        <v>449.55</v>
      </c>
      <c r="O164" s="330">
        <f>N164/1.18</f>
        <v>380.97457627118649</v>
      </c>
      <c r="P164" s="330">
        <f>M164*O164</f>
        <v>15238.983050847459</v>
      </c>
      <c r="Q164" s="330">
        <f>IF(ISBLANK(G164),F164*P164,G164*P164)</f>
        <v>2743.0169491525426</v>
      </c>
      <c r="R164" s="330">
        <f>+Q164+P164</f>
        <v>17982</v>
      </c>
      <c r="S164" s="291"/>
      <c r="T164" s="291"/>
    </row>
    <row r="165" spans="1:20">
      <c r="A165" s="345"/>
      <c r="B165" s="345"/>
      <c r="C165" s="328"/>
      <c r="D165" s="328"/>
      <c r="E165" s="338"/>
      <c r="F165" s="339"/>
      <c r="G165" s="358"/>
      <c r="H165" s="36" t="s">
        <v>168</v>
      </c>
      <c r="I165" s="121" t="s">
        <v>169</v>
      </c>
      <c r="J165" s="362"/>
      <c r="K165" s="352"/>
      <c r="L165" s="352"/>
      <c r="M165" s="326"/>
      <c r="N165" s="332"/>
      <c r="O165" s="332"/>
      <c r="P165" s="332"/>
      <c r="Q165" s="332"/>
      <c r="R165" s="332"/>
      <c r="S165" s="291"/>
      <c r="T165" s="291"/>
    </row>
    <row r="166" spans="1:20" ht="57" customHeight="1">
      <c r="A166" s="112" t="s">
        <v>442</v>
      </c>
      <c r="B166" s="36" t="s">
        <v>549</v>
      </c>
      <c r="C166" s="45">
        <v>120001418</v>
      </c>
      <c r="D166" s="45">
        <v>995472</v>
      </c>
      <c r="E166" s="143"/>
      <c r="F166" s="131">
        <v>0.18</v>
      </c>
      <c r="G166" s="320"/>
      <c r="H166" s="36" t="s">
        <v>331</v>
      </c>
      <c r="I166" s="140" t="s">
        <v>642</v>
      </c>
      <c r="J166" s="35" t="s">
        <v>6</v>
      </c>
      <c r="K166" s="113">
        <v>709.75500000000011</v>
      </c>
      <c r="L166" s="113">
        <v>709.75500000000011</v>
      </c>
      <c r="M166" s="308">
        <f>SUM(K166:L166)</f>
        <v>1419.5100000000002</v>
      </c>
      <c r="N166" s="104">
        <v>518.54999999999995</v>
      </c>
      <c r="O166" s="104">
        <f>N166/1.18</f>
        <v>439.44915254237287</v>
      </c>
      <c r="P166" s="104">
        <f>M166*O166</f>
        <v>623802.46652542381</v>
      </c>
      <c r="Q166" s="104">
        <f>IF(ISBLANK(G166),F166*P166,G166*P166)</f>
        <v>112284.44397457628</v>
      </c>
      <c r="R166" s="104">
        <f>+Q166+P166</f>
        <v>736086.91050000011</v>
      </c>
      <c r="S166" s="291"/>
      <c r="T166" s="291"/>
    </row>
    <row r="167" spans="1:20" ht="22.5" customHeight="1">
      <c r="A167" s="112"/>
      <c r="B167" s="36"/>
      <c r="C167" s="45"/>
      <c r="D167" s="45"/>
      <c r="E167" s="131"/>
      <c r="F167" s="131"/>
      <c r="G167" s="131"/>
      <c r="H167" s="36" t="s">
        <v>643</v>
      </c>
      <c r="I167" s="140" t="s">
        <v>645</v>
      </c>
      <c r="J167" s="35"/>
      <c r="K167" s="113"/>
      <c r="L167" s="113"/>
      <c r="M167" s="308"/>
      <c r="N167" s="104"/>
      <c r="O167" s="104"/>
      <c r="P167" s="104"/>
      <c r="Q167" s="104"/>
      <c r="R167" s="104"/>
      <c r="S167" s="291"/>
      <c r="T167" s="291"/>
    </row>
    <row r="168" spans="1:20" ht="19.5" customHeight="1">
      <c r="A168" s="112"/>
      <c r="B168" s="112"/>
      <c r="C168" s="175">
        <v>120001423</v>
      </c>
      <c r="D168" s="175">
        <v>995472</v>
      </c>
      <c r="E168" s="143"/>
      <c r="F168" s="131">
        <v>0.18</v>
      </c>
      <c r="G168" s="323"/>
      <c r="H168" s="36" t="s">
        <v>644</v>
      </c>
      <c r="I168" s="140" t="s">
        <v>646</v>
      </c>
      <c r="J168" s="35" t="s">
        <v>6</v>
      </c>
      <c r="K168" s="113">
        <v>685.65420000000006</v>
      </c>
      <c r="L168" s="113">
        <v>685.65420000000006</v>
      </c>
      <c r="M168" s="308">
        <f>SUM(K168:L168)</f>
        <v>1371.3084000000001</v>
      </c>
      <c r="N168" s="104">
        <v>300.45</v>
      </c>
      <c r="O168" s="104">
        <f>N168/1.18</f>
        <v>254.61864406779662</v>
      </c>
      <c r="P168" s="104">
        <f>M168*O168</f>
        <v>349160.6854067797</v>
      </c>
      <c r="Q168" s="104">
        <f>IF(ISBLANK(G168),F168*P168,G168*P168)</f>
        <v>62848.923373220343</v>
      </c>
      <c r="R168" s="104">
        <f>+Q168+P168</f>
        <v>412009.60878000001</v>
      </c>
      <c r="S168" s="291"/>
      <c r="T168" s="291"/>
    </row>
    <row r="169" spans="1:20" ht="30">
      <c r="A169" s="344" t="s">
        <v>144</v>
      </c>
      <c r="B169" s="344" t="s">
        <v>478</v>
      </c>
      <c r="C169" s="327">
        <v>120001423</v>
      </c>
      <c r="D169" s="327">
        <v>995472</v>
      </c>
      <c r="E169" s="337"/>
      <c r="F169" s="333">
        <v>0.18</v>
      </c>
      <c r="G169" s="357"/>
      <c r="H169" s="36" t="s">
        <v>332</v>
      </c>
      <c r="I169" s="121" t="s">
        <v>333</v>
      </c>
      <c r="J169" s="361" t="s">
        <v>231</v>
      </c>
      <c r="K169" s="350">
        <v>20</v>
      </c>
      <c r="L169" s="350">
        <v>20</v>
      </c>
      <c r="M169" s="325">
        <f>SUM(K169:L170)</f>
        <v>40</v>
      </c>
      <c r="N169" s="330">
        <v>713.2</v>
      </c>
      <c r="O169" s="330">
        <f>N169/1.18</f>
        <v>604.40677966101703</v>
      </c>
      <c r="P169" s="330">
        <f>M169*O169</f>
        <v>24176.271186440681</v>
      </c>
      <c r="Q169" s="330">
        <f>IF(ISBLANK(G169),F169*P169,G169*P169)</f>
        <v>4351.7288135593226</v>
      </c>
      <c r="R169" s="330">
        <f>+Q169+P169</f>
        <v>28528.000000000004</v>
      </c>
      <c r="S169" s="291"/>
      <c r="T169" s="291"/>
    </row>
    <row r="170" spans="1:20">
      <c r="A170" s="345"/>
      <c r="B170" s="345"/>
      <c r="C170" s="328"/>
      <c r="D170" s="328"/>
      <c r="E170" s="338"/>
      <c r="F170" s="339"/>
      <c r="G170" s="358"/>
      <c r="H170" s="36" t="s">
        <v>403</v>
      </c>
      <c r="I170" s="121" t="s">
        <v>404</v>
      </c>
      <c r="J170" s="362"/>
      <c r="K170" s="352"/>
      <c r="L170" s="352"/>
      <c r="M170" s="326"/>
      <c r="N170" s="332"/>
      <c r="O170" s="332"/>
      <c r="P170" s="332"/>
      <c r="Q170" s="332"/>
      <c r="R170" s="332"/>
      <c r="S170" s="291"/>
      <c r="T170" s="291"/>
    </row>
    <row r="171" spans="1:20" ht="60">
      <c r="A171" s="36" t="s">
        <v>145</v>
      </c>
      <c r="B171" s="36" t="s">
        <v>478</v>
      </c>
      <c r="C171" s="45">
        <v>120001437</v>
      </c>
      <c r="D171" s="45">
        <v>995472</v>
      </c>
      <c r="E171" s="126"/>
      <c r="F171" s="131">
        <v>0.18</v>
      </c>
      <c r="G171" s="320"/>
      <c r="H171" s="36" t="s">
        <v>482</v>
      </c>
      <c r="I171" s="140" t="s">
        <v>487</v>
      </c>
      <c r="J171" s="35" t="s">
        <v>231</v>
      </c>
      <c r="K171" s="111">
        <v>671.77600000000007</v>
      </c>
      <c r="L171" s="111">
        <v>671.77600000000007</v>
      </c>
      <c r="M171" s="305">
        <f>SUM(K171:L171)</f>
        <v>1343.5520000000001</v>
      </c>
      <c r="N171" s="104">
        <v>156.05000000000001</v>
      </c>
      <c r="O171" s="104">
        <f>N171/1.18</f>
        <v>132.24576271186442</v>
      </c>
      <c r="P171" s="104">
        <f>M171*O171</f>
        <v>177679.05898305087</v>
      </c>
      <c r="Q171" s="104">
        <f>IF(ISBLANK(G171),F171*P171,G171*P171)</f>
        <v>31982.230616949157</v>
      </c>
      <c r="R171" s="104">
        <f>+Q171+P171</f>
        <v>209661.28960000002</v>
      </c>
      <c r="S171" s="291"/>
      <c r="T171" s="291"/>
    </row>
    <row r="172" spans="1:20" ht="30">
      <c r="A172" s="344" t="s">
        <v>443</v>
      </c>
      <c r="B172" s="344" t="s">
        <v>478</v>
      </c>
      <c r="C172" s="327">
        <v>120001467</v>
      </c>
      <c r="D172" s="327">
        <v>995473</v>
      </c>
      <c r="E172" s="337"/>
      <c r="F172" s="333">
        <v>0.18</v>
      </c>
      <c r="G172" s="357"/>
      <c r="H172" s="36" t="s">
        <v>334</v>
      </c>
      <c r="I172" s="140" t="s">
        <v>335</v>
      </c>
      <c r="J172" s="361" t="s">
        <v>231</v>
      </c>
      <c r="K172" s="350">
        <v>709.75500000000011</v>
      </c>
      <c r="L172" s="350">
        <v>709.75500000000011</v>
      </c>
      <c r="M172" s="325">
        <f>SUM(K172:L173)</f>
        <v>1419.5100000000002</v>
      </c>
      <c r="N172" s="330">
        <v>171.1</v>
      </c>
      <c r="O172" s="330">
        <f>N172/1.18</f>
        <v>145</v>
      </c>
      <c r="P172" s="330">
        <f>M172*O172</f>
        <v>205828.95000000004</v>
      </c>
      <c r="Q172" s="330">
        <f>IF(ISBLANK(G172),F172*P172,G172*P172)</f>
        <v>37049.211000000003</v>
      </c>
      <c r="R172" s="330">
        <f>+Q172+P172</f>
        <v>242878.16100000005</v>
      </c>
      <c r="S172" s="291"/>
      <c r="T172" s="291"/>
    </row>
    <row r="173" spans="1:20" ht="45">
      <c r="A173" s="345"/>
      <c r="B173" s="345"/>
      <c r="C173" s="328"/>
      <c r="D173" s="328"/>
      <c r="E173" s="338"/>
      <c r="F173" s="339"/>
      <c r="G173" s="358"/>
      <c r="H173" s="36" t="s">
        <v>336</v>
      </c>
      <c r="I173" s="140" t="s">
        <v>699</v>
      </c>
      <c r="J173" s="362"/>
      <c r="K173" s="352"/>
      <c r="L173" s="352"/>
      <c r="M173" s="326"/>
      <c r="N173" s="332"/>
      <c r="O173" s="332"/>
      <c r="P173" s="332"/>
      <c r="Q173" s="332"/>
      <c r="R173" s="332"/>
      <c r="S173" s="291"/>
      <c r="T173" s="291"/>
    </row>
    <row r="174" spans="1:20" ht="75">
      <c r="A174" s="344" t="s">
        <v>146</v>
      </c>
      <c r="B174" s="344" t="s">
        <v>478</v>
      </c>
      <c r="C174" s="327">
        <v>120001517</v>
      </c>
      <c r="D174" s="327">
        <v>995473</v>
      </c>
      <c r="E174" s="337"/>
      <c r="F174" s="333">
        <v>0.18</v>
      </c>
      <c r="G174" s="357"/>
      <c r="H174" s="36" t="s">
        <v>337</v>
      </c>
      <c r="I174" s="140" t="s">
        <v>338</v>
      </c>
      <c r="J174" s="361" t="s">
        <v>231</v>
      </c>
      <c r="K174" s="350">
        <v>671.77600000000007</v>
      </c>
      <c r="L174" s="350">
        <v>671.77600000000007</v>
      </c>
      <c r="M174" s="353">
        <f>SUM(K174:L175)</f>
        <v>1343.5520000000001</v>
      </c>
      <c r="N174" s="330">
        <v>137.44999999999999</v>
      </c>
      <c r="O174" s="330">
        <f>N174/1.18</f>
        <v>116.48305084745762</v>
      </c>
      <c r="P174" s="330">
        <f>M174*O174</f>
        <v>156501.03593220341</v>
      </c>
      <c r="Q174" s="330">
        <f>IF(ISBLANK(G174),F174*P174,G174*P174)</f>
        <v>28170.186467796611</v>
      </c>
      <c r="R174" s="330">
        <f>+Q174+P174</f>
        <v>184671.22240000003</v>
      </c>
      <c r="S174" s="291"/>
      <c r="T174" s="291"/>
    </row>
    <row r="175" spans="1:20">
      <c r="A175" s="345"/>
      <c r="B175" s="345"/>
      <c r="C175" s="328"/>
      <c r="D175" s="328"/>
      <c r="E175" s="338"/>
      <c r="F175" s="339"/>
      <c r="G175" s="358"/>
      <c r="H175" s="36" t="s">
        <v>339</v>
      </c>
      <c r="I175" s="140" t="s">
        <v>340</v>
      </c>
      <c r="J175" s="362"/>
      <c r="K175" s="352"/>
      <c r="L175" s="352"/>
      <c r="M175" s="326"/>
      <c r="N175" s="332"/>
      <c r="O175" s="332"/>
      <c r="P175" s="332"/>
      <c r="Q175" s="332"/>
      <c r="R175" s="332"/>
      <c r="S175" s="291"/>
      <c r="T175" s="291"/>
    </row>
    <row r="176" spans="1:20" ht="45">
      <c r="A176" s="36" t="s">
        <v>147</v>
      </c>
      <c r="B176" s="36"/>
      <c r="C176" s="45"/>
      <c r="D176" s="45"/>
      <c r="E176" s="45"/>
      <c r="F176" s="45"/>
      <c r="G176" s="45"/>
      <c r="H176" s="36" t="s">
        <v>341</v>
      </c>
      <c r="I176" s="140" t="s">
        <v>342</v>
      </c>
      <c r="J176" s="35"/>
      <c r="K176" s="111"/>
      <c r="L176" s="111"/>
      <c r="M176" s="307"/>
      <c r="N176" s="104"/>
      <c r="O176" s="104"/>
      <c r="P176" s="104"/>
      <c r="Q176" s="104"/>
      <c r="R176" s="104"/>
      <c r="S176" s="291"/>
      <c r="T176" s="291"/>
    </row>
    <row r="177" spans="1:20" ht="30">
      <c r="A177" s="36"/>
      <c r="B177" s="36" t="s">
        <v>478</v>
      </c>
      <c r="C177" s="45">
        <v>120001522</v>
      </c>
      <c r="D177" s="45">
        <v>995473</v>
      </c>
      <c r="E177" s="126"/>
      <c r="F177" s="131">
        <f>IF(D177&gt;0,18%,0)</f>
        <v>0.18</v>
      </c>
      <c r="G177" s="320"/>
      <c r="H177" s="36" t="s">
        <v>343</v>
      </c>
      <c r="I177" s="140" t="s">
        <v>344</v>
      </c>
      <c r="J177" s="35" t="s">
        <v>231</v>
      </c>
      <c r="K177" s="111">
        <v>671.77600000000007</v>
      </c>
      <c r="L177" s="111">
        <v>671.77600000000007</v>
      </c>
      <c r="M177" s="305">
        <f>SUM(K177:L177)</f>
        <v>1343.5520000000001</v>
      </c>
      <c r="N177" s="104">
        <v>73.95</v>
      </c>
      <c r="O177" s="104">
        <f>N177/1.18</f>
        <v>62.669491525423737</v>
      </c>
      <c r="P177" s="104">
        <f>M177*O177</f>
        <v>84199.720677966121</v>
      </c>
      <c r="Q177" s="104">
        <f>IF(ISBLANK(G177),F177*P177,G177*P177)</f>
        <v>15155.949722033902</v>
      </c>
      <c r="R177" s="104">
        <f>+Q177+P177</f>
        <v>99355.670400000017</v>
      </c>
      <c r="S177" s="291"/>
      <c r="T177" s="291"/>
    </row>
    <row r="178" spans="1:20" ht="75">
      <c r="A178" s="36" t="s">
        <v>148</v>
      </c>
      <c r="B178" s="36" t="s">
        <v>478</v>
      </c>
      <c r="C178" s="45">
        <v>120001522</v>
      </c>
      <c r="D178" s="45">
        <v>995473</v>
      </c>
      <c r="E178" s="126"/>
      <c r="F178" s="131">
        <f>IF(D178&gt;0,18%,0)</f>
        <v>0.18</v>
      </c>
      <c r="G178" s="320"/>
      <c r="H178" s="36" t="s">
        <v>566</v>
      </c>
      <c r="I178" s="140" t="s">
        <v>567</v>
      </c>
      <c r="J178" s="35" t="s">
        <v>231</v>
      </c>
      <c r="K178" s="111">
        <v>150</v>
      </c>
      <c r="L178" s="111">
        <v>150</v>
      </c>
      <c r="M178" s="305">
        <f>SUM(K178:L178)</f>
        <v>300</v>
      </c>
      <c r="N178" s="104">
        <v>226.25</v>
      </c>
      <c r="O178" s="104">
        <f>N178/1.18</f>
        <v>191.73728813559322</v>
      </c>
      <c r="P178" s="104">
        <f>M178*O178</f>
        <v>57521.186440677964</v>
      </c>
      <c r="Q178" s="104">
        <f>IF(ISBLANK(G178),F178*P178,G178*P178)</f>
        <v>10353.813559322034</v>
      </c>
      <c r="R178" s="104">
        <f>+Q178+P178</f>
        <v>67875</v>
      </c>
      <c r="S178" s="291"/>
      <c r="T178" s="291"/>
    </row>
    <row r="179" spans="1:20" ht="30">
      <c r="A179" s="108" t="s">
        <v>149</v>
      </c>
      <c r="B179" s="36" t="s">
        <v>549</v>
      </c>
      <c r="C179" s="142"/>
      <c r="D179" s="142"/>
      <c r="E179" s="123"/>
      <c r="F179" s="123"/>
      <c r="G179" s="123"/>
      <c r="H179" s="36" t="s">
        <v>647</v>
      </c>
      <c r="I179" s="140" t="s">
        <v>649</v>
      </c>
      <c r="J179" s="153"/>
      <c r="K179" s="92"/>
      <c r="L179" s="92"/>
      <c r="M179" s="305"/>
      <c r="N179" s="105"/>
      <c r="O179" s="105"/>
      <c r="P179" s="105"/>
      <c r="Q179" s="105"/>
      <c r="R179" s="105"/>
      <c r="S179" s="291"/>
      <c r="T179" s="291"/>
    </row>
    <row r="180" spans="1:20" ht="30">
      <c r="A180" s="108"/>
      <c r="B180" s="108"/>
      <c r="C180" s="142">
        <v>120001498</v>
      </c>
      <c r="D180" s="142">
        <v>995473</v>
      </c>
      <c r="E180" s="122"/>
      <c r="F180" s="123">
        <v>0.18</v>
      </c>
      <c r="G180" s="318"/>
      <c r="H180" s="36" t="s">
        <v>648</v>
      </c>
      <c r="I180" s="140" t="s">
        <v>650</v>
      </c>
      <c r="J180" s="153" t="s">
        <v>6</v>
      </c>
      <c r="K180" s="92">
        <v>50</v>
      </c>
      <c r="L180" s="92">
        <v>50</v>
      </c>
      <c r="M180" s="305">
        <f>SUM(K180:L180)</f>
        <v>100</v>
      </c>
      <c r="N180" s="105">
        <v>446.25</v>
      </c>
      <c r="O180" s="104">
        <f>N180/1.18</f>
        <v>378.17796610169495</v>
      </c>
      <c r="P180" s="104">
        <f>M180*O180</f>
        <v>37817.796610169498</v>
      </c>
      <c r="Q180" s="104">
        <f>IF(ISBLANK(G180),F180*P180,G180*P180)</f>
        <v>6807.2033898305099</v>
      </c>
      <c r="R180" s="104">
        <f>+Q180+P180</f>
        <v>44625.000000000007</v>
      </c>
      <c r="S180" s="291"/>
      <c r="T180" s="291"/>
    </row>
    <row r="181" spans="1:20" ht="105">
      <c r="A181" s="108" t="s">
        <v>444</v>
      </c>
      <c r="B181" s="108" t="s">
        <v>478</v>
      </c>
      <c r="C181" s="142">
        <v>120001838</v>
      </c>
      <c r="D181" s="142">
        <v>995421</v>
      </c>
      <c r="E181" s="122"/>
      <c r="F181" s="123">
        <f>IF(D181&gt;0,18%,0)</f>
        <v>0.18</v>
      </c>
      <c r="G181" s="318"/>
      <c r="H181" s="36" t="s">
        <v>483</v>
      </c>
      <c r="I181" s="121" t="s">
        <v>484</v>
      </c>
      <c r="J181" s="153" t="s">
        <v>231</v>
      </c>
      <c r="K181" s="110">
        <v>240</v>
      </c>
      <c r="L181" s="110">
        <v>240</v>
      </c>
      <c r="M181" s="305">
        <f>SUM(K181:L181)</f>
        <v>480</v>
      </c>
      <c r="N181" s="105">
        <v>972</v>
      </c>
      <c r="O181" s="104">
        <f>N181/1.18</f>
        <v>823.72881355932213</v>
      </c>
      <c r="P181" s="105">
        <f>M181*O181</f>
        <v>395389.83050847461</v>
      </c>
      <c r="Q181" s="105">
        <f>IF(ISBLANK(G181),F181*P181,G181*P181)</f>
        <v>71170.169491525434</v>
      </c>
      <c r="R181" s="105">
        <f>+Q181+P181</f>
        <v>466560.00000000006</v>
      </c>
      <c r="S181" s="291"/>
      <c r="T181" s="291"/>
    </row>
    <row r="182" spans="1:20" ht="105">
      <c r="A182" s="344" t="s">
        <v>446</v>
      </c>
      <c r="B182" s="344" t="s">
        <v>478</v>
      </c>
      <c r="C182" s="327">
        <v>120001868</v>
      </c>
      <c r="D182" s="327">
        <v>995478</v>
      </c>
      <c r="E182" s="337"/>
      <c r="F182" s="333">
        <v>0.18</v>
      </c>
      <c r="G182" s="357"/>
      <c r="H182" s="36" t="s">
        <v>179</v>
      </c>
      <c r="I182" s="121" t="s">
        <v>180</v>
      </c>
      <c r="J182" s="361" t="s">
        <v>4</v>
      </c>
      <c r="K182" s="350">
        <v>4</v>
      </c>
      <c r="L182" s="350">
        <v>4</v>
      </c>
      <c r="M182" s="325">
        <f>SUM(K182:L183)</f>
        <v>8</v>
      </c>
      <c r="N182" s="330">
        <v>6767.4</v>
      </c>
      <c r="O182" s="330">
        <f>N182/1.18</f>
        <v>5735.0847457627115</v>
      </c>
      <c r="P182" s="330">
        <f>M182*O182</f>
        <v>45880.677966101692</v>
      </c>
      <c r="Q182" s="330">
        <f>IF(ISBLANK(G182),F182*P182,G182*P182)</f>
        <v>8258.5220338983036</v>
      </c>
      <c r="R182" s="330">
        <f>+Q182+P182</f>
        <v>54139.199999999997</v>
      </c>
      <c r="S182" s="291"/>
      <c r="T182" s="291"/>
    </row>
    <row r="183" spans="1:20" ht="30">
      <c r="A183" s="345"/>
      <c r="B183" s="345"/>
      <c r="C183" s="328"/>
      <c r="D183" s="328"/>
      <c r="E183" s="338"/>
      <c r="F183" s="339"/>
      <c r="G183" s="358"/>
      <c r="H183" s="36" t="s">
        <v>23</v>
      </c>
      <c r="I183" s="121" t="s">
        <v>181</v>
      </c>
      <c r="J183" s="362"/>
      <c r="K183" s="352"/>
      <c r="L183" s="352"/>
      <c r="M183" s="326"/>
      <c r="N183" s="332"/>
      <c r="O183" s="332"/>
      <c r="P183" s="332"/>
      <c r="Q183" s="332"/>
      <c r="R183" s="332"/>
      <c r="S183" s="291"/>
      <c r="T183" s="291"/>
    </row>
    <row r="184" spans="1:20" ht="60">
      <c r="A184" s="109" t="s">
        <v>150</v>
      </c>
      <c r="B184" s="109"/>
      <c r="C184" s="170"/>
      <c r="D184" s="170"/>
      <c r="E184" s="169"/>
      <c r="F184" s="169"/>
      <c r="G184" s="169"/>
      <c r="H184" s="36" t="s">
        <v>553</v>
      </c>
      <c r="I184" s="172" t="s">
        <v>551</v>
      </c>
      <c r="J184" s="171"/>
      <c r="K184" s="111"/>
      <c r="L184" s="111"/>
      <c r="M184" s="310"/>
      <c r="N184" s="107" t="s">
        <v>568</v>
      </c>
      <c r="O184" s="107"/>
      <c r="P184" s="107"/>
      <c r="Q184" s="107"/>
      <c r="R184" s="107"/>
      <c r="S184" s="291"/>
      <c r="T184" s="291"/>
    </row>
    <row r="185" spans="1:20" ht="30">
      <c r="A185" s="36"/>
      <c r="B185" s="36" t="s">
        <v>478</v>
      </c>
      <c r="C185" s="45">
        <v>120001886</v>
      </c>
      <c r="D185" s="45">
        <v>995478</v>
      </c>
      <c r="E185" s="126"/>
      <c r="F185" s="131">
        <f>IF(D185&gt;0,18%,0)</f>
        <v>0.18</v>
      </c>
      <c r="G185" s="320"/>
      <c r="H185" s="36" t="s">
        <v>557</v>
      </c>
      <c r="I185" s="168" t="s">
        <v>552</v>
      </c>
      <c r="J185" s="35" t="s">
        <v>4</v>
      </c>
      <c r="K185" s="111">
        <v>8</v>
      </c>
      <c r="L185" s="111">
        <v>8</v>
      </c>
      <c r="M185" s="305">
        <f>SUM(K185:L185)</f>
        <v>16</v>
      </c>
      <c r="N185" s="104">
        <v>2648.85</v>
      </c>
      <c r="O185" s="104">
        <f>N185/1.18</f>
        <v>2244.7881355932204</v>
      </c>
      <c r="P185" s="104">
        <f>M185*O185</f>
        <v>35916.610169491527</v>
      </c>
      <c r="Q185" s="104">
        <f>IF(ISBLANK(G185),F185*P185,G185*P185)</f>
        <v>6464.9898305084744</v>
      </c>
      <c r="R185" s="104">
        <f>+Q185+P185</f>
        <v>42381.599999999999</v>
      </c>
      <c r="S185" s="291"/>
      <c r="T185" s="291"/>
    </row>
    <row r="186" spans="1:20" ht="75">
      <c r="A186" s="344" t="s">
        <v>151</v>
      </c>
      <c r="B186" s="344" t="s">
        <v>478</v>
      </c>
      <c r="C186" s="327">
        <v>120001902</v>
      </c>
      <c r="D186" s="327">
        <v>995478</v>
      </c>
      <c r="E186" s="337"/>
      <c r="F186" s="333">
        <f>IF(D186&gt;0,18%,0)</f>
        <v>0.18</v>
      </c>
      <c r="G186" s="357"/>
      <c r="H186" s="36" t="s">
        <v>345</v>
      </c>
      <c r="I186" s="140" t="s">
        <v>346</v>
      </c>
      <c r="J186" s="361" t="s">
        <v>4</v>
      </c>
      <c r="K186" s="350">
        <v>4</v>
      </c>
      <c r="L186" s="350">
        <v>4</v>
      </c>
      <c r="M186" s="325">
        <f>SUM(K186:L188)</f>
        <v>8</v>
      </c>
      <c r="N186" s="330">
        <v>6917.2</v>
      </c>
      <c r="O186" s="330">
        <f>N186/1.18</f>
        <v>5862.0338983050851</v>
      </c>
      <c r="P186" s="330">
        <f>M186*O186</f>
        <v>46896.271186440681</v>
      </c>
      <c r="Q186" s="330">
        <f>IF(ISBLANK(G186),F186*P186,G186*P186)</f>
        <v>8441.328813559323</v>
      </c>
      <c r="R186" s="330">
        <f>+Q186+P186</f>
        <v>55337.600000000006</v>
      </c>
      <c r="S186" s="291"/>
      <c r="T186" s="291"/>
    </row>
    <row r="187" spans="1:20">
      <c r="A187" s="355"/>
      <c r="B187" s="355"/>
      <c r="C187" s="356"/>
      <c r="D187" s="356"/>
      <c r="E187" s="369"/>
      <c r="F187" s="334"/>
      <c r="G187" s="377"/>
      <c r="H187" s="36" t="s">
        <v>347</v>
      </c>
      <c r="I187" s="140" t="s">
        <v>348</v>
      </c>
      <c r="J187" s="375"/>
      <c r="K187" s="351"/>
      <c r="L187" s="351"/>
      <c r="M187" s="329"/>
      <c r="N187" s="331"/>
      <c r="O187" s="331"/>
      <c r="P187" s="331"/>
      <c r="Q187" s="331"/>
      <c r="R187" s="331"/>
      <c r="S187" s="291"/>
      <c r="T187" s="291"/>
    </row>
    <row r="188" spans="1:20">
      <c r="A188" s="345"/>
      <c r="B188" s="345"/>
      <c r="C188" s="328"/>
      <c r="D188" s="328"/>
      <c r="E188" s="338"/>
      <c r="F188" s="339"/>
      <c r="G188" s="358"/>
      <c r="H188" s="36" t="s">
        <v>349</v>
      </c>
      <c r="I188" s="140" t="s">
        <v>350</v>
      </c>
      <c r="J188" s="362"/>
      <c r="K188" s="352"/>
      <c r="L188" s="352"/>
      <c r="M188" s="326"/>
      <c r="N188" s="332"/>
      <c r="O188" s="332"/>
      <c r="P188" s="332"/>
      <c r="Q188" s="332"/>
      <c r="R188" s="332"/>
      <c r="S188" s="291"/>
      <c r="T188" s="291"/>
    </row>
    <row r="189" spans="1:20" ht="45">
      <c r="A189" s="36" t="s">
        <v>152</v>
      </c>
      <c r="B189" s="36" t="s">
        <v>549</v>
      </c>
      <c r="C189" s="45">
        <v>120003125</v>
      </c>
      <c r="D189" s="45">
        <v>995478</v>
      </c>
      <c r="E189" s="162"/>
      <c r="F189" s="131">
        <v>0.18</v>
      </c>
      <c r="G189" s="314"/>
      <c r="H189" s="45" t="s">
        <v>663</v>
      </c>
      <c r="I189" s="140" t="s">
        <v>664</v>
      </c>
      <c r="J189" s="35" t="s">
        <v>4</v>
      </c>
      <c r="K189" s="111">
        <v>8</v>
      </c>
      <c r="L189" s="111">
        <v>8</v>
      </c>
      <c r="M189" s="308">
        <f>SUM(K189:L189)</f>
        <v>16</v>
      </c>
      <c r="N189" s="104">
        <v>6940.75</v>
      </c>
      <c r="O189" s="104">
        <f>N189/1.18</f>
        <v>5881.9915254237294</v>
      </c>
      <c r="P189" s="104">
        <f>M189*O189</f>
        <v>94111.86440677967</v>
      </c>
      <c r="Q189" s="104">
        <f>IF(ISBLANK(G189),F189*P189,G189*P189)</f>
        <v>16940.135593220341</v>
      </c>
      <c r="R189" s="104">
        <f>+Q189+P189</f>
        <v>111052.00000000001</v>
      </c>
      <c r="S189" s="291"/>
      <c r="T189" s="291"/>
    </row>
    <row r="190" spans="1:20" ht="30">
      <c r="A190" s="36" t="s">
        <v>447</v>
      </c>
      <c r="B190" s="36" t="s">
        <v>549</v>
      </c>
      <c r="C190" s="45"/>
      <c r="D190" s="45"/>
      <c r="E190" s="45"/>
      <c r="F190" s="45"/>
      <c r="G190" s="45"/>
      <c r="H190" s="45">
        <v>17.28</v>
      </c>
      <c r="I190" s="140" t="s">
        <v>653</v>
      </c>
      <c r="J190" s="35"/>
      <c r="K190" s="111"/>
      <c r="L190" s="111"/>
      <c r="M190" s="307"/>
      <c r="N190" s="104"/>
      <c r="O190" s="104"/>
      <c r="P190" s="104"/>
      <c r="Q190" s="104"/>
      <c r="R190" s="104"/>
      <c r="S190" s="291"/>
      <c r="T190" s="291"/>
    </row>
    <row r="191" spans="1:20">
      <c r="A191" s="36"/>
      <c r="B191" s="36"/>
      <c r="C191" s="45"/>
      <c r="D191" s="45"/>
      <c r="E191" s="45"/>
      <c r="F191" s="45"/>
      <c r="G191" s="45"/>
      <c r="H191" s="45" t="s">
        <v>651</v>
      </c>
      <c r="I191" s="140" t="s">
        <v>655</v>
      </c>
      <c r="J191" s="35"/>
      <c r="K191" s="111"/>
      <c r="L191" s="111"/>
      <c r="M191" s="307"/>
      <c r="N191" s="104"/>
      <c r="O191" s="105"/>
      <c r="P191" s="105"/>
      <c r="Q191" s="104"/>
      <c r="R191" s="104"/>
      <c r="S191" s="291"/>
      <c r="T191" s="291"/>
    </row>
    <row r="192" spans="1:20">
      <c r="A192" s="36" t="s">
        <v>42</v>
      </c>
      <c r="B192" s="36"/>
      <c r="C192" s="45">
        <v>120001935</v>
      </c>
      <c r="D192" s="45">
        <v>995478</v>
      </c>
      <c r="E192" s="162"/>
      <c r="F192" s="131">
        <v>0.18</v>
      </c>
      <c r="G192" s="314"/>
      <c r="H192" s="45" t="s">
        <v>652</v>
      </c>
      <c r="I192" s="140" t="s">
        <v>654</v>
      </c>
      <c r="J192" s="35" t="s">
        <v>4</v>
      </c>
      <c r="K192" s="111">
        <v>4</v>
      </c>
      <c r="L192" s="111">
        <v>8</v>
      </c>
      <c r="M192" s="307">
        <f>SUM(K192:L192)</f>
        <v>12</v>
      </c>
      <c r="N192" s="104">
        <v>103.9</v>
      </c>
      <c r="O192" s="104">
        <f>N192/1.18</f>
        <v>88.050847457627128</v>
      </c>
      <c r="P192" s="104">
        <f>M192*O192</f>
        <v>1056.6101694915255</v>
      </c>
      <c r="Q192" s="104">
        <f>IF(ISBLANK(G192),F192*P192,G192*P192)</f>
        <v>190.18983050847459</v>
      </c>
      <c r="R192" s="104">
        <f>+Q192+P192</f>
        <v>1246.8000000000002</v>
      </c>
      <c r="S192" s="291"/>
      <c r="T192" s="291"/>
    </row>
    <row r="193" spans="1:20">
      <c r="A193" s="36" t="s">
        <v>43</v>
      </c>
      <c r="B193" s="36"/>
      <c r="C193" s="45">
        <v>120001936</v>
      </c>
      <c r="D193" s="45">
        <v>995478</v>
      </c>
      <c r="E193" s="162"/>
      <c r="F193" s="131">
        <v>0.18</v>
      </c>
      <c r="G193" s="314"/>
      <c r="H193" s="45" t="s">
        <v>665</v>
      </c>
      <c r="I193" s="140" t="s">
        <v>666</v>
      </c>
      <c r="J193" s="35" t="s">
        <v>4</v>
      </c>
      <c r="K193" s="111">
        <v>4</v>
      </c>
      <c r="L193" s="111">
        <v>4</v>
      </c>
      <c r="M193" s="307">
        <f>SUM(K193:L193)</f>
        <v>8</v>
      </c>
      <c r="N193" s="104">
        <v>116.7</v>
      </c>
      <c r="O193" s="104">
        <f>N193/1.18</f>
        <v>98.898305084745772</v>
      </c>
      <c r="P193" s="104">
        <f>M193*O193</f>
        <v>791.18644067796617</v>
      </c>
      <c r="Q193" s="104">
        <f>IF(ISBLANK(G193),F193*P193,G193*P193)</f>
        <v>142.4135593220339</v>
      </c>
      <c r="R193" s="104">
        <f>+Q193+P193</f>
        <v>933.60000000000014</v>
      </c>
      <c r="S193" s="291"/>
      <c r="T193" s="291"/>
    </row>
    <row r="194" spans="1:20" ht="30">
      <c r="A194" s="36" t="s">
        <v>448</v>
      </c>
      <c r="B194" s="36" t="s">
        <v>549</v>
      </c>
      <c r="C194" s="45">
        <v>120001940</v>
      </c>
      <c r="D194" s="45">
        <v>995478</v>
      </c>
      <c r="E194" s="162"/>
      <c r="F194" s="131">
        <v>0.18</v>
      </c>
      <c r="G194" s="314"/>
      <c r="H194" s="179">
        <v>17.3</v>
      </c>
      <c r="I194" s="140" t="s">
        <v>667</v>
      </c>
      <c r="J194" s="35" t="s">
        <v>4</v>
      </c>
      <c r="K194" s="111">
        <v>8</v>
      </c>
      <c r="L194" s="111">
        <v>8</v>
      </c>
      <c r="M194" s="307">
        <f>SUM(K194:L194)</f>
        <v>16</v>
      </c>
      <c r="N194" s="104">
        <v>55.65</v>
      </c>
      <c r="O194" s="104">
        <f>N194/1.18</f>
        <v>47.161016949152547</v>
      </c>
      <c r="P194" s="104">
        <f>M194*O194</f>
        <v>754.57627118644075</v>
      </c>
      <c r="Q194" s="104">
        <f>IF(ISBLANK(G194),F194*P194,G194*P194)</f>
        <v>135.82372881355934</v>
      </c>
      <c r="R194" s="104">
        <f>+Q194+P194</f>
        <v>890.40000000000009</v>
      </c>
      <c r="S194" s="291"/>
      <c r="T194" s="291"/>
    </row>
    <row r="195" spans="1:20" ht="63" customHeight="1">
      <c r="A195" s="36" t="s">
        <v>449</v>
      </c>
      <c r="B195" s="36" t="s">
        <v>549</v>
      </c>
      <c r="C195" s="45">
        <v>120001946</v>
      </c>
      <c r="D195" s="45">
        <v>995478</v>
      </c>
      <c r="E195" s="162"/>
      <c r="F195" s="131">
        <v>0.18</v>
      </c>
      <c r="G195" s="314"/>
      <c r="H195" s="45">
        <v>17.329999999999998</v>
      </c>
      <c r="I195" s="140" t="s">
        <v>656</v>
      </c>
      <c r="J195" s="35" t="s">
        <v>4</v>
      </c>
      <c r="K195" s="111">
        <v>8</v>
      </c>
      <c r="L195" s="111">
        <v>8</v>
      </c>
      <c r="M195" s="307">
        <f>SUM(K195:L195)</f>
        <v>16</v>
      </c>
      <c r="N195" s="104">
        <v>1083.5</v>
      </c>
      <c r="O195" s="104">
        <f>N195/1.18</f>
        <v>918.22033898305085</v>
      </c>
      <c r="P195" s="104">
        <f>M195*O195</f>
        <v>14691.525423728814</v>
      </c>
      <c r="Q195" s="104">
        <f>IF(ISBLANK(G195),F195*P195,G195*P195)</f>
        <v>2644.4745762711864</v>
      </c>
      <c r="R195" s="104">
        <f>+Q195+P195</f>
        <v>17336</v>
      </c>
      <c r="S195" s="291"/>
      <c r="T195" s="291"/>
    </row>
    <row r="196" spans="1:20" ht="30">
      <c r="A196" s="36" t="s">
        <v>140</v>
      </c>
      <c r="B196" s="36" t="s">
        <v>478</v>
      </c>
      <c r="C196" s="45">
        <v>120002051</v>
      </c>
      <c r="D196" s="45">
        <v>995478</v>
      </c>
      <c r="E196" s="126"/>
      <c r="F196" s="131">
        <f>IF(D196&gt;0,18%,0)</f>
        <v>0.18</v>
      </c>
      <c r="G196" s="320"/>
      <c r="H196" s="36" t="s">
        <v>495</v>
      </c>
      <c r="I196" s="140" t="s">
        <v>493</v>
      </c>
      <c r="J196" s="35" t="s">
        <v>4</v>
      </c>
      <c r="K196" s="111">
        <v>24</v>
      </c>
      <c r="L196" s="111">
        <v>24</v>
      </c>
      <c r="M196" s="308">
        <f>SUM(K196:L196)</f>
        <v>48</v>
      </c>
      <c r="N196" s="104">
        <v>375.65</v>
      </c>
      <c r="O196" s="104">
        <f>N196/1.18</f>
        <v>318.34745762711862</v>
      </c>
      <c r="P196" s="104">
        <f>M196*O196</f>
        <v>15280.677966101694</v>
      </c>
      <c r="Q196" s="104">
        <f>IF(ISBLANK(G196),F196*P196,G196*P196)</f>
        <v>2750.5220338983049</v>
      </c>
      <c r="R196" s="104">
        <f>+Q196+P196</f>
        <v>18031.199999999997</v>
      </c>
      <c r="S196" s="291"/>
      <c r="T196" s="291"/>
    </row>
    <row r="197" spans="1:20" ht="60">
      <c r="A197" s="36" t="s">
        <v>153</v>
      </c>
      <c r="B197" s="36" t="s">
        <v>549</v>
      </c>
      <c r="C197" s="45"/>
      <c r="D197" s="45"/>
      <c r="E197" s="45"/>
      <c r="F197" s="45"/>
      <c r="G197" s="45"/>
      <c r="H197" s="45" t="s">
        <v>496</v>
      </c>
      <c r="I197" s="140" t="s">
        <v>494</v>
      </c>
      <c r="J197" s="35"/>
      <c r="K197" s="111"/>
      <c r="L197" s="111"/>
      <c r="M197" s="307"/>
      <c r="N197" s="104"/>
      <c r="O197" s="107"/>
      <c r="P197" s="107"/>
      <c r="Q197" s="104"/>
      <c r="R197" s="104"/>
      <c r="S197" s="291"/>
      <c r="T197" s="291"/>
    </row>
    <row r="198" spans="1:20" ht="60">
      <c r="A198" s="36" t="s">
        <v>154</v>
      </c>
      <c r="B198" s="36" t="s">
        <v>478</v>
      </c>
      <c r="C198" s="45">
        <v>120001941</v>
      </c>
      <c r="D198" s="45">
        <v>995478</v>
      </c>
      <c r="E198" s="126"/>
      <c r="F198" s="131">
        <f>IF(D198&gt;0,18%,0)</f>
        <v>0.18</v>
      </c>
      <c r="G198" s="130"/>
      <c r="H198" s="36" t="s">
        <v>183</v>
      </c>
      <c r="I198" s="140" t="s">
        <v>184</v>
      </c>
      <c r="J198" s="45" t="s">
        <v>4</v>
      </c>
      <c r="K198" s="110">
        <v>8</v>
      </c>
      <c r="L198" s="110">
        <v>8</v>
      </c>
      <c r="M198" s="305">
        <f>SUM(K198:L198)</f>
        <v>16</v>
      </c>
      <c r="N198" s="104">
        <v>1607.95</v>
      </c>
      <c r="O198" s="104">
        <f>N198/1.18</f>
        <v>1362.6694915254238</v>
      </c>
      <c r="P198" s="105">
        <f>M198*O198</f>
        <v>21802.711864406781</v>
      </c>
      <c r="Q198" s="104">
        <f>IF(ISBLANK(G198),F198*P198,G198*P198)</f>
        <v>3924.4881355932207</v>
      </c>
      <c r="R198" s="104">
        <f>+Q198+P198</f>
        <v>25727.200000000001</v>
      </c>
      <c r="S198" s="291"/>
      <c r="T198" s="291"/>
    </row>
    <row r="199" spans="1:20" ht="74.25" customHeight="1">
      <c r="A199" s="36" t="s">
        <v>155</v>
      </c>
      <c r="B199" s="36" t="s">
        <v>478</v>
      </c>
      <c r="C199" s="45">
        <v>120002053</v>
      </c>
      <c r="D199" s="45">
        <v>995478</v>
      </c>
      <c r="E199" s="126"/>
      <c r="F199" s="131">
        <f>IF(D199&gt;0,18%,0)</f>
        <v>0.18</v>
      </c>
      <c r="G199" s="130"/>
      <c r="H199" s="36">
        <v>17.72</v>
      </c>
      <c r="I199" s="121" t="s">
        <v>185</v>
      </c>
      <c r="J199" s="45" t="s">
        <v>4</v>
      </c>
      <c r="K199" s="110">
        <v>8</v>
      </c>
      <c r="L199" s="110">
        <v>8</v>
      </c>
      <c r="M199" s="308">
        <f>SUM(K199:L199)</f>
        <v>16</v>
      </c>
      <c r="N199" s="104">
        <v>231.95</v>
      </c>
      <c r="O199" s="104">
        <f>N199/1.18</f>
        <v>196.56779661016949</v>
      </c>
      <c r="P199" s="105">
        <f>M199*O199</f>
        <v>3145.0847457627119</v>
      </c>
      <c r="Q199" s="104">
        <f>IF(ISBLANK(G199),F199*P199,G199*P199)</f>
        <v>566.11525423728813</v>
      </c>
      <c r="R199" s="104">
        <f>+Q199+P199</f>
        <v>3711.2</v>
      </c>
      <c r="S199" s="291"/>
      <c r="T199" s="291"/>
    </row>
    <row r="200" spans="1:20" ht="45" customHeight="1">
      <c r="A200" s="344" t="s">
        <v>156</v>
      </c>
      <c r="B200" s="344" t="s">
        <v>478</v>
      </c>
      <c r="C200" s="327">
        <v>120002055</v>
      </c>
      <c r="D200" s="327">
        <v>995478</v>
      </c>
      <c r="E200" s="337"/>
      <c r="F200" s="333">
        <v>0.18</v>
      </c>
      <c r="G200" s="373"/>
      <c r="H200" s="36" t="s">
        <v>355</v>
      </c>
      <c r="I200" s="121" t="s">
        <v>356</v>
      </c>
      <c r="J200" s="327" t="s">
        <v>4</v>
      </c>
      <c r="K200" s="350">
        <v>8</v>
      </c>
      <c r="L200" s="350">
        <v>8</v>
      </c>
      <c r="M200" s="325">
        <f>SUM(K200:L201)</f>
        <v>16</v>
      </c>
      <c r="N200" s="330">
        <v>708.95</v>
      </c>
      <c r="O200" s="330">
        <f>N200/1.18</f>
        <v>600.80508474576277</v>
      </c>
      <c r="P200" s="330">
        <f>M200*O200</f>
        <v>9612.8813559322043</v>
      </c>
      <c r="Q200" s="330">
        <f>IF(ISBLANK(G200),F200*P200,G200*P200)</f>
        <v>1730.3186440677966</v>
      </c>
      <c r="R200" s="330">
        <f>+Q200+P200</f>
        <v>11343.2</v>
      </c>
      <c r="S200" s="291"/>
      <c r="T200" s="291"/>
    </row>
    <row r="201" spans="1:20" ht="54" customHeight="1">
      <c r="A201" s="345"/>
      <c r="B201" s="345"/>
      <c r="C201" s="328"/>
      <c r="D201" s="328"/>
      <c r="E201" s="338"/>
      <c r="F201" s="339"/>
      <c r="G201" s="374"/>
      <c r="H201" s="36" t="s">
        <v>357</v>
      </c>
      <c r="I201" s="121" t="s">
        <v>358</v>
      </c>
      <c r="J201" s="328"/>
      <c r="K201" s="352"/>
      <c r="L201" s="352"/>
      <c r="M201" s="326"/>
      <c r="N201" s="332"/>
      <c r="O201" s="332"/>
      <c r="P201" s="332"/>
      <c r="Q201" s="332"/>
      <c r="R201" s="332"/>
      <c r="S201" s="291"/>
      <c r="T201" s="291"/>
    </row>
    <row r="202" spans="1:20" ht="45">
      <c r="A202" s="36" t="s">
        <v>157</v>
      </c>
      <c r="B202" s="36" t="s">
        <v>478</v>
      </c>
      <c r="C202" s="45">
        <v>120002056</v>
      </c>
      <c r="D202" s="45">
        <v>995478</v>
      </c>
      <c r="E202" s="126"/>
      <c r="F202" s="131">
        <f>IF(D202&gt;0,18%,0)</f>
        <v>0.18</v>
      </c>
      <c r="G202" s="130"/>
      <c r="H202" s="36" t="s">
        <v>359</v>
      </c>
      <c r="I202" s="140" t="s">
        <v>360</v>
      </c>
      <c r="J202" s="45" t="s">
        <v>4</v>
      </c>
      <c r="K202" s="110">
        <v>8</v>
      </c>
      <c r="L202" s="110">
        <v>8</v>
      </c>
      <c r="M202" s="305">
        <f>SUM(K202:L202)</f>
        <v>16</v>
      </c>
      <c r="N202" s="104">
        <v>713.2</v>
      </c>
      <c r="O202" s="104">
        <f>N202/1.18</f>
        <v>604.40677966101703</v>
      </c>
      <c r="P202" s="104">
        <f>M202*O202</f>
        <v>9670.5084745762724</v>
      </c>
      <c r="Q202" s="104">
        <f>IF(ISBLANK(G202),F202*P202,G202*P202)</f>
        <v>1740.691525423729</v>
      </c>
      <c r="R202" s="104">
        <f>+Q202+P202</f>
        <v>11411.2</v>
      </c>
      <c r="S202" s="291"/>
      <c r="T202" s="291"/>
    </row>
    <row r="203" spans="1:20" ht="90">
      <c r="A203" s="36" t="s">
        <v>158</v>
      </c>
      <c r="B203" s="36" t="s">
        <v>478</v>
      </c>
      <c r="C203" s="45">
        <v>120002062</v>
      </c>
      <c r="D203" s="45">
        <v>995478</v>
      </c>
      <c r="E203" s="126"/>
      <c r="F203" s="131">
        <f>IF(D203&gt;0,18%,0)</f>
        <v>0.18</v>
      </c>
      <c r="G203" s="130"/>
      <c r="H203" s="36" t="s">
        <v>361</v>
      </c>
      <c r="I203" s="140" t="s">
        <v>362</v>
      </c>
      <c r="J203" s="45" t="s">
        <v>4</v>
      </c>
      <c r="K203" s="110">
        <v>4</v>
      </c>
      <c r="L203" s="110">
        <v>4</v>
      </c>
      <c r="M203" s="308">
        <f>SUM(K203:L203)</f>
        <v>8</v>
      </c>
      <c r="N203" s="104">
        <v>14999.15</v>
      </c>
      <c r="O203" s="104">
        <f>N203/1.18</f>
        <v>12711.144067796611</v>
      </c>
      <c r="P203" s="104">
        <f>M203*O203</f>
        <v>101689.15254237289</v>
      </c>
      <c r="Q203" s="104">
        <f>IF(ISBLANK(G203),F203*P203,G203*P203)</f>
        <v>18304.047457627119</v>
      </c>
      <c r="R203" s="104">
        <f>+Q203+P203</f>
        <v>119993.20000000001</v>
      </c>
      <c r="S203" s="291"/>
      <c r="T203" s="291"/>
    </row>
    <row r="204" spans="1:20">
      <c r="A204" s="36"/>
      <c r="B204" s="36"/>
      <c r="C204" s="45"/>
      <c r="D204" s="45"/>
      <c r="E204" s="131"/>
      <c r="F204" s="131"/>
      <c r="G204" s="131"/>
      <c r="H204" s="36" t="s">
        <v>471</v>
      </c>
      <c r="I204" s="121" t="s">
        <v>470</v>
      </c>
      <c r="J204" s="45"/>
      <c r="K204" s="110"/>
      <c r="L204" s="110"/>
      <c r="M204" s="307"/>
      <c r="N204" s="104"/>
      <c r="O204" s="104"/>
      <c r="P204" s="104"/>
      <c r="Q204" s="104"/>
      <c r="R204" s="104"/>
      <c r="S204" s="291"/>
      <c r="T204" s="291"/>
    </row>
    <row r="205" spans="1:20" ht="30">
      <c r="A205" s="36" t="s">
        <v>162</v>
      </c>
      <c r="B205" s="36" t="s">
        <v>478</v>
      </c>
      <c r="C205" s="45">
        <v>120002062</v>
      </c>
      <c r="D205" s="45">
        <v>995478</v>
      </c>
      <c r="E205" s="126"/>
      <c r="F205" s="131">
        <f>IF(D205&gt;0,18%,0)</f>
        <v>0.18</v>
      </c>
      <c r="G205" s="130"/>
      <c r="H205" s="36" t="s">
        <v>469</v>
      </c>
      <c r="I205" s="121" t="s">
        <v>468</v>
      </c>
      <c r="J205" s="45" t="s">
        <v>4</v>
      </c>
      <c r="K205" s="110">
        <v>4</v>
      </c>
      <c r="L205" s="110">
        <v>4</v>
      </c>
      <c r="M205" s="308">
        <f>SUM(K205:L205)</f>
        <v>8</v>
      </c>
      <c r="N205" s="104">
        <v>803.7</v>
      </c>
      <c r="O205" s="104">
        <f>N205/1.18</f>
        <v>681.10169491525426</v>
      </c>
      <c r="P205" s="104">
        <f>M205*O205</f>
        <v>5448.8135593220341</v>
      </c>
      <c r="Q205" s="104">
        <f>IF(ISBLANK(G205),F205*P205,G205*P205)</f>
        <v>980.78644067796608</v>
      </c>
      <c r="R205" s="104">
        <f>+Q205+P205</f>
        <v>6429.6</v>
      </c>
      <c r="S205" s="291"/>
      <c r="T205" s="291"/>
    </row>
    <row r="206" spans="1:20" ht="30">
      <c r="A206" s="36" t="s">
        <v>450</v>
      </c>
      <c r="B206" s="36" t="s">
        <v>478</v>
      </c>
      <c r="C206" s="45">
        <v>120002062</v>
      </c>
      <c r="D206" s="45">
        <v>995478</v>
      </c>
      <c r="E206" s="126"/>
      <c r="F206" s="131">
        <f>IF(D206&gt;0,18%,0)</f>
        <v>0.18</v>
      </c>
      <c r="G206" s="130"/>
      <c r="H206" s="36" t="s">
        <v>351</v>
      </c>
      <c r="I206" s="121" t="s">
        <v>352</v>
      </c>
      <c r="J206" s="45" t="s">
        <v>4</v>
      </c>
      <c r="K206" s="110">
        <v>12</v>
      </c>
      <c r="L206" s="110">
        <v>12</v>
      </c>
      <c r="M206" s="308">
        <f>SUM(K206:L206)</f>
        <v>24</v>
      </c>
      <c r="N206" s="104">
        <v>122.4</v>
      </c>
      <c r="O206" s="104">
        <f>N206/1.18</f>
        <v>103.72881355932205</v>
      </c>
      <c r="P206" s="104">
        <f>M206*O206</f>
        <v>2489.4915254237294</v>
      </c>
      <c r="Q206" s="104">
        <f>IF(ISBLANK(G206),F206*P206,G206*P206)</f>
        <v>448.10847457627125</v>
      </c>
      <c r="R206" s="104">
        <f>+Q206+P206</f>
        <v>2937.6000000000008</v>
      </c>
      <c r="S206" s="291"/>
      <c r="T206" s="291"/>
    </row>
    <row r="207" spans="1:20" ht="30">
      <c r="A207" s="36"/>
      <c r="B207" s="36"/>
      <c r="C207" s="45"/>
      <c r="D207" s="45"/>
      <c r="E207" s="131"/>
      <c r="F207" s="131"/>
      <c r="G207" s="131"/>
      <c r="H207" s="36" t="s">
        <v>353</v>
      </c>
      <c r="I207" s="121" t="s">
        <v>354</v>
      </c>
      <c r="J207" s="45"/>
      <c r="K207" s="110"/>
      <c r="L207" s="110"/>
      <c r="M207" s="309"/>
      <c r="N207" s="104"/>
      <c r="O207" s="104"/>
      <c r="P207" s="104"/>
      <c r="Q207" s="104"/>
      <c r="R207" s="104"/>
      <c r="S207" s="291"/>
      <c r="T207" s="291"/>
    </row>
    <row r="208" spans="1:20" ht="75">
      <c r="A208" s="36" t="s">
        <v>170</v>
      </c>
      <c r="B208" s="36" t="s">
        <v>549</v>
      </c>
      <c r="C208" s="45">
        <v>120002052</v>
      </c>
      <c r="D208" s="45">
        <v>995478</v>
      </c>
      <c r="E208" s="126"/>
      <c r="F208" s="131">
        <v>0.18</v>
      </c>
      <c r="G208" s="130"/>
      <c r="H208" s="36" t="s">
        <v>668</v>
      </c>
      <c r="I208" s="140" t="s">
        <v>669</v>
      </c>
      <c r="J208" s="45" t="s">
        <v>4</v>
      </c>
      <c r="K208" s="110">
        <v>8</v>
      </c>
      <c r="L208" s="110">
        <v>8</v>
      </c>
      <c r="M208" s="308">
        <f>SUM(K208:L208)</f>
        <v>16</v>
      </c>
      <c r="N208" s="104">
        <v>168.35</v>
      </c>
      <c r="O208" s="104">
        <f>N208/1.18</f>
        <v>142.66949152542372</v>
      </c>
      <c r="P208" s="104">
        <f>M208*O208</f>
        <v>2282.7118644067796</v>
      </c>
      <c r="Q208" s="104">
        <f>IF(ISBLANK(G208),F208*P208,G208*P208)</f>
        <v>410.88813559322028</v>
      </c>
      <c r="R208" s="104">
        <f>+Q208+P208</f>
        <v>2693.6</v>
      </c>
      <c r="S208" s="291"/>
      <c r="T208" s="291"/>
    </row>
    <row r="209" spans="1:20" ht="117.75">
      <c r="A209" s="36" t="s">
        <v>171</v>
      </c>
      <c r="B209" s="45"/>
      <c r="C209" s="45"/>
      <c r="D209" s="45"/>
      <c r="E209" s="45"/>
      <c r="F209" s="128">
        <f t="shared" ref="F209:F215" si="6">IF(D209&gt;0,18%,0)</f>
        <v>0</v>
      </c>
      <c r="G209" s="129"/>
      <c r="H209" s="36" t="s">
        <v>405</v>
      </c>
      <c r="I209" s="121" t="s">
        <v>410</v>
      </c>
      <c r="J209" s="35"/>
      <c r="K209" s="113"/>
      <c r="L209" s="113"/>
      <c r="M209" s="306"/>
      <c r="N209" s="104"/>
      <c r="O209" s="104"/>
      <c r="P209" s="104"/>
      <c r="Q209" s="104"/>
      <c r="R209" s="104"/>
      <c r="S209" s="291"/>
      <c r="T209" s="291"/>
    </row>
    <row r="210" spans="1:20" ht="30">
      <c r="A210" s="36" t="s">
        <v>42</v>
      </c>
      <c r="B210" s="36" t="s">
        <v>478</v>
      </c>
      <c r="C210" s="45">
        <v>120002103</v>
      </c>
      <c r="D210" s="45">
        <v>995424</v>
      </c>
      <c r="E210" s="126"/>
      <c r="F210" s="131">
        <f t="shared" si="6"/>
        <v>0.18</v>
      </c>
      <c r="G210" s="130"/>
      <c r="H210" s="36" t="s">
        <v>406</v>
      </c>
      <c r="I210" s="140" t="s">
        <v>411</v>
      </c>
      <c r="J210" s="35" t="s">
        <v>10</v>
      </c>
      <c r="K210" s="110">
        <v>100</v>
      </c>
      <c r="L210" s="110">
        <v>100</v>
      </c>
      <c r="M210" s="305">
        <f>SUM(K210:L210)</f>
        <v>200</v>
      </c>
      <c r="N210" s="104">
        <v>335</v>
      </c>
      <c r="O210" s="104">
        <f>N210/1.18</f>
        <v>283.8983050847458</v>
      </c>
      <c r="P210" s="104">
        <f>M210*O210</f>
        <v>56779.661016949161</v>
      </c>
      <c r="Q210" s="104">
        <f>IF(ISBLANK(G210),F210*P210,G210*P210)</f>
        <v>10220.338983050849</v>
      </c>
      <c r="R210" s="104">
        <f>+Q210+P210</f>
        <v>67000.000000000015</v>
      </c>
      <c r="S210" s="291"/>
      <c r="T210" s="291"/>
    </row>
    <row r="211" spans="1:20" ht="19.899999999999999" customHeight="1">
      <c r="A211" s="36" t="s">
        <v>43</v>
      </c>
      <c r="B211" s="36" t="s">
        <v>478</v>
      </c>
      <c r="C211" s="45">
        <v>120002103</v>
      </c>
      <c r="D211" s="45">
        <v>995424</v>
      </c>
      <c r="E211" s="126"/>
      <c r="F211" s="131">
        <f t="shared" si="6"/>
        <v>0.18</v>
      </c>
      <c r="G211" s="314"/>
      <c r="H211" s="45" t="s">
        <v>533</v>
      </c>
      <c r="I211" s="140" t="s">
        <v>534</v>
      </c>
      <c r="J211" s="35" t="s">
        <v>10</v>
      </c>
      <c r="K211" s="110">
        <v>50</v>
      </c>
      <c r="L211" s="110">
        <v>50</v>
      </c>
      <c r="M211" s="305">
        <f>SUM(K211:L211)</f>
        <v>100</v>
      </c>
      <c r="N211" s="104">
        <v>518.75</v>
      </c>
      <c r="O211" s="104">
        <f>N211/1.18</f>
        <v>439.61864406779665</v>
      </c>
      <c r="P211" s="104">
        <f>M211*O211</f>
        <v>43961.864406779663</v>
      </c>
      <c r="Q211" s="104">
        <f>IF(ISBLANK(G211),F211*P211,G211*P211)</f>
        <v>7913.1355932203387</v>
      </c>
      <c r="R211" s="104">
        <f>+Q211+P211</f>
        <v>51875</v>
      </c>
      <c r="S211" s="291"/>
      <c r="T211" s="291"/>
    </row>
    <row r="212" spans="1:20" ht="15.6" customHeight="1">
      <c r="A212" s="36" t="s">
        <v>44</v>
      </c>
      <c r="B212" s="36" t="s">
        <v>478</v>
      </c>
      <c r="C212" s="45">
        <v>120002103</v>
      </c>
      <c r="D212" s="45">
        <v>995424</v>
      </c>
      <c r="E212" s="126"/>
      <c r="F212" s="131">
        <f t="shared" si="6"/>
        <v>0.18</v>
      </c>
      <c r="G212" s="324"/>
      <c r="H212" s="36" t="s">
        <v>535</v>
      </c>
      <c r="I212" s="140" t="s">
        <v>536</v>
      </c>
      <c r="J212" s="35" t="s">
        <v>10</v>
      </c>
      <c r="K212" s="110">
        <v>50</v>
      </c>
      <c r="L212" s="110">
        <v>50</v>
      </c>
      <c r="M212" s="305">
        <f>SUM(K212:L212)</f>
        <v>100</v>
      </c>
      <c r="N212" s="104">
        <v>702.95</v>
      </c>
      <c r="O212" s="104">
        <f>N212/1.18</f>
        <v>595.72033898305096</v>
      </c>
      <c r="P212" s="104">
        <f>M212*O212</f>
        <v>59572.033898305097</v>
      </c>
      <c r="Q212" s="104">
        <f>IF(ISBLANK(G212),F212*P212,G212*P212)</f>
        <v>10722.966101694918</v>
      </c>
      <c r="R212" s="104">
        <f>+Q212+P212</f>
        <v>70295.000000000015</v>
      </c>
      <c r="S212" s="291"/>
      <c r="T212" s="291"/>
    </row>
    <row r="213" spans="1:20" ht="145.5">
      <c r="A213" s="36" t="s">
        <v>172</v>
      </c>
      <c r="B213" s="36"/>
      <c r="C213" s="45"/>
      <c r="D213" s="45"/>
      <c r="E213" s="45"/>
      <c r="F213" s="128">
        <f t="shared" si="6"/>
        <v>0</v>
      </c>
      <c r="G213" s="131"/>
      <c r="H213" s="36" t="s">
        <v>407</v>
      </c>
      <c r="I213" s="121" t="s">
        <v>412</v>
      </c>
      <c r="J213" s="47"/>
      <c r="K213" s="113"/>
      <c r="L213" s="113"/>
      <c r="M213" s="309"/>
      <c r="N213" s="104"/>
      <c r="O213" s="104"/>
      <c r="P213" s="104"/>
      <c r="Q213" s="104"/>
      <c r="R213" s="104"/>
      <c r="S213" s="291"/>
      <c r="T213" s="291"/>
    </row>
    <row r="214" spans="1:20" ht="30">
      <c r="A214" s="36" t="s">
        <v>42</v>
      </c>
      <c r="B214" s="36" t="s">
        <v>478</v>
      </c>
      <c r="C214" s="45">
        <v>120002108</v>
      </c>
      <c r="D214" s="45">
        <v>995424</v>
      </c>
      <c r="E214" s="126"/>
      <c r="F214" s="128">
        <f t="shared" si="6"/>
        <v>0.18</v>
      </c>
      <c r="G214" s="130"/>
      <c r="H214" s="36" t="s">
        <v>408</v>
      </c>
      <c r="I214" s="121" t="s">
        <v>413</v>
      </c>
      <c r="J214" s="35" t="s">
        <v>10</v>
      </c>
      <c r="K214" s="110">
        <v>100</v>
      </c>
      <c r="L214" s="110">
        <v>100</v>
      </c>
      <c r="M214" s="308">
        <f>SUM(K214:L214)</f>
        <v>200</v>
      </c>
      <c r="N214" s="104">
        <v>497.8</v>
      </c>
      <c r="O214" s="104">
        <f>N214/1.18</f>
        <v>421.86440677966107</v>
      </c>
      <c r="P214" s="104">
        <f>M214*O214</f>
        <v>84372.881355932215</v>
      </c>
      <c r="Q214" s="104">
        <f>IF(ISBLANK(G214),F214*P214,G214*P214)</f>
        <v>15187.118644067798</v>
      </c>
      <c r="R214" s="104">
        <f>+Q214+P214</f>
        <v>99560.000000000015</v>
      </c>
      <c r="S214" s="291"/>
      <c r="T214" s="291"/>
    </row>
    <row r="215" spans="1:20" ht="30">
      <c r="A215" s="36" t="s">
        <v>43</v>
      </c>
      <c r="B215" s="36" t="s">
        <v>478</v>
      </c>
      <c r="C215" s="45">
        <v>120002109</v>
      </c>
      <c r="D215" s="45">
        <v>995424</v>
      </c>
      <c r="E215" s="126"/>
      <c r="F215" s="128">
        <f t="shared" si="6"/>
        <v>0.18</v>
      </c>
      <c r="G215" s="130"/>
      <c r="H215" s="36" t="s">
        <v>409</v>
      </c>
      <c r="I215" s="121" t="s">
        <v>411</v>
      </c>
      <c r="J215" s="35" t="s">
        <v>10</v>
      </c>
      <c r="K215" s="110">
        <v>100</v>
      </c>
      <c r="L215" s="110">
        <v>100</v>
      </c>
      <c r="M215" s="305">
        <f>SUM(K215:L215)</f>
        <v>200</v>
      </c>
      <c r="N215" s="104">
        <v>537.6</v>
      </c>
      <c r="O215" s="104">
        <f>N215/1.18</f>
        <v>455.59322033898309</v>
      </c>
      <c r="P215" s="104">
        <f>M215*O215</f>
        <v>91118.644067796617</v>
      </c>
      <c r="Q215" s="104">
        <f>IF(ISBLANK(G215),F215*P215,G215*P215)</f>
        <v>16401.355932203391</v>
      </c>
      <c r="R215" s="104">
        <f>+Q215+P215</f>
        <v>107520</v>
      </c>
      <c r="S215" s="291"/>
      <c r="T215" s="291"/>
    </row>
    <row r="216" spans="1:20" ht="30">
      <c r="A216" s="36" t="s">
        <v>451</v>
      </c>
      <c r="B216" s="36"/>
      <c r="C216" s="36"/>
      <c r="D216" s="36"/>
      <c r="E216" s="36"/>
      <c r="F216" s="45"/>
      <c r="G216" s="45"/>
      <c r="H216" s="36" t="s">
        <v>186</v>
      </c>
      <c r="I216" s="140" t="s">
        <v>187</v>
      </c>
      <c r="J216" s="45"/>
      <c r="K216" s="113"/>
      <c r="L216" s="113"/>
      <c r="M216" s="305"/>
      <c r="N216" s="104"/>
      <c r="O216" s="104"/>
      <c r="P216" s="104"/>
      <c r="Q216" s="104"/>
      <c r="R216" s="104"/>
      <c r="S216" s="291"/>
      <c r="T216" s="291"/>
    </row>
    <row r="217" spans="1:20" ht="30">
      <c r="A217" s="36" t="s">
        <v>42</v>
      </c>
      <c r="B217" s="36" t="s">
        <v>478</v>
      </c>
      <c r="C217" s="11">
        <v>120002145</v>
      </c>
      <c r="D217" s="45">
        <v>995424</v>
      </c>
      <c r="E217" s="126"/>
      <c r="F217" s="131">
        <f>IF(D217&gt;0,18%,0)</f>
        <v>0.18</v>
      </c>
      <c r="G217" s="130"/>
      <c r="H217" s="36" t="s">
        <v>24</v>
      </c>
      <c r="I217" s="140" t="s">
        <v>188</v>
      </c>
      <c r="J217" s="35" t="s">
        <v>4</v>
      </c>
      <c r="K217" s="110">
        <v>4</v>
      </c>
      <c r="L217" s="110">
        <v>4</v>
      </c>
      <c r="M217" s="305">
        <f>SUM(K217:L217)</f>
        <v>8</v>
      </c>
      <c r="N217" s="104">
        <v>622.4</v>
      </c>
      <c r="O217" s="104">
        <f>N217/1.18</f>
        <v>527.45762711864404</v>
      </c>
      <c r="P217" s="104">
        <f>M217*O217</f>
        <v>4219.6610169491523</v>
      </c>
      <c r="Q217" s="104">
        <f>IF(ISBLANK(G217),F217*P217,G217*P217)</f>
        <v>759.53898305084738</v>
      </c>
      <c r="R217" s="104">
        <f>+Q217+P217</f>
        <v>4979.2</v>
      </c>
      <c r="S217" s="291"/>
      <c r="T217" s="291"/>
    </row>
    <row r="218" spans="1:20" ht="30">
      <c r="A218" s="36" t="s">
        <v>43</v>
      </c>
      <c r="B218" s="36" t="s">
        <v>478</v>
      </c>
      <c r="C218" s="11">
        <v>120002146</v>
      </c>
      <c r="D218" s="45">
        <v>995424</v>
      </c>
      <c r="E218" s="126"/>
      <c r="F218" s="131">
        <f>IF(D218&gt;0,18%,0)</f>
        <v>0.18</v>
      </c>
      <c r="G218" s="130"/>
      <c r="H218" s="36" t="s">
        <v>25</v>
      </c>
      <c r="I218" s="140" t="s">
        <v>189</v>
      </c>
      <c r="J218" s="35" t="s">
        <v>4</v>
      </c>
      <c r="K218" s="110">
        <v>4</v>
      </c>
      <c r="L218" s="110">
        <v>4</v>
      </c>
      <c r="M218" s="308">
        <f>SUM(K218:L218)</f>
        <v>8</v>
      </c>
      <c r="N218" s="104">
        <v>689.6</v>
      </c>
      <c r="O218" s="104">
        <f>N218/1.18</f>
        <v>584.40677966101703</v>
      </c>
      <c r="P218" s="104">
        <f>M218*O218</f>
        <v>4675.2542372881362</v>
      </c>
      <c r="Q218" s="104">
        <f>IF(ISBLANK(G218),F218*P218,G218*P218)</f>
        <v>841.54576271186454</v>
      </c>
      <c r="R218" s="104">
        <f>+Q218+P218</f>
        <v>5516.8000000000011</v>
      </c>
      <c r="S218" s="291"/>
      <c r="T218" s="291"/>
    </row>
    <row r="219" spans="1:20" ht="30">
      <c r="A219" s="344" t="s">
        <v>452</v>
      </c>
      <c r="B219" s="344" t="s">
        <v>478</v>
      </c>
      <c r="C219" s="364">
        <v>120002153</v>
      </c>
      <c r="D219" s="327">
        <v>995424</v>
      </c>
      <c r="E219" s="337"/>
      <c r="F219" s="333">
        <f>IF(D219&gt;0,18%,0)</f>
        <v>0.18</v>
      </c>
      <c r="G219" s="357"/>
      <c r="H219" s="36" t="s">
        <v>191</v>
      </c>
      <c r="I219" s="140" t="s">
        <v>192</v>
      </c>
      <c r="J219" s="361" t="s">
        <v>4</v>
      </c>
      <c r="K219" s="350">
        <v>2</v>
      </c>
      <c r="L219" s="350">
        <v>2</v>
      </c>
      <c r="M219" s="329">
        <f>SUM(K219:L220)</f>
        <v>4</v>
      </c>
      <c r="N219" s="330">
        <v>464.05</v>
      </c>
      <c r="O219" s="330">
        <f>N219/1.18</f>
        <v>393.26271186440681</v>
      </c>
      <c r="P219" s="330">
        <f>M219*O219</f>
        <v>1573.0508474576272</v>
      </c>
      <c r="Q219" s="330">
        <f>IF(ISBLANK(G219),F219*P219,G219*P219)</f>
        <v>283.14915254237292</v>
      </c>
      <c r="R219" s="330">
        <f>+Q219+P219</f>
        <v>1856.2000000000003</v>
      </c>
      <c r="S219" s="291"/>
      <c r="T219" s="291"/>
    </row>
    <row r="220" spans="1:20">
      <c r="A220" s="345"/>
      <c r="B220" s="345"/>
      <c r="C220" s="365"/>
      <c r="D220" s="328"/>
      <c r="E220" s="338"/>
      <c r="F220" s="339"/>
      <c r="G220" s="358"/>
      <c r="H220" s="36" t="s">
        <v>26</v>
      </c>
      <c r="I220" s="140" t="s">
        <v>188</v>
      </c>
      <c r="J220" s="362"/>
      <c r="K220" s="352"/>
      <c r="L220" s="352"/>
      <c r="M220" s="326"/>
      <c r="N220" s="332"/>
      <c r="O220" s="332"/>
      <c r="P220" s="332"/>
      <c r="Q220" s="332"/>
      <c r="R220" s="332"/>
      <c r="S220" s="291"/>
      <c r="T220" s="291"/>
    </row>
    <row r="221" spans="1:20" ht="30">
      <c r="A221" s="36" t="s">
        <v>173</v>
      </c>
      <c r="B221" s="36"/>
      <c r="C221" s="11"/>
      <c r="D221" s="45"/>
      <c r="E221" s="45"/>
      <c r="F221" s="45"/>
      <c r="G221" s="45"/>
      <c r="H221" s="36" t="s">
        <v>363</v>
      </c>
      <c r="I221" s="121" t="s">
        <v>414</v>
      </c>
      <c r="J221" s="94"/>
      <c r="K221" s="91"/>
      <c r="L221" s="91"/>
      <c r="M221" s="311"/>
      <c r="N221" s="104"/>
      <c r="O221" s="104"/>
      <c r="P221" s="104"/>
      <c r="Q221" s="104"/>
      <c r="R221" s="104"/>
      <c r="S221" s="291"/>
      <c r="T221" s="291"/>
    </row>
    <row r="222" spans="1:20">
      <c r="A222" s="36" t="s">
        <v>42</v>
      </c>
      <c r="B222" s="36"/>
      <c r="C222" s="11"/>
      <c r="D222" s="45"/>
      <c r="E222" s="45"/>
      <c r="F222" s="45"/>
      <c r="G222" s="45"/>
      <c r="H222" s="36" t="s">
        <v>364</v>
      </c>
      <c r="I222" s="121" t="s">
        <v>190</v>
      </c>
      <c r="J222" s="94"/>
      <c r="K222" s="91"/>
      <c r="L222" s="91"/>
      <c r="M222" s="309"/>
      <c r="N222" s="104"/>
      <c r="O222" s="104"/>
      <c r="P222" s="104"/>
      <c r="Q222" s="104"/>
      <c r="R222" s="104"/>
      <c r="S222" s="291"/>
      <c r="T222" s="291"/>
    </row>
    <row r="223" spans="1:20" ht="30">
      <c r="A223" s="36" t="s">
        <v>248</v>
      </c>
      <c r="B223" s="36" t="s">
        <v>478</v>
      </c>
      <c r="C223" s="11">
        <v>120002158</v>
      </c>
      <c r="D223" s="45">
        <v>995424</v>
      </c>
      <c r="E223" s="126"/>
      <c r="F223" s="131">
        <f>IF(D223&gt;0,18%,0)</f>
        <v>0.18</v>
      </c>
      <c r="G223" s="320"/>
      <c r="H223" s="36" t="s">
        <v>365</v>
      </c>
      <c r="I223" s="121" t="s">
        <v>366</v>
      </c>
      <c r="J223" s="132" t="s">
        <v>4</v>
      </c>
      <c r="K223" s="110">
        <v>1</v>
      </c>
      <c r="L223" s="110">
        <v>1</v>
      </c>
      <c r="M223" s="308">
        <f>SUM(K223:L223)</f>
        <v>2</v>
      </c>
      <c r="N223" s="104">
        <v>952.6</v>
      </c>
      <c r="O223" s="104">
        <f>N223/1.18</f>
        <v>807.28813559322043</v>
      </c>
      <c r="P223" s="104">
        <f>M223*O223</f>
        <v>1614.5762711864409</v>
      </c>
      <c r="Q223" s="104">
        <f>IF(ISBLANK(G223),F223*P223,G223*P223)</f>
        <v>290.62372881355935</v>
      </c>
      <c r="R223" s="104">
        <f>+Q223+P223</f>
        <v>1905.2000000000003</v>
      </c>
      <c r="S223" s="291"/>
      <c r="T223" s="291"/>
    </row>
    <row r="224" spans="1:20" ht="30">
      <c r="A224" s="36" t="s">
        <v>429</v>
      </c>
      <c r="B224" s="36" t="s">
        <v>478</v>
      </c>
      <c r="C224" s="11">
        <v>120002159</v>
      </c>
      <c r="D224" s="45">
        <v>995424</v>
      </c>
      <c r="E224" s="126"/>
      <c r="F224" s="131">
        <f>IF(D224&gt;0,18%,0)</f>
        <v>0.18</v>
      </c>
      <c r="G224" s="320"/>
      <c r="H224" s="36" t="s">
        <v>367</v>
      </c>
      <c r="I224" s="121" t="s">
        <v>368</v>
      </c>
      <c r="J224" s="132" t="s">
        <v>4</v>
      </c>
      <c r="K224" s="110">
        <v>1</v>
      </c>
      <c r="L224" s="110">
        <v>1</v>
      </c>
      <c r="M224" s="308">
        <f>SUM(K224:L224)</f>
        <v>2</v>
      </c>
      <c r="N224" s="104">
        <v>1134.7</v>
      </c>
      <c r="O224" s="104">
        <f>N224/1.18</f>
        <v>961.61016949152554</v>
      </c>
      <c r="P224" s="104">
        <f>M224*O224</f>
        <v>1923.2203389830511</v>
      </c>
      <c r="Q224" s="104">
        <f>IF(ISBLANK(G224),F224*P224,G224*P224)</f>
        <v>346.17966101694918</v>
      </c>
      <c r="R224" s="104">
        <f>+Q224+P224</f>
        <v>2269.4</v>
      </c>
      <c r="S224" s="291"/>
      <c r="T224" s="291"/>
    </row>
    <row r="225" spans="1:20" ht="30">
      <c r="A225" s="344" t="s">
        <v>174</v>
      </c>
      <c r="B225" s="344" t="s">
        <v>478</v>
      </c>
      <c r="C225" s="364">
        <v>120002171</v>
      </c>
      <c r="D225" s="327">
        <v>995424</v>
      </c>
      <c r="E225" s="337"/>
      <c r="F225" s="333">
        <f>IF(D225&gt;0,18%,0)</f>
        <v>0.18</v>
      </c>
      <c r="G225" s="357"/>
      <c r="H225" s="36" t="s">
        <v>193</v>
      </c>
      <c r="I225" s="121" t="s">
        <v>194</v>
      </c>
      <c r="J225" s="370" t="s">
        <v>4</v>
      </c>
      <c r="K225" s="350">
        <v>8</v>
      </c>
      <c r="L225" s="350">
        <v>8</v>
      </c>
      <c r="M225" s="329">
        <f>SUM(K225:L227)</f>
        <v>16</v>
      </c>
      <c r="N225" s="330">
        <v>97.75</v>
      </c>
      <c r="O225" s="330">
        <f>N225/1.18</f>
        <v>82.83898305084746</v>
      </c>
      <c r="P225" s="330">
        <f>M225*O225</f>
        <v>1325.4237288135594</v>
      </c>
      <c r="Q225" s="330">
        <f>IF(ISBLANK(G225),F225*P225,G225*P225)</f>
        <v>238.57627118644066</v>
      </c>
      <c r="R225" s="330">
        <f>+Q225+P225</f>
        <v>1564</v>
      </c>
      <c r="S225" s="291"/>
      <c r="T225" s="291"/>
    </row>
    <row r="226" spans="1:20">
      <c r="A226" s="355"/>
      <c r="B226" s="355"/>
      <c r="C226" s="367"/>
      <c r="D226" s="356"/>
      <c r="E226" s="369"/>
      <c r="F226" s="334"/>
      <c r="G226" s="377"/>
      <c r="H226" s="36" t="s">
        <v>27</v>
      </c>
      <c r="I226" s="121" t="s">
        <v>195</v>
      </c>
      <c r="J226" s="372"/>
      <c r="K226" s="351"/>
      <c r="L226" s="351"/>
      <c r="M226" s="329"/>
      <c r="N226" s="331"/>
      <c r="O226" s="331"/>
      <c r="P226" s="331"/>
      <c r="Q226" s="331"/>
      <c r="R226" s="331"/>
      <c r="S226" s="291"/>
      <c r="T226" s="291"/>
    </row>
    <row r="227" spans="1:20">
      <c r="A227" s="345"/>
      <c r="B227" s="345"/>
      <c r="C227" s="365"/>
      <c r="D227" s="328"/>
      <c r="E227" s="338"/>
      <c r="F227" s="339"/>
      <c r="G227" s="358"/>
      <c r="H227" s="36" t="s">
        <v>28</v>
      </c>
      <c r="I227" s="121" t="s">
        <v>196</v>
      </c>
      <c r="J227" s="371"/>
      <c r="K227" s="352"/>
      <c r="L227" s="352"/>
      <c r="M227" s="326"/>
      <c r="N227" s="332"/>
      <c r="O227" s="332"/>
      <c r="P227" s="332"/>
      <c r="Q227" s="332"/>
      <c r="R227" s="332"/>
      <c r="S227" s="291"/>
      <c r="T227" s="291"/>
    </row>
    <row r="228" spans="1:20" ht="30">
      <c r="A228" s="344" t="s">
        <v>472</v>
      </c>
      <c r="B228" s="344" t="s">
        <v>478</v>
      </c>
      <c r="C228" s="364">
        <v>120002173</v>
      </c>
      <c r="D228" s="327">
        <v>995424</v>
      </c>
      <c r="E228" s="337"/>
      <c r="F228" s="333">
        <f>IF(D228&gt;0,18%,0)</f>
        <v>0.18</v>
      </c>
      <c r="G228" s="357"/>
      <c r="H228" s="36" t="s">
        <v>369</v>
      </c>
      <c r="I228" s="121" t="s">
        <v>415</v>
      </c>
      <c r="J228" s="370" t="s">
        <v>4</v>
      </c>
      <c r="K228" s="350">
        <v>8</v>
      </c>
      <c r="L228" s="350">
        <v>8</v>
      </c>
      <c r="M228" s="329">
        <f>SUM(K228:L229)</f>
        <v>16</v>
      </c>
      <c r="N228" s="330">
        <v>193.95</v>
      </c>
      <c r="O228" s="330">
        <f>N228/1.18</f>
        <v>164.36440677966101</v>
      </c>
      <c r="P228" s="330">
        <f>M228*O228</f>
        <v>2629.8305084745762</v>
      </c>
      <c r="Q228" s="330">
        <f>IF(ISBLANK(G228),F228*P228,G228*P228)</f>
        <v>473.36949152542371</v>
      </c>
      <c r="R228" s="330">
        <f>+Q228+P228</f>
        <v>3103.2</v>
      </c>
      <c r="S228" s="291"/>
      <c r="T228" s="291"/>
    </row>
    <row r="229" spans="1:20">
      <c r="A229" s="345"/>
      <c r="B229" s="345"/>
      <c r="C229" s="365"/>
      <c r="D229" s="328"/>
      <c r="E229" s="338"/>
      <c r="F229" s="339"/>
      <c r="G229" s="358"/>
      <c r="H229" s="36" t="s">
        <v>370</v>
      </c>
      <c r="I229" s="121" t="s">
        <v>416</v>
      </c>
      <c r="J229" s="371"/>
      <c r="K229" s="352"/>
      <c r="L229" s="352"/>
      <c r="M229" s="326"/>
      <c r="N229" s="332"/>
      <c r="O229" s="332"/>
      <c r="P229" s="332"/>
      <c r="Q229" s="332"/>
      <c r="R229" s="332"/>
      <c r="S229" s="291"/>
      <c r="T229" s="291"/>
    </row>
    <row r="230" spans="1:20" ht="165">
      <c r="A230" s="344" t="s">
        <v>175</v>
      </c>
      <c r="B230" s="344" t="s">
        <v>478</v>
      </c>
      <c r="C230" s="364">
        <v>120002228</v>
      </c>
      <c r="D230" s="327">
        <v>995424</v>
      </c>
      <c r="E230" s="337"/>
      <c r="F230" s="333">
        <f>IF(D230&gt;0,18%,0)</f>
        <v>0.18</v>
      </c>
      <c r="G230" s="357"/>
      <c r="H230" s="36" t="s">
        <v>33</v>
      </c>
      <c r="I230" s="121" t="s">
        <v>34</v>
      </c>
      <c r="J230" s="370" t="s">
        <v>4</v>
      </c>
      <c r="K230" s="350">
        <v>10</v>
      </c>
      <c r="L230" s="350">
        <v>10</v>
      </c>
      <c r="M230" s="325">
        <f>SUM(K230:L231)</f>
        <v>20</v>
      </c>
      <c r="N230" s="330">
        <v>1992.6</v>
      </c>
      <c r="O230" s="330">
        <f>N230/1.18</f>
        <v>1688.6440677966102</v>
      </c>
      <c r="P230" s="330">
        <f>M230*O230</f>
        <v>33772.881355932201</v>
      </c>
      <c r="Q230" s="330">
        <f>IF(ISBLANK(G230),F230*P230,G230*P230)</f>
        <v>6079.1186440677957</v>
      </c>
      <c r="R230" s="330">
        <f>+Q230+P230</f>
        <v>39852</v>
      </c>
      <c r="S230" s="291"/>
      <c r="T230" s="291"/>
    </row>
    <row r="231" spans="1:20" ht="30">
      <c r="A231" s="345"/>
      <c r="B231" s="345"/>
      <c r="C231" s="365"/>
      <c r="D231" s="328"/>
      <c r="E231" s="338"/>
      <c r="F231" s="339"/>
      <c r="G231" s="358"/>
      <c r="H231" s="36" t="s">
        <v>35</v>
      </c>
      <c r="I231" s="121" t="s">
        <v>36</v>
      </c>
      <c r="J231" s="371"/>
      <c r="K231" s="352"/>
      <c r="L231" s="352"/>
      <c r="M231" s="326"/>
      <c r="N231" s="332"/>
      <c r="O231" s="332"/>
      <c r="P231" s="332"/>
      <c r="Q231" s="332"/>
      <c r="R231" s="332"/>
      <c r="S231" s="291"/>
      <c r="T231" s="291"/>
    </row>
    <row r="232" spans="1:20" ht="75">
      <c r="A232" s="36" t="s">
        <v>458</v>
      </c>
      <c r="B232" s="36" t="s">
        <v>478</v>
      </c>
      <c r="C232" s="45">
        <v>120002286</v>
      </c>
      <c r="D232" s="45" t="s">
        <v>199</v>
      </c>
      <c r="E232" s="126"/>
      <c r="F232" s="131">
        <f>IF(D232&gt;0,18%,0)</f>
        <v>0.18</v>
      </c>
      <c r="G232" s="130"/>
      <c r="H232" s="36" t="s">
        <v>197</v>
      </c>
      <c r="I232" s="140" t="s">
        <v>198</v>
      </c>
      <c r="J232" s="35" t="s">
        <v>200</v>
      </c>
      <c r="K232" s="110">
        <v>4000</v>
      </c>
      <c r="L232" s="110">
        <v>4000</v>
      </c>
      <c r="M232" s="305">
        <f>SUM(K232:L232)</f>
        <v>8000</v>
      </c>
      <c r="N232" s="104">
        <v>11</v>
      </c>
      <c r="O232" s="104">
        <f>N232/1.18</f>
        <v>9.3220338983050848</v>
      </c>
      <c r="P232" s="104">
        <f>M232*O232</f>
        <v>74576.271186440674</v>
      </c>
      <c r="Q232" s="104">
        <f>IF(ISBLANK(G232),F232*P232,G232*P232)</f>
        <v>13423.728813559321</v>
      </c>
      <c r="R232" s="104">
        <f>+Q232+P232</f>
        <v>88000</v>
      </c>
      <c r="S232" s="291"/>
      <c r="T232" s="291"/>
    </row>
    <row r="233" spans="1:20" ht="30">
      <c r="A233" s="108" t="s">
        <v>176</v>
      </c>
      <c r="B233" s="36" t="s">
        <v>549</v>
      </c>
      <c r="C233" s="142"/>
      <c r="D233" s="142"/>
      <c r="E233" s="155"/>
      <c r="F233" s="123"/>
      <c r="G233" s="154"/>
      <c r="H233" s="36" t="s">
        <v>657</v>
      </c>
      <c r="I233" s="140" t="s">
        <v>659</v>
      </c>
      <c r="J233" s="153"/>
      <c r="K233" s="110"/>
      <c r="L233" s="110"/>
      <c r="M233" s="305"/>
      <c r="N233" s="105"/>
      <c r="O233" s="105"/>
      <c r="P233" s="105"/>
      <c r="Q233" s="105"/>
      <c r="R233" s="105"/>
      <c r="S233" s="291"/>
      <c r="T233" s="291"/>
    </row>
    <row r="234" spans="1:20">
      <c r="A234" s="108"/>
      <c r="B234" s="108"/>
      <c r="C234" s="142">
        <v>120002287</v>
      </c>
      <c r="D234" s="142">
        <v>995424</v>
      </c>
      <c r="E234" s="122"/>
      <c r="F234" s="123">
        <v>0.18</v>
      </c>
      <c r="G234" s="124"/>
      <c r="H234" s="36" t="s">
        <v>658</v>
      </c>
      <c r="I234" s="140" t="s">
        <v>196</v>
      </c>
      <c r="J234" s="153" t="s">
        <v>4</v>
      </c>
      <c r="K234" s="110">
        <v>8</v>
      </c>
      <c r="L234" s="110">
        <v>8</v>
      </c>
      <c r="M234" s="305">
        <f>SUM(K234:L234)</f>
        <v>16</v>
      </c>
      <c r="N234" s="105">
        <v>506.8</v>
      </c>
      <c r="O234" s="104">
        <f>N234/1.18</f>
        <v>429.49152542372883</v>
      </c>
      <c r="P234" s="104">
        <f>M234*O234</f>
        <v>6871.8644067796613</v>
      </c>
      <c r="Q234" s="104">
        <f>IF(ISBLANK(G234),F234*P234,G234*P234)</f>
        <v>1236.9355932203389</v>
      </c>
      <c r="R234" s="104">
        <f>+Q234+P234</f>
        <v>8108.8</v>
      </c>
      <c r="S234" s="291"/>
      <c r="T234" s="291"/>
    </row>
    <row r="235" spans="1:20" ht="45">
      <c r="A235" s="344" t="s">
        <v>177</v>
      </c>
      <c r="B235" s="344" t="s">
        <v>478</v>
      </c>
      <c r="C235" s="364">
        <v>120002141</v>
      </c>
      <c r="D235" s="327">
        <v>995424</v>
      </c>
      <c r="E235" s="337"/>
      <c r="F235" s="333">
        <f>IF(D235&gt;0,18%,0)</f>
        <v>0.18</v>
      </c>
      <c r="G235" s="373"/>
      <c r="H235" s="36" t="s">
        <v>660</v>
      </c>
      <c r="I235" s="172" t="s">
        <v>662</v>
      </c>
      <c r="J235" s="370" t="s">
        <v>4</v>
      </c>
      <c r="K235" s="350">
        <v>12</v>
      </c>
      <c r="L235" s="350">
        <v>12</v>
      </c>
      <c r="M235" s="325">
        <f>SUM(K235:L236)</f>
        <v>24</v>
      </c>
      <c r="N235" s="330">
        <v>820.7</v>
      </c>
      <c r="O235" s="330">
        <f>N235/1.18</f>
        <v>695.50847457627128</v>
      </c>
      <c r="P235" s="330">
        <f>M235*O235</f>
        <v>16692.203389830509</v>
      </c>
      <c r="Q235" s="330">
        <f>IF(ISBLANK(G235),F235*P235,G235*P235)</f>
        <v>3004.5966101694917</v>
      </c>
      <c r="R235" s="330">
        <f>+Q235+P235</f>
        <v>19696.8</v>
      </c>
      <c r="S235" s="291"/>
      <c r="T235" s="291"/>
    </row>
    <row r="236" spans="1:20">
      <c r="A236" s="345"/>
      <c r="B236" s="345"/>
      <c r="C236" s="365"/>
      <c r="D236" s="328"/>
      <c r="E236" s="338"/>
      <c r="F236" s="339"/>
      <c r="G236" s="374"/>
      <c r="H236" s="36" t="s">
        <v>661</v>
      </c>
      <c r="I236" s="173" t="s">
        <v>196</v>
      </c>
      <c r="J236" s="371"/>
      <c r="K236" s="352"/>
      <c r="L236" s="352"/>
      <c r="M236" s="326"/>
      <c r="N236" s="332"/>
      <c r="O236" s="332"/>
      <c r="P236" s="332"/>
      <c r="Q236" s="332"/>
      <c r="R236" s="332"/>
      <c r="S236" s="291"/>
      <c r="T236" s="291"/>
    </row>
    <row r="237" spans="1:20" ht="30">
      <c r="A237" s="344" t="s">
        <v>178</v>
      </c>
      <c r="B237" s="344" t="s">
        <v>478</v>
      </c>
      <c r="C237" s="364">
        <v>120002289</v>
      </c>
      <c r="D237" s="327">
        <v>995424</v>
      </c>
      <c r="E237" s="337"/>
      <c r="F237" s="333">
        <f>IF(D237&gt;0,18%,0)</f>
        <v>0.18</v>
      </c>
      <c r="G237" s="373"/>
      <c r="H237" s="36" t="s">
        <v>555</v>
      </c>
      <c r="I237" s="172" t="s">
        <v>554</v>
      </c>
      <c r="J237" s="370" t="s">
        <v>4</v>
      </c>
      <c r="K237" s="350">
        <v>8</v>
      </c>
      <c r="L237" s="350">
        <v>8</v>
      </c>
      <c r="M237" s="325">
        <f>SUM(K237:L238)</f>
        <v>16</v>
      </c>
      <c r="N237" s="330">
        <v>670.45</v>
      </c>
      <c r="O237" s="330">
        <f>N237/1.18</f>
        <v>568.17796610169501</v>
      </c>
      <c r="P237" s="330">
        <f>M237*O237</f>
        <v>9090.8474576271201</v>
      </c>
      <c r="Q237" s="330">
        <f>IF(ISBLANK(G237),F237*P237,G237*P237)</f>
        <v>1636.3525423728815</v>
      </c>
      <c r="R237" s="330">
        <f>+Q237+P237</f>
        <v>10727.2</v>
      </c>
      <c r="S237" s="291"/>
      <c r="T237" s="291"/>
    </row>
    <row r="238" spans="1:20">
      <c r="A238" s="345"/>
      <c r="B238" s="345"/>
      <c r="C238" s="365"/>
      <c r="D238" s="328"/>
      <c r="E238" s="338"/>
      <c r="F238" s="339"/>
      <c r="G238" s="374"/>
      <c r="H238" s="36" t="s">
        <v>556</v>
      </c>
      <c r="I238" t="s">
        <v>196</v>
      </c>
      <c r="J238" s="371"/>
      <c r="K238" s="352"/>
      <c r="L238" s="352"/>
      <c r="M238" s="326"/>
      <c r="N238" s="332"/>
      <c r="O238" s="332"/>
      <c r="P238" s="332"/>
      <c r="Q238" s="332"/>
      <c r="R238" s="332"/>
      <c r="S238" s="291"/>
      <c r="T238" s="291"/>
    </row>
    <row r="239" spans="1:20" ht="30">
      <c r="A239" s="344" t="s">
        <v>182</v>
      </c>
      <c r="B239" s="344" t="s">
        <v>478</v>
      </c>
      <c r="C239" s="364">
        <v>120002291</v>
      </c>
      <c r="D239" s="327">
        <v>995424</v>
      </c>
      <c r="E239" s="159"/>
      <c r="F239" s="333">
        <v>0.18</v>
      </c>
      <c r="G239" s="373"/>
      <c r="H239" s="36" t="s">
        <v>559</v>
      </c>
      <c r="I239" s="174" t="s">
        <v>558</v>
      </c>
      <c r="J239" s="361" t="s">
        <v>4</v>
      </c>
      <c r="K239" s="350">
        <v>8</v>
      </c>
      <c r="L239" s="350">
        <v>8</v>
      </c>
      <c r="M239" s="325">
        <f>SUM(K239:L240)</f>
        <v>16</v>
      </c>
      <c r="N239" s="330">
        <v>574.29999999999995</v>
      </c>
      <c r="O239" s="330">
        <f>N239/1.18</f>
        <v>486.69491525423729</v>
      </c>
      <c r="P239" s="330">
        <f>M239*O239</f>
        <v>7787.1186440677966</v>
      </c>
      <c r="Q239" s="330">
        <f>IF(ISBLANK(G239),F239*P239,G239*P239)</f>
        <v>1401.6813559322034</v>
      </c>
      <c r="R239" s="330">
        <f>+Q239+P239</f>
        <v>9188.7999999999993</v>
      </c>
      <c r="S239" s="291"/>
      <c r="T239" s="291"/>
    </row>
    <row r="240" spans="1:20">
      <c r="A240" s="345"/>
      <c r="B240" s="345"/>
      <c r="C240" s="365"/>
      <c r="D240" s="328"/>
      <c r="E240" s="181"/>
      <c r="F240" s="339"/>
      <c r="G240" s="374"/>
      <c r="H240" s="36" t="s">
        <v>561</v>
      </c>
      <c r="I240" t="s">
        <v>560</v>
      </c>
      <c r="J240" s="362"/>
      <c r="K240" s="352"/>
      <c r="L240" s="352"/>
      <c r="M240" s="326"/>
      <c r="N240" s="332"/>
      <c r="O240" s="332"/>
      <c r="P240" s="332"/>
      <c r="Q240" s="332"/>
      <c r="R240" s="332"/>
      <c r="S240" s="291"/>
      <c r="T240" s="291"/>
    </row>
    <row r="241" spans="1:20" ht="30">
      <c r="A241" s="344" t="s">
        <v>453</v>
      </c>
      <c r="B241" s="344" t="s">
        <v>478</v>
      </c>
      <c r="C241" s="364">
        <v>120002305</v>
      </c>
      <c r="D241" s="327">
        <v>995424</v>
      </c>
      <c r="E241" s="337"/>
      <c r="F241" s="333">
        <v>0.18</v>
      </c>
      <c r="G241" s="373"/>
      <c r="H241" s="36" t="s">
        <v>371</v>
      </c>
      <c r="I241" s="121" t="s">
        <v>372</v>
      </c>
      <c r="J241" s="370" t="s">
        <v>4</v>
      </c>
      <c r="K241" s="350">
        <v>16</v>
      </c>
      <c r="L241" s="350">
        <v>16</v>
      </c>
      <c r="M241" s="329">
        <f>SUM(K241:L243)</f>
        <v>32</v>
      </c>
      <c r="N241" s="330">
        <v>196.95</v>
      </c>
      <c r="O241" s="330">
        <f>N241/1.18</f>
        <v>166.90677966101694</v>
      </c>
      <c r="P241" s="330">
        <f>M241*O241</f>
        <v>5341.0169491525421</v>
      </c>
      <c r="Q241" s="330">
        <f>IF(ISBLANK(G241),F241*P241,G241*P241)</f>
        <v>961.38305084745753</v>
      </c>
      <c r="R241" s="330">
        <f>+Q241+P241</f>
        <v>6302.4</v>
      </c>
      <c r="S241" s="291"/>
      <c r="T241" s="291"/>
    </row>
    <row r="242" spans="1:20">
      <c r="A242" s="355"/>
      <c r="B242" s="355"/>
      <c r="C242" s="367"/>
      <c r="D242" s="356"/>
      <c r="E242" s="369"/>
      <c r="F242" s="334"/>
      <c r="G242" s="376"/>
      <c r="H242" s="36" t="s">
        <v>373</v>
      </c>
      <c r="I242" s="121" t="s">
        <v>374</v>
      </c>
      <c r="J242" s="372"/>
      <c r="K242" s="351"/>
      <c r="L242" s="351"/>
      <c r="M242" s="329"/>
      <c r="N242" s="331"/>
      <c r="O242" s="331"/>
      <c r="P242" s="331"/>
      <c r="Q242" s="331"/>
      <c r="R242" s="331"/>
      <c r="S242" s="291"/>
      <c r="T242" s="291"/>
    </row>
    <row r="243" spans="1:20" ht="30">
      <c r="A243" s="345"/>
      <c r="B243" s="345"/>
      <c r="C243" s="365"/>
      <c r="D243" s="328"/>
      <c r="E243" s="338"/>
      <c r="F243" s="339"/>
      <c r="G243" s="374"/>
      <c r="H243" s="36" t="s">
        <v>375</v>
      </c>
      <c r="I243" s="121" t="s">
        <v>376</v>
      </c>
      <c r="J243" s="371"/>
      <c r="K243" s="352"/>
      <c r="L243" s="352"/>
      <c r="M243" s="326"/>
      <c r="N243" s="332"/>
      <c r="O243" s="332"/>
      <c r="P243" s="332"/>
      <c r="Q243" s="332"/>
      <c r="R243" s="332"/>
      <c r="S243" s="291"/>
      <c r="T243" s="291"/>
    </row>
    <row r="244" spans="1:20" ht="60">
      <c r="A244" s="36" t="s">
        <v>681</v>
      </c>
      <c r="B244" s="36" t="s">
        <v>478</v>
      </c>
      <c r="C244" s="11">
        <v>120002324</v>
      </c>
      <c r="D244" s="45">
        <v>995424</v>
      </c>
      <c r="E244" s="126"/>
      <c r="F244" s="131">
        <v>0.18</v>
      </c>
      <c r="G244" s="321"/>
      <c r="H244" s="36" t="s">
        <v>377</v>
      </c>
      <c r="I244" s="121" t="s">
        <v>378</v>
      </c>
      <c r="J244" s="132" t="s">
        <v>4</v>
      </c>
      <c r="K244" s="111">
        <v>8</v>
      </c>
      <c r="L244" s="111">
        <v>8</v>
      </c>
      <c r="M244" s="305">
        <f>SUM(K244:L244)</f>
        <v>16</v>
      </c>
      <c r="N244" s="104">
        <v>111.45</v>
      </c>
      <c r="O244" s="104">
        <f>N244/1.18</f>
        <v>94.449152542372886</v>
      </c>
      <c r="P244" s="104">
        <f>M244*O244</f>
        <v>1511.1864406779662</v>
      </c>
      <c r="Q244" s="104">
        <f>IF(ISBLANK(G244),F244*P244,G244*P244)</f>
        <v>272.01355932203393</v>
      </c>
      <c r="R244" s="104">
        <f>+Q244+P244</f>
        <v>1783.2</v>
      </c>
      <c r="S244" s="291"/>
      <c r="T244" s="291"/>
    </row>
    <row r="245" spans="1:20" ht="75">
      <c r="A245" s="344" t="s">
        <v>682</v>
      </c>
      <c r="B245" s="344" t="s">
        <v>478</v>
      </c>
      <c r="C245" s="327">
        <v>120002642</v>
      </c>
      <c r="D245" s="327">
        <v>995424</v>
      </c>
      <c r="E245" s="337"/>
      <c r="F245" s="333">
        <v>0.18</v>
      </c>
      <c r="G245" s="342"/>
      <c r="H245" s="36" t="s">
        <v>201</v>
      </c>
      <c r="I245" s="121" t="s">
        <v>202</v>
      </c>
      <c r="J245" s="361" t="s">
        <v>4</v>
      </c>
      <c r="K245" s="350">
        <v>20</v>
      </c>
      <c r="L245" s="350">
        <v>20</v>
      </c>
      <c r="M245" s="329">
        <f>SUM(K245:L247)</f>
        <v>40</v>
      </c>
      <c r="N245" s="330">
        <v>2802.15</v>
      </c>
      <c r="O245" s="330">
        <f>N245/1.18</f>
        <v>2374.7033898305085</v>
      </c>
      <c r="P245" s="330">
        <f>M245*O245</f>
        <v>94988.135593220344</v>
      </c>
      <c r="Q245" s="330">
        <f>IF(ISBLANK(G245),F245*P245,G245*P245)</f>
        <v>17097.864406779663</v>
      </c>
      <c r="R245" s="330">
        <f>+Q245+P245</f>
        <v>112086</v>
      </c>
      <c r="S245" s="291"/>
      <c r="T245" s="291"/>
    </row>
    <row r="246" spans="1:20" ht="30" customHeight="1">
      <c r="A246" s="355"/>
      <c r="B246" s="355"/>
      <c r="C246" s="356"/>
      <c r="D246" s="356"/>
      <c r="E246" s="369"/>
      <c r="F246" s="334"/>
      <c r="G246" s="343"/>
      <c r="H246" s="36" t="s">
        <v>203</v>
      </c>
      <c r="I246" s="121" t="s">
        <v>204</v>
      </c>
      <c r="J246" s="375"/>
      <c r="K246" s="351"/>
      <c r="L246" s="351"/>
      <c r="M246" s="329"/>
      <c r="N246" s="331"/>
      <c r="O246" s="331"/>
      <c r="P246" s="331"/>
      <c r="Q246" s="331"/>
      <c r="R246" s="331"/>
      <c r="S246" s="291"/>
      <c r="T246" s="291"/>
    </row>
    <row r="247" spans="1:20" ht="30">
      <c r="A247" s="345"/>
      <c r="B247" s="345"/>
      <c r="C247" s="328"/>
      <c r="D247" s="328"/>
      <c r="E247" s="338"/>
      <c r="F247" s="339"/>
      <c r="G247" s="366"/>
      <c r="H247" s="36" t="s">
        <v>205</v>
      </c>
      <c r="I247" s="121" t="s">
        <v>36</v>
      </c>
      <c r="J247" s="362"/>
      <c r="K247" s="352"/>
      <c r="L247" s="352"/>
      <c r="M247" s="326"/>
      <c r="N247" s="332"/>
      <c r="O247" s="332"/>
      <c r="P247" s="332"/>
      <c r="Q247" s="332"/>
      <c r="R247" s="332"/>
      <c r="S247" s="291"/>
      <c r="T247" s="291"/>
    </row>
    <row r="248" spans="1:20" ht="165" customHeight="1">
      <c r="A248" s="344" t="s">
        <v>683</v>
      </c>
      <c r="B248" s="344" t="s">
        <v>478</v>
      </c>
      <c r="C248" s="364">
        <v>120002665</v>
      </c>
      <c r="D248" s="327">
        <v>995424</v>
      </c>
      <c r="E248" s="337"/>
      <c r="F248" s="333">
        <v>0.18</v>
      </c>
      <c r="G248" s="342"/>
      <c r="H248" s="36" t="s">
        <v>37</v>
      </c>
      <c r="I248" s="121" t="s">
        <v>68</v>
      </c>
      <c r="J248" s="370" t="s">
        <v>4</v>
      </c>
      <c r="K248" s="350">
        <v>6</v>
      </c>
      <c r="L248" s="350">
        <v>6</v>
      </c>
      <c r="M248" s="329">
        <f>SUM(K248:L250)</f>
        <v>12</v>
      </c>
      <c r="N248" s="330">
        <v>12770.55</v>
      </c>
      <c r="O248" s="330">
        <f>N248/1.18</f>
        <v>10822.5</v>
      </c>
      <c r="P248" s="330">
        <f>M248*O248</f>
        <v>129870</v>
      </c>
      <c r="Q248" s="330">
        <f>IF(ISBLANK(G248),F248*P248,G248*P248)</f>
        <v>23376.6</v>
      </c>
      <c r="R248" s="330">
        <f>+Q248+P248</f>
        <v>153246.6</v>
      </c>
      <c r="S248" s="291"/>
      <c r="T248" s="291"/>
    </row>
    <row r="249" spans="1:20" ht="60">
      <c r="A249" s="355"/>
      <c r="B249" s="355"/>
      <c r="C249" s="367"/>
      <c r="D249" s="356"/>
      <c r="E249" s="369"/>
      <c r="F249" s="334"/>
      <c r="G249" s="343"/>
      <c r="H249" s="36" t="s">
        <v>38</v>
      </c>
      <c r="I249" s="121" t="s">
        <v>39</v>
      </c>
      <c r="J249" s="372"/>
      <c r="K249" s="351"/>
      <c r="L249" s="351"/>
      <c r="M249" s="329"/>
      <c r="N249" s="331"/>
      <c r="O249" s="331"/>
      <c r="P249" s="331"/>
      <c r="Q249" s="331"/>
      <c r="R249" s="331"/>
      <c r="S249" s="291"/>
      <c r="T249" s="291"/>
    </row>
    <row r="250" spans="1:20" ht="30">
      <c r="A250" s="345"/>
      <c r="B250" s="345"/>
      <c r="C250" s="365"/>
      <c r="D250" s="328"/>
      <c r="E250" s="338"/>
      <c r="F250" s="339"/>
      <c r="G250" s="366"/>
      <c r="H250" s="36" t="s">
        <v>61</v>
      </c>
      <c r="I250" s="121" t="s">
        <v>36</v>
      </c>
      <c r="J250" s="371"/>
      <c r="K250" s="352"/>
      <c r="L250" s="352"/>
      <c r="M250" s="326"/>
      <c r="N250" s="332"/>
      <c r="O250" s="332"/>
      <c r="P250" s="332"/>
      <c r="Q250" s="332"/>
      <c r="R250" s="332"/>
      <c r="S250" s="291"/>
      <c r="T250" s="291"/>
    </row>
    <row r="251" spans="1:20">
      <c r="A251" s="344" t="s">
        <v>684</v>
      </c>
      <c r="B251" s="344" t="s">
        <v>478</v>
      </c>
      <c r="C251" s="364">
        <v>120002671</v>
      </c>
      <c r="D251" s="327">
        <v>995424</v>
      </c>
      <c r="E251" s="337"/>
      <c r="F251" s="333">
        <v>0.18</v>
      </c>
      <c r="G251" s="342"/>
      <c r="H251" s="36" t="s">
        <v>40</v>
      </c>
      <c r="I251" s="121" t="s">
        <v>41</v>
      </c>
      <c r="J251" s="370" t="s">
        <v>9</v>
      </c>
      <c r="K251" s="350">
        <v>4.5</v>
      </c>
      <c r="L251" s="350">
        <v>4.5</v>
      </c>
      <c r="M251" s="329">
        <f>SUM(K251:L253)</f>
        <v>9</v>
      </c>
      <c r="N251" s="330">
        <v>8825.4</v>
      </c>
      <c r="O251" s="330">
        <f>N251/1.18</f>
        <v>7479.1525423728817</v>
      </c>
      <c r="P251" s="330">
        <f>M251*O251</f>
        <v>67312.372881355928</v>
      </c>
      <c r="Q251" s="330">
        <f>IF(ISBLANK(G251),F251*P251,G251*P251)</f>
        <v>12116.227118644067</v>
      </c>
      <c r="R251" s="330">
        <f>+Q251+P251</f>
        <v>79428.599999999991</v>
      </c>
      <c r="S251" s="291"/>
      <c r="T251" s="291"/>
    </row>
    <row r="252" spans="1:20">
      <c r="A252" s="355"/>
      <c r="B252" s="355"/>
      <c r="C252" s="367"/>
      <c r="D252" s="356"/>
      <c r="E252" s="369"/>
      <c r="F252" s="334"/>
      <c r="G252" s="343"/>
      <c r="H252" s="36" t="s">
        <v>206</v>
      </c>
      <c r="I252" s="121" t="s">
        <v>207</v>
      </c>
      <c r="J252" s="372"/>
      <c r="K252" s="351"/>
      <c r="L252" s="351"/>
      <c r="M252" s="329"/>
      <c r="N252" s="331"/>
      <c r="O252" s="331"/>
      <c r="P252" s="331"/>
      <c r="Q252" s="331"/>
      <c r="R252" s="331"/>
      <c r="S252" s="291"/>
      <c r="T252" s="291"/>
    </row>
    <row r="253" spans="1:20" ht="30">
      <c r="A253" s="345"/>
      <c r="B253" s="345"/>
      <c r="C253" s="365"/>
      <c r="D253" s="328"/>
      <c r="E253" s="338"/>
      <c r="F253" s="339"/>
      <c r="G253" s="366"/>
      <c r="H253" s="36" t="s">
        <v>62</v>
      </c>
      <c r="I253" s="121" t="s">
        <v>36</v>
      </c>
      <c r="J253" s="371"/>
      <c r="K253" s="352"/>
      <c r="L253" s="352"/>
      <c r="M253" s="326"/>
      <c r="N253" s="332"/>
      <c r="O253" s="332"/>
      <c r="P253" s="332"/>
      <c r="Q253" s="332"/>
      <c r="R253" s="332"/>
      <c r="S253" s="291"/>
      <c r="T253" s="291"/>
    </row>
    <row r="254" spans="1:20" ht="210">
      <c r="A254" s="36" t="s">
        <v>685</v>
      </c>
      <c r="B254" s="36"/>
      <c r="C254" s="11"/>
      <c r="D254" s="45"/>
      <c r="E254" s="45"/>
      <c r="F254" s="45"/>
      <c r="G254" s="45"/>
      <c r="H254" s="36" t="s">
        <v>379</v>
      </c>
      <c r="I254" s="140" t="s">
        <v>380</v>
      </c>
      <c r="J254" s="35"/>
      <c r="K254" s="113"/>
      <c r="L254" s="113"/>
      <c r="M254" s="307"/>
      <c r="N254" s="104"/>
      <c r="O254" s="104"/>
      <c r="P254" s="104"/>
      <c r="Q254" s="104"/>
      <c r="R254" s="104"/>
      <c r="S254" s="291"/>
      <c r="T254" s="291"/>
    </row>
    <row r="255" spans="1:20">
      <c r="A255" s="344" t="s">
        <v>42</v>
      </c>
      <c r="B255" s="344" t="s">
        <v>478</v>
      </c>
      <c r="C255" s="364">
        <v>120002792</v>
      </c>
      <c r="D255" s="364">
        <v>995476</v>
      </c>
      <c r="E255" s="337"/>
      <c r="F255" s="333">
        <v>0.18</v>
      </c>
      <c r="G255" s="342"/>
      <c r="H255" s="36" t="s">
        <v>381</v>
      </c>
      <c r="I255" s="140" t="s">
        <v>382</v>
      </c>
      <c r="J255" s="361" t="s">
        <v>532</v>
      </c>
      <c r="K255" s="350">
        <v>910.22399999999993</v>
      </c>
      <c r="L255" s="350">
        <v>910.22399999999993</v>
      </c>
      <c r="M255" s="353">
        <f>SUM(K255:L256)</f>
        <v>1820.4479999999999</v>
      </c>
      <c r="N255" s="330">
        <v>539.85</v>
      </c>
      <c r="O255" s="330">
        <f>N255/1.18</f>
        <v>457.50000000000006</v>
      </c>
      <c r="P255" s="330">
        <f>M255*O255</f>
        <v>832854.96000000008</v>
      </c>
      <c r="Q255" s="330">
        <f>IF(ISBLANK(G255),F255*P255,G255*P255)</f>
        <v>149913.8928</v>
      </c>
      <c r="R255" s="330">
        <f>+Q255+P255</f>
        <v>982768.85280000011</v>
      </c>
      <c r="S255" s="291"/>
      <c r="T255" s="291"/>
    </row>
    <row r="256" spans="1:20" ht="30">
      <c r="A256" s="345"/>
      <c r="B256" s="345"/>
      <c r="C256" s="365"/>
      <c r="D256" s="365"/>
      <c r="E256" s="338"/>
      <c r="F256" s="339"/>
      <c r="G256" s="343"/>
      <c r="H256" s="36" t="s">
        <v>383</v>
      </c>
      <c r="I256" s="140" t="s">
        <v>384</v>
      </c>
      <c r="J256" s="362"/>
      <c r="K256" s="352"/>
      <c r="L256" s="352"/>
      <c r="M256" s="326"/>
      <c r="N256" s="332"/>
      <c r="O256" s="332"/>
      <c r="P256" s="332"/>
      <c r="Q256" s="332"/>
      <c r="R256" s="332"/>
      <c r="S256" s="291"/>
      <c r="T256" s="291"/>
    </row>
    <row r="257" spans="1:20" ht="75">
      <c r="A257" s="112" t="s">
        <v>43</v>
      </c>
      <c r="B257" s="112"/>
      <c r="C257" s="96"/>
      <c r="D257" s="96"/>
      <c r="E257" s="167"/>
      <c r="F257" s="165"/>
      <c r="G257" s="166"/>
      <c r="H257" s="108" t="s">
        <v>385</v>
      </c>
      <c r="I257" s="168" t="s">
        <v>386</v>
      </c>
      <c r="J257" s="164"/>
      <c r="K257" s="92"/>
      <c r="L257" s="92"/>
      <c r="M257" s="310"/>
      <c r="N257" s="107"/>
      <c r="O257" s="107"/>
      <c r="P257" s="107"/>
      <c r="Q257" s="107"/>
      <c r="R257" s="106"/>
      <c r="S257" s="291"/>
      <c r="T257" s="291"/>
    </row>
    <row r="258" spans="1:20" ht="30" customHeight="1">
      <c r="A258" s="112"/>
      <c r="B258" s="344" t="s">
        <v>478</v>
      </c>
      <c r="C258" s="364">
        <v>120002795</v>
      </c>
      <c r="D258" s="364">
        <v>995476</v>
      </c>
      <c r="E258" s="337"/>
      <c r="F258" s="333">
        <v>0.18</v>
      </c>
      <c r="G258" s="342"/>
      <c r="H258" s="344" t="s">
        <v>387</v>
      </c>
      <c r="I258" s="346" t="s">
        <v>384</v>
      </c>
      <c r="J258" s="368" t="s">
        <v>3</v>
      </c>
      <c r="K258" s="354">
        <v>113.77799999999999</v>
      </c>
      <c r="L258" s="354">
        <v>113.77799999999999</v>
      </c>
      <c r="M258" s="341">
        <f>SUM(K258:L259)</f>
        <v>227.55599999999998</v>
      </c>
      <c r="N258" s="330">
        <v>643.45000000000005</v>
      </c>
      <c r="O258" s="330">
        <f>N258/1.18</f>
        <v>545.2966101694916</v>
      </c>
      <c r="P258" s="330">
        <f>M258*O258</f>
        <v>124085.51542372882</v>
      </c>
      <c r="Q258" s="330">
        <f>IF(ISBLANK(G258),F258*P258,G258*P258)</f>
        <v>22335.392776271186</v>
      </c>
      <c r="R258" s="330">
        <f>+Q258+P258</f>
        <v>146420.90820000001</v>
      </c>
      <c r="S258" s="291"/>
      <c r="T258" s="291"/>
    </row>
    <row r="259" spans="1:20">
      <c r="A259" s="112"/>
      <c r="B259" s="355"/>
      <c r="C259" s="367"/>
      <c r="D259" s="367"/>
      <c r="E259" s="369"/>
      <c r="F259" s="334"/>
      <c r="G259" s="343"/>
      <c r="H259" s="345"/>
      <c r="I259" s="347"/>
      <c r="J259" s="368"/>
      <c r="K259" s="354"/>
      <c r="L259" s="354"/>
      <c r="M259" s="341"/>
      <c r="N259" s="332"/>
      <c r="O259" s="332"/>
      <c r="P259" s="332"/>
      <c r="Q259" s="332"/>
      <c r="R259" s="331"/>
      <c r="S259" s="291"/>
      <c r="T259" s="291"/>
    </row>
    <row r="260" spans="1:20" ht="75">
      <c r="A260" s="344" t="s">
        <v>686</v>
      </c>
      <c r="B260" s="344" t="s">
        <v>478</v>
      </c>
      <c r="C260" s="364">
        <v>120002795</v>
      </c>
      <c r="D260" s="364">
        <v>995476</v>
      </c>
      <c r="E260" s="337"/>
      <c r="F260" s="333">
        <v>0.18</v>
      </c>
      <c r="G260" s="182"/>
      <c r="H260" s="36" t="s">
        <v>388</v>
      </c>
      <c r="I260" s="140" t="s">
        <v>486</v>
      </c>
      <c r="J260" s="361" t="s">
        <v>525</v>
      </c>
      <c r="K260" s="350">
        <v>113.77799999999999</v>
      </c>
      <c r="L260" s="350">
        <v>113.77799999999999</v>
      </c>
      <c r="M260" s="353">
        <f>SUM(K260:L261)</f>
        <v>227.55599999999998</v>
      </c>
      <c r="N260" s="349">
        <v>1505.25</v>
      </c>
      <c r="O260" s="330">
        <f>N260/1.18</f>
        <v>1275.6355932203392</v>
      </c>
      <c r="P260" s="349">
        <f>M260*O260</f>
        <v>290278.53305084747</v>
      </c>
      <c r="Q260" s="349">
        <f>IF(ISBLANK(G260),F260*P260,G260*P260)</f>
        <v>52250.135949152544</v>
      </c>
      <c r="R260" s="330">
        <f>+Q260+P260</f>
        <v>342528.66899999999</v>
      </c>
      <c r="S260" s="291"/>
      <c r="T260" s="291"/>
    </row>
    <row r="261" spans="1:20" ht="30">
      <c r="A261" s="345"/>
      <c r="B261" s="345"/>
      <c r="C261" s="365"/>
      <c r="D261" s="365"/>
      <c r="E261" s="338"/>
      <c r="F261" s="339"/>
      <c r="G261" s="183"/>
      <c r="H261" s="36" t="s">
        <v>389</v>
      </c>
      <c r="I261" s="140" t="s">
        <v>485</v>
      </c>
      <c r="J261" s="362"/>
      <c r="K261" s="352"/>
      <c r="L261" s="352"/>
      <c r="M261" s="326"/>
      <c r="N261" s="349"/>
      <c r="O261" s="332"/>
      <c r="P261" s="349"/>
      <c r="Q261" s="349"/>
      <c r="R261" s="332"/>
      <c r="S261" s="291"/>
      <c r="T261" s="291"/>
    </row>
    <row r="262" spans="1:20" ht="75">
      <c r="A262" s="344" t="s">
        <v>687</v>
      </c>
      <c r="B262" s="344" t="s">
        <v>478</v>
      </c>
      <c r="C262" s="364">
        <v>120002807</v>
      </c>
      <c r="D262" s="364">
        <v>995476</v>
      </c>
      <c r="E262" s="337"/>
      <c r="F262" s="333">
        <v>0.18</v>
      </c>
      <c r="G262" s="342"/>
      <c r="H262" s="36" t="s">
        <v>390</v>
      </c>
      <c r="I262" s="121" t="s">
        <v>391</v>
      </c>
      <c r="J262" s="370" t="s">
        <v>10</v>
      </c>
      <c r="K262" s="350">
        <v>294.23999999999995</v>
      </c>
      <c r="L262" s="350">
        <v>294.23999999999995</v>
      </c>
      <c r="M262" s="325">
        <f>SUM(K262:L263)</f>
        <v>588.4799999999999</v>
      </c>
      <c r="N262" s="330">
        <v>96.75</v>
      </c>
      <c r="O262" s="330">
        <f>N262/1.18</f>
        <v>81.991525423728817</v>
      </c>
      <c r="P262" s="349">
        <f>M262*O262</f>
        <v>48250.372881355928</v>
      </c>
      <c r="Q262" s="330">
        <f>IF(ISBLANK(G262),F262*P262,G262*P262)</f>
        <v>8685.0671186440668</v>
      </c>
      <c r="R262" s="330">
        <f>+Q262+P262</f>
        <v>56935.439999999995</v>
      </c>
      <c r="S262" s="291"/>
      <c r="T262" s="291"/>
    </row>
    <row r="263" spans="1:20">
      <c r="A263" s="345"/>
      <c r="B263" s="345"/>
      <c r="C263" s="365"/>
      <c r="D263" s="365"/>
      <c r="E263" s="338"/>
      <c r="F263" s="339"/>
      <c r="G263" s="366"/>
      <c r="H263" s="36" t="s">
        <v>392</v>
      </c>
      <c r="I263" s="121" t="s">
        <v>393</v>
      </c>
      <c r="J263" s="371"/>
      <c r="K263" s="352"/>
      <c r="L263" s="352"/>
      <c r="M263" s="326"/>
      <c r="N263" s="332"/>
      <c r="O263" s="332"/>
      <c r="P263" s="349"/>
      <c r="Q263" s="332"/>
      <c r="R263" s="332"/>
      <c r="S263" s="291"/>
      <c r="T263" s="291"/>
    </row>
    <row r="264" spans="1:20" ht="45">
      <c r="A264" s="344" t="s">
        <v>688</v>
      </c>
      <c r="B264" s="344" t="s">
        <v>478</v>
      </c>
      <c r="C264" s="364">
        <v>120002823</v>
      </c>
      <c r="D264" s="364">
        <v>995476</v>
      </c>
      <c r="E264" s="337"/>
      <c r="F264" s="333">
        <v>0.18</v>
      </c>
      <c r="G264" s="342"/>
      <c r="H264" s="36" t="s">
        <v>394</v>
      </c>
      <c r="I264" s="140" t="s">
        <v>395</v>
      </c>
      <c r="J264" s="361" t="s">
        <v>4</v>
      </c>
      <c r="K264" s="350">
        <v>128</v>
      </c>
      <c r="L264" s="350">
        <v>128</v>
      </c>
      <c r="M264" s="325">
        <f>SUM(K264:L265)</f>
        <v>256</v>
      </c>
      <c r="N264" s="330">
        <v>95.1</v>
      </c>
      <c r="O264" s="330">
        <f>N264/1.18</f>
        <v>80.593220338983045</v>
      </c>
      <c r="P264" s="349">
        <f>M264*O264</f>
        <v>20631.864406779659</v>
      </c>
      <c r="Q264" s="330">
        <f>IF(ISBLANK(G264),F264*P264,G264*P264)</f>
        <v>3713.7355932203386</v>
      </c>
      <c r="R264" s="330">
        <f>+Q264+P264</f>
        <v>24345.599999999999</v>
      </c>
      <c r="S264" s="291"/>
      <c r="T264" s="291"/>
    </row>
    <row r="265" spans="1:20" ht="30">
      <c r="A265" s="345"/>
      <c r="B265" s="345"/>
      <c r="C265" s="365"/>
      <c r="D265" s="365"/>
      <c r="E265" s="338"/>
      <c r="F265" s="339"/>
      <c r="G265" s="366"/>
      <c r="H265" s="36" t="s">
        <v>396</v>
      </c>
      <c r="I265" s="140" t="s">
        <v>397</v>
      </c>
      <c r="J265" s="362"/>
      <c r="K265" s="352"/>
      <c r="L265" s="352"/>
      <c r="M265" s="326"/>
      <c r="N265" s="332"/>
      <c r="O265" s="332"/>
      <c r="P265" s="349"/>
      <c r="Q265" s="332"/>
      <c r="R265" s="332"/>
      <c r="S265" s="291"/>
      <c r="T265" s="291"/>
    </row>
    <row r="266" spans="1:20" ht="210">
      <c r="A266" s="36" t="s">
        <v>689</v>
      </c>
      <c r="B266" s="36" t="s">
        <v>478</v>
      </c>
      <c r="C266" s="11">
        <v>120002835</v>
      </c>
      <c r="D266" s="45">
        <v>995453</v>
      </c>
      <c r="E266" s="126"/>
      <c r="F266" s="131">
        <f>IF(D266&gt;0,18%,0)</f>
        <v>0.18</v>
      </c>
      <c r="G266" s="130"/>
      <c r="H266" s="36">
        <v>22.5</v>
      </c>
      <c r="I266" s="121" t="s">
        <v>417</v>
      </c>
      <c r="J266" s="100" t="s">
        <v>231</v>
      </c>
      <c r="K266" s="113">
        <v>92.904000000000011</v>
      </c>
      <c r="L266" s="113">
        <v>92.904000000000011</v>
      </c>
      <c r="M266" s="305">
        <f>SUM(K266:L266)</f>
        <v>185.80800000000002</v>
      </c>
      <c r="N266" s="104">
        <v>617.04999999999995</v>
      </c>
      <c r="O266" s="104">
        <f>N266/1.18</f>
        <v>522.92372881355936</v>
      </c>
      <c r="P266" s="104">
        <f>M266*O266</f>
        <v>97163.412203389846</v>
      </c>
      <c r="Q266" s="104">
        <f>IF(ISBLANK(G266),F266*P266,G266*P266)</f>
        <v>17489.414196610171</v>
      </c>
      <c r="R266" s="104">
        <f>+Q266+P266</f>
        <v>114652.82640000002</v>
      </c>
      <c r="S266" s="291"/>
      <c r="T266" s="291"/>
    </row>
    <row r="267" spans="1:20" ht="150">
      <c r="A267" s="108" t="s">
        <v>694</v>
      </c>
      <c r="B267" s="108"/>
      <c r="C267" s="95"/>
      <c r="D267" s="95"/>
      <c r="E267" s="95"/>
      <c r="F267" s="95"/>
      <c r="G267" s="95"/>
      <c r="H267" s="108" t="s">
        <v>418</v>
      </c>
      <c r="I267" s="101" t="s">
        <v>419</v>
      </c>
      <c r="J267" s="98"/>
      <c r="K267" s="110"/>
      <c r="L267" s="110"/>
      <c r="M267" s="157"/>
      <c r="N267" s="105"/>
      <c r="O267" s="105"/>
      <c r="P267" s="105"/>
      <c r="Q267" s="105"/>
      <c r="R267" s="105"/>
      <c r="S267" s="291"/>
      <c r="T267" s="291"/>
    </row>
    <row r="268" spans="1:20" ht="150">
      <c r="A268" s="112"/>
      <c r="B268" s="112"/>
      <c r="C268" s="96"/>
      <c r="D268" s="96"/>
      <c r="E268" s="96"/>
      <c r="F268" s="96"/>
      <c r="G268" s="96"/>
      <c r="H268" s="112"/>
      <c r="I268" s="103" t="s">
        <v>398</v>
      </c>
      <c r="J268" s="99"/>
      <c r="K268" s="92"/>
      <c r="L268" s="92"/>
      <c r="M268" s="430"/>
      <c r="N268" s="106"/>
      <c r="O268" s="106"/>
      <c r="P268" s="106"/>
      <c r="Q268" s="106"/>
      <c r="R268" s="106"/>
      <c r="S268" s="291"/>
      <c r="T268" s="291"/>
    </row>
    <row r="269" spans="1:20" ht="180">
      <c r="A269" s="112"/>
      <c r="B269" s="112"/>
      <c r="C269" s="96"/>
      <c r="D269" s="96"/>
      <c r="E269" s="96"/>
      <c r="F269" s="96"/>
      <c r="G269" s="96"/>
      <c r="H269" s="112"/>
      <c r="I269" s="103" t="s">
        <v>420</v>
      </c>
      <c r="J269" s="99"/>
      <c r="K269" s="92"/>
      <c r="L269" s="92"/>
      <c r="M269" s="431"/>
      <c r="N269" s="106"/>
      <c r="O269" s="106"/>
      <c r="P269" s="106"/>
      <c r="Q269" s="106"/>
      <c r="R269" s="106"/>
      <c r="S269" s="291"/>
      <c r="T269" s="291"/>
    </row>
    <row r="270" spans="1:20" ht="60">
      <c r="A270" s="109"/>
      <c r="B270" s="109"/>
      <c r="C270" s="97"/>
      <c r="D270" s="97"/>
      <c r="E270" s="97"/>
      <c r="F270" s="97"/>
      <c r="G270" s="97"/>
      <c r="H270" s="109"/>
      <c r="I270" s="102" t="s">
        <v>399</v>
      </c>
      <c r="J270" s="100"/>
      <c r="K270" s="111"/>
      <c r="L270" s="111"/>
      <c r="M270" s="92"/>
      <c r="N270" s="107"/>
      <c r="O270" s="107"/>
      <c r="P270" s="107"/>
      <c r="Q270" s="107"/>
      <c r="R270" s="107"/>
      <c r="S270" s="291"/>
      <c r="T270" s="291"/>
    </row>
    <row r="271" spans="1:20" ht="30">
      <c r="A271" s="36"/>
      <c r="B271" s="36" t="s">
        <v>478</v>
      </c>
      <c r="C271" s="11">
        <v>120002837</v>
      </c>
      <c r="D271" s="45">
        <v>995453</v>
      </c>
      <c r="E271" s="126"/>
      <c r="F271" s="131">
        <f>IF(D271&gt;0,18%,0)</f>
        <v>0.18</v>
      </c>
      <c r="G271" s="130"/>
      <c r="H271" s="36" t="s">
        <v>400</v>
      </c>
      <c r="I271" s="102" t="s">
        <v>401</v>
      </c>
      <c r="J271" s="100" t="s">
        <v>231</v>
      </c>
      <c r="K271" s="92">
        <v>240</v>
      </c>
      <c r="L271" s="92">
        <v>240</v>
      </c>
      <c r="M271" s="305">
        <f>SUM(K271:L271)</f>
        <v>480</v>
      </c>
      <c r="N271" s="107">
        <v>1684.6</v>
      </c>
      <c r="O271" s="107">
        <f>N271/1.18</f>
        <v>1427.6271186440679</v>
      </c>
      <c r="P271" s="107">
        <f>M271*O271</f>
        <v>685261.01694915257</v>
      </c>
      <c r="Q271" s="107">
        <f>IF(ISBLANK(G271),F271*P271,G271*P271)</f>
        <v>123346.98305084746</v>
      </c>
      <c r="R271" s="107">
        <f>+Q271+P271</f>
        <v>808608</v>
      </c>
      <c r="S271" s="291"/>
      <c r="T271" s="291"/>
    </row>
    <row r="272" spans="1:20">
      <c r="A272" s="36"/>
      <c r="B272" s="36"/>
      <c r="C272" s="36"/>
      <c r="D272" s="36"/>
      <c r="E272" s="36"/>
      <c r="F272" s="48"/>
      <c r="G272" s="36"/>
      <c r="H272" s="11"/>
      <c r="I272" s="35"/>
      <c r="J272" s="35"/>
      <c r="K272" s="11"/>
      <c r="L272" s="11"/>
      <c r="M272" s="11"/>
      <c r="N272" s="50" t="s">
        <v>569</v>
      </c>
      <c r="O272" s="50"/>
      <c r="P272" s="64">
        <f>SUM(P31:P271)</f>
        <v>30645956.949992545</v>
      </c>
      <c r="Q272" s="64">
        <f>SUM(Q31:Q271)</f>
        <v>5516272.2509986591</v>
      </c>
      <c r="R272" s="64">
        <f>SUM(R31:R271)</f>
        <v>36162229.200991198</v>
      </c>
    </row>
    <row r="273" spans="1:18">
      <c r="A273" s="125"/>
      <c r="B273" s="125"/>
      <c r="C273" s="125"/>
      <c r="D273" s="125"/>
      <c r="E273" s="125"/>
      <c r="F273" s="49"/>
      <c r="G273" s="125"/>
      <c r="H273" s="36"/>
      <c r="I273" s="16"/>
      <c r="J273" s="16"/>
      <c r="K273" s="11"/>
      <c r="L273" s="11"/>
      <c r="M273" s="11"/>
      <c r="N273" s="51" t="s">
        <v>695</v>
      </c>
      <c r="O273" s="51"/>
      <c r="P273" s="57"/>
      <c r="Q273" s="52">
        <f>+P273</f>
        <v>0</v>
      </c>
    </row>
    <row r="274" spans="1:18">
      <c r="A274" s="45"/>
      <c r="B274" s="45"/>
      <c r="C274" s="45"/>
      <c r="D274" s="45"/>
      <c r="E274" s="45"/>
      <c r="F274" s="128"/>
      <c r="G274" s="45"/>
      <c r="H274" s="45"/>
      <c r="I274" s="45"/>
      <c r="J274" s="45"/>
      <c r="K274" s="45"/>
      <c r="L274" s="45"/>
      <c r="M274" s="45"/>
      <c r="N274" s="51" t="s">
        <v>208</v>
      </c>
      <c r="O274" s="51"/>
      <c r="P274" s="53">
        <f>+P272*P273</f>
        <v>0</v>
      </c>
      <c r="Q274" s="53">
        <f>+Q272*Q273</f>
        <v>0</v>
      </c>
    </row>
    <row r="275" spans="1:18">
      <c r="A275" s="45"/>
      <c r="B275" s="45"/>
      <c r="C275" s="45"/>
      <c r="D275" s="45"/>
      <c r="E275" s="45"/>
      <c r="F275" s="128"/>
      <c r="G275" s="45"/>
      <c r="H275" s="45"/>
      <c r="I275" s="45"/>
      <c r="J275" s="45"/>
      <c r="K275" s="45"/>
      <c r="L275" s="45"/>
      <c r="M275" s="45"/>
      <c r="N275" s="51" t="s">
        <v>209</v>
      </c>
      <c r="O275" s="51"/>
      <c r="P275" s="64">
        <f>+P274+P272</f>
        <v>30645956.949992545</v>
      </c>
      <c r="Q275" s="58"/>
    </row>
    <row r="276" spans="1:18">
      <c r="A276" s="45"/>
      <c r="B276" s="45"/>
      <c r="C276" s="45"/>
      <c r="D276" s="45"/>
      <c r="E276" s="45"/>
      <c r="F276" s="128"/>
      <c r="G276" s="45"/>
      <c r="H276" s="45"/>
      <c r="I276" s="45"/>
      <c r="J276" s="45"/>
      <c r="K276" s="45"/>
      <c r="L276" s="45"/>
      <c r="M276" s="45"/>
      <c r="N276" s="54" t="s">
        <v>210</v>
      </c>
      <c r="O276" s="54"/>
      <c r="P276" s="42"/>
      <c r="Q276" s="64">
        <f>+Q272+Q274</f>
        <v>5516272.2509986591</v>
      </c>
    </row>
    <row r="277" spans="1:18">
      <c r="F277" s="59"/>
    </row>
    <row r="278" spans="1:18">
      <c r="F278" s="59"/>
    </row>
    <row r="279" spans="1:18">
      <c r="A279" s="60" t="s">
        <v>211</v>
      </c>
      <c r="B279" s="83" t="e">
        <v>#REF!</v>
      </c>
      <c r="F279" s="59"/>
    </row>
    <row r="280" spans="1:18">
      <c r="A280" s="60" t="s">
        <v>212</v>
      </c>
      <c r="B280" s="55" t="e">
        <v>#REF!</v>
      </c>
      <c r="F280" s="59"/>
    </row>
    <row r="281" spans="1:18">
      <c r="F281" s="59"/>
      <c r="P281" s="163"/>
      <c r="Q281" s="163"/>
    </row>
    <row r="282" spans="1:18">
      <c r="F282" s="59"/>
      <c r="P282" s="163"/>
    </row>
    <row r="283" spans="1:18">
      <c r="A283" s="56"/>
      <c r="B283" s="56"/>
      <c r="C283" s="56"/>
      <c r="D283" s="56"/>
      <c r="E283" s="60"/>
      <c r="F283" s="61"/>
      <c r="G283" s="60"/>
      <c r="H283" s="60"/>
      <c r="I283" s="18"/>
      <c r="J283" s="18"/>
      <c r="K283" s="18"/>
      <c r="L283" s="18"/>
      <c r="M283" s="18"/>
      <c r="N283" s="18"/>
      <c r="O283" s="18"/>
      <c r="P283" s="60"/>
      <c r="Q283" s="60"/>
      <c r="R283" s="60"/>
    </row>
    <row r="404" ht="15" customHeight="1"/>
    <row r="407" ht="100.5" customHeight="1"/>
    <row r="412" ht="71.25" customHeight="1"/>
    <row r="425" ht="86.25" customHeight="1"/>
    <row r="428" ht="86.25" customHeight="1"/>
    <row r="435" ht="128.25" customHeight="1"/>
  </sheetData>
  <sheetProtection algorithmName="SHA-512" hashValue="Aj4cWxuGf0t2dq3ma5ueVqeZr9i+vWlsZsjxZq8woaVWvx8890Cjm10C90SoH7L0WPCCkYmFkX3bqlqt9w4ztQ==" saltValue="ruVMbhkD5CNS2B0zDUCWRA==" spinCount="100000" sheet="1" objects="1" scenarios="1"/>
  <mergeCells count="791">
    <mergeCell ref="O24:R24"/>
    <mergeCell ref="E19:N19"/>
    <mergeCell ref="E20:N20"/>
    <mergeCell ref="E21:N21"/>
    <mergeCell ref="E22:N22"/>
    <mergeCell ref="E23:N23"/>
    <mergeCell ref="A24:N24"/>
    <mergeCell ref="A17:R17"/>
    <mergeCell ref="A18:R18"/>
    <mergeCell ref="O19:R19"/>
    <mergeCell ref="O20:R20"/>
    <mergeCell ref="O21:R21"/>
    <mergeCell ref="O22:R22"/>
    <mergeCell ref="A20:D20"/>
    <mergeCell ref="A21:D21"/>
    <mergeCell ref="P248:P250"/>
    <mergeCell ref="P239:P240"/>
    <mergeCell ref="M150:M151"/>
    <mergeCell ref="M154:M155"/>
    <mergeCell ref="P182:P183"/>
    <mergeCell ref="P164:P165"/>
    <mergeCell ref="N164:N165"/>
    <mergeCell ref="P186:P188"/>
    <mergeCell ref="N200:N201"/>
    <mergeCell ref="M156:M157"/>
    <mergeCell ref="P219:P220"/>
    <mergeCell ref="O156:O157"/>
    <mergeCell ref="M169:M170"/>
    <mergeCell ref="M164:M165"/>
    <mergeCell ref="M174:M175"/>
    <mergeCell ref="O245:O247"/>
    <mergeCell ref="N230:N231"/>
    <mergeCell ref="N182:N183"/>
    <mergeCell ref="N186:N188"/>
    <mergeCell ref="N219:N220"/>
    <mergeCell ref="P200:P201"/>
    <mergeCell ref="M268:M269"/>
    <mergeCell ref="M235:M236"/>
    <mergeCell ref="Q255:Q256"/>
    <mergeCell ref="Q241:Q243"/>
    <mergeCell ref="Q262:Q263"/>
    <mergeCell ref="N225:N227"/>
    <mergeCell ref="P255:P256"/>
    <mergeCell ref="Q260:Q261"/>
    <mergeCell ref="Q228:Q229"/>
    <mergeCell ref="P262:P263"/>
    <mergeCell ref="P235:P236"/>
    <mergeCell ref="P225:P227"/>
    <mergeCell ref="P228:P229"/>
    <mergeCell ref="P230:P231"/>
    <mergeCell ref="O235:O236"/>
    <mergeCell ref="O237:O238"/>
    <mergeCell ref="N237:N238"/>
    <mergeCell ref="N245:N247"/>
    <mergeCell ref="N239:N240"/>
    <mergeCell ref="M241:M243"/>
    <mergeCell ref="Q237:Q238"/>
    <mergeCell ref="P237:P238"/>
    <mergeCell ref="M237:M238"/>
    <mergeCell ref="O260:O261"/>
    <mergeCell ref="Q35:Q36"/>
    <mergeCell ref="R35:R36"/>
    <mergeCell ref="R186:R188"/>
    <mergeCell ref="P169:P170"/>
    <mergeCell ref="Q186:Q188"/>
    <mergeCell ref="P117:P118"/>
    <mergeCell ref="Q138:Q139"/>
    <mergeCell ref="R156:R157"/>
    <mergeCell ref="R45:R46"/>
    <mergeCell ref="Q45:Q46"/>
    <mergeCell ref="R47:R48"/>
    <mergeCell ref="Q47:Q48"/>
    <mergeCell ref="R169:R170"/>
    <mergeCell ref="Q169:Q170"/>
    <mergeCell ref="P174:P175"/>
    <mergeCell ref="R68:R69"/>
    <mergeCell ref="P90:P91"/>
    <mergeCell ref="P92:P93"/>
    <mergeCell ref="Q117:Q118"/>
    <mergeCell ref="Q92:Q93"/>
    <mergeCell ref="R92:R93"/>
    <mergeCell ref="Q156:Q157"/>
    <mergeCell ref="Q154:Q155"/>
    <mergeCell ref="P68:P69"/>
    <mergeCell ref="R262:R263"/>
    <mergeCell ref="R230:R231"/>
    <mergeCell ref="Q248:Q250"/>
    <mergeCell ref="J90:J91"/>
    <mergeCell ref="N248:N250"/>
    <mergeCell ref="K92:K93"/>
    <mergeCell ref="N160:N161"/>
    <mergeCell ref="Q182:Q183"/>
    <mergeCell ref="J255:J256"/>
    <mergeCell ref="N262:N263"/>
    <mergeCell ref="Q258:Q259"/>
    <mergeCell ref="K117:K118"/>
    <mergeCell ref="R241:R243"/>
    <mergeCell ref="N228:N229"/>
    <mergeCell ref="R228:R229"/>
    <mergeCell ref="R117:R118"/>
    <mergeCell ref="Q174:Q175"/>
    <mergeCell ref="R160:R161"/>
    <mergeCell ref="R200:R201"/>
    <mergeCell ref="R255:R256"/>
    <mergeCell ref="R225:R227"/>
    <mergeCell ref="R248:R250"/>
    <mergeCell ref="R182:R183"/>
    <mergeCell ref="Q239:Q240"/>
    <mergeCell ref="R245:R247"/>
    <mergeCell ref="R239:R240"/>
    <mergeCell ref="Q219:Q220"/>
    <mergeCell ref="D117:D118"/>
    <mergeCell ref="R258:R259"/>
    <mergeCell ref="K90:K91"/>
    <mergeCell ref="R219:R220"/>
    <mergeCell ref="P150:P151"/>
    <mergeCell ref="R132:R133"/>
    <mergeCell ref="Q160:Q161"/>
    <mergeCell ref="P162:P163"/>
    <mergeCell ref="Q162:Q163"/>
    <mergeCell ref="Q200:Q201"/>
    <mergeCell ref="G92:G93"/>
    <mergeCell ref="P132:P133"/>
    <mergeCell ref="N117:N118"/>
    <mergeCell ref="D121:D122"/>
    <mergeCell ref="E121:E122"/>
    <mergeCell ref="F121:F122"/>
    <mergeCell ref="G121:G122"/>
    <mergeCell ref="F92:F93"/>
    <mergeCell ref="J200:J201"/>
    <mergeCell ref="J92:J93"/>
    <mergeCell ref="J117:J118"/>
    <mergeCell ref="N7:Q7"/>
    <mergeCell ref="N8:Q8"/>
    <mergeCell ref="N9:Q9"/>
    <mergeCell ref="N10:Q10"/>
    <mergeCell ref="N11:Q11"/>
    <mergeCell ref="M68:M69"/>
    <mergeCell ref="R237:R238"/>
    <mergeCell ref="Q230:Q231"/>
    <mergeCell ref="Q225:Q227"/>
    <mergeCell ref="A7:M7"/>
    <mergeCell ref="A8:M8"/>
    <mergeCell ref="A9:M9"/>
    <mergeCell ref="P35:P36"/>
    <mergeCell ref="A121:A122"/>
    <mergeCell ref="E90:E91"/>
    <mergeCell ref="B72:B73"/>
    <mergeCell ref="K68:K69"/>
    <mergeCell ref="D72:D73"/>
    <mergeCell ref="N35:N36"/>
    <mergeCell ref="B121:B122"/>
    <mergeCell ref="C121:C122"/>
    <mergeCell ref="G90:G91"/>
    <mergeCell ref="C31:C32"/>
    <mergeCell ref="D90:D91"/>
    <mergeCell ref="A1:Q1"/>
    <mergeCell ref="A2:Q2"/>
    <mergeCell ref="A3:Q3"/>
    <mergeCell ref="A4:Q4"/>
    <mergeCell ref="A5:Q5"/>
    <mergeCell ref="E27:E28"/>
    <mergeCell ref="F31:F32"/>
    <mergeCell ref="M27:M28"/>
    <mergeCell ref="R31:R32"/>
    <mergeCell ref="P31:P32"/>
    <mergeCell ref="N31:N32"/>
    <mergeCell ref="Q31:Q32"/>
    <mergeCell ref="R27:R28"/>
    <mergeCell ref="L27:L28"/>
    <mergeCell ref="H27:I28"/>
    <mergeCell ref="K27:K28"/>
    <mergeCell ref="K31:K32"/>
    <mergeCell ref="A6:B6"/>
    <mergeCell ref="C6:Q6"/>
    <mergeCell ref="Q27:Q28"/>
    <mergeCell ref="E10:M10"/>
    <mergeCell ref="E11:M11"/>
    <mergeCell ref="A12:M12"/>
    <mergeCell ref="F27:G28"/>
    <mergeCell ref="R33:R34"/>
    <mergeCell ref="Q33:Q34"/>
    <mergeCell ref="M33:M34"/>
    <mergeCell ref="N27:N28"/>
    <mergeCell ref="N33:N34"/>
    <mergeCell ref="N12:Q12"/>
    <mergeCell ref="K26:P26"/>
    <mergeCell ref="P27:P28"/>
    <mergeCell ref="O27:O28"/>
    <mergeCell ref="O31:O32"/>
    <mergeCell ref="M31:M32"/>
    <mergeCell ref="A13:R13"/>
    <mergeCell ref="A14:R14"/>
    <mergeCell ref="A15:R15"/>
    <mergeCell ref="A16:R16"/>
    <mergeCell ref="C27:C28"/>
    <mergeCell ref="H26:I26"/>
    <mergeCell ref="B26:C26"/>
    <mergeCell ref="L31:L32"/>
    <mergeCell ref="J31:J32"/>
    <mergeCell ref="G31:G32"/>
    <mergeCell ref="G33:G34"/>
    <mergeCell ref="J27:J28"/>
    <mergeCell ref="O23:R23"/>
    <mergeCell ref="A27:A28"/>
    <mergeCell ref="A31:A32"/>
    <mergeCell ref="B31:B32"/>
    <mergeCell ref="H29:I29"/>
    <mergeCell ref="B27:B28"/>
    <mergeCell ref="H30:I30"/>
    <mergeCell ref="E31:E32"/>
    <mergeCell ref="D31:D32"/>
    <mergeCell ref="G45:G46"/>
    <mergeCell ref="A33:A34"/>
    <mergeCell ref="B33:B34"/>
    <mergeCell ref="C33:C34"/>
    <mergeCell ref="D33:D34"/>
    <mergeCell ref="E33:E34"/>
    <mergeCell ref="P33:P34"/>
    <mergeCell ref="L33:L34"/>
    <mergeCell ref="K33:K34"/>
    <mergeCell ref="F45:F46"/>
    <mergeCell ref="O33:O34"/>
    <mergeCell ref="O35:O36"/>
    <mergeCell ref="P45:P46"/>
    <mergeCell ref="N45:N46"/>
    <mergeCell ref="F33:F34"/>
    <mergeCell ref="M35:M36"/>
    <mergeCell ref="L35:L36"/>
    <mergeCell ref="J35:J36"/>
    <mergeCell ref="K35:K36"/>
    <mergeCell ref="J45:J46"/>
    <mergeCell ref="A68:A69"/>
    <mergeCell ref="A45:A46"/>
    <mergeCell ref="B45:B46"/>
    <mergeCell ref="A47:A48"/>
    <mergeCell ref="B47:B48"/>
    <mergeCell ref="A70:A71"/>
    <mergeCell ref="B68:B69"/>
    <mergeCell ref="B70:B71"/>
    <mergeCell ref="J33:J34"/>
    <mergeCell ref="F47:F48"/>
    <mergeCell ref="J68:J69"/>
    <mergeCell ref="G47:G48"/>
    <mergeCell ref="D70:D71"/>
    <mergeCell ref="E70:E71"/>
    <mergeCell ref="D45:D46"/>
    <mergeCell ref="D47:D48"/>
    <mergeCell ref="C47:C48"/>
    <mergeCell ref="C45:C46"/>
    <mergeCell ref="E68:E69"/>
    <mergeCell ref="E47:E48"/>
    <mergeCell ref="E45:E46"/>
    <mergeCell ref="J47:J48"/>
    <mergeCell ref="C68:C69"/>
    <mergeCell ref="G35:G36"/>
    <mergeCell ref="L47:L48"/>
    <mergeCell ref="M47:M48"/>
    <mergeCell ref="L45:L46"/>
    <mergeCell ref="K47:K48"/>
    <mergeCell ref="L68:L69"/>
    <mergeCell ref="D68:D69"/>
    <mergeCell ref="K45:K46"/>
    <mergeCell ref="P47:P48"/>
    <mergeCell ref="N47:N48"/>
    <mergeCell ref="O45:O46"/>
    <mergeCell ref="O47:O48"/>
    <mergeCell ref="L72:L73"/>
    <mergeCell ref="L75:L76"/>
    <mergeCell ref="L92:L93"/>
    <mergeCell ref="L90:L91"/>
    <mergeCell ref="J72:J73"/>
    <mergeCell ref="K72:K73"/>
    <mergeCell ref="K121:K122"/>
    <mergeCell ref="F68:F69"/>
    <mergeCell ref="G68:G69"/>
    <mergeCell ref="K75:K76"/>
    <mergeCell ref="G70:G71"/>
    <mergeCell ref="F70:F71"/>
    <mergeCell ref="J70:J71"/>
    <mergeCell ref="J121:J122"/>
    <mergeCell ref="G72:G73"/>
    <mergeCell ref="J75:J76"/>
    <mergeCell ref="K70:K71"/>
    <mergeCell ref="F72:F73"/>
    <mergeCell ref="F90:F91"/>
    <mergeCell ref="A117:A118"/>
    <mergeCell ref="B117:B118"/>
    <mergeCell ref="C117:C118"/>
    <mergeCell ref="F117:F118"/>
    <mergeCell ref="G117:G118"/>
    <mergeCell ref="C90:C91"/>
    <mergeCell ref="B90:B91"/>
    <mergeCell ref="A90:A91"/>
    <mergeCell ref="A72:A73"/>
    <mergeCell ref="C72:C73"/>
    <mergeCell ref="E72:E73"/>
    <mergeCell ref="E172:E173"/>
    <mergeCell ref="B182:B183"/>
    <mergeCell ref="E132:E133"/>
    <mergeCell ref="E186:E188"/>
    <mergeCell ref="E164:E165"/>
    <mergeCell ref="A172:A173"/>
    <mergeCell ref="B172:B173"/>
    <mergeCell ref="C172:C173"/>
    <mergeCell ref="B92:B93"/>
    <mergeCell ref="A92:A93"/>
    <mergeCell ref="C92:C93"/>
    <mergeCell ref="D92:D93"/>
    <mergeCell ref="E92:E93"/>
    <mergeCell ref="A132:A133"/>
    <mergeCell ref="B138:B139"/>
    <mergeCell ref="B132:B133"/>
    <mergeCell ref="C132:C133"/>
    <mergeCell ref="E117:E118"/>
    <mergeCell ref="D132:D133"/>
    <mergeCell ref="A154:A155"/>
    <mergeCell ref="B160:B161"/>
    <mergeCell ref="C164:C165"/>
    <mergeCell ref="B164:B165"/>
    <mergeCell ref="A164:A165"/>
    <mergeCell ref="A140:A141"/>
    <mergeCell ref="A138:A139"/>
    <mergeCell ref="D140:D141"/>
    <mergeCell ref="B140:B141"/>
    <mergeCell ref="C140:C141"/>
    <mergeCell ref="D145:D146"/>
    <mergeCell ref="A145:A146"/>
    <mergeCell ref="C160:C161"/>
    <mergeCell ref="B154:B155"/>
    <mergeCell ref="C154:C155"/>
    <mergeCell ref="B150:B151"/>
    <mergeCell ref="B148:B149"/>
    <mergeCell ref="D150:D151"/>
    <mergeCell ref="C148:C149"/>
    <mergeCell ref="D148:D149"/>
    <mergeCell ref="A162:A163"/>
    <mergeCell ref="A160:A161"/>
    <mergeCell ref="B162:B163"/>
    <mergeCell ref="A156:A157"/>
    <mergeCell ref="C162:C163"/>
    <mergeCell ref="A148:A149"/>
    <mergeCell ref="R174:R175"/>
    <mergeCell ref="N174:N175"/>
    <mergeCell ref="F132:F133"/>
    <mergeCell ref="F138:F139"/>
    <mergeCell ref="G150:G151"/>
    <mergeCell ref="K140:K141"/>
    <mergeCell ref="J148:J149"/>
    <mergeCell ref="J160:J161"/>
    <mergeCell ref="J156:J157"/>
    <mergeCell ref="J132:J133"/>
    <mergeCell ref="K148:K149"/>
    <mergeCell ref="K172:K173"/>
    <mergeCell ref="K169:K170"/>
    <mergeCell ref="K162:K163"/>
    <mergeCell ref="J152:J153"/>
    <mergeCell ref="K154:K155"/>
    <mergeCell ref="K152:K153"/>
    <mergeCell ref="L140:L141"/>
    <mergeCell ref="J138:J139"/>
    <mergeCell ref="F154:F155"/>
    <mergeCell ref="G154:G155"/>
    <mergeCell ref="G140:G141"/>
    <mergeCell ref="G138:G139"/>
    <mergeCell ref="K186:K188"/>
    <mergeCell ref="J182:J183"/>
    <mergeCell ref="M182:M183"/>
    <mergeCell ref="M200:M201"/>
    <mergeCell ref="L225:L227"/>
    <mergeCell ref="L228:L229"/>
    <mergeCell ref="L219:L220"/>
    <mergeCell ref="M230:M231"/>
    <mergeCell ref="C182:C183"/>
    <mergeCell ref="E182:E183"/>
    <mergeCell ref="J186:J188"/>
    <mergeCell ref="D186:D188"/>
    <mergeCell ref="K182:K183"/>
    <mergeCell ref="E228:E229"/>
    <mergeCell ref="F228:F229"/>
    <mergeCell ref="D182:D183"/>
    <mergeCell ref="G186:G188"/>
    <mergeCell ref="K200:K201"/>
    <mergeCell ref="A230:A231"/>
    <mergeCell ref="B230:B231"/>
    <mergeCell ref="K230:K231"/>
    <mergeCell ref="J230:J231"/>
    <mergeCell ref="A225:A227"/>
    <mergeCell ref="A228:A229"/>
    <mergeCell ref="C230:C231"/>
    <mergeCell ref="A235:A236"/>
    <mergeCell ref="G230:G231"/>
    <mergeCell ref="E230:E231"/>
    <mergeCell ref="F225:F227"/>
    <mergeCell ref="G225:G227"/>
    <mergeCell ref="B228:B229"/>
    <mergeCell ref="C228:C229"/>
    <mergeCell ref="D228:D229"/>
    <mergeCell ref="K225:K227"/>
    <mergeCell ref="J225:J227"/>
    <mergeCell ref="J228:J229"/>
    <mergeCell ref="K228:K229"/>
    <mergeCell ref="G228:G229"/>
    <mergeCell ref="D225:D227"/>
    <mergeCell ref="D230:D231"/>
    <mergeCell ref="F230:F231"/>
    <mergeCell ref="B235:B236"/>
    <mergeCell ref="D235:D236"/>
    <mergeCell ref="C235:C236"/>
    <mergeCell ref="C239:C240"/>
    <mergeCell ref="D239:D240"/>
    <mergeCell ref="E235:E236"/>
    <mergeCell ref="K245:K247"/>
    <mergeCell ref="J245:J247"/>
    <mergeCell ref="D237:D238"/>
    <mergeCell ref="E237:E238"/>
    <mergeCell ref="J235:J236"/>
    <mergeCell ref="G241:G243"/>
    <mergeCell ref="A239:A240"/>
    <mergeCell ref="A237:A238"/>
    <mergeCell ref="F239:F240"/>
    <mergeCell ref="G239:G240"/>
    <mergeCell ref="J239:J240"/>
    <mergeCell ref="K239:K240"/>
    <mergeCell ref="D248:D250"/>
    <mergeCell ref="C248:C250"/>
    <mergeCell ref="A245:A247"/>
    <mergeCell ref="B245:B247"/>
    <mergeCell ref="F245:F247"/>
    <mergeCell ref="B237:B238"/>
    <mergeCell ref="C237:C238"/>
    <mergeCell ref="G248:G250"/>
    <mergeCell ref="A241:A243"/>
    <mergeCell ref="J241:J243"/>
    <mergeCell ref="E241:E243"/>
    <mergeCell ref="B239:B240"/>
    <mergeCell ref="A251:A253"/>
    <mergeCell ref="E251:E253"/>
    <mergeCell ref="F251:F253"/>
    <mergeCell ref="G251:G253"/>
    <mergeCell ref="B251:B253"/>
    <mergeCell ref="A248:A250"/>
    <mergeCell ref="E248:E250"/>
    <mergeCell ref="B248:B250"/>
    <mergeCell ref="F140:F141"/>
    <mergeCell ref="E148:E149"/>
    <mergeCell ref="E152:E153"/>
    <mergeCell ref="D154:D155"/>
    <mergeCell ref="A152:A153"/>
    <mergeCell ref="B152:B153"/>
    <mergeCell ref="D152:D153"/>
    <mergeCell ref="G152:G153"/>
    <mergeCell ref="A150:A151"/>
    <mergeCell ref="F169:F170"/>
    <mergeCell ref="D164:D165"/>
    <mergeCell ref="G156:G157"/>
    <mergeCell ref="B156:B157"/>
    <mergeCell ref="C156:C157"/>
    <mergeCell ref="C152:C153"/>
    <mergeCell ref="F156:F157"/>
    <mergeCell ref="L138:L139"/>
    <mergeCell ref="D174:D175"/>
    <mergeCell ref="E174:E175"/>
    <mergeCell ref="F174:F175"/>
    <mergeCell ref="A169:A170"/>
    <mergeCell ref="B169:B170"/>
    <mergeCell ref="G172:G173"/>
    <mergeCell ref="G174:G175"/>
    <mergeCell ref="D162:D163"/>
    <mergeCell ref="D160:D161"/>
    <mergeCell ref="F172:F173"/>
    <mergeCell ref="D156:D157"/>
    <mergeCell ref="G169:G170"/>
    <mergeCell ref="J169:J170"/>
    <mergeCell ref="J164:J165"/>
    <mergeCell ref="J172:J173"/>
    <mergeCell ref="J174:J175"/>
    <mergeCell ref="E154:E155"/>
    <mergeCell ref="C145:C146"/>
    <mergeCell ref="E140:E141"/>
    <mergeCell ref="D138:D139"/>
    <mergeCell ref="C138:C139"/>
    <mergeCell ref="E138:E139"/>
    <mergeCell ref="C150:C151"/>
    <mergeCell ref="J140:J141"/>
    <mergeCell ref="M140:M141"/>
    <mergeCell ref="L169:L170"/>
    <mergeCell ref="K164:K165"/>
    <mergeCell ref="L164:L165"/>
    <mergeCell ref="K156:K157"/>
    <mergeCell ref="E162:E163"/>
    <mergeCell ref="G162:G163"/>
    <mergeCell ref="J162:J163"/>
    <mergeCell ref="K160:K161"/>
    <mergeCell ref="F160:F161"/>
    <mergeCell ref="F162:F163"/>
    <mergeCell ref="L162:L163"/>
    <mergeCell ref="F164:F165"/>
    <mergeCell ref="G164:G165"/>
    <mergeCell ref="L150:L151"/>
    <mergeCell ref="J150:J151"/>
    <mergeCell ref="E150:E151"/>
    <mergeCell ref="K150:K151"/>
    <mergeCell ref="A219:A220"/>
    <mergeCell ref="C219:C220"/>
    <mergeCell ref="C225:C227"/>
    <mergeCell ref="D219:D220"/>
    <mergeCell ref="E219:E220"/>
    <mergeCell ref="B219:B220"/>
    <mergeCell ref="A200:A201"/>
    <mergeCell ref="L200:L201"/>
    <mergeCell ref="E225:E227"/>
    <mergeCell ref="G200:G201"/>
    <mergeCell ref="B200:B201"/>
    <mergeCell ref="C200:C201"/>
    <mergeCell ref="D200:D201"/>
    <mergeCell ref="E200:E201"/>
    <mergeCell ref="G219:G220"/>
    <mergeCell ref="F219:F220"/>
    <mergeCell ref="F200:F201"/>
    <mergeCell ref="B225:B227"/>
    <mergeCell ref="K219:K220"/>
    <mergeCell ref="J219:J220"/>
    <mergeCell ref="R235:R236"/>
    <mergeCell ref="Q235:Q236"/>
    <mergeCell ref="P245:P247"/>
    <mergeCell ref="Q245:Q247"/>
    <mergeCell ref="P241:P243"/>
    <mergeCell ref="C251:C253"/>
    <mergeCell ref="C245:C247"/>
    <mergeCell ref="J248:J250"/>
    <mergeCell ref="N241:N243"/>
    <mergeCell ref="N235:N236"/>
    <mergeCell ref="F237:F238"/>
    <mergeCell ref="J237:J238"/>
    <mergeCell ref="K237:K238"/>
    <mergeCell ref="M248:M250"/>
    <mergeCell ref="M239:M240"/>
    <mergeCell ref="G237:G238"/>
    <mergeCell ref="L241:L243"/>
    <mergeCell ref="F241:F243"/>
    <mergeCell ref="K235:K236"/>
    <mergeCell ref="F235:F236"/>
    <mergeCell ref="J251:J253"/>
    <mergeCell ref="F248:F250"/>
    <mergeCell ref="G235:G236"/>
    <mergeCell ref="L237:L238"/>
    <mergeCell ref="R264:R265"/>
    <mergeCell ref="B241:B243"/>
    <mergeCell ref="K262:K263"/>
    <mergeCell ref="J262:J263"/>
    <mergeCell ref="K248:K250"/>
    <mergeCell ref="E262:E263"/>
    <mergeCell ref="D245:D247"/>
    <mergeCell ref="Q264:Q265"/>
    <mergeCell ref="N264:N265"/>
    <mergeCell ref="J264:J265"/>
    <mergeCell ref="R260:R261"/>
    <mergeCell ref="E245:E247"/>
    <mergeCell ref="D262:D263"/>
    <mergeCell ref="D241:D243"/>
    <mergeCell ref="C241:C243"/>
    <mergeCell ref="R251:R253"/>
    <mergeCell ref="D251:D253"/>
    <mergeCell ref="N251:N253"/>
    <mergeCell ref="P251:P253"/>
    <mergeCell ref="Q251:Q253"/>
    <mergeCell ref="K251:K253"/>
    <mergeCell ref="P260:P261"/>
    <mergeCell ref="K241:K243"/>
    <mergeCell ref="G245:G247"/>
    <mergeCell ref="A260:A261"/>
    <mergeCell ref="B260:B261"/>
    <mergeCell ref="C260:C261"/>
    <mergeCell ref="D260:D261"/>
    <mergeCell ref="B258:B259"/>
    <mergeCell ref="D258:D259"/>
    <mergeCell ref="N260:N261"/>
    <mergeCell ref="G255:G256"/>
    <mergeCell ref="J258:J259"/>
    <mergeCell ref="E255:E256"/>
    <mergeCell ref="B255:B256"/>
    <mergeCell ref="K258:K259"/>
    <mergeCell ref="E258:E259"/>
    <mergeCell ref="N255:N256"/>
    <mergeCell ref="D255:D256"/>
    <mergeCell ref="C258:C259"/>
    <mergeCell ref="F260:F261"/>
    <mergeCell ref="K260:K261"/>
    <mergeCell ref="E260:E261"/>
    <mergeCell ref="J260:J261"/>
    <mergeCell ref="K255:K256"/>
    <mergeCell ref="C255:C256"/>
    <mergeCell ref="N68:N69"/>
    <mergeCell ref="P75:P76"/>
    <mergeCell ref="Q68:Q69"/>
    <mergeCell ref="R72:R73"/>
    <mergeCell ref="R70:R71"/>
    <mergeCell ref="A264:A265"/>
    <mergeCell ref="B264:B265"/>
    <mergeCell ref="C264:C265"/>
    <mergeCell ref="D264:D265"/>
    <mergeCell ref="A262:A263"/>
    <mergeCell ref="P264:P265"/>
    <mergeCell ref="B262:B263"/>
    <mergeCell ref="C262:C263"/>
    <mergeCell ref="F262:F263"/>
    <mergeCell ref="K264:K265"/>
    <mergeCell ref="E264:E265"/>
    <mergeCell ref="G262:G263"/>
    <mergeCell ref="F264:F265"/>
    <mergeCell ref="L264:L265"/>
    <mergeCell ref="G264:G265"/>
    <mergeCell ref="L262:L263"/>
    <mergeCell ref="O264:O265"/>
    <mergeCell ref="A255:A256"/>
    <mergeCell ref="F255:F256"/>
    <mergeCell ref="P72:P73"/>
    <mergeCell ref="Q72:Q73"/>
    <mergeCell ref="N72:N73"/>
    <mergeCell ref="N75:N76"/>
    <mergeCell ref="R75:R76"/>
    <mergeCell ref="O90:O91"/>
    <mergeCell ref="N70:N71"/>
    <mergeCell ref="P70:P71"/>
    <mergeCell ref="Q70:Q71"/>
    <mergeCell ref="Q75:Q76"/>
    <mergeCell ref="R152:R153"/>
    <mergeCell ref="R150:R151"/>
    <mergeCell ref="N138:N139"/>
    <mergeCell ref="O152:O153"/>
    <mergeCell ref="O121:O122"/>
    <mergeCell ref="O132:O133"/>
    <mergeCell ref="O138:O139"/>
    <mergeCell ref="Q140:Q141"/>
    <mergeCell ref="N90:N91"/>
    <mergeCell ref="R90:R91"/>
    <mergeCell ref="Q90:Q91"/>
    <mergeCell ref="N140:N141"/>
    <mergeCell ref="P172:P173"/>
    <mergeCell ref="O172:O173"/>
    <mergeCell ref="R162:R163"/>
    <mergeCell ref="Q164:Q165"/>
    <mergeCell ref="N162:N163"/>
    <mergeCell ref="M172:M173"/>
    <mergeCell ref="O169:O170"/>
    <mergeCell ref="R164:R165"/>
    <mergeCell ref="N92:N93"/>
    <mergeCell ref="R121:R122"/>
    <mergeCell ref="N121:N122"/>
    <mergeCell ref="P121:P122"/>
    <mergeCell ref="Q121:Q122"/>
    <mergeCell ref="P148:P149"/>
    <mergeCell ref="P152:P153"/>
    <mergeCell ref="P138:P139"/>
    <mergeCell ref="N132:N133"/>
    <mergeCell ref="R138:R139"/>
    <mergeCell ref="Q132:Q133"/>
    <mergeCell ref="P140:P141"/>
    <mergeCell ref="Q150:Q151"/>
    <mergeCell ref="Q148:Q149"/>
    <mergeCell ref="R148:R149"/>
    <mergeCell ref="Q152:Q153"/>
    <mergeCell ref="L132:L133"/>
    <mergeCell ref="F152:F153"/>
    <mergeCell ref="N148:N149"/>
    <mergeCell ref="L148:L149"/>
    <mergeCell ref="L154:L155"/>
    <mergeCell ref="N172:N173"/>
    <mergeCell ref="L174:L175"/>
    <mergeCell ref="K174:K175"/>
    <mergeCell ref="R140:R141"/>
    <mergeCell ref="P154:P155"/>
    <mergeCell ref="P160:P161"/>
    <mergeCell ref="P156:P157"/>
    <mergeCell ref="R154:R155"/>
    <mergeCell ref="O140:O141"/>
    <mergeCell ref="O148:O149"/>
    <mergeCell ref="O150:O151"/>
    <mergeCell ref="M148:M149"/>
    <mergeCell ref="O154:O155"/>
    <mergeCell ref="N150:N151"/>
    <mergeCell ref="M160:M161"/>
    <mergeCell ref="N152:N153"/>
    <mergeCell ref="Q172:Q173"/>
    <mergeCell ref="R172:R173"/>
    <mergeCell ref="N169:N170"/>
    <mergeCell ref="F148:F149"/>
    <mergeCell ref="F150:F151"/>
    <mergeCell ref="N154:N155"/>
    <mergeCell ref="E156:E157"/>
    <mergeCell ref="E160:E161"/>
    <mergeCell ref="G160:G161"/>
    <mergeCell ref="J154:J155"/>
    <mergeCell ref="N156:N157"/>
    <mergeCell ref="L156:L157"/>
    <mergeCell ref="A186:A188"/>
    <mergeCell ref="C186:C188"/>
    <mergeCell ref="B186:B188"/>
    <mergeCell ref="G132:G133"/>
    <mergeCell ref="K132:K133"/>
    <mergeCell ref="K138:K139"/>
    <mergeCell ref="M162:M163"/>
    <mergeCell ref="F186:F188"/>
    <mergeCell ref="F182:F183"/>
    <mergeCell ref="G182:G183"/>
    <mergeCell ref="L152:L153"/>
    <mergeCell ref="L160:L161"/>
    <mergeCell ref="L182:L183"/>
    <mergeCell ref="L186:L188"/>
    <mergeCell ref="L172:L173"/>
    <mergeCell ref="G148:G149"/>
    <mergeCell ref="C169:C170"/>
    <mergeCell ref="D169:D170"/>
    <mergeCell ref="E169:E170"/>
    <mergeCell ref="D172:D173"/>
    <mergeCell ref="A174:A175"/>
    <mergeCell ref="B174:B175"/>
    <mergeCell ref="C174:C175"/>
    <mergeCell ref="A182:A183"/>
    <mergeCell ref="L248:L250"/>
    <mergeCell ref="M219:M220"/>
    <mergeCell ref="M225:M227"/>
    <mergeCell ref="L255:L256"/>
    <mergeCell ref="L260:L261"/>
    <mergeCell ref="L230:L231"/>
    <mergeCell ref="L251:L253"/>
    <mergeCell ref="M264:M265"/>
    <mergeCell ref="M45:M46"/>
    <mergeCell ref="M260:M261"/>
    <mergeCell ref="M262:M263"/>
    <mergeCell ref="M251:M253"/>
    <mergeCell ref="M255:M256"/>
    <mergeCell ref="M245:M247"/>
    <mergeCell ref="M228:M229"/>
    <mergeCell ref="L258:L259"/>
    <mergeCell ref="M121:M122"/>
    <mergeCell ref="M152:M153"/>
    <mergeCell ref="L117:L118"/>
    <mergeCell ref="L121:L122"/>
    <mergeCell ref="L245:L247"/>
    <mergeCell ref="L239:L240"/>
    <mergeCell ref="L235:L236"/>
    <mergeCell ref="L70:L71"/>
    <mergeCell ref="F258:F259"/>
    <mergeCell ref="B35:B36"/>
    <mergeCell ref="C35:C36"/>
    <mergeCell ref="D35:D36"/>
    <mergeCell ref="E35:E36"/>
    <mergeCell ref="F35:F36"/>
    <mergeCell ref="C70:C71"/>
    <mergeCell ref="A25:P25"/>
    <mergeCell ref="M258:M259"/>
    <mergeCell ref="N258:N259"/>
    <mergeCell ref="P258:P259"/>
    <mergeCell ref="G258:G259"/>
    <mergeCell ref="H258:H259"/>
    <mergeCell ref="I258:I259"/>
    <mergeCell ref="O92:O93"/>
    <mergeCell ref="M117:M118"/>
    <mergeCell ref="O117:O118"/>
    <mergeCell ref="M90:M91"/>
    <mergeCell ref="O68:O69"/>
    <mergeCell ref="O70:O71"/>
    <mergeCell ref="O72:O73"/>
    <mergeCell ref="M70:M71"/>
    <mergeCell ref="M72:M73"/>
    <mergeCell ref="M92:M93"/>
    <mergeCell ref="O262:O263"/>
    <mergeCell ref="O174:O175"/>
    <mergeCell ref="O182:O183"/>
    <mergeCell ref="O186:O188"/>
    <mergeCell ref="O230:O231"/>
    <mergeCell ref="O219:O220"/>
    <mergeCell ref="O248:O250"/>
    <mergeCell ref="O255:O256"/>
    <mergeCell ref="O258:O259"/>
    <mergeCell ref="M75:M76"/>
    <mergeCell ref="O75:O76"/>
    <mergeCell ref="M186:M188"/>
    <mergeCell ref="O251:O253"/>
    <mergeCell ref="O239:O240"/>
    <mergeCell ref="O160:O161"/>
    <mergeCell ref="O162:O163"/>
    <mergeCell ref="O241:O243"/>
    <mergeCell ref="O200:O201"/>
    <mergeCell ref="O225:O227"/>
    <mergeCell ref="O228:O229"/>
    <mergeCell ref="O164:O165"/>
    <mergeCell ref="M132:M133"/>
    <mergeCell ref="M138:M139"/>
  </mergeCells>
  <dataValidations count="3">
    <dataValidation type="decimal" operator="greaterThanOrEqual" allowBlank="1" showInputMessage="1" showErrorMessage="1" prompt="Please GST Rate" sqref="G39:G41 G47 G31 G217:G218 G214:G215 G248 G251 G210 G245 G49:G52 G65:G68 G72 G77:G78 G54:G63 G185:G186 G196 G232:G234 G74 G262 G264 G70 G271 G44:G45 G266 G198:G199 G177:G181 G121 G80:G114 G255:G260 G202:G208 G33:G35" xr:uid="{00000000-0002-0000-0000-000000000000}">
      <formula1>0</formula1>
    </dataValidation>
    <dataValidation allowBlank="1" showInputMessage="1" showErrorMessage="1" prompt="Please Enter SAC Code" sqref="E47 E31 E251 E217:E218 E214:E215 E248 E210:E212 E245 E49:E52 E65:E68 E72 E77:E78 E54:E63 E185:E186 E196 E177:E181 E232:E234 E262 E264 E70 E271 E44:E45 E266 E198:E199 E74 E39:E42 E121 E80:E114 E33:E36 E202:E208 E255:E260" xr:uid="{00000000-0002-0000-0000-000001000000}"/>
    <dataValidation allowBlank="1" showInputMessage="1" showErrorMessage="1" error="ENTER PERCENTAGE " prompt="Please Enter Percentage" sqref="P273" xr:uid="{00000000-0002-0000-0000-000002000000}"/>
  </dataValidations>
  <pageMargins left="0.25" right="0.25" top="0.75" bottom="0.75" header="0.3" footer="0.3"/>
  <pageSetup paperSize="9" scale="50" fitToHeight="0" orientation="landscape" r:id="rId1"/>
  <rowBreaks count="2" manualBreakCount="2">
    <brk id="122" max="17" man="1"/>
    <brk id="1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view="pageBreakPreview" topLeftCell="A27" zoomScale="85" zoomScaleNormal="100" zoomScaleSheetLayoutView="85" workbookViewId="0">
      <selection activeCell="N37" sqref="N37"/>
    </sheetView>
  </sheetViews>
  <sheetFormatPr defaultRowHeight="15"/>
  <cols>
    <col min="1" max="1" width="6.5703125" style="37" customWidth="1"/>
    <col min="2" max="2" width="13.28515625" style="37" customWidth="1"/>
    <col min="3" max="3" width="10.28515625" style="37" customWidth="1"/>
    <col min="4" max="5" width="13.42578125" style="37" customWidth="1"/>
    <col min="6" max="6" width="5.7109375" style="37" customWidth="1"/>
    <col min="7" max="7" width="6" style="37" customWidth="1"/>
    <col min="8" max="8" width="11.28515625" style="37" customWidth="1"/>
    <col min="9" max="9" width="75.5703125" style="40" customWidth="1"/>
    <col min="10" max="10" width="7.7109375" style="41" customWidth="1"/>
    <col min="11" max="11" width="13.28515625" style="37" hidden="1" customWidth="1"/>
    <col min="12" max="12" width="13.7109375" style="37" hidden="1" customWidth="1"/>
    <col min="13" max="13" width="14" style="37" customWidth="1"/>
    <col min="14" max="14" width="18.28515625" style="37" customWidth="1"/>
    <col min="15" max="15" width="24.85546875" style="37" customWidth="1"/>
    <col min="16" max="16" width="18.5703125" style="37" customWidth="1"/>
    <col min="17" max="16384" width="9.140625" style="37"/>
  </cols>
  <sheetData>
    <row r="1" spans="1:16" s="55" customFormat="1" ht="15" customHeight="1">
      <c r="A1" s="400" t="s">
        <v>70</v>
      </c>
      <c r="B1" s="400"/>
      <c r="C1" s="400"/>
      <c r="D1" s="400"/>
      <c r="E1" s="400"/>
      <c r="F1" s="400"/>
      <c r="G1" s="400"/>
      <c r="H1" s="400"/>
      <c r="I1" s="400"/>
      <c r="J1" s="400"/>
      <c r="K1" s="400"/>
      <c r="L1" s="400"/>
      <c r="M1" s="400"/>
      <c r="N1" s="400"/>
      <c r="O1" s="400"/>
      <c r="P1" s="400"/>
    </row>
    <row r="2" spans="1:16" s="55" customFormat="1" ht="15" customHeight="1">
      <c r="A2" s="401" t="s">
        <v>71</v>
      </c>
      <c r="B2" s="401"/>
      <c r="C2" s="401"/>
      <c r="D2" s="401"/>
      <c r="E2" s="401"/>
      <c r="F2" s="401"/>
      <c r="G2" s="401"/>
      <c r="H2" s="401"/>
      <c r="I2" s="401"/>
      <c r="J2" s="401"/>
      <c r="K2" s="401"/>
      <c r="L2" s="401"/>
      <c r="M2" s="401"/>
      <c r="N2" s="401"/>
      <c r="O2" s="401"/>
      <c r="P2" s="401"/>
    </row>
    <row r="3" spans="1:16" s="55" customFormat="1" ht="15" customHeight="1">
      <c r="A3" s="401" t="s">
        <v>72</v>
      </c>
      <c r="B3" s="401"/>
      <c r="C3" s="401"/>
      <c r="D3" s="401"/>
      <c r="E3" s="401"/>
      <c r="F3" s="401"/>
      <c r="G3" s="401"/>
      <c r="H3" s="401"/>
      <c r="I3" s="401"/>
      <c r="J3" s="401"/>
      <c r="K3" s="401"/>
      <c r="L3" s="401"/>
      <c r="M3" s="401"/>
      <c r="N3" s="401"/>
      <c r="O3" s="401"/>
      <c r="P3" s="401"/>
    </row>
    <row r="4" spans="1:16" s="55" customFormat="1" ht="17.25" customHeight="1">
      <c r="A4" s="456" t="s">
        <v>703</v>
      </c>
      <c r="B4" s="456"/>
      <c r="C4" s="456"/>
      <c r="D4" s="456"/>
      <c r="E4" s="456"/>
      <c r="F4" s="456"/>
      <c r="G4" s="456"/>
      <c r="H4" s="456"/>
      <c r="I4" s="456"/>
      <c r="J4" s="456"/>
      <c r="K4" s="456"/>
      <c r="L4" s="456"/>
      <c r="M4" s="456"/>
      <c r="N4" s="456"/>
      <c r="O4" s="456"/>
      <c r="P4" s="456"/>
    </row>
    <row r="5" spans="1:16" s="55" customFormat="1" ht="15" customHeight="1">
      <c r="A5" s="438" t="s">
        <v>704</v>
      </c>
      <c r="B5" s="438"/>
      <c r="C5" s="438"/>
      <c r="D5" s="438"/>
      <c r="E5" s="438"/>
      <c r="F5" s="438"/>
      <c r="G5" s="438"/>
      <c r="H5" s="438"/>
      <c r="I5" s="438"/>
      <c r="J5" s="438"/>
      <c r="K5" s="438"/>
      <c r="L5" s="438"/>
      <c r="M5" s="438"/>
      <c r="N5" s="438"/>
      <c r="O5" s="438"/>
      <c r="P5" s="438"/>
    </row>
    <row r="6" spans="1:16" s="55" customFormat="1" ht="15" customHeight="1">
      <c r="A6" s="438"/>
      <c r="B6" s="438"/>
      <c r="C6" s="438"/>
      <c r="D6" s="438"/>
      <c r="E6" s="42"/>
      <c r="F6" s="438" t="s">
        <v>73</v>
      </c>
      <c r="G6" s="438"/>
      <c r="H6" s="438"/>
      <c r="I6" s="438"/>
      <c r="J6" s="438"/>
      <c r="K6" s="438"/>
      <c r="L6" s="438"/>
      <c r="M6" s="438"/>
      <c r="N6" s="438"/>
      <c r="O6" s="438"/>
      <c r="P6" s="438"/>
    </row>
    <row r="7" spans="1:16" customFormat="1">
      <c r="A7" s="184" t="s">
        <v>74</v>
      </c>
      <c r="B7" s="184"/>
      <c r="C7" s="184"/>
      <c r="D7" s="184"/>
      <c r="E7" s="294"/>
      <c r="F7" s="185"/>
      <c r="G7" s="186"/>
      <c r="H7" s="186"/>
      <c r="I7" s="186"/>
      <c r="J7" s="186"/>
      <c r="K7" s="186"/>
      <c r="L7" s="186"/>
      <c r="M7" s="186"/>
      <c r="N7" s="186"/>
      <c r="O7" s="457" t="s">
        <v>75</v>
      </c>
      <c r="P7" s="458"/>
    </row>
    <row r="8" spans="1:16" customFormat="1">
      <c r="A8" s="404" t="s">
        <v>76</v>
      </c>
      <c r="B8" s="404"/>
      <c r="C8" s="404"/>
      <c r="D8" s="404"/>
      <c r="E8" s="292"/>
      <c r="F8" s="187"/>
      <c r="G8" s="188"/>
      <c r="H8" s="188"/>
      <c r="I8" s="188"/>
      <c r="J8" s="188"/>
      <c r="K8" s="188"/>
      <c r="L8" s="188"/>
      <c r="M8" s="188"/>
      <c r="N8" s="188"/>
      <c r="O8" s="457" t="s">
        <v>77</v>
      </c>
      <c r="P8" s="458"/>
    </row>
    <row r="9" spans="1:16" customFormat="1">
      <c r="A9" s="404" t="s">
        <v>78</v>
      </c>
      <c r="B9" s="439"/>
      <c r="C9" s="439"/>
      <c r="D9" s="439"/>
      <c r="E9" s="295"/>
      <c r="F9" s="187"/>
      <c r="G9" s="188"/>
      <c r="H9" s="188"/>
      <c r="I9" s="188"/>
      <c r="J9" s="188"/>
      <c r="K9" s="188"/>
      <c r="L9" s="188"/>
      <c r="M9" s="188"/>
      <c r="N9" s="188"/>
      <c r="O9" s="3" t="s">
        <v>79</v>
      </c>
      <c r="P9" s="3"/>
    </row>
    <row r="10" spans="1:16" customFormat="1">
      <c r="A10" s="2"/>
      <c r="B10" s="2"/>
      <c r="C10" s="2"/>
      <c r="D10" s="3"/>
      <c r="E10" s="189"/>
      <c r="F10" s="187"/>
      <c r="G10" s="188"/>
      <c r="H10" s="188"/>
      <c r="I10" s="188"/>
      <c r="J10" s="188"/>
      <c r="K10" s="188"/>
      <c r="L10" s="188"/>
      <c r="M10" s="188"/>
      <c r="N10" s="188"/>
      <c r="O10" s="3" t="s">
        <v>80</v>
      </c>
      <c r="P10" s="3"/>
    </row>
    <row r="11" spans="1:16" customFormat="1">
      <c r="A11" s="2"/>
      <c r="B11" s="2"/>
      <c r="C11" s="2"/>
      <c r="D11" s="3"/>
      <c r="E11" s="189"/>
      <c r="F11" s="187"/>
      <c r="G11" s="188"/>
      <c r="H11" s="188"/>
      <c r="I11" s="188"/>
      <c r="J11" s="188"/>
      <c r="K11" s="188"/>
      <c r="L11" s="188"/>
      <c r="M11" s="188"/>
      <c r="N11" s="188"/>
      <c r="O11" s="3" t="s">
        <v>81</v>
      </c>
      <c r="P11" s="3"/>
    </row>
    <row r="12" spans="1:16" customFormat="1">
      <c r="A12" s="189"/>
      <c r="B12" s="190"/>
      <c r="C12" s="190"/>
      <c r="D12" s="190"/>
      <c r="E12" s="190"/>
      <c r="F12" s="190"/>
      <c r="G12" s="190"/>
      <c r="H12" s="190"/>
      <c r="I12" s="190"/>
      <c r="J12" s="190"/>
      <c r="K12" s="190"/>
      <c r="L12" s="190"/>
      <c r="M12" s="190"/>
      <c r="N12" s="190"/>
      <c r="O12" s="3" t="s">
        <v>82</v>
      </c>
      <c r="P12" s="3"/>
    </row>
    <row r="13" spans="1:16" customFormat="1" ht="25.5" customHeight="1">
      <c r="A13" s="453" t="s">
        <v>705</v>
      </c>
      <c r="B13" s="454"/>
      <c r="C13" s="454"/>
      <c r="D13" s="454"/>
      <c r="E13" s="454"/>
      <c r="F13" s="454"/>
      <c r="G13" s="454"/>
      <c r="H13" s="454"/>
      <c r="I13" s="454"/>
      <c r="J13" s="454"/>
      <c r="K13" s="454"/>
      <c r="L13" s="454"/>
      <c r="M13" s="454"/>
      <c r="N13" s="454"/>
      <c r="O13" s="454"/>
      <c r="P13" s="455"/>
    </row>
    <row r="14" spans="1:16">
      <c r="A14" s="39"/>
      <c r="B14" s="442"/>
      <c r="C14" s="442"/>
      <c r="D14" s="39"/>
      <c r="E14" s="296"/>
      <c r="F14" s="443"/>
      <c r="G14" s="444"/>
      <c r="H14" s="293"/>
      <c r="I14" s="38"/>
      <c r="J14" s="7"/>
      <c r="K14" s="445"/>
      <c r="L14" s="445"/>
      <c r="M14" s="445"/>
      <c r="N14" s="445"/>
      <c r="O14" s="445"/>
      <c r="P14" s="7"/>
    </row>
    <row r="15" spans="1:16" s="43" customFormat="1" ht="20.25" customHeight="1">
      <c r="A15" s="440" t="s">
        <v>83</v>
      </c>
      <c r="B15" s="440" t="s">
        <v>84</v>
      </c>
      <c r="C15" s="440" t="s">
        <v>233</v>
      </c>
      <c r="D15" s="79" t="s">
        <v>86</v>
      </c>
      <c r="E15" s="398" t="s">
        <v>92</v>
      </c>
      <c r="F15" s="420" t="s">
        <v>234</v>
      </c>
      <c r="G15" s="459"/>
      <c r="H15" s="421"/>
      <c r="I15" s="440" t="s">
        <v>216</v>
      </c>
      <c r="J15" s="440" t="s">
        <v>63</v>
      </c>
      <c r="K15" s="387" t="s">
        <v>537</v>
      </c>
      <c r="L15" s="387" t="s">
        <v>538</v>
      </c>
      <c r="M15" s="446" t="s">
        <v>539</v>
      </c>
      <c r="N15" s="440" t="s">
        <v>87</v>
      </c>
      <c r="O15" s="440" t="s">
        <v>93</v>
      </c>
      <c r="P15" s="440" t="s">
        <v>94</v>
      </c>
    </row>
    <row r="16" spans="1:16" s="43" customFormat="1" ht="90.75" customHeight="1">
      <c r="A16" s="440"/>
      <c r="B16" s="440"/>
      <c r="C16" s="440"/>
      <c r="D16" s="79" t="s">
        <v>90</v>
      </c>
      <c r="E16" s="399"/>
      <c r="F16" s="422"/>
      <c r="G16" s="460"/>
      <c r="H16" s="423"/>
      <c r="I16" s="440"/>
      <c r="J16" s="440"/>
      <c r="K16" s="388"/>
      <c r="L16" s="388"/>
      <c r="M16" s="447"/>
      <c r="N16" s="440"/>
      <c r="O16" s="440"/>
      <c r="P16" s="440"/>
    </row>
    <row r="17" spans="1:16" s="43" customFormat="1">
      <c r="A17" s="42">
        <v>1</v>
      </c>
      <c r="B17" s="42">
        <v>2</v>
      </c>
      <c r="C17" s="42">
        <v>2</v>
      </c>
      <c r="D17" s="137">
        <v>4</v>
      </c>
      <c r="E17" s="137">
        <v>5</v>
      </c>
      <c r="F17" s="448">
        <v>6</v>
      </c>
      <c r="G17" s="448"/>
      <c r="H17" s="137">
        <v>7</v>
      </c>
      <c r="I17" s="44">
        <v>8</v>
      </c>
      <c r="J17" s="44">
        <v>9</v>
      </c>
      <c r="K17" s="44">
        <v>6</v>
      </c>
      <c r="L17" s="44"/>
      <c r="M17" s="44">
        <v>10</v>
      </c>
      <c r="N17" s="44">
        <v>11</v>
      </c>
      <c r="O17" s="44">
        <v>12</v>
      </c>
      <c r="P17" s="138">
        <v>13</v>
      </c>
    </row>
    <row r="18" spans="1:16">
      <c r="A18" s="118"/>
      <c r="B18" s="118"/>
      <c r="C18" s="118"/>
      <c r="D18" s="133"/>
      <c r="E18" s="133"/>
      <c r="F18" s="449"/>
      <c r="G18" s="449"/>
      <c r="H18" s="133"/>
      <c r="I18" s="461" t="s">
        <v>236</v>
      </c>
      <c r="J18" s="461"/>
      <c r="K18" s="134"/>
      <c r="L18" s="134"/>
      <c r="M18" s="134"/>
      <c r="N18" s="134"/>
      <c r="O18" s="134"/>
      <c r="P18" s="135"/>
    </row>
    <row r="19" spans="1:16" s="1" customFormat="1" ht="147.75">
      <c r="A19" s="114">
        <v>1</v>
      </c>
      <c r="B19" s="132" t="s">
        <v>546</v>
      </c>
      <c r="C19" s="132" t="s">
        <v>430</v>
      </c>
      <c r="D19" s="132">
        <v>995433</v>
      </c>
      <c r="E19" s="299"/>
      <c r="F19" s="441">
        <v>0.18</v>
      </c>
      <c r="G19" s="441"/>
      <c r="H19" s="298"/>
      <c r="I19" s="121" t="s">
        <v>530</v>
      </c>
      <c r="J19" s="132" t="s">
        <v>231</v>
      </c>
      <c r="K19" s="136">
        <v>240</v>
      </c>
      <c r="L19" s="136">
        <v>240</v>
      </c>
      <c r="M19" s="136">
        <f>SUM(K19:L19)</f>
        <v>480</v>
      </c>
      <c r="N19" s="146"/>
      <c r="O19" s="127">
        <f>N19*M19</f>
        <v>0</v>
      </c>
      <c r="P19" s="127">
        <f>IF(ISBLANK(H19),F19*O19,H19*O19)</f>
        <v>0</v>
      </c>
    </row>
    <row r="20" spans="1:16" s="1" customFormat="1" ht="45" customHeight="1">
      <c r="A20" s="114">
        <v>2</v>
      </c>
      <c r="B20" s="132" t="s">
        <v>546</v>
      </c>
      <c r="C20" s="132" t="s">
        <v>430</v>
      </c>
      <c r="D20" s="132">
        <v>995411</v>
      </c>
      <c r="E20" s="299"/>
      <c r="F20" s="441">
        <v>0.18</v>
      </c>
      <c r="G20" s="441"/>
      <c r="H20" s="298"/>
      <c r="I20" s="121" t="s">
        <v>501</v>
      </c>
      <c r="J20" s="132" t="s">
        <v>4</v>
      </c>
      <c r="K20" s="136">
        <v>16</v>
      </c>
      <c r="L20" s="136">
        <v>16</v>
      </c>
      <c r="M20" s="136">
        <f>SUM(K20:L20)</f>
        <v>32</v>
      </c>
      <c r="N20" s="146"/>
      <c r="O20" s="127">
        <f>N20*M20</f>
        <v>0</v>
      </c>
      <c r="P20" s="127">
        <f>IF(ISBLANK(H20),F20*O20,H20*O20)</f>
        <v>0</v>
      </c>
    </row>
    <row r="21" spans="1:16" s="1" customFormat="1" ht="105">
      <c r="A21" s="114">
        <v>3</v>
      </c>
      <c r="B21" s="132" t="s">
        <v>546</v>
      </c>
      <c r="C21" s="132" t="s">
        <v>430</v>
      </c>
      <c r="D21" s="132">
        <v>995428</v>
      </c>
      <c r="E21" s="299"/>
      <c r="F21" s="441">
        <v>0.18</v>
      </c>
      <c r="G21" s="441"/>
      <c r="H21" s="298"/>
      <c r="I21" s="121" t="s">
        <v>502</v>
      </c>
      <c r="J21" s="132" t="s">
        <v>229</v>
      </c>
      <c r="K21" s="136">
        <v>16.2</v>
      </c>
      <c r="L21" s="136">
        <v>16.2</v>
      </c>
      <c r="M21" s="136">
        <f>SUM(K21:L21)</f>
        <v>32.4</v>
      </c>
      <c r="N21" s="146"/>
      <c r="O21" s="127">
        <f>N21*M21</f>
        <v>0</v>
      </c>
      <c r="P21" s="127">
        <f>IF(ISBLANK(H21),F21*O21,H21*O21)</f>
        <v>0</v>
      </c>
    </row>
    <row r="22" spans="1:16" s="1" customFormat="1" ht="150">
      <c r="A22" s="114">
        <v>4</v>
      </c>
      <c r="B22" s="132" t="s">
        <v>546</v>
      </c>
      <c r="C22" s="132" t="s">
        <v>430</v>
      </c>
      <c r="D22" s="132">
        <v>995428</v>
      </c>
      <c r="E22" s="132"/>
      <c r="F22" s="441"/>
      <c r="G22" s="441"/>
      <c r="H22" s="132"/>
      <c r="I22" s="121" t="s">
        <v>503</v>
      </c>
      <c r="J22" s="132"/>
      <c r="K22" s="132"/>
      <c r="L22" s="132"/>
      <c r="M22" s="132"/>
      <c r="N22" s="115"/>
      <c r="O22" s="147"/>
      <c r="P22" s="127"/>
    </row>
    <row r="23" spans="1:16" s="1" customFormat="1" ht="45">
      <c r="A23" s="114" t="s">
        <v>42</v>
      </c>
      <c r="B23" s="132" t="s">
        <v>546</v>
      </c>
      <c r="C23" s="132" t="s">
        <v>430</v>
      </c>
      <c r="D23" s="132">
        <v>995428</v>
      </c>
      <c r="E23" s="299"/>
      <c r="F23" s="441">
        <v>0.18</v>
      </c>
      <c r="G23" s="441"/>
      <c r="H23" s="298"/>
      <c r="I23" s="121" t="s">
        <v>504</v>
      </c>
      <c r="J23" s="132" t="s">
        <v>10</v>
      </c>
      <c r="K23" s="136">
        <v>36</v>
      </c>
      <c r="L23" s="136">
        <v>36</v>
      </c>
      <c r="M23" s="136">
        <f>SUM(K23:L23)</f>
        <v>72</v>
      </c>
      <c r="N23" s="146"/>
      <c r="O23" s="127">
        <f>N23*M23</f>
        <v>0</v>
      </c>
      <c r="P23" s="127">
        <f t="shared" ref="P23:P27" si="0">IF(ISBLANK(H23),F23*O23,H23*O23)</f>
        <v>0</v>
      </c>
    </row>
    <row r="24" spans="1:16" s="1" customFormat="1" ht="45">
      <c r="A24" s="114" t="s">
        <v>43</v>
      </c>
      <c r="B24" s="132" t="s">
        <v>546</v>
      </c>
      <c r="C24" s="132" t="s">
        <v>430</v>
      </c>
      <c r="D24" s="132">
        <v>995416</v>
      </c>
      <c r="E24" s="299"/>
      <c r="F24" s="441">
        <v>0.18</v>
      </c>
      <c r="G24" s="441"/>
      <c r="H24" s="298"/>
      <c r="I24" s="121" t="s">
        <v>505</v>
      </c>
      <c r="J24" s="132" t="s">
        <v>10</v>
      </c>
      <c r="K24" s="136">
        <v>72</v>
      </c>
      <c r="L24" s="136">
        <v>72</v>
      </c>
      <c r="M24" s="136">
        <f>SUM(K24:L24)</f>
        <v>144</v>
      </c>
      <c r="N24" s="146"/>
      <c r="O24" s="127">
        <f>N24*M24</f>
        <v>0</v>
      </c>
      <c r="P24" s="127">
        <f t="shared" si="0"/>
        <v>0</v>
      </c>
    </row>
    <row r="25" spans="1:16" s="1" customFormat="1" ht="45">
      <c r="A25" s="114" t="s">
        <v>44</v>
      </c>
      <c r="B25" s="132" t="s">
        <v>546</v>
      </c>
      <c r="C25" s="132" t="s">
        <v>430</v>
      </c>
      <c r="D25" s="132">
        <v>995478</v>
      </c>
      <c r="E25" s="299"/>
      <c r="F25" s="441">
        <v>0.18</v>
      </c>
      <c r="G25" s="441"/>
      <c r="H25" s="298"/>
      <c r="I25" s="121" t="s">
        <v>506</v>
      </c>
      <c r="J25" s="132" t="s">
        <v>10</v>
      </c>
      <c r="K25" s="136">
        <v>40</v>
      </c>
      <c r="L25" s="136">
        <v>40</v>
      </c>
      <c r="M25" s="136">
        <f>SUM(K25:L25)</f>
        <v>80</v>
      </c>
      <c r="N25" s="146"/>
      <c r="O25" s="127">
        <f>N25*M25</f>
        <v>0</v>
      </c>
      <c r="P25" s="127">
        <f t="shared" si="0"/>
        <v>0</v>
      </c>
    </row>
    <row r="26" spans="1:16" s="1" customFormat="1" ht="90">
      <c r="A26" s="114">
        <v>5</v>
      </c>
      <c r="B26" s="132" t="s">
        <v>546</v>
      </c>
      <c r="C26" s="132" t="s">
        <v>430</v>
      </c>
      <c r="D26" s="132">
        <v>995424</v>
      </c>
      <c r="E26" s="299"/>
      <c r="F26" s="441">
        <v>0.18</v>
      </c>
      <c r="G26" s="441"/>
      <c r="H26" s="298"/>
      <c r="I26" s="121" t="s">
        <v>507</v>
      </c>
      <c r="J26" s="132" t="s">
        <v>4</v>
      </c>
      <c r="K26" s="136">
        <v>16</v>
      </c>
      <c r="L26" s="136">
        <v>16</v>
      </c>
      <c r="M26" s="136">
        <f>SUM(K26:L26)</f>
        <v>32</v>
      </c>
      <c r="N26" s="146"/>
      <c r="O26" s="127">
        <f>N26*M26</f>
        <v>0</v>
      </c>
      <c r="P26" s="127">
        <f t="shared" si="0"/>
        <v>0</v>
      </c>
    </row>
    <row r="27" spans="1:16" s="1" customFormat="1" ht="60">
      <c r="A27" s="114">
        <v>6</v>
      </c>
      <c r="B27" s="132" t="s">
        <v>546</v>
      </c>
      <c r="C27" s="132" t="s">
        <v>430</v>
      </c>
      <c r="D27" s="132">
        <v>995411</v>
      </c>
      <c r="E27" s="299"/>
      <c r="F27" s="441">
        <v>0.18</v>
      </c>
      <c r="G27" s="441"/>
      <c r="H27" s="298"/>
      <c r="I27" s="121" t="s">
        <v>508</v>
      </c>
      <c r="J27" s="132" t="s">
        <v>231</v>
      </c>
      <c r="K27" s="136">
        <v>60.48</v>
      </c>
      <c r="L27" s="136">
        <v>60.48</v>
      </c>
      <c r="M27" s="136">
        <f>SUM(K27:L27)</f>
        <v>120.96</v>
      </c>
      <c r="N27" s="146"/>
      <c r="O27" s="127">
        <f>N27*M27</f>
        <v>0</v>
      </c>
      <c r="P27" s="127">
        <f t="shared" si="0"/>
        <v>0</v>
      </c>
    </row>
    <row r="28" spans="1:16" s="1" customFormat="1" ht="45">
      <c r="A28" s="114">
        <v>7</v>
      </c>
      <c r="B28" s="132" t="s">
        <v>546</v>
      </c>
      <c r="C28" s="132" t="s">
        <v>430</v>
      </c>
      <c r="D28" s="132">
        <v>995424</v>
      </c>
      <c r="E28" s="132"/>
      <c r="F28" s="441"/>
      <c r="G28" s="441"/>
      <c r="H28" s="132"/>
      <c r="I28" s="121" t="s">
        <v>509</v>
      </c>
      <c r="J28" s="132"/>
      <c r="K28" s="136"/>
      <c r="L28" s="136"/>
      <c r="M28" s="136"/>
      <c r="N28" s="136"/>
      <c r="O28" s="127"/>
      <c r="P28" s="127"/>
    </row>
    <row r="29" spans="1:16" s="1" customFormat="1" ht="45">
      <c r="A29" s="114" t="s">
        <v>42</v>
      </c>
      <c r="B29" s="132" t="s">
        <v>546</v>
      </c>
      <c r="C29" s="132" t="s">
        <v>430</v>
      </c>
      <c r="D29" s="132">
        <v>995424</v>
      </c>
      <c r="E29" s="299"/>
      <c r="F29" s="441">
        <v>0.18</v>
      </c>
      <c r="G29" s="441"/>
      <c r="H29" s="298"/>
      <c r="I29" s="121" t="s">
        <v>544</v>
      </c>
      <c r="J29" s="132" t="s">
        <v>4</v>
      </c>
      <c r="K29" s="136">
        <v>8</v>
      </c>
      <c r="L29" s="136">
        <v>8</v>
      </c>
      <c r="M29" s="136">
        <f t="shared" ref="M29:M37" si="1">SUM(K29:L29)</f>
        <v>16</v>
      </c>
      <c r="N29" s="146"/>
      <c r="O29" s="127">
        <f t="shared" ref="O29:O37" si="2">N29*M29</f>
        <v>0</v>
      </c>
      <c r="P29" s="127">
        <f t="shared" ref="P29:P37" si="3">IF(ISBLANK(H29),F29*O29,H29*O29)</f>
        <v>0</v>
      </c>
    </row>
    <row r="30" spans="1:16" s="1" customFormat="1" ht="45">
      <c r="A30" s="114" t="s">
        <v>43</v>
      </c>
      <c r="B30" s="132" t="s">
        <v>546</v>
      </c>
      <c r="C30" s="132" t="s">
        <v>430</v>
      </c>
      <c r="D30" s="132">
        <v>995424</v>
      </c>
      <c r="E30" s="299"/>
      <c r="F30" s="441">
        <v>0.18</v>
      </c>
      <c r="G30" s="441"/>
      <c r="H30" s="298"/>
      <c r="I30" s="121" t="s">
        <v>545</v>
      </c>
      <c r="J30" s="132" t="s">
        <v>4</v>
      </c>
      <c r="K30" s="136">
        <v>8</v>
      </c>
      <c r="L30" s="136">
        <v>8</v>
      </c>
      <c r="M30" s="136">
        <f t="shared" si="1"/>
        <v>16</v>
      </c>
      <c r="N30" s="146"/>
      <c r="O30" s="127">
        <f t="shared" si="2"/>
        <v>0</v>
      </c>
      <c r="P30" s="127">
        <f t="shared" si="3"/>
        <v>0</v>
      </c>
    </row>
    <row r="31" spans="1:16" s="1" customFormat="1" ht="40.5" customHeight="1">
      <c r="A31" s="114">
        <v>8</v>
      </c>
      <c r="B31" s="132" t="s">
        <v>546</v>
      </c>
      <c r="C31" s="132" t="s">
        <v>430</v>
      </c>
      <c r="D31" s="132">
        <v>995454</v>
      </c>
      <c r="E31" s="299"/>
      <c r="F31" s="451">
        <v>0.18</v>
      </c>
      <c r="G31" s="452"/>
      <c r="H31" s="298"/>
      <c r="I31" s="121" t="s">
        <v>626</v>
      </c>
      <c r="J31" s="132" t="s">
        <v>467</v>
      </c>
      <c r="K31" s="136">
        <v>3</v>
      </c>
      <c r="L31" s="136">
        <v>3</v>
      </c>
      <c r="M31" s="136">
        <f t="shared" si="1"/>
        <v>6</v>
      </c>
      <c r="N31" s="146"/>
      <c r="O31" s="127">
        <f t="shared" si="2"/>
        <v>0</v>
      </c>
      <c r="P31" s="127">
        <f t="shared" si="3"/>
        <v>0</v>
      </c>
    </row>
    <row r="32" spans="1:16" s="1" customFormat="1" ht="60">
      <c r="A32" s="114">
        <v>9</v>
      </c>
      <c r="B32" s="132" t="s">
        <v>546</v>
      </c>
      <c r="C32" s="132" t="s">
        <v>430</v>
      </c>
      <c r="D32" s="132">
        <v>995433</v>
      </c>
      <c r="E32" s="299"/>
      <c r="F32" s="441">
        <v>0.18</v>
      </c>
      <c r="G32" s="441"/>
      <c r="H32" s="298"/>
      <c r="I32" s="121" t="s">
        <v>627</v>
      </c>
      <c r="J32" s="132" t="s">
        <v>231</v>
      </c>
      <c r="K32" s="136">
        <v>180</v>
      </c>
      <c r="L32" s="136">
        <v>180</v>
      </c>
      <c r="M32" s="136">
        <f t="shared" si="1"/>
        <v>360</v>
      </c>
      <c r="N32" s="146"/>
      <c r="O32" s="127">
        <f t="shared" si="2"/>
        <v>0</v>
      </c>
      <c r="P32" s="127">
        <f t="shared" si="3"/>
        <v>0</v>
      </c>
    </row>
    <row r="33" spans="1:16" s="1" customFormat="1" ht="60">
      <c r="A33" s="114">
        <v>10</v>
      </c>
      <c r="B33" s="132" t="s">
        <v>546</v>
      </c>
      <c r="C33" s="132" t="s">
        <v>430</v>
      </c>
      <c r="D33" s="132">
        <v>995428</v>
      </c>
      <c r="E33" s="299"/>
      <c r="F33" s="441">
        <v>0.18</v>
      </c>
      <c r="G33" s="441"/>
      <c r="H33" s="298"/>
      <c r="I33" s="121" t="s">
        <v>628</v>
      </c>
      <c r="J33" s="132" t="s">
        <v>467</v>
      </c>
      <c r="K33" s="136">
        <v>52.2</v>
      </c>
      <c r="L33" s="136">
        <v>52.2</v>
      </c>
      <c r="M33" s="136">
        <f t="shared" si="1"/>
        <v>104.4</v>
      </c>
      <c r="N33" s="146"/>
      <c r="O33" s="127">
        <f t="shared" si="2"/>
        <v>0</v>
      </c>
      <c r="P33" s="127">
        <f t="shared" si="3"/>
        <v>0</v>
      </c>
    </row>
    <row r="34" spans="1:16" s="1" customFormat="1" ht="45">
      <c r="A34" s="114">
        <v>11</v>
      </c>
      <c r="B34" s="132" t="s">
        <v>546</v>
      </c>
      <c r="C34" s="132" t="s">
        <v>430</v>
      </c>
      <c r="D34" s="132">
        <v>995454</v>
      </c>
      <c r="E34" s="299"/>
      <c r="F34" s="441">
        <v>0.18</v>
      </c>
      <c r="G34" s="441"/>
      <c r="H34" s="298"/>
      <c r="I34" s="177" t="s">
        <v>629</v>
      </c>
      <c r="J34" s="132" t="s">
        <v>476</v>
      </c>
      <c r="K34" s="136">
        <v>10882.734400000001</v>
      </c>
      <c r="L34" s="136">
        <v>10882.734400000001</v>
      </c>
      <c r="M34" s="136">
        <f t="shared" si="1"/>
        <v>21765.468800000002</v>
      </c>
      <c r="N34" s="146"/>
      <c r="O34" s="127">
        <f t="shared" si="2"/>
        <v>0</v>
      </c>
      <c r="P34" s="127">
        <f t="shared" si="3"/>
        <v>0</v>
      </c>
    </row>
    <row r="35" spans="1:16" s="1" customFormat="1" ht="45">
      <c r="A35" s="114">
        <v>12</v>
      </c>
      <c r="B35" s="132" t="s">
        <v>546</v>
      </c>
      <c r="C35" s="132" t="s">
        <v>430</v>
      </c>
      <c r="D35" s="132">
        <v>995454</v>
      </c>
      <c r="E35" s="299"/>
      <c r="F35" s="441">
        <v>0.18</v>
      </c>
      <c r="G35" s="441"/>
      <c r="H35" s="298"/>
      <c r="I35" s="177" t="s">
        <v>630</v>
      </c>
      <c r="J35" s="132" t="s">
        <v>476</v>
      </c>
      <c r="K35" s="136">
        <v>30666.299490000012</v>
      </c>
      <c r="L35" s="136">
        <v>30666.299490000012</v>
      </c>
      <c r="M35" s="136">
        <f t="shared" si="1"/>
        <v>61332.598980000024</v>
      </c>
      <c r="N35" s="146"/>
      <c r="O35" s="127">
        <f t="shared" si="2"/>
        <v>0</v>
      </c>
      <c r="P35" s="127">
        <f t="shared" si="3"/>
        <v>0</v>
      </c>
    </row>
    <row r="36" spans="1:16" s="1" customFormat="1" ht="45">
      <c r="A36" s="114">
        <v>13</v>
      </c>
      <c r="B36" s="132" t="s">
        <v>546</v>
      </c>
      <c r="C36" s="132" t="s">
        <v>430</v>
      </c>
      <c r="D36" s="132">
        <v>995428</v>
      </c>
      <c r="E36" s="299"/>
      <c r="F36" s="441">
        <v>0.18</v>
      </c>
      <c r="G36" s="441"/>
      <c r="H36" s="298"/>
      <c r="I36" s="290" t="s">
        <v>818</v>
      </c>
      <c r="J36" s="132" t="s">
        <v>6</v>
      </c>
      <c r="K36" s="136">
        <f>'[1]QTY TYPE B1 BLOCK 1'!J1083</f>
        <v>710</v>
      </c>
      <c r="L36" s="136">
        <f>'[1]QTY TYPE-B1 BLOCK 2'!J1098</f>
        <v>710</v>
      </c>
      <c r="M36" s="136">
        <f t="shared" si="1"/>
        <v>1420</v>
      </c>
      <c r="N36" s="146"/>
      <c r="O36" s="127">
        <f t="shared" si="2"/>
        <v>0</v>
      </c>
      <c r="P36" s="127">
        <f t="shared" si="3"/>
        <v>0</v>
      </c>
    </row>
    <row r="37" spans="1:16" s="1" customFormat="1" ht="90">
      <c r="A37" s="114">
        <v>14</v>
      </c>
      <c r="B37" s="132" t="s">
        <v>546</v>
      </c>
      <c r="C37" s="132" t="s">
        <v>430</v>
      </c>
      <c r="D37" s="63">
        <v>995432</v>
      </c>
      <c r="E37" s="299"/>
      <c r="F37" s="441">
        <v>0.18</v>
      </c>
      <c r="G37" s="441"/>
      <c r="H37" s="298"/>
      <c r="I37" s="176" t="s">
        <v>819</v>
      </c>
      <c r="J37" s="132" t="s">
        <v>467</v>
      </c>
      <c r="K37" s="136">
        <v>2500</v>
      </c>
      <c r="L37" s="136">
        <v>0</v>
      </c>
      <c r="M37" s="136">
        <f t="shared" si="1"/>
        <v>2500</v>
      </c>
      <c r="N37" s="146"/>
      <c r="O37" s="127">
        <f t="shared" si="2"/>
        <v>0</v>
      </c>
      <c r="P37" s="127">
        <f t="shared" si="3"/>
        <v>0</v>
      </c>
    </row>
    <row r="38" spans="1:16" s="40" customFormat="1" ht="20.100000000000001" customHeight="1">
      <c r="A38" s="7"/>
      <c r="B38" s="63"/>
      <c r="C38" s="63"/>
      <c r="D38" s="63" t="s">
        <v>29</v>
      </c>
      <c r="E38" s="63"/>
      <c r="F38" s="450"/>
      <c r="G38" s="450"/>
      <c r="H38" s="297"/>
      <c r="I38" s="139"/>
      <c r="J38" s="116"/>
      <c r="K38" s="148"/>
      <c r="L38" s="148"/>
      <c r="M38" s="148"/>
      <c r="N38" s="149" t="s">
        <v>235</v>
      </c>
      <c r="O38" s="150">
        <f>SUM(O19:O37)</f>
        <v>0</v>
      </c>
      <c r="P38" s="150">
        <f>SUM(P19:P37)</f>
        <v>0</v>
      </c>
    </row>
    <row r="39" spans="1:16">
      <c r="A39" s="40"/>
      <c r="B39" s="40"/>
      <c r="C39" s="40"/>
      <c r="D39" s="40"/>
      <c r="E39" s="40"/>
      <c r="F39" s="40"/>
      <c r="G39" s="40"/>
      <c r="H39" s="40"/>
    </row>
    <row r="40" spans="1:16" hidden="1">
      <c r="A40" s="144" t="s">
        <v>245</v>
      </c>
      <c r="B40" s="40"/>
      <c r="C40" s="40"/>
      <c r="D40" s="40"/>
      <c r="E40" s="40"/>
      <c r="F40" s="40"/>
      <c r="G40" s="40"/>
      <c r="H40" s="40"/>
      <c r="O40" s="80"/>
    </row>
    <row r="41" spans="1:16" hidden="1">
      <c r="A41" s="144"/>
      <c r="B41" s="40"/>
      <c r="C41" s="40"/>
      <c r="D41" s="40"/>
      <c r="E41" s="40"/>
      <c r="F41" s="40"/>
      <c r="G41" s="40"/>
      <c r="H41" s="40"/>
      <c r="O41" s="80"/>
    </row>
    <row r="42" spans="1:16" hidden="1">
      <c r="A42" s="144"/>
      <c r="B42" s="40"/>
      <c r="C42" s="40"/>
      <c r="D42" s="40"/>
      <c r="E42" s="40"/>
      <c r="F42" s="40"/>
      <c r="G42" s="40"/>
      <c r="H42" s="40"/>
      <c r="O42" s="80"/>
    </row>
    <row r="43" spans="1:16" hidden="1">
      <c r="A43" s="145" t="s">
        <v>224</v>
      </c>
      <c r="B43" s="37" t="e">
        <v>#REF!</v>
      </c>
      <c r="C43" s="41"/>
      <c r="D43" s="41"/>
      <c r="E43" s="41"/>
      <c r="F43" s="41"/>
      <c r="G43" s="41"/>
      <c r="H43" s="41"/>
      <c r="I43" s="41"/>
      <c r="K43" s="145" t="s">
        <v>225</v>
      </c>
      <c r="L43" s="145"/>
      <c r="M43" s="145"/>
      <c r="N43" s="82" t="e">
        <v>#REF!</v>
      </c>
      <c r="O43" s="41"/>
      <c r="P43" s="41"/>
    </row>
    <row r="44" spans="1:16" hidden="1">
      <c r="A44" s="145" t="s">
        <v>226</v>
      </c>
      <c r="B44" s="37" t="e">
        <v>#REF!</v>
      </c>
      <c r="C44" s="41"/>
      <c r="D44" s="41"/>
      <c r="E44" s="41"/>
      <c r="F44" s="41"/>
      <c r="G44" s="41"/>
      <c r="H44" s="41"/>
      <c r="I44" s="41"/>
      <c r="K44" s="145" t="s">
        <v>227</v>
      </c>
      <c r="L44" s="145"/>
      <c r="M44" s="145"/>
      <c r="N44" s="82" t="e">
        <v>#REF!</v>
      </c>
      <c r="O44" s="41"/>
      <c r="P44" s="81"/>
    </row>
    <row r="45" spans="1:16" hidden="1">
      <c r="F45" s="55"/>
      <c r="G45" s="55"/>
      <c r="H45" s="55"/>
      <c r="I45" s="55"/>
      <c r="J45" s="55"/>
      <c r="K45" s="55"/>
      <c r="L45" s="55"/>
      <c r="M45" s="55"/>
      <c r="N45" s="55"/>
      <c r="O45" s="55"/>
      <c r="P45" s="55"/>
    </row>
    <row r="46" spans="1:16">
      <c r="F46" s="55"/>
      <c r="G46" s="55"/>
      <c r="H46" s="55"/>
      <c r="I46" s="55"/>
      <c r="J46" s="55"/>
      <c r="K46" s="55"/>
      <c r="L46" s="55"/>
      <c r="M46" s="55"/>
      <c r="N46" s="55"/>
      <c r="O46" s="55"/>
      <c r="P46" s="55"/>
    </row>
    <row r="47" spans="1:16">
      <c r="F47" s="55"/>
      <c r="G47" s="55"/>
      <c r="H47" s="55"/>
      <c r="I47" s="55"/>
      <c r="J47" s="55"/>
      <c r="K47" s="55"/>
      <c r="L47" s="55"/>
      <c r="M47" s="55"/>
      <c r="N47" s="55"/>
      <c r="O47" s="55"/>
      <c r="P47" s="55"/>
    </row>
    <row r="48" spans="1:16">
      <c r="F48" s="55"/>
      <c r="G48" s="55"/>
      <c r="H48" s="55"/>
      <c r="I48" s="55"/>
      <c r="J48" s="55"/>
      <c r="K48" s="55"/>
      <c r="L48" s="55"/>
      <c r="M48" s="55"/>
      <c r="N48" s="55"/>
      <c r="O48" s="163"/>
      <c r="P48" s="55"/>
    </row>
    <row r="49" spans="6:16">
      <c r="F49" s="55"/>
      <c r="G49" s="55"/>
      <c r="H49" s="55"/>
      <c r="I49" s="55"/>
      <c r="J49" s="55"/>
      <c r="K49" s="55"/>
      <c r="L49" s="55"/>
      <c r="M49" s="55"/>
      <c r="N49" s="55"/>
      <c r="O49" s="55"/>
      <c r="P49" s="55"/>
    </row>
    <row r="50" spans="6:16">
      <c r="F50" s="55"/>
      <c r="G50" s="55"/>
      <c r="H50" s="55"/>
      <c r="I50" s="55"/>
      <c r="J50" s="55"/>
      <c r="K50" s="55"/>
      <c r="L50" s="55"/>
      <c r="M50" s="55"/>
      <c r="N50" s="55"/>
      <c r="O50" s="55"/>
      <c r="P50" s="55"/>
    </row>
    <row r="51" spans="6:16">
      <c r="F51" s="55"/>
      <c r="G51" s="55"/>
      <c r="H51" s="55"/>
      <c r="I51" s="55"/>
      <c r="J51" s="55"/>
      <c r="K51" s="55"/>
      <c r="L51" s="55"/>
      <c r="M51" s="55"/>
      <c r="N51" s="55"/>
      <c r="O51" s="55"/>
      <c r="P51" s="55"/>
    </row>
    <row r="52" spans="6:16">
      <c r="F52" s="55"/>
      <c r="G52" s="55"/>
      <c r="H52" s="55"/>
      <c r="I52" s="55"/>
      <c r="J52" s="55"/>
      <c r="K52" s="55"/>
      <c r="L52" s="55"/>
      <c r="M52" s="55"/>
      <c r="N52" s="55"/>
      <c r="O52" s="55"/>
      <c r="P52" s="55"/>
    </row>
    <row r="53" spans="6:16">
      <c r="F53" s="55"/>
      <c r="G53" s="55"/>
      <c r="H53" s="55"/>
      <c r="I53" s="55"/>
      <c r="J53" s="55"/>
      <c r="K53" s="55"/>
      <c r="L53" s="55"/>
      <c r="M53" s="55"/>
      <c r="N53" s="55"/>
      <c r="O53" s="55"/>
      <c r="P53" s="55"/>
    </row>
    <row r="54" spans="6:16">
      <c r="F54" s="55"/>
      <c r="G54" s="55"/>
      <c r="H54" s="55"/>
      <c r="I54" s="55"/>
      <c r="J54" s="55"/>
      <c r="K54" s="55"/>
      <c r="L54" s="55"/>
      <c r="M54" s="55"/>
      <c r="N54" s="55"/>
      <c r="O54" s="55"/>
      <c r="P54" s="55"/>
    </row>
    <row r="55" spans="6:16">
      <c r="F55" s="55"/>
      <c r="G55" s="55"/>
      <c r="H55" s="55"/>
      <c r="I55" s="55"/>
      <c r="J55" s="55"/>
      <c r="K55" s="55"/>
      <c r="L55" s="55"/>
      <c r="M55" s="55"/>
      <c r="N55" s="55"/>
      <c r="O55" s="55"/>
      <c r="P55" s="55"/>
    </row>
  </sheetData>
  <sheetProtection algorithmName="SHA-512" hashValue="NnbmBvJCR7SPl3TPd1RWYWeLldcT4DfLzmGd+9kKPQqfY0CNjnd/56338zLMB0cTBCyyq+Pcr93RKvrhQ+QVgg==" saltValue="kBFlD2Xjuu7bhuS9/Kho4A==" spinCount="100000" sheet="1" objects="1" scenarios="1"/>
  <mergeCells count="51">
    <mergeCell ref="F26:G26"/>
    <mergeCell ref="L15:L16"/>
    <mergeCell ref="I18:J18"/>
    <mergeCell ref="F24:G24"/>
    <mergeCell ref="F25:G25"/>
    <mergeCell ref="F19:G19"/>
    <mergeCell ref="F20:G20"/>
    <mergeCell ref="F21:G21"/>
    <mergeCell ref="F23:G23"/>
    <mergeCell ref="P15:P16"/>
    <mergeCell ref="A13:P13"/>
    <mergeCell ref="A8:D8"/>
    <mergeCell ref="A9:D9"/>
    <mergeCell ref="A1:P1"/>
    <mergeCell ref="A2:P2"/>
    <mergeCell ref="A3:P3"/>
    <mergeCell ref="A4:P4"/>
    <mergeCell ref="A5:P5"/>
    <mergeCell ref="A6:D6"/>
    <mergeCell ref="F6:P6"/>
    <mergeCell ref="O7:P7"/>
    <mergeCell ref="O8:P8"/>
    <mergeCell ref="C15:C16"/>
    <mergeCell ref="E15:E16"/>
    <mergeCell ref="F15:H16"/>
    <mergeCell ref="F38:G38"/>
    <mergeCell ref="F27:G27"/>
    <mergeCell ref="F32:G32"/>
    <mergeCell ref="F34:G34"/>
    <mergeCell ref="F35:G35"/>
    <mergeCell ref="F30:G30"/>
    <mergeCell ref="F33:G33"/>
    <mergeCell ref="F31:G31"/>
    <mergeCell ref="F36:G36"/>
    <mergeCell ref="F28:G28"/>
    <mergeCell ref="A15:A16"/>
    <mergeCell ref="K15:K16"/>
    <mergeCell ref="F37:G37"/>
    <mergeCell ref="F29:G29"/>
    <mergeCell ref="B14:C14"/>
    <mergeCell ref="F14:G14"/>
    <mergeCell ref="K14:O14"/>
    <mergeCell ref="M15:M16"/>
    <mergeCell ref="O15:O16"/>
    <mergeCell ref="I15:I16"/>
    <mergeCell ref="J15:J16"/>
    <mergeCell ref="N15:N16"/>
    <mergeCell ref="B15:B16"/>
    <mergeCell ref="F17:G17"/>
    <mergeCell ref="F22:G22"/>
    <mergeCell ref="F18:G18"/>
  </mergeCells>
  <pageMargins left="0.25" right="0.25"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8"/>
  <sheetViews>
    <sheetView topLeftCell="A34" zoomScale="90" zoomScaleNormal="90" workbookViewId="0">
      <selection activeCell="H52" sqref="H52"/>
    </sheetView>
  </sheetViews>
  <sheetFormatPr defaultRowHeight="14.25"/>
  <cols>
    <col min="1" max="1" width="7" style="237" bestFit="1" customWidth="1"/>
    <col min="2" max="2" width="17.5703125" style="237" customWidth="1"/>
    <col min="3" max="3" width="15.42578125" style="237" customWidth="1"/>
    <col min="4" max="4" width="15.42578125" style="255" customWidth="1"/>
    <col min="5" max="7" width="15.42578125" style="237" customWidth="1"/>
    <col min="8" max="8" width="75.5703125" style="256" customWidth="1"/>
    <col min="9" max="9" width="8.28515625" style="257" customWidth="1"/>
    <col min="10" max="10" width="10.7109375" style="257" customWidth="1"/>
    <col min="11" max="12" width="9.42578125" style="257" customWidth="1"/>
    <col min="13" max="13" width="11.28515625" style="257" customWidth="1"/>
    <col min="14" max="14" width="18.7109375" style="257" bestFit="1" customWidth="1"/>
    <col min="15" max="15" width="14" style="237" bestFit="1" customWidth="1"/>
    <col min="16" max="16" width="18.42578125" style="237" customWidth="1"/>
    <col min="17" max="17" width="9.140625" style="237"/>
    <col min="18" max="18" width="18.7109375" style="237" customWidth="1"/>
    <col min="19" max="19" width="26.140625" style="237" customWidth="1"/>
    <col min="20" max="20" width="14" style="237" bestFit="1" customWidth="1"/>
    <col min="21" max="16384" width="9.140625" style="237"/>
  </cols>
  <sheetData>
    <row r="1" spans="1:17" s="55" customFormat="1" ht="15">
      <c r="A1" s="400" t="s">
        <v>70</v>
      </c>
      <c r="B1" s="400"/>
      <c r="C1" s="400"/>
      <c r="D1" s="400"/>
      <c r="E1" s="400"/>
      <c r="F1" s="400"/>
      <c r="G1" s="400"/>
      <c r="H1" s="400"/>
      <c r="I1" s="400"/>
      <c r="J1" s="400"/>
      <c r="K1" s="400"/>
      <c r="L1" s="400"/>
      <c r="M1" s="400"/>
      <c r="N1" s="400"/>
      <c r="O1" s="400"/>
      <c r="P1" s="400"/>
      <c r="Q1" s="60"/>
    </row>
    <row r="2" spans="1:17" s="55" customFormat="1" ht="15" customHeight="1">
      <c r="A2" s="401" t="s">
        <v>71</v>
      </c>
      <c r="B2" s="401"/>
      <c r="C2" s="401"/>
      <c r="D2" s="401"/>
      <c r="E2" s="401"/>
      <c r="F2" s="401"/>
      <c r="G2" s="401"/>
      <c r="H2" s="401"/>
      <c r="I2" s="401"/>
      <c r="J2" s="401"/>
      <c r="K2" s="401"/>
      <c r="L2" s="401"/>
      <c r="M2" s="401"/>
      <c r="N2" s="401"/>
      <c r="O2" s="401"/>
      <c r="P2" s="401"/>
      <c r="Q2" s="60"/>
    </row>
    <row r="3" spans="1:17" s="55" customFormat="1" ht="15" customHeight="1">
      <c r="A3" s="401" t="s">
        <v>72</v>
      </c>
      <c r="B3" s="401"/>
      <c r="C3" s="401"/>
      <c r="D3" s="401"/>
      <c r="E3" s="401"/>
      <c r="F3" s="401"/>
      <c r="G3" s="401"/>
      <c r="H3" s="401"/>
      <c r="I3" s="401"/>
      <c r="J3" s="401"/>
      <c r="K3" s="401"/>
      <c r="L3" s="401"/>
      <c r="M3" s="401"/>
      <c r="N3" s="401"/>
      <c r="O3" s="401"/>
      <c r="P3" s="401"/>
      <c r="Q3" s="60"/>
    </row>
    <row r="4" spans="1:17" s="55" customFormat="1" ht="31.5" hidden="1" customHeight="1">
      <c r="A4" s="402" t="s">
        <v>708</v>
      </c>
      <c r="B4" s="402"/>
      <c r="C4" s="402"/>
      <c r="D4" s="402"/>
      <c r="E4" s="402"/>
      <c r="F4" s="402"/>
      <c r="G4" s="402"/>
      <c r="H4" s="402"/>
      <c r="I4" s="402"/>
      <c r="J4" s="402"/>
      <c r="K4" s="402"/>
      <c r="L4" s="402"/>
      <c r="M4" s="402"/>
      <c r="N4" s="402"/>
      <c r="O4" s="402"/>
      <c r="P4" s="402"/>
      <c r="Q4" s="60"/>
    </row>
    <row r="5" spans="1:17" s="55" customFormat="1" ht="15" customHeight="1">
      <c r="A5" s="438" t="s">
        <v>701</v>
      </c>
      <c r="B5" s="438"/>
      <c r="C5" s="438"/>
      <c r="D5" s="438"/>
      <c r="E5" s="438"/>
      <c r="F5" s="438"/>
      <c r="G5" s="438"/>
      <c r="H5" s="438"/>
      <c r="I5" s="438"/>
      <c r="J5" s="438"/>
      <c r="K5" s="438"/>
      <c r="L5" s="438"/>
      <c r="M5" s="438"/>
      <c r="N5" s="438"/>
      <c r="O5" s="438"/>
      <c r="P5" s="438"/>
      <c r="Q5" s="192"/>
    </row>
    <row r="6" spans="1:17" s="55" customFormat="1" ht="15" customHeight="1">
      <c r="A6" s="438" t="s">
        <v>73</v>
      </c>
      <c r="B6" s="438"/>
      <c r="C6" s="438"/>
      <c r="D6" s="438"/>
      <c r="E6" s="438"/>
      <c r="F6" s="438"/>
      <c r="G6" s="438"/>
      <c r="H6" s="438"/>
      <c r="I6" s="438"/>
      <c r="J6" s="438"/>
      <c r="K6" s="438"/>
      <c r="L6" s="438"/>
      <c r="M6" s="438"/>
      <c r="N6" s="438"/>
      <c r="O6" s="438"/>
      <c r="P6" s="438"/>
      <c r="Q6" s="192"/>
    </row>
    <row r="7" spans="1:17" customFormat="1" ht="15">
      <c r="A7" s="4" t="s">
        <v>74</v>
      </c>
      <c r="B7" s="4"/>
      <c r="C7" s="4"/>
      <c r="D7" s="4"/>
      <c r="E7" s="432"/>
      <c r="F7" s="433"/>
      <c r="G7" s="433"/>
      <c r="H7" s="433"/>
      <c r="I7" s="433"/>
      <c r="J7" s="433"/>
      <c r="K7" s="433"/>
      <c r="L7" s="433"/>
      <c r="M7" s="434"/>
      <c r="N7" s="457" t="s">
        <v>75</v>
      </c>
      <c r="O7" s="458"/>
      <c r="P7" s="483"/>
    </row>
    <row r="8" spans="1:17" customFormat="1" ht="15">
      <c r="A8" s="404" t="s">
        <v>76</v>
      </c>
      <c r="B8" s="404"/>
      <c r="C8" s="404"/>
      <c r="D8" s="404"/>
      <c r="E8" s="432"/>
      <c r="F8" s="433"/>
      <c r="G8" s="433"/>
      <c r="H8" s="433"/>
      <c r="I8" s="433"/>
      <c r="J8" s="433"/>
      <c r="K8" s="433"/>
      <c r="L8" s="433"/>
      <c r="M8" s="434"/>
      <c r="N8" s="457" t="s">
        <v>77</v>
      </c>
      <c r="O8" s="458"/>
      <c r="P8" s="483"/>
    </row>
    <row r="9" spans="1:17" customFormat="1" ht="15">
      <c r="A9" s="404" t="s">
        <v>78</v>
      </c>
      <c r="B9" s="439"/>
      <c r="C9" s="439"/>
      <c r="D9" s="439"/>
      <c r="E9" s="432"/>
      <c r="F9" s="433"/>
      <c r="G9" s="433"/>
      <c r="H9" s="433"/>
      <c r="I9" s="433"/>
      <c r="J9" s="433"/>
      <c r="K9" s="433"/>
      <c r="L9" s="433"/>
      <c r="M9" s="434"/>
      <c r="N9" s="457" t="s">
        <v>79</v>
      </c>
      <c r="O9" s="458"/>
      <c r="P9" s="483"/>
    </row>
    <row r="10" spans="1:17" customFormat="1" ht="15">
      <c r="A10" s="2"/>
      <c r="B10" s="2"/>
      <c r="C10" s="2"/>
      <c r="D10" s="3"/>
      <c r="E10" s="432"/>
      <c r="F10" s="433"/>
      <c r="G10" s="433"/>
      <c r="H10" s="433"/>
      <c r="I10" s="433"/>
      <c r="J10" s="433"/>
      <c r="K10" s="433"/>
      <c r="L10" s="433"/>
      <c r="M10" s="434"/>
      <c r="N10" s="457" t="s">
        <v>80</v>
      </c>
      <c r="O10" s="458"/>
      <c r="P10" s="483"/>
    </row>
    <row r="11" spans="1:17" customFormat="1" ht="15">
      <c r="A11" s="2"/>
      <c r="B11" s="2"/>
      <c r="C11" s="2"/>
      <c r="D11" s="3"/>
      <c r="E11" s="432"/>
      <c r="F11" s="433"/>
      <c r="G11" s="433"/>
      <c r="H11" s="433"/>
      <c r="I11" s="433"/>
      <c r="J11" s="433"/>
      <c r="K11" s="433"/>
      <c r="L11" s="433"/>
      <c r="M11" s="434"/>
      <c r="N11" s="457" t="s">
        <v>81</v>
      </c>
      <c r="O11" s="458"/>
      <c r="P11" s="483"/>
    </row>
    <row r="12" spans="1:17" customFormat="1" ht="15">
      <c r="A12" s="435"/>
      <c r="B12" s="436"/>
      <c r="C12" s="436"/>
      <c r="D12" s="436"/>
      <c r="E12" s="436"/>
      <c r="F12" s="436"/>
      <c r="G12" s="436"/>
      <c r="H12" s="436"/>
      <c r="I12" s="437"/>
      <c r="J12" s="191"/>
      <c r="K12" s="191"/>
      <c r="L12" s="191"/>
      <c r="M12" s="191"/>
      <c r="N12" s="457" t="s">
        <v>82</v>
      </c>
      <c r="O12" s="458"/>
      <c r="P12" s="483"/>
    </row>
    <row r="13" spans="1:17" customFormat="1" ht="25.5" customHeight="1">
      <c r="A13" s="453" t="s">
        <v>814</v>
      </c>
      <c r="B13" s="454"/>
      <c r="C13" s="454"/>
      <c r="D13" s="454"/>
      <c r="E13" s="454"/>
      <c r="F13" s="454"/>
      <c r="G13" s="454"/>
      <c r="H13" s="454"/>
      <c r="I13" s="454"/>
      <c r="J13" s="454"/>
      <c r="K13" s="454"/>
      <c r="L13" s="454"/>
      <c r="M13" s="454"/>
      <c r="N13" s="454"/>
      <c r="O13" s="454"/>
      <c r="P13" s="455"/>
    </row>
    <row r="14" spans="1:17" s="194" customFormat="1" ht="17.25" customHeight="1">
      <c r="A14" s="477" t="s">
        <v>83</v>
      </c>
      <c r="B14" s="466" t="s">
        <v>84</v>
      </c>
      <c r="C14" s="478" t="s">
        <v>709</v>
      </c>
      <c r="D14" s="479" t="s">
        <v>710</v>
      </c>
      <c r="E14" s="481" t="s">
        <v>711</v>
      </c>
      <c r="F14" s="470" t="s">
        <v>91</v>
      </c>
      <c r="G14" s="471"/>
      <c r="H14" s="474" t="s">
        <v>712</v>
      </c>
      <c r="I14" s="475" t="s">
        <v>713</v>
      </c>
      <c r="J14" s="476" t="s">
        <v>714</v>
      </c>
      <c r="K14" s="476" t="s">
        <v>715</v>
      </c>
      <c r="L14" s="466" t="s">
        <v>716</v>
      </c>
      <c r="M14" s="466" t="s">
        <v>677</v>
      </c>
      <c r="N14" s="468" t="s">
        <v>717</v>
      </c>
      <c r="O14" s="469" t="s">
        <v>88</v>
      </c>
      <c r="P14" s="469" t="s">
        <v>89</v>
      </c>
    </row>
    <row r="15" spans="1:17" s="194" customFormat="1" ht="88.5" customHeight="1">
      <c r="A15" s="477"/>
      <c r="B15" s="467"/>
      <c r="C15" s="478"/>
      <c r="D15" s="480"/>
      <c r="E15" s="482"/>
      <c r="F15" s="472"/>
      <c r="G15" s="473"/>
      <c r="H15" s="474"/>
      <c r="I15" s="475"/>
      <c r="J15" s="476"/>
      <c r="K15" s="476"/>
      <c r="L15" s="467"/>
      <c r="M15" s="467"/>
      <c r="N15" s="468"/>
      <c r="O15" s="469"/>
      <c r="P15" s="469"/>
    </row>
    <row r="16" spans="1:17" s="194" customFormat="1" ht="15" customHeight="1">
      <c r="A16" s="195">
        <v>1</v>
      </c>
      <c r="B16" s="196">
        <v>2</v>
      </c>
      <c r="C16" s="197">
        <v>3</v>
      </c>
      <c r="D16" s="198">
        <v>4</v>
      </c>
      <c r="E16" s="199">
        <v>5</v>
      </c>
      <c r="F16" s="200">
        <v>6</v>
      </c>
      <c r="G16" s="197">
        <v>7</v>
      </c>
      <c r="H16" s="201">
        <v>8</v>
      </c>
      <c r="I16" s="202">
        <v>9</v>
      </c>
      <c r="J16" s="203">
        <v>10</v>
      </c>
      <c r="K16" s="203">
        <v>11</v>
      </c>
      <c r="L16" s="204">
        <v>12</v>
      </c>
      <c r="M16" s="204">
        <v>13</v>
      </c>
      <c r="N16" s="205" t="s">
        <v>718</v>
      </c>
      <c r="O16" s="206">
        <v>15</v>
      </c>
      <c r="P16" s="206">
        <v>16</v>
      </c>
    </row>
    <row r="17" spans="1:21" s="194" customFormat="1" ht="17.25">
      <c r="A17" s="207"/>
      <c r="B17" s="208"/>
      <c r="C17" s="209"/>
      <c r="D17" s="210"/>
      <c r="E17" s="209"/>
      <c r="F17" s="209"/>
      <c r="G17" s="209"/>
      <c r="H17" s="211" t="s">
        <v>719</v>
      </c>
      <c r="I17" s="212"/>
      <c r="J17" s="213"/>
      <c r="K17" s="212"/>
      <c r="L17" s="214"/>
      <c r="M17" s="214"/>
      <c r="N17" s="214"/>
      <c r="O17" s="215"/>
      <c r="P17" s="215"/>
    </row>
    <row r="18" spans="1:21" s="194" customFormat="1" ht="17.25">
      <c r="A18" s="216"/>
      <c r="B18" s="217"/>
      <c r="C18" s="218"/>
      <c r="D18" s="219"/>
      <c r="E18" s="218"/>
      <c r="F18" s="218"/>
      <c r="G18" s="218"/>
      <c r="H18" s="211" t="s">
        <v>720</v>
      </c>
      <c r="I18" s="218"/>
      <c r="J18" s="220"/>
      <c r="K18" s="218"/>
      <c r="L18" s="221"/>
      <c r="M18" s="221"/>
      <c r="N18" s="221"/>
      <c r="O18" s="215"/>
      <c r="P18" s="215"/>
    </row>
    <row r="19" spans="1:21" s="194" customFormat="1" ht="103.5">
      <c r="A19" s="216">
        <v>1</v>
      </c>
      <c r="B19" s="132" t="s">
        <v>721</v>
      </c>
      <c r="C19" s="218" t="s">
        <v>722</v>
      </c>
      <c r="D19" s="222">
        <v>995461</v>
      </c>
      <c r="E19" s="301"/>
      <c r="F19" s="224">
        <v>0.18</v>
      </c>
      <c r="G19" s="300"/>
      <c r="H19" s="225" t="s">
        <v>723</v>
      </c>
      <c r="I19" s="218" t="s">
        <v>724</v>
      </c>
      <c r="J19" s="220">
        <v>164</v>
      </c>
      <c r="K19" s="218">
        <v>1015</v>
      </c>
      <c r="L19" s="221">
        <v>0.14050000000000001</v>
      </c>
      <c r="M19" s="221">
        <f t="shared" ref="M19:M25" si="0">K19/1.1405</f>
        <v>889.96054362121868</v>
      </c>
      <c r="N19" s="226">
        <f>J19*M19</f>
        <v>145953.52915387985</v>
      </c>
      <c r="O19" s="201">
        <f t="shared" ref="O19:O25" si="1">IF(ISBLANK(G19),F19*N19,G19*N19)</f>
        <v>26271.63524769837</v>
      </c>
      <c r="P19" s="227">
        <f>N19+O19</f>
        <v>172225.16440157822</v>
      </c>
    </row>
    <row r="20" spans="1:21" s="194" customFormat="1" ht="103.5">
      <c r="A20" s="216">
        <v>2</v>
      </c>
      <c r="B20" s="132" t="s">
        <v>721</v>
      </c>
      <c r="C20" s="218" t="s">
        <v>725</v>
      </c>
      <c r="D20" s="222">
        <v>995461</v>
      </c>
      <c r="E20" s="301"/>
      <c r="F20" s="224">
        <v>0.18</v>
      </c>
      <c r="G20" s="300"/>
      <c r="H20" s="225" t="s">
        <v>726</v>
      </c>
      <c r="I20" s="218" t="s">
        <v>724</v>
      </c>
      <c r="J20" s="220">
        <v>104</v>
      </c>
      <c r="K20" s="218">
        <v>1182</v>
      </c>
      <c r="L20" s="221">
        <v>0.14050000000000001</v>
      </c>
      <c r="M20" s="221">
        <f t="shared" si="0"/>
        <v>1036.3875493204735</v>
      </c>
      <c r="N20" s="226">
        <f t="shared" ref="N20:N25" si="2">J20*M20</f>
        <v>107784.30512932924</v>
      </c>
      <c r="O20" s="201">
        <f t="shared" si="1"/>
        <v>19401.174923279261</v>
      </c>
      <c r="P20" s="227">
        <f t="shared" ref="P20:P53" si="3">N20+O20</f>
        <v>127185.4800526085</v>
      </c>
    </row>
    <row r="21" spans="1:21" s="194" customFormat="1" ht="120.75">
      <c r="A21" s="216">
        <v>2</v>
      </c>
      <c r="B21" s="132" t="s">
        <v>721</v>
      </c>
      <c r="C21" s="218">
        <v>1.1100000000000001</v>
      </c>
      <c r="D21" s="222">
        <v>995461</v>
      </c>
      <c r="E21" s="301"/>
      <c r="F21" s="224">
        <v>0.18</v>
      </c>
      <c r="G21" s="300"/>
      <c r="H21" s="228" t="s">
        <v>727</v>
      </c>
      <c r="I21" s="218" t="s">
        <v>724</v>
      </c>
      <c r="J21" s="220">
        <f>[2]Summary!D9</f>
        <v>20</v>
      </c>
      <c r="K21" s="218">
        <v>1562</v>
      </c>
      <c r="L21" s="221">
        <v>0.14050000000000001</v>
      </c>
      <c r="M21" s="221">
        <f t="shared" si="0"/>
        <v>1369.57474791758</v>
      </c>
      <c r="N21" s="226">
        <f t="shared" si="2"/>
        <v>27391.494958351599</v>
      </c>
      <c r="O21" s="201">
        <f t="shared" si="1"/>
        <v>4930.4690925032874</v>
      </c>
      <c r="P21" s="227">
        <f t="shared" si="3"/>
        <v>32321.964050854887</v>
      </c>
    </row>
    <row r="22" spans="1:21" s="194" customFormat="1" ht="69">
      <c r="A22" s="216">
        <v>3</v>
      </c>
      <c r="B22" s="132" t="s">
        <v>721</v>
      </c>
      <c r="C22" s="218">
        <v>1.25</v>
      </c>
      <c r="D22" s="222">
        <v>995461</v>
      </c>
      <c r="E22" s="301"/>
      <c r="F22" s="224">
        <v>0.18</v>
      </c>
      <c r="G22" s="300"/>
      <c r="H22" s="225" t="s">
        <v>728</v>
      </c>
      <c r="I22" s="218" t="s">
        <v>4</v>
      </c>
      <c r="J22" s="220">
        <v>44</v>
      </c>
      <c r="K22" s="218">
        <v>369</v>
      </c>
      <c r="L22" s="221">
        <v>0.14050000000000001</v>
      </c>
      <c r="M22" s="221">
        <f t="shared" si="0"/>
        <v>323.54230600613766</v>
      </c>
      <c r="N22" s="226">
        <f t="shared" si="2"/>
        <v>14235.861464270058</v>
      </c>
      <c r="O22" s="201">
        <f t="shared" si="1"/>
        <v>2562.4550635686105</v>
      </c>
      <c r="P22" s="227">
        <f t="shared" si="3"/>
        <v>16798.31652783867</v>
      </c>
      <c r="S22" s="463"/>
      <c r="T22" s="463"/>
      <c r="U22" s="463"/>
    </row>
    <row r="23" spans="1:21" s="194" customFormat="1" ht="69">
      <c r="A23" s="216">
        <v>4</v>
      </c>
      <c r="B23" s="132" t="s">
        <v>721</v>
      </c>
      <c r="C23" s="218">
        <v>1.31</v>
      </c>
      <c r="D23" s="222">
        <v>995461</v>
      </c>
      <c r="E23" s="301"/>
      <c r="F23" s="224">
        <v>0.18</v>
      </c>
      <c r="G23" s="300"/>
      <c r="H23" s="225" t="s">
        <v>729</v>
      </c>
      <c r="I23" s="218" t="s">
        <v>4</v>
      </c>
      <c r="J23" s="220">
        <v>44</v>
      </c>
      <c r="K23" s="218">
        <v>477</v>
      </c>
      <c r="L23" s="221">
        <v>0.14050000000000001</v>
      </c>
      <c r="M23" s="221">
        <f t="shared" si="0"/>
        <v>418.23761508110476</v>
      </c>
      <c r="N23" s="226">
        <f t="shared" si="2"/>
        <v>18402.45506356861</v>
      </c>
      <c r="O23" s="201">
        <f t="shared" si="1"/>
        <v>3312.4419114423495</v>
      </c>
      <c r="P23" s="227">
        <f t="shared" si="3"/>
        <v>21714.896975010961</v>
      </c>
    </row>
    <row r="24" spans="1:21" s="194" customFormat="1" ht="69">
      <c r="A24" s="216">
        <v>5</v>
      </c>
      <c r="B24" s="132" t="s">
        <v>721</v>
      </c>
      <c r="C24" s="218">
        <v>1.32</v>
      </c>
      <c r="D24" s="222">
        <v>995461</v>
      </c>
      <c r="E24" s="301"/>
      <c r="F24" s="224">
        <v>0.18</v>
      </c>
      <c r="G24" s="300"/>
      <c r="H24" s="225" t="s">
        <v>730</v>
      </c>
      <c r="I24" s="218" t="s">
        <v>4</v>
      </c>
      <c r="J24" s="220">
        <v>40</v>
      </c>
      <c r="K24" s="218">
        <v>586</v>
      </c>
      <c r="L24" s="221">
        <v>0.14050000000000001</v>
      </c>
      <c r="M24" s="221">
        <f t="shared" si="0"/>
        <v>513.80973257343271</v>
      </c>
      <c r="N24" s="226">
        <f t="shared" si="2"/>
        <v>20552.389302937307</v>
      </c>
      <c r="O24" s="201">
        <f t="shared" si="1"/>
        <v>3699.4300745287151</v>
      </c>
      <c r="P24" s="227">
        <f t="shared" si="3"/>
        <v>24251.819377466021</v>
      </c>
    </row>
    <row r="25" spans="1:21" s="194" customFormat="1" ht="69">
      <c r="A25" s="216">
        <v>6</v>
      </c>
      <c r="B25" s="132" t="s">
        <v>721</v>
      </c>
      <c r="C25" s="218">
        <v>1.57</v>
      </c>
      <c r="D25" s="222">
        <v>995461</v>
      </c>
      <c r="E25" s="301"/>
      <c r="F25" s="224">
        <v>0.18</v>
      </c>
      <c r="G25" s="300"/>
      <c r="H25" s="225" t="s">
        <v>731</v>
      </c>
      <c r="I25" s="218" t="s">
        <v>4</v>
      </c>
      <c r="J25" s="220">
        <v>24</v>
      </c>
      <c r="K25" s="218">
        <v>727</v>
      </c>
      <c r="L25" s="221">
        <v>0.14050000000000001</v>
      </c>
      <c r="M25" s="221">
        <f t="shared" si="0"/>
        <v>637.43971942130645</v>
      </c>
      <c r="N25" s="226">
        <f t="shared" si="2"/>
        <v>15298.553266111354</v>
      </c>
      <c r="O25" s="201">
        <f t="shared" si="1"/>
        <v>2753.7395879000437</v>
      </c>
      <c r="P25" s="227">
        <f t="shared" si="3"/>
        <v>18052.292854011397</v>
      </c>
    </row>
    <row r="26" spans="1:21" s="194" customFormat="1" ht="17.25">
      <c r="A26" s="216"/>
      <c r="B26" s="229"/>
      <c r="C26" s="218"/>
      <c r="D26" s="222"/>
      <c r="E26" s="218"/>
      <c r="F26" s="224"/>
      <c r="G26" s="218"/>
      <c r="H26" s="230" t="s">
        <v>732</v>
      </c>
      <c r="I26" s="218"/>
      <c r="J26" s="220"/>
      <c r="K26" s="218"/>
      <c r="L26" s="221"/>
      <c r="M26" s="221"/>
      <c r="N26" s="226"/>
      <c r="O26" s="201"/>
      <c r="P26" s="227"/>
    </row>
    <row r="27" spans="1:21" s="194" customFormat="1" ht="69">
      <c r="A27" s="216"/>
      <c r="B27" s="132" t="s">
        <v>721</v>
      </c>
      <c r="C27" s="218">
        <v>1.18</v>
      </c>
      <c r="D27" s="222"/>
      <c r="E27" s="218"/>
      <c r="F27" s="224"/>
      <c r="G27" s="218"/>
      <c r="H27" s="225" t="s">
        <v>733</v>
      </c>
      <c r="I27" s="218"/>
      <c r="J27" s="220"/>
      <c r="K27" s="218"/>
      <c r="L27" s="221"/>
      <c r="M27" s="221"/>
      <c r="N27" s="226"/>
      <c r="O27" s="201"/>
      <c r="P27" s="227">
        <f t="shared" si="3"/>
        <v>0</v>
      </c>
    </row>
    <row r="28" spans="1:21" s="194" customFormat="1" ht="30">
      <c r="A28" s="216">
        <v>7</v>
      </c>
      <c r="B28" s="132" t="s">
        <v>721</v>
      </c>
      <c r="C28" s="218" t="s">
        <v>734</v>
      </c>
      <c r="D28" s="222">
        <v>995461</v>
      </c>
      <c r="E28" s="301"/>
      <c r="F28" s="224">
        <v>0.18</v>
      </c>
      <c r="G28" s="300"/>
      <c r="H28" s="225" t="s">
        <v>735</v>
      </c>
      <c r="I28" s="218" t="s">
        <v>9</v>
      </c>
      <c r="J28" s="220">
        <f>52*25</f>
        <v>1300</v>
      </c>
      <c r="K28" s="218">
        <v>38</v>
      </c>
      <c r="L28" s="221">
        <v>0.14050000000000001</v>
      </c>
      <c r="M28" s="221">
        <f t="shared" ref="M28:M53" si="4">K28/1.1405</f>
        <v>33.318719859710654</v>
      </c>
      <c r="N28" s="226">
        <f t="shared" ref="N28:N53" si="5">J28*M28</f>
        <v>43314.335817623854</v>
      </c>
      <c r="O28" s="201">
        <f>IF(ISBLANK(G28),F28*N28,G28*N28)</f>
        <v>7796.5804471722931</v>
      </c>
      <c r="P28" s="227">
        <f t="shared" si="3"/>
        <v>51110.916264796149</v>
      </c>
    </row>
    <row r="29" spans="1:21" s="194" customFormat="1" ht="69">
      <c r="A29" s="216"/>
      <c r="B29" s="132" t="s">
        <v>721</v>
      </c>
      <c r="C29" s="218">
        <v>1.21</v>
      </c>
      <c r="D29" s="222"/>
      <c r="E29" s="218"/>
      <c r="F29" s="224"/>
      <c r="G29" s="218"/>
      <c r="H29" s="225" t="s">
        <v>736</v>
      </c>
      <c r="I29" s="218"/>
      <c r="J29" s="220"/>
      <c r="K29" s="218"/>
      <c r="L29" s="221"/>
      <c r="M29" s="221"/>
      <c r="N29" s="226"/>
      <c r="O29" s="201"/>
      <c r="P29" s="227"/>
    </row>
    <row r="30" spans="1:21" s="194" customFormat="1" ht="30">
      <c r="A30" s="216">
        <v>9</v>
      </c>
      <c r="B30" s="132" t="s">
        <v>721</v>
      </c>
      <c r="C30" s="218" t="s">
        <v>820</v>
      </c>
      <c r="D30" s="222">
        <v>995461</v>
      </c>
      <c r="E30" s="301"/>
      <c r="F30" s="224">
        <v>0.18</v>
      </c>
      <c r="G30" s="300"/>
      <c r="H30" s="225" t="s">
        <v>737</v>
      </c>
      <c r="I30" s="218" t="s">
        <v>9</v>
      </c>
      <c r="J30" s="220">
        <v>1300</v>
      </c>
      <c r="K30" s="218">
        <v>128</v>
      </c>
      <c r="L30" s="221">
        <v>0.14050000000000001</v>
      </c>
      <c r="M30" s="221">
        <f t="shared" si="4"/>
        <v>112.23147742218325</v>
      </c>
      <c r="N30" s="226">
        <f t="shared" si="5"/>
        <v>145900.92064883822</v>
      </c>
      <c r="O30" s="201">
        <f>IF(ISBLANK(G30),F30*N30,G30*N30)</f>
        <v>26262.165716790878</v>
      </c>
      <c r="P30" s="227">
        <f t="shared" si="3"/>
        <v>172163.0863656291</v>
      </c>
    </row>
    <row r="31" spans="1:21" s="194" customFormat="1" ht="51.75">
      <c r="A31" s="216"/>
      <c r="B31" s="132" t="s">
        <v>721</v>
      </c>
      <c r="C31" s="218">
        <v>1.24</v>
      </c>
      <c r="D31" s="222"/>
      <c r="E31" s="218"/>
      <c r="F31" s="224"/>
      <c r="G31" s="224"/>
      <c r="H31" s="225" t="s">
        <v>738</v>
      </c>
      <c r="I31" s="218"/>
      <c r="J31" s="220"/>
      <c r="K31" s="218"/>
      <c r="L31" s="221"/>
      <c r="M31" s="221"/>
      <c r="N31" s="226"/>
      <c r="O31" s="201"/>
      <c r="P31" s="227"/>
    </row>
    <row r="32" spans="1:21" s="194" customFormat="1" ht="30">
      <c r="A32" s="216">
        <v>10</v>
      </c>
      <c r="B32" s="132" t="s">
        <v>721</v>
      </c>
      <c r="C32" s="218" t="s">
        <v>739</v>
      </c>
      <c r="D32" s="222">
        <v>995461</v>
      </c>
      <c r="E32" s="301"/>
      <c r="F32" s="224">
        <v>0.18</v>
      </c>
      <c r="G32" s="300"/>
      <c r="H32" s="225" t="s">
        <v>740</v>
      </c>
      <c r="I32" s="218" t="s">
        <v>4</v>
      </c>
      <c r="J32" s="220">
        <v>28</v>
      </c>
      <c r="K32" s="218">
        <v>148</v>
      </c>
      <c r="L32" s="221">
        <v>0.14050000000000001</v>
      </c>
      <c r="M32" s="221">
        <f t="shared" si="4"/>
        <v>129.76764576939937</v>
      </c>
      <c r="N32" s="226">
        <f t="shared" si="5"/>
        <v>3633.4940815431823</v>
      </c>
      <c r="O32" s="201">
        <f>IF(ISBLANK(G32),F32*N32,G32*N32)</f>
        <v>654.02893467777278</v>
      </c>
      <c r="P32" s="227">
        <f t="shared" si="3"/>
        <v>4287.5230162209555</v>
      </c>
    </row>
    <row r="33" spans="1:16" s="194" customFormat="1" ht="17.25">
      <c r="A33" s="216"/>
      <c r="B33" s="229"/>
      <c r="C33" s="218"/>
      <c r="D33" s="222"/>
      <c r="E33" s="301"/>
      <c r="F33" s="224">
        <v>0.18</v>
      </c>
      <c r="G33" s="300"/>
      <c r="H33" s="230" t="s">
        <v>741</v>
      </c>
      <c r="I33" s="218"/>
      <c r="J33" s="220"/>
      <c r="K33" s="218"/>
      <c r="L33" s="221"/>
      <c r="M33" s="221"/>
      <c r="N33" s="226"/>
      <c r="O33" s="201"/>
      <c r="P33" s="227"/>
    </row>
    <row r="34" spans="1:16" s="194" customFormat="1" ht="69">
      <c r="A34" s="216"/>
      <c r="B34" s="132" t="s">
        <v>721</v>
      </c>
      <c r="C34" s="218">
        <v>1.1399999999999999</v>
      </c>
      <c r="D34" s="222"/>
      <c r="E34" s="218"/>
      <c r="F34" s="224"/>
      <c r="G34" s="224"/>
      <c r="H34" s="225" t="s">
        <v>742</v>
      </c>
      <c r="I34" s="231"/>
      <c r="J34" s="232"/>
      <c r="K34" s="231"/>
      <c r="L34" s="221"/>
      <c r="M34" s="221"/>
      <c r="N34" s="226"/>
      <c r="O34" s="201"/>
      <c r="P34" s="227"/>
    </row>
    <row r="35" spans="1:16" s="194" customFormat="1" ht="30">
      <c r="A35" s="216">
        <v>12</v>
      </c>
      <c r="B35" s="132" t="s">
        <v>721</v>
      </c>
      <c r="C35" s="218" t="s">
        <v>743</v>
      </c>
      <c r="D35" s="222">
        <v>995461</v>
      </c>
      <c r="E35" s="301"/>
      <c r="F35" s="224">
        <v>0.18</v>
      </c>
      <c r="G35" s="300"/>
      <c r="H35" s="225" t="s">
        <v>744</v>
      </c>
      <c r="I35" s="218" t="s">
        <v>9</v>
      </c>
      <c r="J35" s="220">
        <v>1045</v>
      </c>
      <c r="K35" s="218">
        <v>233</v>
      </c>
      <c r="L35" s="221">
        <v>0.14050000000000001</v>
      </c>
      <c r="M35" s="221">
        <f t="shared" si="4"/>
        <v>204.29636124506794</v>
      </c>
      <c r="N35" s="226">
        <f t="shared" si="5"/>
        <v>213489.697501096</v>
      </c>
      <c r="O35" s="201">
        <f>IF(ISBLANK(G35),F35*N35,G35*N35)</f>
        <v>38428.145550197281</v>
      </c>
      <c r="P35" s="227">
        <f t="shared" si="3"/>
        <v>251917.84305129328</v>
      </c>
    </row>
    <row r="36" spans="1:16" s="194" customFormat="1" ht="30">
      <c r="A36" s="216">
        <v>13</v>
      </c>
      <c r="B36" s="132" t="s">
        <v>721</v>
      </c>
      <c r="C36" s="218" t="s">
        <v>745</v>
      </c>
      <c r="D36" s="222">
        <v>995461</v>
      </c>
      <c r="E36" s="301"/>
      <c r="F36" s="224">
        <v>0.18</v>
      </c>
      <c r="G36" s="300"/>
      <c r="H36" s="225" t="s">
        <v>746</v>
      </c>
      <c r="I36" s="218" t="s">
        <v>9</v>
      </c>
      <c r="J36" s="220">
        <v>2350</v>
      </c>
      <c r="K36" s="218">
        <v>275</v>
      </c>
      <c r="L36" s="221">
        <v>0.14050000000000001</v>
      </c>
      <c r="M36" s="221">
        <f t="shared" si="4"/>
        <v>241.12231477422182</v>
      </c>
      <c r="N36" s="226">
        <f t="shared" si="5"/>
        <v>566637.43971942132</v>
      </c>
      <c r="O36" s="201">
        <f>IF(ISBLANK(G36),F36*N36,G36*N36)</f>
        <v>101994.73914949583</v>
      </c>
      <c r="P36" s="227">
        <f t="shared" si="3"/>
        <v>668632.17886891717</v>
      </c>
    </row>
    <row r="37" spans="1:16" s="194" customFormat="1" ht="30">
      <c r="A37" s="216">
        <v>14</v>
      </c>
      <c r="B37" s="132" t="s">
        <v>721</v>
      </c>
      <c r="C37" s="218" t="s">
        <v>747</v>
      </c>
      <c r="D37" s="222">
        <v>995461</v>
      </c>
      <c r="E37" s="301"/>
      <c r="F37" s="224">
        <v>0.18</v>
      </c>
      <c r="G37" s="300"/>
      <c r="H37" s="225" t="s">
        <v>748</v>
      </c>
      <c r="I37" s="218" t="s">
        <v>9</v>
      </c>
      <c r="J37" s="220">
        <v>1200</v>
      </c>
      <c r="K37" s="218">
        <v>334</v>
      </c>
      <c r="L37" s="221">
        <v>0.14050000000000001</v>
      </c>
      <c r="M37" s="221">
        <f t="shared" si="4"/>
        <v>292.85401139850939</v>
      </c>
      <c r="N37" s="226">
        <f t="shared" si="5"/>
        <v>351424.81367821124</v>
      </c>
      <c r="O37" s="201">
        <f>IF(ISBLANK(G37),F37*N37,G37*N37)</f>
        <v>63256.466462078024</v>
      </c>
      <c r="P37" s="227">
        <f t="shared" si="3"/>
        <v>414681.28014028928</v>
      </c>
    </row>
    <row r="38" spans="1:16" s="194" customFormat="1" ht="30">
      <c r="A38" s="216">
        <v>15</v>
      </c>
      <c r="B38" s="132" t="s">
        <v>721</v>
      </c>
      <c r="C38" s="218" t="s">
        <v>749</v>
      </c>
      <c r="D38" s="222">
        <v>995461</v>
      </c>
      <c r="E38" s="301"/>
      <c r="F38" s="224">
        <v>0.18</v>
      </c>
      <c r="G38" s="300"/>
      <c r="H38" s="225" t="s">
        <v>750</v>
      </c>
      <c r="I38" s="218" t="s">
        <v>9</v>
      </c>
      <c r="J38" s="220">
        <v>234</v>
      </c>
      <c r="K38" s="218">
        <v>439</v>
      </c>
      <c r="L38" s="221">
        <v>0.14050000000000001</v>
      </c>
      <c r="M38" s="221">
        <f t="shared" si="4"/>
        <v>384.91889522139411</v>
      </c>
      <c r="N38" s="226">
        <f t="shared" si="5"/>
        <v>90071.021481806223</v>
      </c>
      <c r="O38" s="201">
        <f>IF(ISBLANK(G38),F38*N38,G38*N38)</f>
        <v>16212.78386672512</v>
      </c>
      <c r="P38" s="227">
        <f t="shared" si="3"/>
        <v>106283.80534853134</v>
      </c>
    </row>
    <row r="39" spans="1:16" s="194" customFormat="1" ht="17.25">
      <c r="A39" s="216"/>
      <c r="B39" s="229"/>
      <c r="C39" s="218"/>
      <c r="D39" s="222"/>
      <c r="E39" s="218"/>
      <c r="F39" s="224"/>
      <c r="G39" s="224"/>
      <c r="H39" s="230" t="s">
        <v>751</v>
      </c>
      <c r="I39" s="218"/>
      <c r="J39" s="220"/>
      <c r="K39" s="218"/>
      <c r="L39" s="221"/>
      <c r="M39" s="221"/>
      <c r="N39" s="226"/>
      <c r="O39" s="201"/>
      <c r="P39" s="227"/>
    </row>
    <row r="40" spans="1:16" s="194" customFormat="1" ht="86.25">
      <c r="A40" s="216"/>
      <c r="B40" s="132" t="s">
        <v>721</v>
      </c>
      <c r="C40" s="218">
        <v>2.2999999999999998</v>
      </c>
      <c r="D40" s="222"/>
      <c r="E40" s="218"/>
      <c r="F40" s="224"/>
      <c r="G40" s="224"/>
      <c r="H40" s="225" t="s">
        <v>752</v>
      </c>
      <c r="I40" s="218"/>
      <c r="J40" s="220"/>
      <c r="K40" s="218"/>
      <c r="L40" s="221"/>
      <c r="M40" s="221"/>
      <c r="N40" s="226"/>
      <c r="O40" s="201"/>
      <c r="P40" s="227"/>
    </row>
    <row r="41" spans="1:16" s="194" customFormat="1" ht="30">
      <c r="A41" s="216">
        <v>17</v>
      </c>
      <c r="B41" s="132" t="s">
        <v>721</v>
      </c>
      <c r="C41" s="218" t="s">
        <v>753</v>
      </c>
      <c r="D41" s="222">
        <v>998731</v>
      </c>
      <c r="E41" s="301"/>
      <c r="F41" s="224">
        <v>0.18</v>
      </c>
      <c r="G41" s="300"/>
      <c r="H41" s="225" t="s">
        <v>754</v>
      </c>
      <c r="I41" s="218" t="s">
        <v>4</v>
      </c>
      <c r="J41" s="220">
        <f>[2]Summary!G15</f>
        <v>4</v>
      </c>
      <c r="K41" s="218">
        <v>2206</v>
      </c>
      <c r="L41" s="221">
        <v>0.14050000000000001</v>
      </c>
      <c r="M41" s="221">
        <f t="shared" si="4"/>
        <v>1934.2393686979394</v>
      </c>
      <c r="N41" s="226">
        <f t="shared" si="5"/>
        <v>7736.9574747917577</v>
      </c>
      <c r="O41" s="201">
        <f>IF(ISBLANK(G41),F41*N41,G41*N41)</f>
        <v>1392.6523454625162</v>
      </c>
      <c r="P41" s="227">
        <f t="shared" si="3"/>
        <v>9129.6098202542744</v>
      </c>
    </row>
    <row r="42" spans="1:16" s="194" customFormat="1" ht="30">
      <c r="A42" s="216">
        <v>18</v>
      </c>
      <c r="B42" s="132" t="s">
        <v>721</v>
      </c>
      <c r="C42" s="218" t="s">
        <v>755</v>
      </c>
      <c r="D42" s="222">
        <v>998731</v>
      </c>
      <c r="E42" s="301"/>
      <c r="F42" s="224">
        <v>0.18</v>
      </c>
      <c r="G42" s="300"/>
      <c r="H42" s="225" t="s">
        <v>756</v>
      </c>
      <c r="I42" s="218" t="s">
        <v>4</v>
      </c>
      <c r="J42" s="220">
        <v>8</v>
      </c>
      <c r="K42" s="218">
        <v>3141</v>
      </c>
      <c r="L42" s="221">
        <v>0.14050000000000001</v>
      </c>
      <c r="M42" s="221">
        <f t="shared" si="4"/>
        <v>2754.0552389302934</v>
      </c>
      <c r="N42" s="226">
        <f t="shared" si="5"/>
        <v>22032.441911442347</v>
      </c>
      <c r="O42" s="201">
        <f>IF(ISBLANK(G42),F42*N42,G42*N42)</f>
        <v>3965.8395440596223</v>
      </c>
      <c r="P42" s="227">
        <f t="shared" si="3"/>
        <v>25998.281455501969</v>
      </c>
    </row>
    <row r="43" spans="1:16" s="194" customFormat="1" ht="69">
      <c r="A43" s="216"/>
      <c r="B43" s="132" t="s">
        <v>721</v>
      </c>
      <c r="C43" s="218">
        <v>2.1</v>
      </c>
      <c r="D43" s="222"/>
      <c r="E43" s="218"/>
      <c r="F43" s="224"/>
      <c r="G43" s="218"/>
      <c r="H43" s="225" t="s">
        <v>757</v>
      </c>
      <c r="I43" s="218"/>
      <c r="J43" s="220"/>
      <c r="K43" s="218"/>
      <c r="L43" s="221"/>
      <c r="M43" s="221"/>
      <c r="N43" s="226"/>
      <c r="O43" s="201"/>
      <c r="P43" s="227"/>
    </row>
    <row r="44" spans="1:16" s="194" customFormat="1" ht="30">
      <c r="A44" s="216">
        <v>20</v>
      </c>
      <c r="B44" s="132" t="s">
        <v>721</v>
      </c>
      <c r="C44" s="218" t="s">
        <v>475</v>
      </c>
      <c r="D44" s="222">
        <v>998736</v>
      </c>
      <c r="E44" s="301"/>
      <c r="F44" s="224">
        <v>0.18</v>
      </c>
      <c r="G44" s="300"/>
      <c r="H44" s="225" t="s">
        <v>758</v>
      </c>
      <c r="I44" s="218" t="s">
        <v>4</v>
      </c>
      <c r="J44" s="220">
        <v>32</v>
      </c>
      <c r="K44" s="218">
        <v>256</v>
      </c>
      <c r="L44" s="221">
        <v>0.14050000000000001</v>
      </c>
      <c r="M44" s="221">
        <f t="shared" si="4"/>
        <v>224.46295484436649</v>
      </c>
      <c r="N44" s="226">
        <f t="shared" si="5"/>
        <v>7182.8145550197278</v>
      </c>
      <c r="O44" s="201">
        <f>IF(ISBLANK(G44),F44*N44,G44*N44)</f>
        <v>1292.906619903551</v>
      </c>
      <c r="P44" s="227">
        <f t="shared" si="3"/>
        <v>8475.7211749232792</v>
      </c>
    </row>
    <row r="45" spans="1:16" s="194" customFormat="1" ht="30">
      <c r="A45" s="216">
        <v>21</v>
      </c>
      <c r="B45" s="132" t="s">
        <v>721</v>
      </c>
      <c r="C45" s="218" t="s">
        <v>475</v>
      </c>
      <c r="D45" s="222">
        <v>998736</v>
      </c>
      <c r="E45" s="301"/>
      <c r="F45" s="224">
        <v>0.18</v>
      </c>
      <c r="G45" s="300"/>
      <c r="H45" s="225" t="s">
        <v>759</v>
      </c>
      <c r="I45" s="218" t="s">
        <v>4</v>
      </c>
      <c r="J45" s="220">
        <v>64</v>
      </c>
      <c r="K45" s="218">
        <v>256</v>
      </c>
      <c r="L45" s="221">
        <v>0.14050000000000001</v>
      </c>
      <c r="M45" s="221">
        <f t="shared" si="4"/>
        <v>224.46295484436649</v>
      </c>
      <c r="N45" s="226">
        <f t="shared" si="5"/>
        <v>14365.629110039456</v>
      </c>
      <c r="O45" s="201">
        <f>IF(ISBLANK(G45),F45*N45,G45*N45)</f>
        <v>2585.813239807102</v>
      </c>
      <c r="P45" s="227">
        <f t="shared" si="3"/>
        <v>16951.442349846558</v>
      </c>
    </row>
    <row r="46" spans="1:16" s="194" customFormat="1" ht="30">
      <c r="A46" s="216">
        <v>22</v>
      </c>
      <c r="B46" s="132" t="s">
        <v>721</v>
      </c>
      <c r="C46" s="218" t="s">
        <v>760</v>
      </c>
      <c r="D46" s="222">
        <v>998736</v>
      </c>
      <c r="E46" s="301"/>
      <c r="F46" s="224">
        <v>0.18</v>
      </c>
      <c r="G46" s="300"/>
      <c r="H46" s="225" t="s">
        <v>761</v>
      </c>
      <c r="I46" s="218" t="s">
        <v>4</v>
      </c>
      <c r="J46" s="220">
        <v>4</v>
      </c>
      <c r="K46" s="218">
        <v>656</v>
      </c>
      <c r="L46" s="221">
        <v>0.14050000000000001</v>
      </c>
      <c r="M46" s="221">
        <f t="shared" si="4"/>
        <v>575.18632178868916</v>
      </c>
      <c r="N46" s="226">
        <f t="shared" si="5"/>
        <v>2300.7452871547566</v>
      </c>
      <c r="O46" s="201">
        <f>IF(ISBLANK(G46),F46*N46,G46*N46)</f>
        <v>414.13415168785616</v>
      </c>
      <c r="P46" s="227">
        <f t="shared" si="3"/>
        <v>2714.8794388426127</v>
      </c>
    </row>
    <row r="47" spans="1:16" s="194" customFormat="1" ht="86.25">
      <c r="A47" s="216"/>
      <c r="B47" s="132" t="s">
        <v>721</v>
      </c>
      <c r="C47" s="218">
        <v>2.14</v>
      </c>
      <c r="D47" s="222"/>
      <c r="E47" s="218"/>
      <c r="F47" s="224"/>
      <c r="G47" s="218"/>
      <c r="H47" s="225" t="s">
        <v>762</v>
      </c>
      <c r="I47" s="218"/>
      <c r="J47" s="220"/>
      <c r="K47" s="218"/>
      <c r="L47" s="221"/>
      <c r="M47" s="221"/>
      <c r="N47" s="226"/>
      <c r="O47" s="201"/>
      <c r="P47" s="227"/>
    </row>
    <row r="48" spans="1:16" s="194" customFormat="1" ht="30">
      <c r="A48" s="216">
        <v>23</v>
      </c>
      <c r="B48" s="132" t="s">
        <v>721</v>
      </c>
      <c r="C48" s="218" t="s">
        <v>763</v>
      </c>
      <c r="D48" s="222">
        <v>998736</v>
      </c>
      <c r="E48" s="301"/>
      <c r="F48" s="224">
        <v>0.18</v>
      </c>
      <c r="G48" s="300"/>
      <c r="H48" s="225" t="s">
        <v>764</v>
      </c>
      <c r="I48" s="218" t="s">
        <v>4</v>
      </c>
      <c r="J48" s="220">
        <v>8</v>
      </c>
      <c r="K48" s="218">
        <v>2642</v>
      </c>
      <c r="L48" s="221">
        <v>0.14050000000000001</v>
      </c>
      <c r="M48" s="221">
        <f t="shared" si="4"/>
        <v>2316.5278386672512</v>
      </c>
      <c r="N48" s="226">
        <f t="shared" si="5"/>
        <v>18532.22270933801</v>
      </c>
      <c r="O48" s="201">
        <f>IF(ISBLANK(G48),F48*N48,G48*N48)</f>
        <v>3335.8000876808414</v>
      </c>
      <c r="P48" s="227">
        <f t="shared" si="3"/>
        <v>21868.02279701885</v>
      </c>
    </row>
    <row r="49" spans="1:19" s="194" customFormat="1" ht="86.25">
      <c r="A49" s="233"/>
      <c r="B49" s="132" t="s">
        <v>721</v>
      </c>
      <c r="C49" s="234">
        <v>2.14</v>
      </c>
      <c r="D49" s="222"/>
      <c r="E49" s="218"/>
      <c r="F49" s="224"/>
      <c r="G49" s="218"/>
      <c r="H49" s="225" t="s">
        <v>765</v>
      </c>
      <c r="I49" s="218"/>
      <c r="J49" s="220"/>
      <c r="K49" s="218"/>
      <c r="L49" s="221"/>
      <c r="M49" s="221"/>
      <c r="N49" s="226"/>
      <c r="O49" s="201"/>
      <c r="P49" s="227"/>
      <c r="S49" s="235"/>
    </row>
    <row r="50" spans="1:19" s="194" customFormat="1" ht="30" customHeight="1">
      <c r="A50" s="233">
        <v>26</v>
      </c>
      <c r="B50" s="132" t="s">
        <v>721</v>
      </c>
      <c r="C50" s="234" t="s">
        <v>766</v>
      </c>
      <c r="D50" s="222">
        <v>998736</v>
      </c>
      <c r="E50" s="301"/>
      <c r="F50" s="224">
        <v>0.18</v>
      </c>
      <c r="G50" s="300"/>
      <c r="H50" s="225" t="s">
        <v>767</v>
      </c>
      <c r="I50" s="218" t="s">
        <v>4</v>
      </c>
      <c r="J50" s="220">
        <v>4</v>
      </c>
      <c r="K50" s="218">
        <v>2028</v>
      </c>
      <c r="L50" s="221">
        <v>0.14050000000000001</v>
      </c>
      <c r="M50" s="221">
        <f t="shared" si="4"/>
        <v>1778.1674704077159</v>
      </c>
      <c r="N50" s="226">
        <f t="shared" si="5"/>
        <v>7112.6698816308635</v>
      </c>
      <c r="O50" s="201">
        <f>IF(ISBLANK(G50),F50*N50,G50*N50)</f>
        <v>1280.2805786935553</v>
      </c>
      <c r="P50" s="227">
        <f t="shared" si="3"/>
        <v>8392.9504603244186</v>
      </c>
    </row>
    <row r="51" spans="1:19" ht="17.25">
      <c r="A51" s="216"/>
      <c r="B51" s="229"/>
      <c r="C51" s="218"/>
      <c r="D51" s="222"/>
      <c r="E51" s="218"/>
      <c r="F51" s="224"/>
      <c r="G51" s="218"/>
      <c r="H51" s="230" t="s">
        <v>768</v>
      </c>
      <c r="I51" s="218"/>
      <c r="J51" s="220"/>
      <c r="K51" s="236"/>
      <c r="L51" s="221"/>
      <c r="M51" s="221"/>
      <c r="N51" s="226"/>
      <c r="O51" s="201"/>
      <c r="P51" s="227"/>
      <c r="R51" s="194"/>
    </row>
    <row r="52" spans="1:19" ht="69">
      <c r="A52" s="216">
        <v>43</v>
      </c>
      <c r="B52" s="132" t="s">
        <v>721</v>
      </c>
      <c r="C52" s="218">
        <v>5.4</v>
      </c>
      <c r="D52" s="222">
        <v>998739</v>
      </c>
      <c r="E52" s="301"/>
      <c r="F52" s="224">
        <v>0.18</v>
      </c>
      <c r="G52" s="300"/>
      <c r="H52" s="225" t="s">
        <v>769</v>
      </c>
      <c r="I52" s="218" t="s">
        <v>4</v>
      </c>
      <c r="J52" s="220">
        <v>6</v>
      </c>
      <c r="K52" s="236">
        <v>7472</v>
      </c>
      <c r="L52" s="221">
        <v>0.14050000000000001</v>
      </c>
      <c r="M52" s="221">
        <f t="shared" si="4"/>
        <v>6551.5124945199468</v>
      </c>
      <c r="N52" s="226">
        <f t="shared" si="5"/>
        <v>39309.074967119683</v>
      </c>
      <c r="O52" s="201">
        <f>IF(ISBLANK(G52),F52*N52,G52*N52)</f>
        <v>7075.6334940815423</v>
      </c>
      <c r="P52" s="227">
        <f t="shared" si="3"/>
        <v>46384.708461201226</v>
      </c>
      <c r="R52" s="194"/>
    </row>
    <row r="53" spans="1:19" ht="103.5">
      <c r="A53" s="238">
        <v>44</v>
      </c>
      <c r="B53" s="132" t="s">
        <v>721</v>
      </c>
      <c r="C53" s="239">
        <v>5.1100000000000003</v>
      </c>
      <c r="D53" s="222">
        <v>998739</v>
      </c>
      <c r="E53" s="301"/>
      <c r="F53" s="224">
        <v>0.18</v>
      </c>
      <c r="G53" s="300"/>
      <c r="H53" s="240" t="s">
        <v>770</v>
      </c>
      <c r="I53" s="239" t="s">
        <v>9</v>
      </c>
      <c r="J53" s="241">
        <v>100</v>
      </c>
      <c r="K53" s="242">
        <v>706</v>
      </c>
      <c r="L53" s="221">
        <v>0.14050000000000001</v>
      </c>
      <c r="M53" s="221">
        <f t="shared" si="4"/>
        <v>619.02674265672943</v>
      </c>
      <c r="N53" s="226">
        <f t="shared" si="5"/>
        <v>61902.67426567294</v>
      </c>
      <c r="O53" s="201">
        <f>IF(ISBLANK(G53),F53*N53,G53*N53)</f>
        <v>11142.481367821129</v>
      </c>
      <c r="P53" s="227">
        <f t="shared" si="3"/>
        <v>73045.155633494069</v>
      </c>
      <c r="R53" s="194"/>
    </row>
    <row r="54" spans="1:19" ht="20.25">
      <c r="A54" s="238"/>
      <c r="B54" s="229"/>
      <c r="C54" s="239"/>
      <c r="D54" s="243"/>
      <c r="E54" s="218"/>
      <c r="F54" s="224"/>
      <c r="G54" s="239"/>
      <c r="H54" s="464" t="s">
        <v>771</v>
      </c>
      <c r="I54" s="464"/>
      <c r="J54" s="464"/>
      <c r="K54" s="464"/>
      <c r="L54" s="464"/>
      <c r="M54" s="464"/>
      <c r="N54" s="244">
        <f>SUM(N19:N53)</f>
        <v>1944565.5414291976</v>
      </c>
      <c r="O54" s="193">
        <f>SUM(O19:O53)</f>
        <v>350021.7974572556</v>
      </c>
      <c r="P54" s="245">
        <f>N54+O54</f>
        <v>2294587.3388864533</v>
      </c>
      <c r="S54" s="246"/>
    </row>
    <row r="55" spans="1:19" ht="20.25">
      <c r="A55" s="238"/>
      <c r="B55" s="229"/>
      <c r="C55" s="239"/>
      <c r="D55" s="243"/>
      <c r="E55" s="218"/>
      <c r="F55" s="224"/>
      <c r="G55" s="239"/>
      <c r="H55" s="465" t="s">
        <v>772</v>
      </c>
      <c r="I55" s="465"/>
      <c r="J55" s="465"/>
      <c r="K55" s="465"/>
      <c r="L55" s="465"/>
      <c r="M55" s="465"/>
      <c r="N55" s="312"/>
      <c r="O55" s="247">
        <f>N55</f>
        <v>0</v>
      </c>
      <c r="P55" s="248"/>
    </row>
    <row r="56" spans="1:19" ht="15">
      <c r="A56" s="35"/>
      <c r="B56" s="35"/>
      <c r="C56" s="11"/>
      <c r="D56" s="11"/>
      <c r="E56" s="11"/>
      <c r="F56" s="11"/>
      <c r="G56" s="11"/>
      <c r="H56" s="465" t="s">
        <v>208</v>
      </c>
      <c r="I56" s="465"/>
      <c r="J56" s="465"/>
      <c r="K56" s="465"/>
      <c r="L56" s="465"/>
      <c r="M56" s="465"/>
      <c r="N56" s="249">
        <f>N54*N55</f>
        <v>0</v>
      </c>
      <c r="O56" s="250">
        <f>O54*O55</f>
        <v>0</v>
      </c>
      <c r="P56" s="251"/>
    </row>
    <row r="57" spans="1:19" ht="15">
      <c r="A57" s="16"/>
      <c r="B57" s="16"/>
      <c r="C57" s="11"/>
      <c r="D57" s="11"/>
      <c r="E57" s="11"/>
      <c r="F57" s="11"/>
      <c r="G57" s="11"/>
      <c r="H57" s="465" t="s">
        <v>209</v>
      </c>
      <c r="I57" s="465"/>
      <c r="J57" s="465"/>
      <c r="K57" s="465"/>
      <c r="L57" s="465"/>
      <c r="M57" s="465"/>
      <c r="N57" s="252">
        <f>N54+N56</f>
        <v>1944565.5414291976</v>
      </c>
      <c r="O57" s="251"/>
      <c r="P57" s="251"/>
    </row>
    <row r="58" spans="1:19" ht="15">
      <c r="A58" s="45"/>
      <c r="B58" s="45"/>
      <c r="C58" s="45"/>
      <c r="D58" s="45"/>
      <c r="E58" s="45"/>
      <c r="F58" s="45"/>
      <c r="G58" s="45"/>
      <c r="H58" s="462" t="s">
        <v>210</v>
      </c>
      <c r="I58" s="462"/>
      <c r="J58" s="462"/>
      <c r="K58" s="462"/>
      <c r="L58" s="462"/>
      <c r="M58" s="462"/>
      <c r="N58" s="253"/>
      <c r="O58" s="254">
        <f>O54+O56</f>
        <v>350021.7974572556</v>
      </c>
      <c r="P58" s="251"/>
    </row>
  </sheetData>
  <sheetProtection algorithmName="SHA-512" hashValue="jCqT/jDv69i226yJsasCUnnsRX1kdrMFvGdRm+x2H0rGyPOhELs7wFFCPq0YqR3m8Hs2eNt1z901nLPaRN0ugA==" saltValue="sJe76fMp4iH1/nbdDk3vgQ==" spinCount="100000" sheet="1" objects="1" scenarios="1"/>
  <mergeCells count="42">
    <mergeCell ref="A1:P1"/>
    <mergeCell ref="A2:P2"/>
    <mergeCell ref="A3:P3"/>
    <mergeCell ref="A4:P4"/>
    <mergeCell ref="A5:P5"/>
    <mergeCell ref="A6:P6"/>
    <mergeCell ref="E7:M7"/>
    <mergeCell ref="N7:P7"/>
    <mergeCell ref="A8:D8"/>
    <mergeCell ref="E8:M8"/>
    <mergeCell ref="N8:P8"/>
    <mergeCell ref="A9:D9"/>
    <mergeCell ref="E9:M9"/>
    <mergeCell ref="N9:P9"/>
    <mergeCell ref="E10:M10"/>
    <mergeCell ref="N10:P10"/>
    <mergeCell ref="E11:M11"/>
    <mergeCell ref="N11:P11"/>
    <mergeCell ref="A12:I12"/>
    <mergeCell ref="N12:P12"/>
    <mergeCell ref="A13:P13"/>
    <mergeCell ref="A14:A15"/>
    <mergeCell ref="B14:B15"/>
    <mergeCell ref="C14:C15"/>
    <mergeCell ref="D14:D15"/>
    <mergeCell ref="E14:E15"/>
    <mergeCell ref="F14:G15"/>
    <mergeCell ref="H14:H15"/>
    <mergeCell ref="I14:I15"/>
    <mergeCell ref="J14:J15"/>
    <mergeCell ref="K14:K15"/>
    <mergeCell ref="L14:L15"/>
    <mergeCell ref="M14:M15"/>
    <mergeCell ref="N14:N15"/>
    <mergeCell ref="O14:O15"/>
    <mergeCell ref="P14:P15"/>
    <mergeCell ref="H58:M58"/>
    <mergeCell ref="S22:U22"/>
    <mergeCell ref="H54:M54"/>
    <mergeCell ref="H55:M55"/>
    <mergeCell ref="H56:M56"/>
    <mergeCell ref="H57:M5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5"/>
  <sheetViews>
    <sheetView topLeftCell="A34" zoomScale="80" zoomScaleNormal="80" workbookViewId="0">
      <selection activeCell="K38" sqref="K38"/>
    </sheetView>
  </sheetViews>
  <sheetFormatPr defaultRowHeight="14.25"/>
  <cols>
    <col min="1" max="1" width="7" style="237" bestFit="1" customWidth="1"/>
    <col min="2" max="2" width="17.5703125" style="237" customWidth="1"/>
    <col min="3" max="3" width="15.42578125" style="237" customWidth="1"/>
    <col min="4" max="4" width="15.42578125" style="255" customWidth="1"/>
    <col min="5" max="7" width="15.42578125" style="237" customWidth="1"/>
    <col min="8" max="8" width="126" style="256" customWidth="1"/>
    <col min="9" max="9" width="8.28515625" style="257" customWidth="1"/>
    <col min="10" max="10" width="10.7109375" style="257" customWidth="1"/>
    <col min="11" max="11" width="22" style="257" customWidth="1"/>
    <col min="12" max="12" width="33.140625" style="257" customWidth="1"/>
    <col min="13" max="13" width="19.42578125" style="237" customWidth="1"/>
    <col min="14" max="14" width="26.140625" style="237" customWidth="1"/>
    <col min="15" max="15" width="14" style="237" bestFit="1" customWidth="1"/>
    <col min="16" max="16384" width="9.140625" style="237"/>
  </cols>
  <sheetData>
    <row r="1" spans="1:14" s="55" customFormat="1" ht="15">
      <c r="A1" s="400" t="s">
        <v>70</v>
      </c>
      <c r="B1" s="400"/>
      <c r="C1" s="400"/>
      <c r="D1" s="400"/>
      <c r="E1" s="400"/>
      <c r="F1" s="400"/>
      <c r="G1" s="400"/>
      <c r="H1" s="400"/>
      <c r="I1" s="400"/>
      <c r="J1" s="400"/>
      <c r="K1" s="400"/>
      <c r="L1" s="400"/>
      <c r="M1" s="400"/>
      <c r="N1" s="60"/>
    </row>
    <row r="2" spans="1:14" s="55" customFormat="1" ht="15" customHeight="1">
      <c r="A2" s="401" t="s">
        <v>71</v>
      </c>
      <c r="B2" s="401"/>
      <c r="C2" s="401"/>
      <c r="D2" s="401"/>
      <c r="E2" s="401"/>
      <c r="F2" s="401"/>
      <c r="G2" s="401"/>
      <c r="H2" s="401"/>
      <c r="I2" s="401"/>
      <c r="J2" s="401"/>
      <c r="K2" s="401"/>
      <c r="L2" s="401"/>
      <c r="M2" s="401"/>
      <c r="N2" s="60"/>
    </row>
    <row r="3" spans="1:14" s="55" customFormat="1" ht="15" customHeight="1">
      <c r="A3" s="401" t="s">
        <v>72</v>
      </c>
      <c r="B3" s="401"/>
      <c r="C3" s="401"/>
      <c r="D3" s="401"/>
      <c r="E3" s="401"/>
      <c r="F3" s="401"/>
      <c r="G3" s="401"/>
      <c r="H3" s="401"/>
      <c r="I3" s="401"/>
      <c r="J3" s="401"/>
      <c r="K3" s="401"/>
      <c r="L3" s="401"/>
      <c r="M3" s="401"/>
      <c r="N3" s="60"/>
    </row>
    <row r="4" spans="1:14" s="55" customFormat="1" ht="31.5" hidden="1" customHeight="1">
      <c r="A4" s="402" t="s">
        <v>708</v>
      </c>
      <c r="B4" s="402"/>
      <c r="C4" s="402"/>
      <c r="D4" s="402"/>
      <c r="E4" s="402"/>
      <c r="F4" s="402"/>
      <c r="G4" s="402"/>
      <c r="H4" s="402"/>
      <c r="I4" s="402"/>
      <c r="J4" s="402"/>
      <c r="K4" s="402"/>
      <c r="L4" s="402"/>
      <c r="M4" s="402"/>
      <c r="N4" s="60"/>
    </row>
    <row r="5" spans="1:14" s="55" customFormat="1" ht="15" customHeight="1">
      <c r="A5" s="438" t="s">
        <v>701</v>
      </c>
      <c r="B5" s="438"/>
      <c r="C5" s="438"/>
      <c r="D5" s="438"/>
      <c r="E5" s="438"/>
      <c r="F5" s="438"/>
      <c r="G5" s="438"/>
      <c r="H5" s="438"/>
      <c r="I5" s="438"/>
      <c r="J5" s="438"/>
      <c r="K5" s="438"/>
      <c r="L5" s="438"/>
      <c r="M5" s="438"/>
      <c r="N5" s="192"/>
    </row>
    <row r="6" spans="1:14" s="55" customFormat="1" ht="15" customHeight="1">
      <c r="A6" s="438" t="s">
        <v>73</v>
      </c>
      <c r="B6" s="438"/>
      <c r="C6" s="438"/>
      <c r="D6" s="438"/>
      <c r="E6" s="438"/>
      <c r="F6" s="438"/>
      <c r="G6" s="438"/>
      <c r="H6" s="438"/>
      <c r="I6" s="438"/>
      <c r="J6" s="438"/>
      <c r="K6" s="438"/>
      <c r="L6" s="438"/>
      <c r="M6" s="438"/>
      <c r="N6" s="192"/>
    </row>
    <row r="7" spans="1:14" customFormat="1" ht="15">
      <c r="A7" s="4" t="s">
        <v>74</v>
      </c>
      <c r="B7" s="4"/>
      <c r="C7" s="4"/>
      <c r="D7" s="4"/>
      <c r="E7" s="432"/>
      <c r="F7" s="433"/>
      <c r="G7" s="433"/>
      <c r="H7" s="433"/>
      <c r="I7" s="433"/>
      <c r="J7" s="434"/>
      <c r="K7" s="457" t="s">
        <v>75</v>
      </c>
      <c r="L7" s="458"/>
      <c r="M7" s="483"/>
    </row>
    <row r="8" spans="1:14" customFormat="1" ht="15">
      <c r="A8" s="404" t="s">
        <v>76</v>
      </c>
      <c r="B8" s="404"/>
      <c r="C8" s="404"/>
      <c r="D8" s="404"/>
      <c r="E8" s="432"/>
      <c r="F8" s="433"/>
      <c r="G8" s="433"/>
      <c r="H8" s="433"/>
      <c r="I8" s="433"/>
      <c r="J8" s="434"/>
      <c r="K8" s="457" t="s">
        <v>77</v>
      </c>
      <c r="L8" s="458"/>
      <c r="M8" s="483"/>
    </row>
    <row r="9" spans="1:14" customFormat="1" ht="15">
      <c r="A9" s="404" t="s">
        <v>78</v>
      </c>
      <c r="B9" s="439"/>
      <c r="C9" s="439"/>
      <c r="D9" s="439"/>
      <c r="E9" s="432"/>
      <c r="F9" s="433"/>
      <c r="G9" s="433"/>
      <c r="H9" s="433"/>
      <c r="I9" s="433"/>
      <c r="J9" s="434"/>
      <c r="K9" s="457" t="s">
        <v>79</v>
      </c>
      <c r="L9" s="458"/>
      <c r="M9" s="483"/>
    </row>
    <row r="10" spans="1:14" customFormat="1" ht="15">
      <c r="A10" s="2"/>
      <c r="B10" s="2"/>
      <c r="C10" s="2"/>
      <c r="D10" s="3"/>
      <c r="E10" s="432"/>
      <c r="F10" s="433"/>
      <c r="G10" s="433"/>
      <c r="H10" s="433"/>
      <c r="I10" s="433"/>
      <c r="J10" s="434"/>
      <c r="K10" s="457" t="s">
        <v>80</v>
      </c>
      <c r="L10" s="458"/>
      <c r="M10" s="483"/>
    </row>
    <row r="11" spans="1:14" customFormat="1" ht="15">
      <c r="A11" s="2"/>
      <c r="B11" s="2"/>
      <c r="C11" s="2"/>
      <c r="D11" s="3"/>
      <c r="E11" s="432"/>
      <c r="F11" s="433"/>
      <c r="G11" s="433"/>
      <c r="H11" s="433"/>
      <c r="I11" s="433"/>
      <c r="J11" s="434"/>
      <c r="K11" s="457" t="s">
        <v>81</v>
      </c>
      <c r="L11" s="458"/>
      <c r="M11" s="483"/>
    </row>
    <row r="12" spans="1:14" customFormat="1" ht="15">
      <c r="A12" s="435"/>
      <c r="B12" s="436"/>
      <c r="C12" s="436"/>
      <c r="D12" s="436"/>
      <c r="E12" s="436"/>
      <c r="F12" s="436"/>
      <c r="G12" s="436"/>
      <c r="H12" s="436"/>
      <c r="I12" s="437"/>
      <c r="J12" s="191"/>
      <c r="K12" s="457" t="s">
        <v>82</v>
      </c>
      <c r="L12" s="458"/>
      <c r="M12" s="483"/>
    </row>
    <row r="13" spans="1:14" customFormat="1" ht="25.5" customHeight="1">
      <c r="A13" s="453" t="s">
        <v>815</v>
      </c>
      <c r="B13" s="454"/>
      <c r="C13" s="454"/>
      <c r="D13" s="454"/>
      <c r="E13" s="454"/>
      <c r="F13" s="454"/>
      <c r="G13" s="454"/>
      <c r="H13" s="454"/>
      <c r="I13" s="454"/>
      <c r="J13" s="454"/>
      <c r="K13" s="454"/>
      <c r="L13" s="454"/>
      <c r="M13" s="454"/>
    </row>
    <row r="14" spans="1:14" s="194" customFormat="1" ht="17.25" customHeight="1">
      <c r="A14" s="440" t="s">
        <v>83</v>
      </c>
      <c r="B14" s="440" t="s">
        <v>84</v>
      </c>
      <c r="C14" s="440" t="s">
        <v>709</v>
      </c>
      <c r="D14" s="440" t="s">
        <v>710</v>
      </c>
      <c r="E14" s="440" t="s">
        <v>711</v>
      </c>
      <c r="F14" s="414" t="s">
        <v>91</v>
      </c>
      <c r="G14" s="415"/>
      <c r="H14" s="440" t="s">
        <v>712</v>
      </c>
      <c r="I14" s="440" t="s">
        <v>713</v>
      </c>
      <c r="J14" s="440" t="s">
        <v>714</v>
      </c>
      <c r="K14" s="440" t="s">
        <v>87</v>
      </c>
      <c r="L14" s="440" t="s">
        <v>93</v>
      </c>
      <c r="M14" s="469" t="s">
        <v>88</v>
      </c>
    </row>
    <row r="15" spans="1:14" s="194" customFormat="1" ht="88.5" customHeight="1">
      <c r="A15" s="440"/>
      <c r="B15" s="440"/>
      <c r="C15" s="440"/>
      <c r="D15" s="440"/>
      <c r="E15" s="440"/>
      <c r="F15" s="416"/>
      <c r="G15" s="417"/>
      <c r="H15" s="440"/>
      <c r="I15" s="440"/>
      <c r="J15" s="440"/>
      <c r="K15" s="440"/>
      <c r="L15" s="440"/>
      <c r="M15" s="469"/>
    </row>
    <row r="16" spans="1:14" s="194" customFormat="1" ht="17.25">
      <c r="A16" s="216">
        <v>1</v>
      </c>
      <c r="B16" s="217">
        <v>2</v>
      </c>
      <c r="C16" s="231">
        <v>3</v>
      </c>
      <c r="D16" s="258">
        <v>4</v>
      </c>
      <c r="E16" s="231">
        <v>5</v>
      </c>
      <c r="F16" s="231">
        <v>6</v>
      </c>
      <c r="G16" s="231">
        <v>7</v>
      </c>
      <c r="H16" s="231">
        <v>8</v>
      </c>
      <c r="I16" s="218">
        <v>9</v>
      </c>
      <c r="J16" s="220">
        <v>10</v>
      </c>
      <c r="K16" s="218">
        <v>11</v>
      </c>
      <c r="L16" s="221" t="s">
        <v>773</v>
      </c>
      <c r="M16" s="259">
        <v>13</v>
      </c>
    </row>
    <row r="17" spans="1:13" s="194" customFormat="1" ht="17.25">
      <c r="A17" s="216"/>
      <c r="B17" s="229"/>
      <c r="C17" s="218"/>
      <c r="D17" s="219"/>
      <c r="E17" s="218"/>
      <c r="F17" s="224"/>
      <c r="G17" s="218"/>
      <c r="H17" s="211" t="s">
        <v>774</v>
      </c>
      <c r="I17" s="218"/>
      <c r="J17" s="220"/>
      <c r="K17" s="218"/>
      <c r="L17" s="221"/>
      <c r="M17" s="260"/>
    </row>
    <row r="18" spans="1:13" s="194" customFormat="1" ht="153" customHeight="1">
      <c r="A18" s="493">
        <v>1</v>
      </c>
      <c r="B18" s="262"/>
      <c r="C18" s="263"/>
      <c r="D18" s="264"/>
      <c r="E18" s="218"/>
      <c r="F18" s="224"/>
      <c r="G18" s="265"/>
      <c r="H18" s="266" t="s">
        <v>775</v>
      </c>
      <c r="I18" s="267"/>
      <c r="J18" s="236"/>
      <c r="K18" s="236"/>
      <c r="L18" s="268"/>
      <c r="M18" s="215"/>
    </row>
    <row r="19" spans="1:13" s="194" customFormat="1" ht="17.25">
      <c r="A19" s="493"/>
      <c r="B19" s="370" t="s">
        <v>721</v>
      </c>
      <c r="C19" s="494" t="s">
        <v>776</v>
      </c>
      <c r="D19" s="496">
        <v>995461</v>
      </c>
      <c r="E19" s="498"/>
      <c r="F19" s="500">
        <v>0.18</v>
      </c>
      <c r="G19" s="506"/>
      <c r="H19" s="270" t="s">
        <v>777</v>
      </c>
      <c r="I19" s="487" t="s">
        <v>778</v>
      </c>
      <c r="J19" s="488">
        <v>4</v>
      </c>
      <c r="K19" s="489"/>
      <c r="L19" s="490">
        <f>K19*J19</f>
        <v>0</v>
      </c>
      <c r="M19" s="508">
        <f>IF(ISBLANK(G19),F19*L19,G19*L19)</f>
        <v>0</v>
      </c>
    </row>
    <row r="20" spans="1:13" s="194" customFormat="1" ht="103.5">
      <c r="A20" s="493"/>
      <c r="B20" s="372"/>
      <c r="C20" s="495"/>
      <c r="D20" s="497"/>
      <c r="E20" s="499"/>
      <c r="F20" s="501"/>
      <c r="G20" s="507"/>
      <c r="H20" s="266" t="s">
        <v>779</v>
      </c>
      <c r="I20" s="487"/>
      <c r="J20" s="488"/>
      <c r="K20" s="489"/>
      <c r="L20" s="490"/>
      <c r="M20" s="509"/>
    </row>
    <row r="21" spans="1:13" s="194" customFormat="1" ht="17.25">
      <c r="A21" s="493"/>
      <c r="B21" s="372"/>
      <c r="C21" s="495"/>
      <c r="D21" s="497"/>
      <c r="E21" s="499"/>
      <c r="F21" s="501"/>
      <c r="G21" s="507"/>
      <c r="H21" s="270" t="s">
        <v>780</v>
      </c>
      <c r="I21" s="487"/>
      <c r="J21" s="488"/>
      <c r="K21" s="489"/>
      <c r="L21" s="490"/>
      <c r="M21" s="509"/>
    </row>
    <row r="22" spans="1:13" s="194" customFormat="1" ht="120.75">
      <c r="A22" s="493"/>
      <c r="B22" s="372"/>
      <c r="C22" s="495"/>
      <c r="D22" s="497"/>
      <c r="E22" s="499"/>
      <c r="F22" s="501"/>
      <c r="G22" s="507"/>
      <c r="H22" s="266" t="s">
        <v>781</v>
      </c>
      <c r="I22" s="487"/>
      <c r="J22" s="488"/>
      <c r="K22" s="489"/>
      <c r="L22" s="490"/>
      <c r="M22" s="509"/>
    </row>
    <row r="23" spans="1:13" s="194" customFormat="1" ht="83.25" customHeight="1">
      <c r="A23" s="261">
        <v>2</v>
      </c>
      <c r="B23" s="132" t="s">
        <v>721</v>
      </c>
      <c r="C23" s="197" t="s">
        <v>782</v>
      </c>
      <c r="D23" s="222">
        <v>998736</v>
      </c>
      <c r="E23" s="301"/>
      <c r="F23" s="224">
        <v>0.18</v>
      </c>
      <c r="G23" s="303"/>
      <c r="H23" s="266" t="s">
        <v>783</v>
      </c>
      <c r="I23" s="271" t="s">
        <v>784</v>
      </c>
      <c r="J23" s="236">
        <v>20</v>
      </c>
      <c r="K23" s="302"/>
      <c r="L23" s="268">
        <f>K23*J23</f>
        <v>0</v>
      </c>
      <c r="M23" s="218">
        <f>IF(ISBLANK(G23),F23*L23,G23*L23)</f>
        <v>0</v>
      </c>
    </row>
    <row r="24" spans="1:13" s="194" customFormat="1" ht="113.25" customHeight="1">
      <c r="A24" s="493">
        <v>3</v>
      </c>
      <c r="B24" s="370" t="s">
        <v>721</v>
      </c>
      <c r="C24" s="494" t="s">
        <v>785</v>
      </c>
      <c r="D24" s="496">
        <v>995461</v>
      </c>
      <c r="E24" s="498"/>
      <c r="F24" s="500">
        <v>0.18</v>
      </c>
      <c r="G24" s="491"/>
      <c r="H24" s="266" t="s">
        <v>786</v>
      </c>
      <c r="I24" s="271" t="s">
        <v>784</v>
      </c>
      <c r="J24" s="236">
        <v>20</v>
      </c>
      <c r="K24" s="302"/>
      <c r="L24" s="268">
        <f>K24*J24</f>
        <v>0</v>
      </c>
      <c r="M24" s="218">
        <f>IF(ISBLANK(G24),F24*L24,G24*L24)</f>
        <v>0</v>
      </c>
    </row>
    <row r="25" spans="1:13" s="194" customFormat="1" ht="34.5">
      <c r="A25" s="493"/>
      <c r="B25" s="371"/>
      <c r="C25" s="502"/>
      <c r="D25" s="503"/>
      <c r="E25" s="504"/>
      <c r="F25" s="505"/>
      <c r="G25" s="492"/>
      <c r="H25" s="266" t="s">
        <v>787</v>
      </c>
      <c r="I25" s="271"/>
      <c r="J25" s="236"/>
      <c r="K25" s="236"/>
      <c r="L25" s="268"/>
      <c r="M25" s="260"/>
    </row>
    <row r="26" spans="1:13" s="194" customFormat="1" ht="17.25">
      <c r="A26" s="261"/>
      <c r="B26" s="229"/>
      <c r="C26" s="197"/>
      <c r="D26" s="272"/>
      <c r="E26" s="218"/>
      <c r="F26" s="224"/>
      <c r="G26" s="273"/>
      <c r="H26" s="230" t="s">
        <v>788</v>
      </c>
      <c r="I26" s="271"/>
      <c r="J26" s="236"/>
      <c r="K26" s="236"/>
      <c r="L26" s="268"/>
      <c r="M26" s="260"/>
    </row>
    <row r="27" spans="1:13" s="194" customFormat="1" ht="69">
      <c r="A27" s="261">
        <v>4</v>
      </c>
      <c r="B27" s="132" t="s">
        <v>721</v>
      </c>
      <c r="C27" s="197" t="s">
        <v>789</v>
      </c>
      <c r="D27" s="222">
        <v>995461</v>
      </c>
      <c r="E27" s="223"/>
      <c r="F27" s="224">
        <v>0.18</v>
      </c>
      <c r="G27" s="304"/>
      <c r="H27" s="274" t="s">
        <v>790</v>
      </c>
      <c r="I27" s="197" t="s">
        <v>778</v>
      </c>
      <c r="J27" s="236">
        <f>[2]Summary!V9</f>
        <v>20</v>
      </c>
      <c r="K27" s="302"/>
      <c r="L27" s="268">
        <f>K27*J27</f>
        <v>0</v>
      </c>
      <c r="M27" s="218">
        <f>IF(ISBLANK(G27),F27*L27,G27*L27)</f>
        <v>0</v>
      </c>
    </row>
    <row r="28" spans="1:13" s="194" customFormat="1" ht="17.25">
      <c r="A28" s="261"/>
      <c r="B28" s="229"/>
      <c r="C28" s="265"/>
      <c r="D28" s="275"/>
      <c r="E28" s="218"/>
      <c r="F28" s="224"/>
      <c r="G28" s="276"/>
      <c r="H28" s="230" t="s">
        <v>791</v>
      </c>
      <c r="I28" s="197"/>
      <c r="J28" s="236"/>
      <c r="K28" s="236"/>
      <c r="L28" s="268"/>
      <c r="M28" s="260"/>
    </row>
    <row r="29" spans="1:13" s="194" customFormat="1" ht="66.75">
      <c r="A29" s="261">
        <v>5</v>
      </c>
      <c r="B29" s="132" t="s">
        <v>721</v>
      </c>
      <c r="C29" s="197" t="s">
        <v>792</v>
      </c>
      <c r="D29" s="222">
        <v>995461</v>
      </c>
      <c r="E29" s="223"/>
      <c r="F29" s="224">
        <v>0.18</v>
      </c>
      <c r="G29" s="304"/>
      <c r="H29" s="274" t="s">
        <v>793</v>
      </c>
      <c r="I29" s="271" t="s">
        <v>784</v>
      </c>
      <c r="J29" s="236">
        <v>8</v>
      </c>
      <c r="K29" s="302"/>
      <c r="L29" s="268">
        <f t="shared" ref="L29:L38" si="0">J29*K29</f>
        <v>0</v>
      </c>
      <c r="M29" s="218">
        <f t="shared" ref="M29:M38" si="1">IF(ISBLANK(G29),F29*L29,G29*L29)</f>
        <v>0</v>
      </c>
    </row>
    <row r="30" spans="1:13" s="194" customFormat="1" ht="86.25">
      <c r="A30" s="261">
        <v>6</v>
      </c>
      <c r="B30" s="132" t="s">
        <v>721</v>
      </c>
      <c r="C30" s="197" t="s">
        <v>794</v>
      </c>
      <c r="D30" s="222">
        <v>995461</v>
      </c>
      <c r="E30" s="223"/>
      <c r="F30" s="224">
        <v>0.18</v>
      </c>
      <c r="G30" s="304"/>
      <c r="H30" s="274" t="s">
        <v>795</v>
      </c>
      <c r="I30" s="197" t="s">
        <v>784</v>
      </c>
      <c r="J30" s="236">
        <v>32</v>
      </c>
      <c r="K30" s="302"/>
      <c r="L30" s="277">
        <f t="shared" si="0"/>
        <v>0</v>
      </c>
      <c r="M30" s="218">
        <f t="shared" si="1"/>
        <v>0</v>
      </c>
    </row>
    <row r="31" spans="1:13" s="194" customFormat="1" ht="86.25">
      <c r="A31" s="261">
        <v>7</v>
      </c>
      <c r="B31" s="132" t="s">
        <v>721</v>
      </c>
      <c r="C31" s="197" t="s">
        <v>796</v>
      </c>
      <c r="D31" s="222">
        <v>995461</v>
      </c>
      <c r="E31" s="223"/>
      <c r="F31" s="224">
        <v>0.18</v>
      </c>
      <c r="G31" s="304"/>
      <c r="H31" s="274" t="s">
        <v>797</v>
      </c>
      <c r="I31" s="271" t="s">
        <v>784</v>
      </c>
      <c r="J31" s="236">
        <v>24</v>
      </c>
      <c r="K31" s="302"/>
      <c r="L31" s="268">
        <f t="shared" si="0"/>
        <v>0</v>
      </c>
      <c r="M31" s="218">
        <f t="shared" si="1"/>
        <v>0</v>
      </c>
    </row>
    <row r="32" spans="1:13" s="194" customFormat="1" ht="138">
      <c r="A32" s="261">
        <v>8</v>
      </c>
      <c r="B32" s="132" t="s">
        <v>721</v>
      </c>
      <c r="C32" s="197" t="s">
        <v>798</v>
      </c>
      <c r="D32" s="222">
        <v>995461</v>
      </c>
      <c r="E32" s="223"/>
      <c r="F32" s="224">
        <v>0.18</v>
      </c>
      <c r="G32" s="304"/>
      <c r="H32" s="274" t="s">
        <v>799</v>
      </c>
      <c r="I32" s="271" t="s">
        <v>784</v>
      </c>
      <c r="J32" s="236">
        <v>56</v>
      </c>
      <c r="K32" s="302"/>
      <c r="L32" s="268">
        <f t="shared" si="0"/>
        <v>0</v>
      </c>
      <c r="M32" s="218">
        <f t="shared" si="1"/>
        <v>0</v>
      </c>
    </row>
    <row r="33" spans="1:15" s="278" customFormat="1" ht="151.5" customHeight="1">
      <c r="A33" s="261">
        <v>9</v>
      </c>
      <c r="B33" s="132" t="s">
        <v>721</v>
      </c>
      <c r="C33" s="197" t="s">
        <v>800</v>
      </c>
      <c r="D33" s="222">
        <v>995461</v>
      </c>
      <c r="E33" s="223"/>
      <c r="F33" s="224">
        <v>0.18</v>
      </c>
      <c r="G33" s="304"/>
      <c r="H33" s="274" t="s">
        <v>801</v>
      </c>
      <c r="I33" s="271" t="s">
        <v>802</v>
      </c>
      <c r="J33" s="236">
        <v>16</v>
      </c>
      <c r="K33" s="302"/>
      <c r="L33" s="268">
        <f t="shared" si="0"/>
        <v>0</v>
      </c>
      <c r="M33" s="218">
        <f t="shared" si="1"/>
        <v>0</v>
      </c>
      <c r="N33" s="194"/>
    </row>
    <row r="34" spans="1:15" ht="138">
      <c r="A34" s="261">
        <v>10</v>
      </c>
      <c r="B34" s="132" t="s">
        <v>721</v>
      </c>
      <c r="C34" s="197" t="s">
        <v>803</v>
      </c>
      <c r="D34" s="222">
        <v>995461</v>
      </c>
      <c r="E34" s="223"/>
      <c r="F34" s="224">
        <v>0.18</v>
      </c>
      <c r="G34" s="304"/>
      <c r="H34" s="274" t="s">
        <v>804</v>
      </c>
      <c r="I34" s="271" t="s">
        <v>802</v>
      </c>
      <c r="J34" s="236">
        <v>32</v>
      </c>
      <c r="K34" s="302"/>
      <c r="L34" s="268">
        <f t="shared" si="0"/>
        <v>0</v>
      </c>
      <c r="M34" s="218">
        <f t="shared" si="1"/>
        <v>0</v>
      </c>
      <c r="N34" s="194"/>
    </row>
    <row r="35" spans="1:15" ht="34.5">
      <c r="A35" s="261">
        <v>11</v>
      </c>
      <c r="B35" s="132" t="s">
        <v>721</v>
      </c>
      <c r="C35" s="197" t="s">
        <v>805</v>
      </c>
      <c r="D35" s="222">
        <v>995461</v>
      </c>
      <c r="E35" s="223"/>
      <c r="F35" s="224">
        <v>0.18</v>
      </c>
      <c r="G35" s="304"/>
      <c r="H35" s="274" t="s">
        <v>806</v>
      </c>
      <c r="I35" s="271" t="s">
        <v>802</v>
      </c>
      <c r="J35" s="236">
        <v>20</v>
      </c>
      <c r="K35" s="302"/>
      <c r="L35" s="268">
        <f t="shared" si="0"/>
        <v>0</v>
      </c>
      <c r="M35" s="218">
        <f t="shared" si="1"/>
        <v>0</v>
      </c>
      <c r="N35" s="194"/>
    </row>
    <row r="36" spans="1:15" ht="91.5" customHeight="1">
      <c r="A36" s="261">
        <v>12</v>
      </c>
      <c r="B36" s="132" t="s">
        <v>721</v>
      </c>
      <c r="C36" s="197" t="s">
        <v>807</v>
      </c>
      <c r="D36" s="222">
        <v>995421</v>
      </c>
      <c r="E36" s="223"/>
      <c r="F36" s="224">
        <v>0.18</v>
      </c>
      <c r="G36" s="304"/>
      <c r="H36" s="279" t="s">
        <v>808</v>
      </c>
      <c r="I36" s="271" t="s">
        <v>802</v>
      </c>
      <c r="J36" s="236">
        <v>44</v>
      </c>
      <c r="K36" s="302"/>
      <c r="L36" s="268">
        <f t="shared" si="0"/>
        <v>0</v>
      </c>
      <c r="M36" s="218">
        <f t="shared" si="1"/>
        <v>0</v>
      </c>
      <c r="N36" s="194"/>
    </row>
    <row r="37" spans="1:15" ht="110.25" customHeight="1">
      <c r="A37" s="261">
        <v>13</v>
      </c>
      <c r="B37" s="132" t="s">
        <v>721</v>
      </c>
      <c r="C37" s="197" t="s">
        <v>809</v>
      </c>
      <c r="D37" s="222">
        <v>995421</v>
      </c>
      <c r="E37" s="223"/>
      <c r="F37" s="224">
        <v>0.18</v>
      </c>
      <c r="G37" s="304"/>
      <c r="H37" s="274" t="s">
        <v>810</v>
      </c>
      <c r="I37" s="271" t="s">
        <v>802</v>
      </c>
      <c r="J37" s="236">
        <v>8</v>
      </c>
      <c r="K37" s="302"/>
      <c r="L37" s="268">
        <f t="shared" si="0"/>
        <v>0</v>
      </c>
      <c r="M37" s="218">
        <f t="shared" si="1"/>
        <v>0</v>
      </c>
      <c r="N37" s="194"/>
    </row>
    <row r="38" spans="1:15" ht="96" customHeight="1" thickBot="1">
      <c r="A38" s="261">
        <v>14</v>
      </c>
      <c r="B38" s="98" t="s">
        <v>721</v>
      </c>
      <c r="C38" s="269" t="s">
        <v>811</v>
      </c>
      <c r="D38" s="280">
        <v>995421</v>
      </c>
      <c r="E38" s="223"/>
      <c r="F38" s="281">
        <v>0.18</v>
      </c>
      <c r="G38" s="304"/>
      <c r="H38" s="274" t="s">
        <v>812</v>
      </c>
      <c r="I38" s="271" t="s">
        <v>802</v>
      </c>
      <c r="J38" s="236">
        <v>16</v>
      </c>
      <c r="K38" s="302"/>
      <c r="L38" s="268">
        <f t="shared" si="0"/>
        <v>0</v>
      </c>
      <c r="M38" s="218">
        <f t="shared" si="1"/>
        <v>0</v>
      </c>
      <c r="N38" s="194"/>
    </row>
    <row r="39" spans="1:15" ht="23.25" thickBot="1">
      <c r="A39" s="282"/>
      <c r="B39" s="243"/>
      <c r="C39" s="283"/>
      <c r="D39" s="283"/>
      <c r="E39" s="283"/>
      <c r="F39" s="283"/>
      <c r="G39" s="283"/>
      <c r="H39" s="484" t="s">
        <v>813</v>
      </c>
      <c r="I39" s="485"/>
      <c r="J39" s="485"/>
      <c r="K39" s="486"/>
      <c r="L39" s="284">
        <f>SUM(L19:L38)</f>
        <v>0</v>
      </c>
      <c r="M39" s="285">
        <f>SUM(M19:M38)</f>
        <v>0</v>
      </c>
      <c r="N39" s="194"/>
    </row>
    <row r="40" spans="1:15">
      <c r="B40" s="286"/>
      <c r="C40" s="286"/>
      <c r="D40" s="287"/>
      <c r="E40" s="286"/>
      <c r="F40" s="286"/>
      <c r="G40" s="286"/>
      <c r="H40" s="288"/>
      <c r="I40" s="289"/>
      <c r="J40" s="289"/>
      <c r="K40" s="289"/>
      <c r="L40" s="289"/>
      <c r="M40" s="286"/>
    </row>
    <row r="41" spans="1:15" ht="15">
      <c r="B41" s="144" t="s">
        <v>245</v>
      </c>
      <c r="C41" s="40"/>
      <c r="D41" s="40"/>
      <c r="E41" s="40"/>
      <c r="F41" s="40"/>
      <c r="G41" s="40"/>
      <c r="H41" s="40"/>
      <c r="I41" s="40"/>
      <c r="J41" s="40"/>
      <c r="K41" s="41"/>
      <c r="L41" s="37"/>
      <c r="M41" s="37"/>
      <c r="N41" s="37"/>
      <c r="O41" s="80"/>
    </row>
    <row r="42" spans="1:15" ht="15">
      <c r="B42" s="144"/>
      <c r="C42" s="40"/>
      <c r="D42" s="40"/>
      <c r="E42" s="40"/>
      <c r="F42" s="40"/>
      <c r="G42" s="40"/>
      <c r="H42" s="40"/>
      <c r="I42" s="40"/>
      <c r="J42" s="40"/>
      <c r="K42" s="41"/>
      <c r="L42" s="37"/>
      <c r="M42" s="37"/>
      <c r="N42" s="37"/>
      <c r="O42" s="80"/>
    </row>
    <row r="43" spans="1:15" ht="15">
      <c r="B43" s="144"/>
      <c r="C43" s="40"/>
      <c r="D43" s="40"/>
      <c r="E43" s="40"/>
      <c r="F43" s="40"/>
      <c r="G43" s="40"/>
      <c r="H43" s="40"/>
      <c r="I43" s="40"/>
      <c r="J43" s="40"/>
      <c r="K43" s="41"/>
      <c r="L43" s="37"/>
      <c r="M43" s="37"/>
      <c r="N43" s="37"/>
      <c r="O43" s="80"/>
    </row>
    <row r="44" spans="1:15" ht="15">
      <c r="B44" s="145" t="s">
        <v>224</v>
      </c>
      <c r="C44" s="37"/>
      <c r="D44" s="41"/>
      <c r="E44" s="41"/>
      <c r="F44" s="41"/>
      <c r="G44" s="41"/>
      <c r="H44" s="41"/>
      <c r="I44" s="41"/>
      <c r="J44" s="41"/>
      <c r="K44" s="41"/>
      <c r="L44" s="145" t="s">
        <v>225</v>
      </c>
      <c r="M44" s="145"/>
      <c r="N44" s="82"/>
      <c r="O44" s="41"/>
    </row>
    <row r="45" spans="1:15" ht="15">
      <c r="B45" s="145" t="s">
        <v>226</v>
      </c>
      <c r="C45" s="37"/>
      <c r="D45" s="41"/>
      <c r="E45" s="41"/>
      <c r="F45" s="41"/>
      <c r="G45" s="41"/>
      <c r="H45" s="41"/>
      <c r="I45" s="41"/>
      <c r="J45" s="41"/>
      <c r="K45" s="41"/>
      <c r="L45" s="145" t="s">
        <v>227</v>
      </c>
      <c r="M45" s="145"/>
      <c r="N45" s="82"/>
      <c r="O45" s="41"/>
    </row>
  </sheetData>
  <sheetProtection algorithmName="SHA-512" hashValue="TK/z3SA5/kfB5+FAC/dowoyP5zsT0PJ6pTn+Jm0SX6dEhXM8UBtVH6A62Qk9AAY04WEkBxxaQVkY98qNdSLPBw==" saltValue="tXYAUsNWehPRVa3iyeqVNg==" spinCount="100000" sheet="1" objects="1" scenarios="1"/>
  <mergeCells count="53">
    <mergeCell ref="A1:M1"/>
    <mergeCell ref="A2:M2"/>
    <mergeCell ref="A3:M3"/>
    <mergeCell ref="A4:M4"/>
    <mergeCell ref="A5:M5"/>
    <mergeCell ref="A6:M6"/>
    <mergeCell ref="E7:J7"/>
    <mergeCell ref="K7:M7"/>
    <mergeCell ref="A8:D8"/>
    <mergeCell ref="E8:J8"/>
    <mergeCell ref="K8:M8"/>
    <mergeCell ref="A9:D9"/>
    <mergeCell ref="E9:J9"/>
    <mergeCell ref="K9:M9"/>
    <mergeCell ref="J14:J15"/>
    <mergeCell ref="E10:J10"/>
    <mergeCell ref="K10:M10"/>
    <mergeCell ref="E11:J11"/>
    <mergeCell ref="K11:M11"/>
    <mergeCell ref="A12:I12"/>
    <mergeCell ref="K12:M12"/>
    <mergeCell ref="G19:G22"/>
    <mergeCell ref="A13:M13"/>
    <mergeCell ref="A14:A15"/>
    <mergeCell ref="B14:B15"/>
    <mergeCell ref="C14:C15"/>
    <mergeCell ref="D14:D15"/>
    <mergeCell ref="E14:E15"/>
    <mergeCell ref="F14:G15"/>
    <mergeCell ref="H14:H15"/>
    <mergeCell ref="I14:I15"/>
    <mergeCell ref="M19:M22"/>
    <mergeCell ref="G24:G25"/>
    <mergeCell ref="K14:K15"/>
    <mergeCell ref="L14:L15"/>
    <mergeCell ref="M14:M15"/>
    <mergeCell ref="A18:A22"/>
    <mergeCell ref="B19:B22"/>
    <mergeCell ref="C19:C22"/>
    <mergeCell ref="D19:D22"/>
    <mergeCell ref="E19:E22"/>
    <mergeCell ref="F19:F22"/>
    <mergeCell ref="A24:A25"/>
    <mergeCell ref="B24:B25"/>
    <mergeCell ref="C24:C25"/>
    <mergeCell ref="D24:D25"/>
    <mergeCell ref="E24:E25"/>
    <mergeCell ref="F24:F25"/>
    <mergeCell ref="H39:K39"/>
    <mergeCell ref="I19:I22"/>
    <mergeCell ref="J19:J22"/>
    <mergeCell ref="K19:K22"/>
    <mergeCell ref="L19:L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workbookViewId="0">
      <selection activeCell="D13" sqref="D13"/>
    </sheetView>
  </sheetViews>
  <sheetFormatPr defaultRowHeight="15"/>
  <cols>
    <col min="1" max="1" width="8.5703125" style="62" customWidth="1"/>
    <col min="2" max="2" width="67.7109375" style="10" customWidth="1"/>
    <col min="3" max="3" width="17.85546875" style="10" customWidth="1"/>
    <col min="4" max="4" width="22.5703125" style="10" customWidth="1"/>
    <col min="5" max="16384" width="9.140625" style="10"/>
  </cols>
  <sheetData>
    <row r="1" spans="1:9" ht="36" customHeight="1">
      <c r="A1" s="513" t="s">
        <v>244</v>
      </c>
      <c r="B1" s="514"/>
      <c r="C1" s="514"/>
      <c r="D1" s="515"/>
    </row>
    <row r="2" spans="1:9">
      <c r="A2" s="516" t="s">
        <v>237</v>
      </c>
      <c r="B2" s="516"/>
      <c r="C2" s="516"/>
      <c r="D2" s="516"/>
    </row>
    <row r="3" spans="1:9" hidden="1">
      <c r="A3" s="511"/>
      <c r="B3" s="517"/>
      <c r="C3" s="511" t="s">
        <v>75</v>
      </c>
      <c r="D3" s="511"/>
    </row>
    <row r="4" spans="1:9" hidden="1">
      <c r="A4" s="65" t="s">
        <v>214</v>
      </c>
      <c r="B4" s="66"/>
      <c r="C4" s="510" t="s">
        <v>77</v>
      </c>
      <c r="D4" s="511"/>
    </row>
    <row r="5" spans="1:9" hidden="1">
      <c r="A5" s="65" t="s">
        <v>215</v>
      </c>
      <c r="B5" s="12" t="str">
        <f>'[3]Names of Bidder'!C9</f>
        <v>…….. …… ………. ……….</v>
      </c>
      <c r="C5" s="510" t="s">
        <v>79</v>
      </c>
      <c r="D5" s="511"/>
    </row>
    <row r="6" spans="1:9" hidden="1">
      <c r="A6" s="67"/>
      <c r="B6" s="12" t="str">
        <f>'[3]Names of Bidder'!C10</f>
        <v>…….. …… ………. ……….</v>
      </c>
      <c r="C6" s="510" t="s">
        <v>80</v>
      </c>
      <c r="D6" s="511"/>
    </row>
    <row r="7" spans="1:9" hidden="1">
      <c r="A7" s="67"/>
      <c r="B7" s="12" t="str">
        <f>'[3]Names of Bidder'!C11</f>
        <v>…….. …… ………. ……….</v>
      </c>
      <c r="C7" s="510" t="s">
        <v>81</v>
      </c>
      <c r="D7" s="511"/>
    </row>
    <row r="8" spans="1:9" hidden="1">
      <c r="A8" s="68"/>
      <c r="B8" s="69"/>
      <c r="C8" s="511" t="s">
        <v>82</v>
      </c>
      <c r="D8" s="511"/>
    </row>
    <row r="9" spans="1:9" ht="30">
      <c r="A9" s="70" t="s">
        <v>83</v>
      </c>
      <c r="B9" s="512" t="s">
        <v>238</v>
      </c>
      <c r="C9" s="512"/>
      <c r="D9" s="70" t="s">
        <v>239</v>
      </c>
      <c r="I9" s="71"/>
    </row>
    <row r="10" spans="1:9" ht="33" customHeight="1">
      <c r="A10" s="72">
        <v>1</v>
      </c>
      <c r="B10" s="512" t="s">
        <v>240</v>
      </c>
      <c r="C10" s="512"/>
      <c r="D10" s="73"/>
    </row>
    <row r="11" spans="1:9" ht="43.5" customHeight="1">
      <c r="A11" s="72" t="s">
        <v>219</v>
      </c>
      <c r="B11" s="512" t="s">
        <v>241</v>
      </c>
      <c r="C11" s="512"/>
      <c r="D11" s="74">
        <f>'Sch-3A PART-A (Sch-Civil)'!Q276</f>
        <v>5516272.2509986591</v>
      </c>
    </row>
    <row r="12" spans="1:9" ht="45" customHeight="1">
      <c r="A12" s="72" t="s">
        <v>220</v>
      </c>
      <c r="B12" s="512" t="s">
        <v>242</v>
      </c>
      <c r="C12" s="512"/>
      <c r="D12" s="75">
        <f>'Sch-3B PART-A (NS-Civil)'!P38</f>
        <v>0</v>
      </c>
    </row>
    <row r="13" spans="1:9" ht="45" customHeight="1">
      <c r="A13" s="72" t="s">
        <v>454</v>
      </c>
      <c r="B13" s="512" t="s">
        <v>459</v>
      </c>
      <c r="C13" s="512"/>
      <c r="D13" s="75">
        <f>'Sch-3C PART-A (Sch-Electrical)'!O58</f>
        <v>350021.7974572556</v>
      </c>
    </row>
    <row r="14" spans="1:9" ht="45" customHeight="1">
      <c r="A14" s="72" t="s">
        <v>455</v>
      </c>
      <c r="B14" s="512" t="s">
        <v>460</v>
      </c>
      <c r="C14" s="512"/>
      <c r="D14" s="75">
        <f>'Sch-3D PART-A (NS-Electrical)'!M39</f>
        <v>0</v>
      </c>
    </row>
    <row r="15" spans="1:9" ht="43.5" customHeight="1">
      <c r="A15" s="72">
        <v>2</v>
      </c>
      <c r="B15" s="512" t="s">
        <v>243</v>
      </c>
      <c r="C15" s="512"/>
      <c r="D15" s="74">
        <f>SUM(D11:D14)</f>
        <v>5866294.0484559145</v>
      </c>
    </row>
    <row r="16" spans="1:9">
      <c r="A16" s="76"/>
      <c r="D16" s="29"/>
    </row>
    <row r="17" spans="1:4">
      <c r="A17" s="76"/>
      <c r="D17" s="29"/>
    </row>
    <row r="18" spans="1:4" hidden="1">
      <c r="A18" s="76" t="s">
        <v>224</v>
      </c>
      <c r="B18" s="30" t="e">
        <v>#REF!</v>
      </c>
      <c r="C18" s="60" t="s">
        <v>225</v>
      </c>
      <c r="D18" s="84" t="e">
        <v>#REF!</v>
      </c>
    </row>
    <row r="19" spans="1:4" hidden="1">
      <c r="A19" s="77" t="s">
        <v>226</v>
      </c>
      <c r="B19" s="85" t="e">
        <v>#REF!</v>
      </c>
      <c r="C19" s="78" t="s">
        <v>227</v>
      </c>
      <c r="D19" s="84" t="e">
        <v>#REF!</v>
      </c>
    </row>
  </sheetData>
  <sheetProtection algorithmName="SHA-512" hashValue="Eq3pS96C2UaeYsKRKqgVH8A3tfqG2SKwVgW4BHLOF8Q/4sQjUIk+CgyMkugMIud5ixjpkyujtVTLgUEUBcTxwA==" saltValue="pCiphZNbrtdFcon+h5WOkA==" spinCount="100000" sheet="1" objects="1" scenarios="1"/>
  <mergeCells count="16">
    <mergeCell ref="A1:D1"/>
    <mergeCell ref="A2:D2"/>
    <mergeCell ref="A3:B3"/>
    <mergeCell ref="C3:D3"/>
    <mergeCell ref="C4:D4"/>
    <mergeCell ref="C5:D5"/>
    <mergeCell ref="B12:C12"/>
    <mergeCell ref="B15:C15"/>
    <mergeCell ref="C6:D6"/>
    <mergeCell ref="C7:D7"/>
    <mergeCell ref="C8:D8"/>
    <mergeCell ref="B9:C9"/>
    <mergeCell ref="B10:C10"/>
    <mergeCell ref="B11:C11"/>
    <mergeCell ref="B13:C13"/>
    <mergeCell ref="B14:C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8"/>
  <sheetViews>
    <sheetView topLeftCell="A3" zoomScaleNormal="100" workbookViewId="0">
      <selection activeCell="A19" sqref="A19:XFD19"/>
    </sheetView>
  </sheetViews>
  <sheetFormatPr defaultRowHeight="18.75"/>
  <cols>
    <col min="1" max="1" width="11.5703125" style="34" customWidth="1"/>
    <col min="2" max="2" width="64.42578125" style="10" customWidth="1"/>
    <col min="3" max="3" width="19.7109375" style="10" customWidth="1"/>
    <col min="4" max="4" width="30.28515625" style="10" customWidth="1"/>
    <col min="5" max="5" width="11.5703125" style="10" bestFit="1" customWidth="1"/>
    <col min="6" max="6" width="12.42578125" style="10" bestFit="1" customWidth="1"/>
    <col min="7" max="7" width="9.140625" style="10"/>
    <col min="8" max="8" width="14.42578125" style="10" customWidth="1"/>
    <col min="9" max="9" width="19" style="10" bestFit="1" customWidth="1"/>
    <col min="10" max="16384" width="9.140625" style="10"/>
  </cols>
  <sheetData>
    <row r="1" spans="1:11" ht="26.25">
      <c r="A1" s="529" t="s">
        <v>213</v>
      </c>
      <c r="B1" s="529"/>
      <c r="C1" s="529"/>
      <c r="D1" s="529"/>
      <c r="E1" s="9"/>
      <c r="F1" s="9"/>
      <c r="G1" s="9"/>
      <c r="H1" s="9"/>
      <c r="I1" s="9"/>
      <c r="J1" s="9"/>
      <c r="K1" s="9"/>
    </row>
    <row r="2" spans="1:11" ht="23.25">
      <c r="A2" s="530" t="s">
        <v>228</v>
      </c>
      <c r="B2" s="530"/>
      <c r="C2" s="530"/>
      <c r="D2" s="530"/>
    </row>
    <row r="3" spans="1:11" ht="15">
      <c r="A3" s="511"/>
      <c r="B3" s="511"/>
      <c r="C3" s="511" t="s">
        <v>75</v>
      </c>
      <c r="D3" s="511"/>
    </row>
    <row r="4" spans="1:11" ht="15" hidden="1">
      <c r="A4" s="11" t="s">
        <v>214</v>
      </c>
      <c r="B4" s="12" t="e">
        <f>'[3]Names of Bidder'!C8</f>
        <v>#REF!</v>
      </c>
      <c r="C4" s="6" t="s">
        <v>77</v>
      </c>
      <c r="D4" s="6"/>
    </row>
    <row r="5" spans="1:11" ht="15" hidden="1">
      <c r="A5" s="11" t="s">
        <v>215</v>
      </c>
      <c r="B5" s="12" t="str">
        <f>'[3]Names of Bidder'!C9</f>
        <v>…….. …… ………. ……….</v>
      </c>
      <c r="C5" s="6" t="s">
        <v>79</v>
      </c>
      <c r="D5" s="6"/>
    </row>
    <row r="6" spans="1:11" ht="18" hidden="1">
      <c r="A6" s="13"/>
      <c r="B6" s="12" t="str">
        <f>'[3]Names of Bidder'!C10</f>
        <v>…….. …… ………. ……….</v>
      </c>
      <c r="C6" s="6" t="s">
        <v>80</v>
      </c>
      <c r="D6" s="6"/>
    </row>
    <row r="7" spans="1:11" ht="18" hidden="1">
      <c r="A7" s="13"/>
      <c r="B7" s="12" t="str">
        <f>'[3]Names of Bidder'!C11</f>
        <v>…….. …… ………. ……….</v>
      </c>
      <c r="C7" s="6" t="s">
        <v>81</v>
      </c>
      <c r="D7" s="6"/>
    </row>
    <row r="8" spans="1:11" ht="15" hidden="1">
      <c r="A8" s="531"/>
      <c r="B8" s="531"/>
      <c r="C8" s="6" t="s">
        <v>82</v>
      </c>
      <c r="D8" s="6"/>
    </row>
    <row r="9" spans="1:11" s="17" customFormat="1" ht="33" customHeight="1">
      <c r="A9" s="15" t="s">
        <v>83</v>
      </c>
      <c r="B9" s="528" t="s">
        <v>216</v>
      </c>
      <c r="C9" s="528"/>
      <c r="D9" s="16" t="s">
        <v>217</v>
      </c>
    </row>
    <row r="10" spans="1:11" s="17" customFormat="1" ht="33" customHeight="1">
      <c r="A10" s="15"/>
      <c r="B10" s="523" t="s">
        <v>218</v>
      </c>
      <c r="C10" s="523"/>
      <c r="D10" s="16"/>
    </row>
    <row r="11" spans="1:11" ht="33" customHeight="1">
      <c r="A11" s="19" t="s">
        <v>219</v>
      </c>
      <c r="B11" s="524" t="s">
        <v>461</v>
      </c>
      <c r="C11" s="524"/>
      <c r="D11" s="14"/>
    </row>
    <row r="12" spans="1:11" ht="45" customHeight="1">
      <c r="A12" s="19"/>
      <c r="B12" s="525" t="s">
        <v>706</v>
      </c>
      <c r="C12" s="525"/>
      <c r="D12" s="20">
        <f>'Sch-3A PART-A (Sch-Civil)'!P275</f>
        <v>30645956.949992545</v>
      </c>
      <c r="E12" s="21"/>
    </row>
    <row r="13" spans="1:11" ht="33" customHeight="1">
      <c r="A13" s="19" t="s">
        <v>220</v>
      </c>
      <c r="B13" s="524" t="s">
        <v>462</v>
      </c>
      <c r="C13" s="524"/>
      <c r="D13" s="6"/>
    </row>
    <row r="14" spans="1:11" ht="46.5" customHeight="1">
      <c r="A14" s="19"/>
      <c r="B14" s="525" t="s">
        <v>707</v>
      </c>
      <c r="C14" s="525"/>
      <c r="D14" s="20">
        <f>'Sch-3B PART-A (NS-Civil)'!O38</f>
        <v>0</v>
      </c>
      <c r="E14" s="21"/>
    </row>
    <row r="15" spans="1:11" ht="35.25" customHeight="1">
      <c r="A15" s="19" t="s">
        <v>463</v>
      </c>
      <c r="B15" s="524" t="s">
        <v>465</v>
      </c>
      <c r="C15" s="524"/>
      <c r="D15" s="20"/>
      <c r="E15" s="21"/>
    </row>
    <row r="16" spans="1:11" ht="47.25" customHeight="1">
      <c r="A16" s="19"/>
      <c r="B16" s="525" t="s">
        <v>816</v>
      </c>
      <c r="C16" s="525"/>
      <c r="D16" s="20">
        <f>'Sch-3C PART-A (Sch-Electrical)'!N57</f>
        <v>1944565.5414291976</v>
      </c>
      <c r="E16" s="21"/>
    </row>
    <row r="17" spans="1:9" ht="33" customHeight="1">
      <c r="A17" s="19" t="s">
        <v>464</v>
      </c>
      <c r="B17" s="524" t="s">
        <v>466</v>
      </c>
      <c r="C17" s="524"/>
      <c r="D17" s="20"/>
      <c r="E17" s="21"/>
    </row>
    <row r="18" spans="1:9" ht="45.75" customHeight="1">
      <c r="A18" s="19"/>
      <c r="B18" s="525" t="s">
        <v>817</v>
      </c>
      <c r="C18" s="525"/>
      <c r="D18" s="20">
        <f>'Sch-3D PART-A (NS-Electrical)'!L39</f>
        <v>0</v>
      </c>
      <c r="E18" s="21"/>
    </row>
    <row r="19" spans="1:9" ht="18" customHeight="1">
      <c r="A19" s="19"/>
      <c r="B19" s="526" t="s">
        <v>221</v>
      </c>
      <c r="C19" s="527"/>
      <c r="D19" s="22">
        <f>+D14+D12+D16+D18</f>
        <v>32590522.491421744</v>
      </c>
      <c r="E19" s="21"/>
      <c r="I19" s="151"/>
    </row>
    <row r="20" spans="1:9" ht="36" customHeight="1">
      <c r="A20" s="19"/>
      <c r="B20" s="518"/>
      <c r="C20" s="519"/>
      <c r="D20" s="20"/>
      <c r="E20" s="21"/>
    </row>
    <row r="21" spans="1:9" ht="21" customHeight="1">
      <c r="A21" s="23">
        <v>2</v>
      </c>
      <c r="B21" s="520" t="s">
        <v>222</v>
      </c>
      <c r="C21" s="521"/>
      <c r="D21" s="22">
        <f>'Sch5 Taxes'!D15</f>
        <v>5866294.0484559145</v>
      </c>
    </row>
    <row r="22" spans="1:9" ht="37.5" customHeight="1">
      <c r="A22" s="19"/>
      <c r="B22" s="24"/>
      <c r="C22" s="25"/>
      <c r="D22" s="20"/>
    </row>
    <row r="23" spans="1:9" ht="33" customHeight="1">
      <c r="A23" s="19"/>
      <c r="B23" s="522" t="s">
        <v>223</v>
      </c>
      <c r="C23" s="522"/>
      <c r="D23" s="87">
        <f>SUM(D19,D21)</f>
        <v>38456816.539877661</v>
      </c>
    </row>
    <row r="24" spans="1:9" ht="18">
      <c r="A24" s="26"/>
      <c r="B24" s="27"/>
      <c r="C24" s="27"/>
      <c r="D24" s="27"/>
      <c r="I24" s="21"/>
    </row>
    <row r="25" spans="1:9" ht="18">
      <c r="A25" s="28"/>
    </row>
    <row r="26" spans="1:9" ht="18" hidden="1">
      <c r="A26" s="28" t="s">
        <v>224</v>
      </c>
      <c r="B26" s="30" t="e">
        <v>#REF!</v>
      </c>
      <c r="C26" s="31" t="s">
        <v>225</v>
      </c>
      <c r="D26" s="86" t="e">
        <v>#REF!</v>
      </c>
    </row>
    <row r="27" spans="1:9" ht="18" hidden="1">
      <c r="A27" s="32" t="s">
        <v>226</v>
      </c>
      <c r="B27" s="85" t="e">
        <v>#REF!</v>
      </c>
      <c r="C27" s="33" t="s">
        <v>227</v>
      </c>
      <c r="D27" s="86" t="e">
        <v>#REF!</v>
      </c>
    </row>
    <row r="28" spans="1:9" hidden="1"/>
  </sheetData>
  <sheetProtection algorithmName="SHA-512" hashValue="n0U4kCL9oBvA93ESFm+XrsYYOfjwcRLQTGmCxS+uYtp3N0XPK51NtLHF3+vghrMI1/ZM0mG+CZfvWsH871vjRg==" saltValue="KkAnuan1ayc5wcaAAPziHQ==" spinCount="100000" sheet="1" objects="1" scenarios="1"/>
  <mergeCells count="19">
    <mergeCell ref="B9:C9"/>
    <mergeCell ref="A1:D1"/>
    <mergeCell ref="A2:D2"/>
    <mergeCell ref="A3:B3"/>
    <mergeCell ref="C3:D3"/>
    <mergeCell ref="A8:B8"/>
    <mergeCell ref="B20:C20"/>
    <mergeCell ref="B21:C21"/>
    <mergeCell ref="B23:C23"/>
    <mergeCell ref="B10:C10"/>
    <mergeCell ref="B11:C11"/>
    <mergeCell ref="B12:C12"/>
    <mergeCell ref="B13:C13"/>
    <mergeCell ref="B14:C14"/>
    <mergeCell ref="B19:C19"/>
    <mergeCell ref="B15:C15"/>
    <mergeCell ref="B16:C16"/>
    <mergeCell ref="B17:C17"/>
    <mergeCell ref="B18:C18"/>
  </mergeCells>
  <printOptions horizontalCentered="1" verticalCentered="1"/>
  <pageMargins left="0.25" right="0.2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Sch-3A PART-A (Sch-Civil)</vt:lpstr>
      <vt:lpstr>Sch-3B PART-A (NS-Civil)</vt:lpstr>
      <vt:lpstr>Sch-3C PART-A (Sch-Electrical)</vt:lpstr>
      <vt:lpstr>Sch-3D PART-A (NS-Electrical)</vt:lpstr>
      <vt:lpstr>Sch5 Taxes</vt:lpstr>
      <vt:lpstr>Sch6 Summary</vt:lpstr>
      <vt:lpstr>'Sch-3A PART-A (Sch-Civil)'!Print_Area</vt:lpstr>
      <vt:lpstr>'Sch-3B PART-A (NS-Civil)'!Print_Area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2024-02-10T08:24:17Z</dcterms:modified>
</cp:coreProperties>
</file>