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Z:\12_Rahul Mendhe\02_RTM\06_CD01 retender\Bidding Document\"/>
    </mc:Choice>
  </mc:AlternateContent>
  <workbookProtection workbookPassword="CFB5" revisionsPassword="C038" lockStructure="1" lockRevision="1"/>
  <bookViews>
    <workbookView xWindow="0" yWindow="0" windowWidth="28800" windowHeight="11775" tabRatio="875" firstSheet="1" activeTab="11"/>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'Sch-1'!$A$1:$N$28</definedName>
    <definedName name="_xlnm.Print_Area" localSheetId="4">'Sch-1 Dis'!$A$1:$H$32</definedName>
    <definedName name="_xlnm.Print_Area" localSheetId="5">'Sch-2'!$A$1:$J$25</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'Sch-1'!$A$1:$O$28</definedName>
    <definedName name="Z_2B22B4D9_734E_466D_B6F8_DF61D532EF69_.wvu.PrintArea" localSheetId="4" hidden="1">'Sch-1 Dis'!$A$1:$H$32</definedName>
    <definedName name="Z_2B22B4D9_734E_466D_B6F8_DF61D532EF69_.wvu.PrintArea" localSheetId="5" hidden="1">'Sch-2'!$A$1:$J$25</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 '!$H:$S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'Sch-1'!$A$1:$N$28</definedName>
    <definedName name="Z_2BA1F3A4_7362_4C75_9E02_FB6308B23F40_.wvu.PrintArea" localSheetId="4" hidden="1">'Sch-1 Dis'!$A$1:$H$32</definedName>
    <definedName name="Z_2BA1F3A4_7362_4C75_9E02_FB6308B23F40_.wvu.PrintArea" localSheetId="5" hidden="1">'Sch-2'!$A$1:$J$25</definedName>
    <definedName name="Z_2BA1F3A4_7362_4C75_9E02_FB6308B23F40_.wvu.PrintArea" localSheetId="6" hidden="1">'Sch-2 Dis'!$A$1:$G$24</definedName>
    <definedName name="Z_2BA1F3A4_7362_4C75_9E02_FB6308B23F40_.wvu.PrintArea" localSheetId="7" hidden="1">'Sch-3 '!$A$1:$G$27</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 '!$14:$16</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'Sch-1'!$A$1:$O$30</definedName>
    <definedName name="Z_42E48991_4351_4471_8AF6_A35D24AE57E4_.wvu.PrintArea" localSheetId="4" hidden="1">'Sch-1 Dis'!$A$1:$H$32</definedName>
    <definedName name="Z_42E48991_4351_4471_8AF6_A35D24AE57E4_.wvu.PrintArea" localSheetId="5" hidden="1">'Sch-2'!$A$1:$J$25</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'Sch-1'!$A$1:$O$28</definedName>
    <definedName name="Z_483DCDBB_D1CA_4B11_85F4_FA65A96DCE29_.wvu.PrintArea" localSheetId="4" hidden="1">'Sch-1 Dis'!$A$1:$H$32</definedName>
    <definedName name="Z_483DCDBB_D1CA_4B11_85F4_FA65A96DCE29_.wvu.PrintArea" localSheetId="5" hidden="1">'Sch-2'!$A$1:$J$25</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'Sch-1'!$A$1:$O$30</definedName>
    <definedName name="Z_4F65FF32_EC61_4022_A399_2986D7B6B8B3_.wvu.PrintArea" localSheetId="4" hidden="1">'Sch-1 Dis'!$A$1:$H$32</definedName>
    <definedName name="Z_4F65FF32_EC61_4022_A399_2986D7B6B8B3_.wvu.PrintArea" localSheetId="5" hidden="1">'Sch-2'!$A$1:$J$25</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'Sch-1'!$A$1:$N$28</definedName>
    <definedName name="Z_585A669F_29FF_4D0D_B50C_5C677FB93FEB_.wvu.PrintArea" localSheetId="4" hidden="1">'Sch-1 Dis'!$A$1:$H$32</definedName>
    <definedName name="Z_585A669F_29FF_4D0D_B50C_5C677FB93FEB_.wvu.PrintArea" localSheetId="5" hidden="1">'Sch-2'!$A$1:$J$25</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'Sch-1'!$A$1:$O$30</definedName>
    <definedName name="Z_58D82F59_8CF6_455F_B9F4_081499FDF243_.wvu.PrintArea" localSheetId="4" hidden="1">'Sch-1 Dis'!$A$1:$H$32</definedName>
    <definedName name="Z_58D82F59_8CF6_455F_B9F4_081499FDF243_.wvu.PrintArea" localSheetId="5" hidden="1">'Sch-2'!$A$1:$J$25</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'Sch-1'!$A$1:$O$30</definedName>
    <definedName name="Z_5A07DBA2_29FE_46EA_8A64_6BF1FB7295C8_.wvu.PrintArea" localSheetId="4" hidden="1">'Sch-1 Dis'!$A$1:$H$32</definedName>
    <definedName name="Z_5A07DBA2_29FE_46EA_8A64_6BF1FB7295C8_.wvu.PrintArea" localSheetId="5" hidden="1">'Sch-2'!$A$1:$J$25</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'Sch-1'!$A$1:$N$28</definedName>
    <definedName name="Z_5C772B04_11E1_4A74_9F43_9A74EF38E5E2_.wvu.PrintArea" localSheetId="4" hidden="1">'Sch-1 Dis'!$A$1:$H$32</definedName>
    <definedName name="Z_5C772B04_11E1_4A74_9F43_9A74EF38E5E2_.wvu.PrintArea" localSheetId="5" hidden="1">'Sch-2'!$A$1:$J$25</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'Sch-1'!$A$1:$O$30</definedName>
    <definedName name="Z_696D9240_6693_44E8_B9A4_2BFADD101EE2_.wvu.PrintArea" localSheetId="4" hidden="1">'Sch-1 Dis'!$A$1:$H$32</definedName>
    <definedName name="Z_696D9240_6693_44E8_B9A4_2BFADD101EE2_.wvu.PrintArea" localSheetId="5" hidden="1">'Sch-2'!$A$1:$J$25</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'Sch-1'!$A$1:$O$30</definedName>
    <definedName name="Z_7781E931_9022_448B_8CEA_16A952A0B08B_.wvu.PrintArea" localSheetId="4" hidden="1">'Sch-1 Dis'!$A$1:$H$32</definedName>
    <definedName name="Z_7781E931_9022_448B_8CEA_16A952A0B08B_.wvu.PrintArea" localSheetId="5" hidden="1">'Sch-2'!$A$1:$J$25</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'Sch-1'!$A$1:$O$28</definedName>
    <definedName name="Z_8020169D_1904_4071_9010_34C6BAD35472_.wvu.PrintArea" localSheetId="4" hidden="1">'Sch-1 Dis'!$A$1:$H$32</definedName>
    <definedName name="Z_8020169D_1904_4071_9010_34C6BAD35472_.wvu.PrintArea" localSheetId="5" hidden="1">'Sch-2'!$A$1:$J$25</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 '!$H:$S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'Sch-1'!$A$1:$N$28</definedName>
    <definedName name="Z_804C0530_632A_4E06_A9A2_093B6503F55F_.wvu.PrintArea" localSheetId="4" hidden="1">'Sch-1 Dis'!$A$1:$H$32</definedName>
    <definedName name="Z_804C0530_632A_4E06_A9A2_093B6503F55F_.wvu.PrintArea" localSheetId="5" hidden="1">'Sch-2'!$A$1:$J$25</definedName>
    <definedName name="Z_804C0530_632A_4E06_A9A2_093B6503F55F_.wvu.PrintArea" localSheetId="6" hidden="1">'Sch-2 Dis'!$A$1:$G$24</definedName>
    <definedName name="Z_804C0530_632A_4E06_A9A2_093B6503F55F_.wvu.PrintArea" localSheetId="7" hidden="1">'Sch-3 '!$A$1:$G$27</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 '!$14:$16</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'Sch-1'!$A$1:$O$28</definedName>
    <definedName name="Z_883F4F4D_A630_4132_B676_8201FF751979_.wvu.PrintArea" localSheetId="4" hidden="1">'Sch-1 Dis'!$A$1:$H$32</definedName>
    <definedName name="Z_883F4F4D_A630_4132_B676_8201FF751979_.wvu.PrintArea" localSheetId="5" hidden="1">'Sch-2'!$A$1:$J$25</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 '!$H:$S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'Sch-1'!$A$1:$N$28</definedName>
    <definedName name="Z_88CDEBAE_8E08_4224_B529_C4120559940A_.wvu.PrintArea" localSheetId="4" hidden="1">'Sch-1 Dis'!$A$1:$H$32</definedName>
    <definedName name="Z_88CDEBAE_8E08_4224_B529_C4120559940A_.wvu.PrintArea" localSheetId="5" hidden="1">'Sch-2'!$A$1:$J$25</definedName>
    <definedName name="Z_88CDEBAE_8E08_4224_B529_C4120559940A_.wvu.PrintArea" localSheetId="6" hidden="1">'Sch-2 Dis'!$A$1:$G$24</definedName>
    <definedName name="Z_88CDEBAE_8E08_4224_B529_C4120559940A_.wvu.PrintArea" localSheetId="7" hidden="1">'Sch-3 '!$A$1:$G$27</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 '!$14:$16</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'Sch-1'!$A$1:$O$28</definedName>
    <definedName name="Z_97EFF801_2C6F_4063_9981_A39996328FAC_.wvu.PrintArea" localSheetId="4" hidden="1">'Sch-1 Dis'!$A$1:$H$32</definedName>
    <definedName name="Z_97EFF801_2C6F_4063_9981_A39996328FAC_.wvu.PrintArea" localSheetId="5" hidden="1">'Sch-2'!$A$1:$J$25</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'Sch-1'!$A$1:$O$30</definedName>
    <definedName name="Z_9C0E3A54_A1E4_4406_967B_FE168F751196_.wvu.PrintArea" localSheetId="4" hidden="1">'Sch-1 Dis'!$A$1:$H$32</definedName>
    <definedName name="Z_9C0E3A54_A1E4_4406_967B_FE168F751196_.wvu.PrintArea" localSheetId="5" hidden="1">'Sch-2'!$A$1:$J$25</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'Sch-1'!$A$1:$O$30</definedName>
    <definedName name="Z_9CA44E70_650F_49CD_967F_298619682CA2_.wvu.PrintArea" localSheetId="4" hidden="1">'Sch-1 Dis'!$A$1:$H$32</definedName>
    <definedName name="Z_9CA44E70_650F_49CD_967F_298619682CA2_.wvu.PrintArea" localSheetId="5" hidden="1">'Sch-2'!$A$1:$J$25</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'Sch-1'!$A$1:$O$28</definedName>
    <definedName name="Z_A8D67B77_0FCD_43C6_B55F_10F11F3996C9_.wvu.PrintArea" localSheetId="4" hidden="1">'Sch-1 Dis'!$A$1:$H$32</definedName>
    <definedName name="Z_A8D67B77_0FCD_43C6_B55F_10F11F3996C9_.wvu.PrintArea" localSheetId="5" hidden="1">'Sch-2'!$A$1:$J$25</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'Sch-1'!$A$1:$O$30</definedName>
    <definedName name="Z_B0EE7D76_5806_4718_BDAD_3A3EA691E5E4_.wvu.PrintArea" localSheetId="4" hidden="1">'Sch-1 Dis'!$A$1:$H$32</definedName>
    <definedName name="Z_B0EE7D76_5806_4718_BDAD_3A3EA691E5E4_.wvu.PrintArea" localSheetId="5" hidden="1">'Sch-2'!$A$1:$J$25</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'Sch-1'!$A$1:$O$30</definedName>
    <definedName name="Z_B1277D53_29D6_4226_81E2_084FB62977B6_.wvu.PrintArea" localSheetId="4" hidden="1">'Sch-1 Dis'!$A$1:$H$32</definedName>
    <definedName name="Z_B1277D53_29D6_4226_81E2_084FB62977B6_.wvu.PrintArea" localSheetId="5" hidden="1">'Sch-2'!$A$1:$J$25</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'Sch-1'!$A$1:$O$30</definedName>
    <definedName name="Z_BE00177C_666B_4CCB_B6AF_EE8409A04F15_.wvu.PrintArea" localSheetId="4" hidden="1">'Sch-1 Dis'!$A$1:$H$32</definedName>
    <definedName name="Z_BE00177C_666B_4CCB_B6AF_EE8409A04F15_.wvu.PrintArea" localSheetId="5" hidden="1">'Sch-2'!$A$1:$J$25</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'Sch-1'!$A$1:$O$30</definedName>
    <definedName name="Z_C39F923C_6CD3_45D8_86F8_6C4D806DDD7E_.wvu.PrintArea" localSheetId="4" hidden="1">'Sch-1 Dis'!$A$1:$H$32</definedName>
    <definedName name="Z_C39F923C_6CD3_45D8_86F8_6C4D806DDD7E_.wvu.PrintArea" localSheetId="5" hidden="1">'Sch-2'!$A$1:$J$25</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'Sch-1'!$A$1:$O$28</definedName>
    <definedName name="Z_D39E83F3_4061_47C5_8153_10B7C21D208A_.wvu.PrintArea" localSheetId="4" hidden="1">'Sch-1 Dis'!$A$1:$H$32</definedName>
    <definedName name="Z_D39E83F3_4061_47C5_8153_10B7C21D208A_.wvu.PrintArea" localSheetId="5" hidden="1">'Sch-2'!$A$1:$J$25</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'Sch-1'!$A$1:$O$28</definedName>
    <definedName name="Z_D545044E_B7FF_408B_A291_2187C526EC3D_.wvu.PrintArea" localSheetId="4" hidden="1">'Sch-1 Dis'!$A$1:$H$32</definedName>
    <definedName name="Z_D545044E_B7FF_408B_A291_2187C526EC3D_.wvu.PrintArea" localSheetId="5" hidden="1">'Sch-2'!$A$1:$J$25</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'Sch-1'!$A$1:$O$28</definedName>
    <definedName name="Z_D963BE1A_1920_4E18_8F54_07F354CCE224_.wvu.PrintArea" localSheetId="4" hidden="1">'Sch-1 Dis'!$A$1:$H$32</definedName>
    <definedName name="Z_D963BE1A_1920_4E18_8F54_07F354CCE224_.wvu.PrintArea" localSheetId="5" hidden="1">'Sch-2'!$A$1:$J$25</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'Sch-1'!$A$1:$O$30</definedName>
    <definedName name="Z_E95B21C1_D936_4435_AF6F_90CF0B6A7506_.wvu.PrintArea" localSheetId="4" hidden="1">'Sch-1 Dis'!$A$1:$H$32</definedName>
    <definedName name="Z_E95B21C1_D936_4435_AF6F_90CF0B6A7506_.wvu.PrintArea" localSheetId="5" hidden="1">'Sch-2'!$A$1:$J$25</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'Sch-1'!$A$1:$O$30</definedName>
    <definedName name="Z_EF525F2E_18DE_47FD_A864_6F2A2CA91061_.wvu.PrintArea" localSheetId="4" hidden="1">'Sch-1 Dis'!$A$1:$H$32</definedName>
    <definedName name="Z_EF525F2E_18DE_47FD_A864_6F2A2CA91061_.wvu.PrintArea" localSheetId="5" hidden="1">'Sch-2'!$A$1:$J$25</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'Sch-1'!$A$1:$O$28</definedName>
    <definedName name="Z_EFF9997F_F423_457E_8339_C5D06689EC0D_.wvu.PrintArea" localSheetId="4" hidden="1">'Sch-1 Dis'!$A$1:$H$32</definedName>
    <definedName name="Z_EFF9997F_F423_457E_8339_C5D06689EC0D_.wvu.PrintArea" localSheetId="5" hidden="1">'Sch-2'!$A$1:$J$25</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'Sch-1'!$A$1:$O$28</definedName>
    <definedName name="Z_FA8C7114_2E15_4727_B4B0_927BCE12D1A6_.wvu.PrintArea" localSheetId="4" hidden="1">'Sch-1 Dis'!$A$1:$H$32</definedName>
    <definedName name="Z_FA8C7114_2E15_4727_B4B0_927BCE12D1A6_.wvu.PrintArea" localSheetId="5" hidden="1">'Sch-2'!$A$1:$J$25</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'Sch-1'!$A$1:$O$30</definedName>
    <definedName name="Z_FE49A1A8_589E_4C61_B5F2_2DC8472D06ED_.wvu.PrintArea" localSheetId="4" hidden="1">'Sch-1 Dis'!$A$1:$H$32</definedName>
    <definedName name="Z_FE49A1A8_589E_4C61_B5F2_2DC8472D06ED_.wvu.PrintArea" localSheetId="5" hidden="1">'Sch-2'!$A$1:$J$25</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62913"/>
  <customWorkbookViews>
    <customWorkbookView name="Venkatesh Karri {वेंकटेश कर्री} - Personal View" guid="{5C772B04-11E1-4A74-9F43-9A74EF38E5E2}" mergeInterval="0" personalView="1" maximized="1" xWindow="-8" yWindow="-8" windowWidth="1936" windowHeight="1056" tabRatio="875" activeSheetId="12"/>
    <customWorkbookView name="Rahul Mendhe {Rahul Mendhe} - Personal View" guid="{804C0530-632A-4E06-A9A2-093B6503F55F}"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 name="Himanshu Mittal {Himanshu Mittal} - Personal View" guid="{88CDEBAE-8E08-4224-B529-C4120559940A}" mergeInterval="0" personalView="1" maximized="1" xWindow="-9" yWindow="-9" windowWidth="1938" windowHeight="1048" tabRatio="875" activeSheetId="4"/>
    <customWorkbookView name="Kamal  Kumar Rathore {कमल कुमार राठौर} - Personal View" guid="{2BA1F3A4-7362-4C75-9E02-FB6308B23F40}" mergeInterval="0" personalView="1" maximized="1" xWindow="-8" yWindow="-8" windowWidth="1936" windowHeight="1056" tabRatio="875" activeSheetId="2"/>
  </customWorkbookViews>
</workbook>
</file>

<file path=xl/calcChain.xml><?xml version="1.0" encoding="utf-8"?>
<calcChain xmlns="http://schemas.openxmlformats.org/spreadsheetml/2006/main">
  <c r="J17" i="6" l="1"/>
  <c r="N18" i="4" l="1"/>
  <c r="V18" i="4" s="1"/>
  <c r="T18" i="4" l="1"/>
  <c r="R18" i="4"/>
  <c r="J18" i="6" l="1"/>
  <c r="N19" i="4" l="1"/>
  <c r="V19" i="4" l="1"/>
  <c r="H1" i="2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7" i="4"/>
  <c r="B6" i="19" s="1"/>
  <c r="N27" i="4"/>
  <c r="D26" i="11" s="1"/>
  <c r="B28" i="4"/>
  <c r="C42" i="15" s="1"/>
  <c r="N28"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22"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21"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21"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22" i="6"/>
  <c r="D10" i="6"/>
  <c r="G21" i="7"/>
  <c r="B11" i="7"/>
  <c r="A7" i="7"/>
  <c r="G26" i="8"/>
  <c r="B9" i="8"/>
  <c r="A3" i="8"/>
  <c r="B23" i="9"/>
  <c r="A3" i="9"/>
  <c r="B42" i="10"/>
  <c r="B10" i="10"/>
  <c r="B11" i="11"/>
  <c r="A7" i="11"/>
  <c r="D30" i="12"/>
  <c r="B24" i="13"/>
  <c r="F11" i="13"/>
  <c r="B42" i="19"/>
  <c r="D18" i="9" l="1"/>
  <c r="D21" i="11" s="1"/>
  <c r="G24" i="20"/>
  <c r="G1" i="21" s="1"/>
  <c r="I18" i="15"/>
  <c r="J18" i="15" s="1"/>
  <c r="N21"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<sst xmlns="http://schemas.openxmlformats.org/spreadsheetml/2006/main" count="798" uniqueCount="485">
  <si>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</si>
  <si>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</si>
  <si>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</si>
  <si>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</si>
  <si>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</si>
  <si>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</si>
  <si>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</si>
  <si>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</si>
  <si>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</si>
  <si>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</si>
  <si>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</si>
  <si>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</si>
  <si>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</si>
  <si>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</si>
  <si>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</si>
  <si>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</si>
  <si>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</si>
  <si>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</si>
  <si>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</si>
  <si>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</si>
  <si>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</si>
  <si>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</si>
  <si>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</si>
  <si>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</si>
  <si>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</si>
  <si>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</si>
  <si>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</si>
  <si>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</si>
  <si>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</si>
  <si>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</si>
  <si>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</si>
  <si>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</si>
  <si>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</si>
  <si>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</si>
  <si>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</si>
  <si>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</si>
  <si>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</si>
  <si>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</si>
  <si>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</si>
  <si>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</si>
  <si>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</si>
  <si>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</si>
  <si>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</si>
  <si>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</si>
  <si>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</si>
  <si>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</si>
  <si>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</si>
  <si>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</si>
  <si>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</si>
  <si>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</si>
  <si>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</si>
  <si>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</si>
  <si>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</si>
  <si>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</si>
  <si>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</si>
  <si>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</si>
  <si>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</si>
  <si>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</si>
  <si>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</si>
  <si>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</si>
  <si>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</si>
  <si>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</si>
  <si>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</si>
  <si>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</si>
  <si>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</si>
  <si>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</si>
  <si>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</si>
  <si>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</si>
  <si>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</si>
  <si>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</si>
  <si>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</si>
  <si>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</si>
  <si>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</si>
  <si>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</si>
  <si>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</si>
  <si>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</si>
  <si>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</si>
  <si>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</si>
  <si>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</si>
  <si>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</si>
  <si>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</si>
  <si>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</si>
  <si>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</si>
  <si>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</si>
  <si>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</si>
  <si>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</si>
  <si>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</si>
  <si>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</si>
  <si>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</si>
  <si>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</si>
  <si>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</si>
  <si>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</si>
  <si>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</si>
  <si>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</si>
  <si>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</si>
  <si>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</si>
  <si>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</si>
  <si>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</si>
  <si>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</si>
  <si>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</si>
  <si>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</si>
  <si>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</si>
  <si>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</si>
  <si>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</si>
  <si>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</si>
  <si>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</si>
  <si>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</si>
  <si>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</si>
  <si>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</si>
  <si>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</si>
  <si>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</si>
  <si>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</si>
  <si>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</si>
  <si>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</si>
  <si>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</si>
  <si>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</si>
  <si>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</si>
  <si>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</si>
  <si>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</si>
  <si>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</si>
  <si>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</si>
  <si>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</si>
  <si>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</si>
  <si>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</si>
  <si>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</si>
  <si>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</si>
  <si>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</si>
  <si>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</si>
  <si>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</si>
  <si>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</si>
  <si>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</si>
  <si>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</si>
  <si>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</si>
  <si>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</si>
  <si>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</si>
  <si>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</si>
  <si>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</si>
  <si>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</si>
  <si>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</si>
  <si>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</si>
  <si>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</si>
  <si>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</si>
  <si>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</si>
  <si>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</si>
  <si>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</si>
  <si>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</si>
  <si>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</si>
  <si>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</si>
  <si>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</si>
  <si>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</si>
  <si>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</si>
  <si>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</si>
  <si>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</si>
  <si>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</si>
  <si>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</si>
  <si>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</si>
  <si>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</si>
  <si>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</si>
  <si>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</si>
  <si>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</si>
  <si>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</si>
  <si>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</si>
  <si>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</si>
  <si>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</si>
  <si>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</si>
  <si>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</si>
  <si>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</si>
  <si>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</si>
  <si>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</si>
  <si>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</si>
  <si>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</si>
  <si>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</si>
  <si>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</si>
  <si>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</si>
  <si>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</si>
  <si>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</si>
  <si>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</si>
  <si>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</si>
  <si>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</si>
  <si>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</si>
  <si>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</si>
  <si>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</si>
  <si>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</si>
  <si>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</si>
  <si>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</si>
  <si>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</si>
  <si>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</si>
  <si>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</si>
  <si>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</si>
  <si>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</si>
  <si>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</si>
  <si>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</si>
  <si>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</si>
  <si>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</si>
  <si>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</si>
  <si>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</si>
  <si>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</si>
  <si>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</si>
  <si>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</si>
  <si>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</si>
  <si>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</si>
  <si>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</si>
  <si>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</si>
  <si>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</si>
  <si>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</si>
  <si>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</si>
  <si>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</si>
  <si>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</si>
  <si>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</si>
  <si>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</si>
  <si>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</si>
  <si>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</si>
  <si>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</si>
  <si>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</si>
  <si>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</si>
  <si>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</si>
  <si>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</si>
  <si>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</si>
  <si>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</si>
  <si>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</si>
  <si>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</si>
  <si>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</si>
  <si>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</si>
  <si>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</si>
  <si>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</si>
  <si>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</si>
  <si>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</si>
  <si>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</si>
  <si>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</si>
  <si>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</si>
  <si>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</si>
  <si>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</si>
  <si>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</si>
  <si>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</si>
  <si>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</si>
  <si>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</si>
  <si>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</si>
  <si>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</si>
  <si>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</si>
  <si>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</si>
  <si>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</si>
  <si>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</si>
  <si>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</si>
  <si>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</si>
  <si>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</si>
  <si>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</si>
  <si>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</si>
  <si>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</si>
  <si>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</si>
  <si>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</si>
  <si>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</si>
  <si>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</si>
  <si>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</si>
  <si>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</si>
  <si>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</si>
  <si>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</si>
  <si>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</si>
  <si>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</si>
  <si>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</si>
  <si>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</si>
  <si>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</si>
  <si>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</si>
  <si>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</si>
  <si>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</si>
  <si>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</si>
  <si>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</si>
  <si>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</si>
  <si>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</si>
  <si>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</si>
  <si>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</si>
  <si>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</si>
  <si>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</si>
  <si>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</si>
  <si>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</si>
  <si>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</si>
  <si>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</si>
  <si>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</si>
  <si>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</si>
  <si>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</si>
  <si>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</si>
  <si>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</si>
  <si>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</si>
  <si>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</si>
  <si>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</si>
  <si>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</si>
  <si>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</si>
  <si>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</si>
  <si>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</si>
  <si>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</si>
  <si>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</si>
  <si>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</si>
  <si>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</si>
  <si>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</si>
  <si>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</si>
  <si>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</si>
  <si>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</si>
  <si>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</si>
  <si>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</si>
  <si>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</si>
  <si>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</si>
  <si>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</si>
  <si>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</si>
  <si>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</si>
  <si>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</si>
  <si>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</si>
  <si>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</si>
  <si>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</si>
  <si>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</si>
  <si>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</si>
  <si>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</si>
  <si>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</si>
  <si>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</si>
  <si>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</si>
  <si>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</si>
  <si>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</si>
  <si>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</si>
  <si>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</si>
  <si>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</si>
  <si>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</si>
  <si>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</si>
  <si>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</si>
  <si>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</si>
  <si>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</si>
  <si>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</si>
  <si>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</si>
  <si>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</si>
  <si>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</si>
  <si>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</si>
  <si>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</si>
  <si>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</si>
  <si>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</si>
  <si>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</si>
  <si>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</si>
  <si>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</si>
  <si>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</si>
  <si>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</si>
  <si>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</si>
  <si>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</si>
  <si>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</si>
  <si>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</si>
  <si>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</si>
  <si>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</si>
  <si>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</si>
  <si>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</si>
  <si>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</si>
  <si>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</si>
  <si>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</si>
  <si>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</si>
  <si>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</si>
  <si>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</si>
  <si>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</si>
  <si>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</si>
  <si>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</si>
  <si>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</si>
  <si>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</si>
  <si>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</si>
  <si>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</si>
  <si>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</si>
  <si>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</si>
  <si>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</si>
  <si>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</si>
  <si>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</si>
  <si>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</si>
  <si>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</si>
  <si>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</si>
  <si>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</si>
  <si>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</si>
  <si>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</si>
  <si>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</si>
  <si>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</si>
  <si>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</si>
  <si>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</si>
  <si>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</si>
  <si>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</si>
  <si>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</si>
  <si>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</si>
  <si>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</si>
  <si>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</si>
  <si>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</si>
  <si>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</si>
  <si>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</si>
  <si>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</si>
  <si>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</si>
  <si>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</si>
  <si>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</si>
  <si>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</si>
  <si>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</si>
  <si>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</si>
  <si>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</si>
  <si>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</si>
  <si>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</si>
  <si>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</si>
  <si>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</si>
  <si>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</si>
  <si>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</si>
  <si>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</si>
  <si>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</si>
  <si>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</si>
  <si>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</si>
  <si>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</si>
  <si>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</si>
  <si>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</si>
  <si>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</si>
  <si>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</si>
  <si>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</si>
  <si>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</si>
  <si>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</si>
  <si>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</si>
  <si>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</si>
  <si>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</si>
  <si>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</si>
  <si>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</si>
  <si>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</si>
  <si>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</si>
  <si>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</si>
  <si>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</si>
  <si>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</si>
  <si>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</si>
  <si>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</si>
  <si>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</si>
  <si>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</si>
  <si>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</si>
  <si>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</si>
  <si>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</si>
  <si>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</si>
  <si>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</si>
  <si>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</si>
  <si>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</si>
  <si>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</si>
  <si>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</si>
  <si>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</si>
  <si>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</si>
  <si>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</si>
  <si>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</si>
  <si>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</si>
  <si>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</si>
  <si>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</si>
  <si>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</si>
  <si>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</si>
  <si>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</si>
  <si>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</si>
  <si>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</si>
  <si>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</si>
  <si>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</si>
  <si>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</si>
  <si>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</si>
  <si>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</si>
  <si>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</si>
  <si>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</si>
  <si>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</si>
  <si>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</si>
  <si>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</si>
  <si>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</si>
  <si>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</si>
  <si>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</si>
  <si>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</si>
  <si>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</si>
  <si>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</si>
  <si>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</si>
  <si>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</si>
  <si>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</si>
  <si>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</si>
  <si>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</si>
  <si>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</si>
  <si>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</si>
  <si>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</si>
  <si>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</si>
  <si>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</si>
  <si>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</si>
  <si>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</si>
  <si>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</si>
  <si>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</si>
  <si>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</si>
  <si>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</si>
  <si>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</si>
  <si>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KM </t>
  </si>
  <si>
    <t>CD01</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</si>
  <si>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</si>
  <si>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</si>
  <si>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</si>
  <si>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</si>
  <si>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 xml:space="preserve">Conductor Package CD01 for supply of ACSR Zebra conductor for transmission line corresponding to Tower Package TW03 associated with Transmission Network Expansion in Gujarat to increase its ATC from ISTS: Part B &amp; Part C. </t>
  </si>
  <si>
    <t>CC/NT/COND/DOM/A06/22/00592</t>
  </si>
  <si>
    <t xml:space="preserve">Conductor                               </t>
  </si>
  <si>
    <t>ACSR ZEBRA CONDUCTOR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</si>
</sst>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8"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11">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4"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5"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6"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6" fontId="15" fillId="0" borderId="0" xfId="0" applyNumberFormat="1" applyFont="1" applyFill="1" applyBorder="1" applyAlignment="1" applyProtection="1">
      <alignment horizontal="left" vertical="center" indent="1"/>
    </xf>
    <xf numFmtId="176" fontId="15" fillId="0" borderId="0" xfId="0" applyNumberFormat="1" applyFont="1" applyFill="1" applyBorder="1" applyAlignment="1" applyProtection="1">
      <alignment horizontal="justify" vertical="center"/>
      <protection hidden="1"/>
    </xf>
    <xf numFmtId="176" fontId="15" fillId="0" borderId="0" xfId="0" applyNumberFormat="1" applyFont="1" applyFill="1" applyBorder="1" applyAlignment="1" applyProtection="1">
      <alignment horizontal="left" vertical="center" indent="1"/>
      <protection hidden="1"/>
    </xf>
    <xf numFmtId="176"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6"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6"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6"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4"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6"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4"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4"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4"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7"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43" fontId="0" fillId="0" borderId="11" xfId="7" applyFont="1" applyFill="1" applyBorder="1" applyAlignment="1" applyProtection="1">
      <alignment vertical="center"/>
      <protection hidden="1"/>
    </xf>
    <xf numFmtId="43" fontId="15" fillId="0" borderId="11" xfId="7" applyFont="1" applyFill="1" applyBorder="1" applyAlignment="1" applyProtection="1">
      <alignment vertical="center"/>
      <protection hidden="1"/>
    </xf>
    <xf numFmtId="43"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43" fontId="15" fillId="0" borderId="10" xfId="7" applyFont="1" applyFill="1" applyBorder="1" applyAlignment="1" applyProtection="1">
      <alignment horizontal="right" vertical="center"/>
      <protection hidden="1"/>
    </xf>
    <xf numFmtId="43" fontId="5"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43"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6"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8"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43"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179" fontId="0" fillId="3" borderId="11" xfId="0" applyNumberFormat="1" applyFill="1" applyBorder="1" applyAlignment="1" applyProtection="1">
      <alignment horizontal="center" vertical="top"/>
      <protection locked="0"/>
    </xf>
    <xf numFmtId="43"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0" fontId="0" fillId="0" borderId="11" xfId="0" applyNumberFormat="1" applyFont="1" applyFill="1" applyBorder="1" applyAlignment="1" applyProtection="1">
      <alignment horizontal="center" vertical="top"/>
      <protection hidden="1"/>
    </xf>
    <xf numFmtId="3" fontId="0" fillId="0" borderId="11" xfId="0" applyNumberFormat="1" applyFont="1" applyFill="1" applyBorder="1" applyAlignment="1" applyProtection="1">
      <alignment horizontal="center" vertical="top"/>
      <protection hidden="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43" fontId="15" fillId="0" borderId="25" xfId="7" applyFont="1" applyFill="1" applyBorder="1" applyAlignment="1" applyProtection="1">
      <alignment horizontal="left" vertical="center" wrapText="1"/>
      <protection hidden="1"/>
    </xf>
    <xf numFmtId="43"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43"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6"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6"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cellStyle name="ÅëÈ­ [0]_±âÅ¸" xfId="2"/>
    <cellStyle name="ÅëÈ­_±âÅ¸" xfId="3"/>
    <cellStyle name="ÄÞ¸¶ [0]_±âÅ¸" xfId="4"/>
    <cellStyle name="ÄÞ¸¶_±âÅ¸" xfId="5"/>
    <cellStyle name="Ç¥ÁØ_¿¬°£´©°è¿¹»ó" xfId="6"/>
    <cellStyle name="Comma" xfId="7" builtinId="3"/>
    <cellStyle name="Comma  - Style1" xfId="8"/>
    <cellStyle name="Comma  - Style2" xfId="9"/>
    <cellStyle name="Comma  - Style3" xfId="10"/>
    <cellStyle name="Comma  - Style4" xfId="11"/>
    <cellStyle name="Comma  - Style5" xfId="12"/>
    <cellStyle name="Comma  - Style6" xfId="13"/>
    <cellStyle name="Comma  - Style7" xfId="14"/>
    <cellStyle name="Comma  - Style8" xfId="15"/>
    <cellStyle name="Comma 2" xfId="16"/>
    <cellStyle name="Formula" xfId="17"/>
    <cellStyle name="Header1" xfId="18"/>
    <cellStyle name="Header2" xfId="19"/>
    <cellStyle name="Hyperlink" xfId="20" builtinId="8"/>
    <cellStyle name="Hypertextový odkaz" xfId="21"/>
    <cellStyle name="no dec" xfId="22"/>
    <cellStyle name="Normal" xfId="0" builtinId="0"/>
    <cellStyle name="Normal - Style1" xfId="23"/>
    <cellStyle name="Normal_Annexures TW 04" xfId="24"/>
    <cellStyle name="Normal_Attach 3(JV)" xfId="25"/>
    <cellStyle name="Normal_Attacments TW 04" xfId="26"/>
    <cellStyle name="Normal_Entertainment Form" xfId="27"/>
    <cellStyle name="Normal_pgcil-tivim-pricesched" xfId="28"/>
    <cellStyle name="Normal_pgcil-tivim-pricesched_Sch-1" xfId="29"/>
    <cellStyle name="Normal_pgcil-tivim-pricesched_Sch-3 " xfId="30"/>
    <cellStyle name="Normal_PRICE SCHEDULE-4 to 6-A4" xfId="31"/>
    <cellStyle name="Normal_Price_Schedules for Insulator Package Rev-01" xfId="32"/>
    <cellStyle name="Normal_PRICE-SCHE Bihar-Rev-2-corrections" xfId="33"/>
    <cellStyle name="Normal_PRICE-SCHE Bihar-Rev-2-corrections_Annexures TW 04" xfId="34"/>
    <cellStyle name="Normal_PRICE-SCHE Bihar-Rev-2-corrections_Price_Schedules for Insulator Package Rev-01" xfId="35"/>
    <cellStyle name="Normal_QUOTED CORRECTED 2" xfId="36"/>
    <cellStyle name="Normal_Sch-1" xfId="37"/>
    <cellStyle name="Normal_Sheet1" xfId="38"/>
    <cellStyle name="Popis" xfId="39"/>
    <cellStyle name="Sledovaný hypertextový odkaz" xfId="40"/>
    <cellStyle name="Standard_BS14" xfId="41"/>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9229725" y="19050"/>
          <a:ext cx="2686050"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45750" y="28575"/>
          <a:ext cx="0" cy="825500"/>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474950" y="19050"/>
          <a:ext cx="1203325" cy="6826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D7FB396-7FEA-45DA-B061-F5CBA538F769}" diskRevisions="1" revisionId="49" version="2" protected="1">
  <header guid="{9B74DD1B-4527-4544-B87F-B979EB14CF54}" dateTime="2022-12-14T20:55:18" maxSheetId="23" userName="Venkatesh Karri {वेंकटेश कर्री}"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D7FB396-7FEA-45DA-B061-F5CBA538F769}" dateTime="2022-12-14T22:27:45" maxSheetId="23" userName="Venkatesh Karri {वेंकटेश कर्री}" r:id="rId2" minRId="1" maxRId="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4">
    <oc r="I18">
      <v>5</v>
    </oc>
    <nc r="I18"/>
  </rcc>
  <rcc rId="2" sId="4" numFmtId="4">
    <oc r="M18">
      <v>100</v>
    </oc>
    <nc r="M18"/>
  </rcc>
  <rcc rId="3" sId="6" numFmtId="4">
    <oc r="I17">
      <v>100</v>
    </oc>
    <nc r="I17"/>
  </rcc>
  <rcv guid="{5C772B04-11E1-4A74-9F43-9A74EF38E5E2}" action="delete"/>
  <rdn rId="0" localSheetId="1" customView="1" name="Z_5C772B04_11E1_4A74_9F43_9A74EF38E5E2_.wvu.Rows" hidden="1" oldHidden="1">
    <formula>'Basic Data'!$11:$12</formula>
    <oldFormula>'Basic Data'!$11:$12</oldFormula>
  </rdn>
  <rdn rId="0" localSheetId="2" customView="1" name="Z_5C772B04_11E1_4A74_9F43_9A74EF38E5E2_.wvu.PrintArea" hidden="1" oldHidden="1">
    <formula>Cover!$B$1:$E$15</formula>
    <oldFormula>Cover!$B$1:$E$15</oldFormula>
  </rdn>
  <rdn rId="0" localSheetId="2" customView="1" name="Z_5C772B04_11E1_4A74_9F43_9A74EF38E5E2_.wvu.Rows" hidden="1" oldHidden="1">
    <formula>Cover!$7:$7,Cover!$10:$10</formula>
    <oldFormula>Cover!$7:$7,Cover!$10:$10</oldFormula>
  </rdn>
  <rdn rId="0" localSheetId="3" customView="1" name="Z_5C772B04_11E1_4A74_9F43_9A74EF38E5E2_.wvu.PrintArea" hidden="1" oldHidden="1">
    <formula>'Names of Bidder'!$B$1:$D$22</formula>
    <oldFormula>'Names of Bidder'!$B$1:$D$22</oldFormula>
  </rdn>
  <rdn rId="0" localSheetId="3" customView="1" name="Z_5C772B04_11E1_4A74_9F43_9A74EF38E5E2_.wvu.Rows" hidden="1" oldHidden="1">
    <formula>'Names of Bidder'!$6:$6</formula>
    <oldFormula>'Names of Bidder'!$6:$6</oldFormula>
  </rdn>
  <rdn rId="0" localSheetId="4" customView="1" name="Z_5C772B04_11E1_4A74_9F43_9A74EF38E5E2_.wvu.PrintArea" hidden="1" oldHidden="1">
    <formula>'Sch-1'!$A$1:$N$28</formula>
    <oldFormula>'Sch-1'!$A$1:$N$28</oldFormula>
  </rdn>
  <rdn rId="0" localSheetId="4" customView="1" name="Z_5C772B04_11E1_4A74_9F43_9A74EF38E5E2_.wvu.PrintTitles" hidden="1" oldHidden="1">
    <formula>'Sch-1'!$15:$17</formula>
    <oldFormula>'Sch-1'!$15:$17</oldFormula>
  </rdn>
  <rdn rId="0" localSheetId="4" customView="1" name="Z_5C772B04_11E1_4A74_9F43_9A74EF38E5E2_.wvu.Cols" hidden="1" oldHidden="1">
    <formula>'Sch-1'!$O:$V</formula>
    <oldFormula>'Sch-1'!$O:$V</oldFormula>
  </rdn>
  <rdn rId="0" localSheetId="5" customView="1" name="Z_5C772B04_11E1_4A74_9F43_9A74EF38E5E2_.wvu.PrintArea" hidden="1" oldHidden="1">
    <formula>'Sch-1 Dis'!$A$1:$H$32</formula>
    <oldFormula>'Sch-1 Dis'!$A$1:$H$32</oldFormula>
  </rdn>
  <rdn rId="0" localSheetId="5" customView="1" name="Z_5C772B04_11E1_4A74_9F43_9A74EF38E5E2_.wvu.PrintTitles" hidden="1" oldHidden="1">
    <formula>'Sch-1 Dis'!$15:$17</formula>
    <oldFormula>'Sch-1 Dis'!$15:$17</oldFormula>
  </rdn>
  <rdn rId="0" localSheetId="5" customView="1" name="Z_5C772B04_11E1_4A74_9F43_9A74EF38E5E2_.wvu.Cols" hidden="1" oldHidden="1">
    <formula>'Sch-1 Dis'!$K:$K</formula>
    <oldFormula>'Sch-1 Dis'!$K:$K</oldFormula>
  </rdn>
  <rdn rId="0" localSheetId="6" customView="1" name="Z_5C772B04_11E1_4A74_9F43_9A74EF38E5E2_.wvu.PrintArea" hidden="1" oldHidden="1">
    <formula>'Sch-2'!$A$1:$J$25</formula>
    <oldFormula>'Sch-2'!$A$1:$J$25</oldFormula>
  </rdn>
  <rdn rId="0" localSheetId="6" customView="1" name="Z_5C772B04_11E1_4A74_9F43_9A74EF38E5E2_.wvu.PrintTitles" hidden="1" oldHidden="1">
    <formula>'Sch-2'!$13:$15</formula>
    <oldFormula>'Sch-2'!$13:$15</oldFormula>
  </rdn>
  <rdn rId="0" localSheetId="6" customView="1" name="Z_5C772B04_11E1_4A74_9F43_9A74EF38E5E2_.wvu.Rows" hidden="1" oldHidden="1">
    <formula>'Sch-2'!$16:$16</formula>
    <oldFormula>'Sch-2'!$16:$16</oldFormula>
  </rdn>
  <rdn rId="0" localSheetId="6" customView="1" name="Z_5C772B04_11E1_4A74_9F43_9A74EF38E5E2_.wvu.Cols" hidden="1" oldHidden="1">
    <formula>'Sch-2'!$L:$M</formula>
    <oldFormula>'Sch-2'!$L:$M</oldFormula>
  </rdn>
  <rdn rId="0" localSheetId="7" customView="1" name="Z_5C772B04_11E1_4A74_9F43_9A74EF38E5E2_.wvu.PrintArea" hidden="1" oldHidden="1">
    <formula>'Sch-2 Dis'!$A$1:$G$24</formula>
    <oldFormula>'Sch-2 Dis'!$A$1:$G$24</oldFormula>
  </rdn>
  <rdn rId="0" localSheetId="7" customView="1" name="Z_5C772B04_11E1_4A74_9F43_9A74EF38E5E2_.wvu.PrintTitles" hidden="1" oldHidden="1">
    <formula>'Sch-2 Dis'!$13:$15</formula>
    <oldFormula>'Sch-2 Dis'!$13:$15</oldFormula>
  </rdn>
  <rdn rId="0" localSheetId="8" customView="1" name="Z_5C772B04_11E1_4A74_9F43_9A74EF38E5E2_.wvu.PrintArea" hidden="1" oldHidden="1">
    <formula>'Sch-3 '!$A$1:$G$27</formula>
    <oldFormula>'Sch-3 '!$A$1:$G$27</oldFormula>
  </rdn>
  <rdn rId="0" localSheetId="8" customView="1" name="Z_5C772B04_11E1_4A74_9F43_9A74EF38E5E2_.wvu.PrintTitles" hidden="1" oldHidden="1">
    <formula>'Sch-3 '!$14:$16</formula>
    <oldFormula>'Sch-3 '!$14:$16</oldFormula>
  </rdn>
  <rdn rId="0" localSheetId="8" customView="1" name="Z_5C772B04_11E1_4A74_9F43_9A74EF38E5E2_.wvu.Cols" hidden="1" oldHidden="1">
    <formula>'Sch-3 '!$H:$S</formula>
    <oldFormula>'Sch-3 '!$H:$S</oldFormula>
  </rdn>
  <rdn rId="0" localSheetId="9" customView="1" name="Z_5C772B04_11E1_4A74_9F43_9A74EF38E5E2_.wvu.PrintArea" hidden="1" oldHidden="1">
    <formula>'Sch-4'!$A$1:$E$24</formula>
    <oldFormula>'Sch-4'!$A$1:$E$24</oldFormula>
  </rdn>
  <rdn rId="0" localSheetId="9" customView="1" name="Z_5C772B04_11E1_4A74_9F43_9A74EF38E5E2_.wvu.PrintTitles" hidden="1" oldHidden="1">
    <formula>'Sch-4'!$3:$13</formula>
    <oldFormula>'Sch-4'!$3:$13</oldFormula>
  </rdn>
  <rdn rId="0" localSheetId="9" customView="1" name="Z_5C772B04_11E1_4A74_9F43_9A74EF38E5E2_.wvu.Rows" hidden="1" oldHidden="1">
    <formula>'Sch-4'!$16:$17</formula>
    <oldFormula>'Sch-4'!$16:$17</oldFormula>
  </rdn>
  <rdn rId="0" localSheetId="9" customView="1" name="Z_5C772B04_11E1_4A74_9F43_9A74EF38E5E2_.wvu.Cols" hidden="1" oldHidden="1">
    <formula>'Sch-4'!$F:$K</formula>
    <oldFormula>'Sch-4'!$F:$K</oldFormula>
  </rdn>
  <rdn rId="0" localSheetId="10" customView="1" name="Z_5C772B04_11E1_4A74_9F43_9A74EF38E5E2_.wvu.PrintArea" hidden="1" oldHidden="1">
    <formula>'Sch-4 Dis'!$A$1:$E$44</formula>
    <oldFormula>'Sch-4 Dis'!$A$1:$E$44</oldFormula>
  </rdn>
  <rdn rId="0" localSheetId="10" customView="1" name="Z_5C772B04_11E1_4A74_9F43_9A74EF38E5E2_.wvu.PrintTitles" hidden="1" oldHidden="1">
    <formula>'Sch-4 Dis'!$3:$13</formula>
    <oldFormula>'Sch-4 Dis'!$3:$13</oldFormula>
  </rdn>
  <rdn rId="0" localSheetId="11" customView="1" name="Z_5C772B04_11E1_4A74_9F43_9A74EF38E5E2_.wvu.PrintArea" hidden="1" oldHidden="1">
    <formula>'Sch-5'!$A$1:$D$27</formula>
    <oldFormula>'Sch-5'!$A$1:$D$27</oldFormula>
  </rdn>
  <rdn rId="0" localSheetId="11" customView="1" name="Z_5C772B04_11E1_4A74_9F43_9A74EF38E5E2_.wvu.PrintTitles" hidden="1" oldHidden="1">
    <formula>'Sch-5'!$3:$13</formula>
    <oldFormula>'Sch-5'!$3:$13</oldFormula>
  </rdn>
  <rdn rId="0" localSheetId="12" customView="1" name="Z_5C772B04_11E1_4A74_9F43_9A74EF38E5E2_.wvu.PrintArea" hidden="1" oldHidden="1">
    <formula>'Sch-5 After Discount'!$A$1:$D$32</formula>
    <oldFormula>'Sch-5 After Discount'!$A$1:$D$32</oldFormula>
  </rdn>
  <rdn rId="0" localSheetId="12" customView="1" name="Z_5C772B04_11E1_4A74_9F43_9A74EF38E5E2_.wvu.PrintTitles" hidden="1" oldHidden="1">
    <formula>'Sch-5 After Discount'!$3:$13</formula>
    <oldFormula>'Sch-5 After Discount'!$3:$13</oldFormula>
  </rdn>
  <rdn rId="0" localSheetId="13" customView="1" name="Z_5C772B04_11E1_4A74_9F43_9A74EF38E5E2_.wvu.PrintArea" hidden="1" oldHidden="1">
    <formula>'Sch-6'!$A$1:$J$25</formula>
    <oldFormula>'Sch-6'!$A$1:$J$25</oldFormula>
  </rdn>
  <rdn rId="0" localSheetId="13" customView="1" name="Z_5C772B04_11E1_4A74_9F43_9A74EF38E5E2_.wvu.PrintTitles" hidden="1" oldHidden="1">
    <formula>'Sch-6'!$14:$14</formula>
    <oldFormula>'Sch-6'!$14:$14</oldFormula>
  </rdn>
  <rdn rId="0" localSheetId="13" customView="1" name="Z_5C772B04_11E1_4A74_9F43_9A74EF38E5E2_.wvu.Rows" hidden="1" oldHidden="1">
    <formula>'Sch-6'!$17:$22</formula>
    <oldFormula>'Sch-6'!$17:$22</oldFormula>
  </rdn>
  <rdn rId="0" localSheetId="13" customView="1" name="Z_5C772B04_11E1_4A74_9F43_9A74EF38E5E2_.wvu.Cols" hidden="1" oldHidden="1">
    <formula>'Sch-6'!$E:$E,'Sch-6'!$L:$L,'Sch-6'!$O:$R</formula>
    <oldFormula>'Sch-6'!$E:$E,'Sch-6'!$L:$L,'Sch-6'!$O:$R</oldFormula>
  </rdn>
  <rdn rId="0" localSheetId="14" customView="1" name="Z_5C772B04_11E1_4A74_9F43_9A74EF38E5E2_.wvu.PrintArea" hidden="1" oldHidden="1">
    <formula>'Sch-6 Dis'!$A$1:$F$28</formula>
    <oldFormula>'Sch-6 Dis'!$A$1:$F$28</oldFormula>
  </rdn>
  <rdn rId="0" localSheetId="14" customView="1" name="Z_5C772B04_11E1_4A74_9F43_9A74EF38E5E2_.wvu.PrintTitles" hidden="1" oldHidden="1">
    <formula>'Sch-6 Dis'!$14:$14</formula>
    <oldFormula>'Sch-6 Dis'!$14:$14</oldFormula>
  </rdn>
  <rdn rId="0" localSheetId="15" customView="1" name="Z_5C772B04_11E1_4A74_9F43_9A74EF38E5E2_.wvu.PrintArea" hidden="1" oldHidden="1">
    <formula>Discount!$A$2:$G$43</formula>
    <oldFormula>Discount!$A$2:$G$43</oldFormula>
  </rdn>
  <rdn rId="0" localSheetId="15" customView="1" name="Z_5C772B04_11E1_4A74_9F43_9A74EF38E5E2_.wvu.Rows" hidden="1" oldHidden="1">
    <formula>Discount!$19:$19,Discount!$21:$21,Discount!$25:$25,Discount!$27:$27,Discount!$29:$33</formula>
    <oldFormula>Discount!$19:$19,Discount!$21:$21,Discount!$25:$25,Discount!$27:$27,Discount!$29:$33</oldFormula>
  </rdn>
  <rdn rId="0" localSheetId="15" customView="1" name="Z_5C772B04_11E1_4A74_9F43_9A74EF38E5E2_.wvu.Cols" hidden="1" oldHidden="1">
    <formula>Discount!$I:$O</formula>
    <oldFormula>Discount!$I:$O</oldFormula>
  </rdn>
  <rdn rId="0" localSheetId="16" customView="1" name="Z_5C772B04_11E1_4A74_9F43_9A74EF38E5E2_.wvu.PrintArea" hidden="1" oldHidden="1">
    <formula>Octroi!$A$1:$E$16</formula>
    <oldFormula>Octroi!$A$1:$E$16</oldFormula>
  </rdn>
  <rdn rId="0" localSheetId="17" customView="1" name="Z_5C772B04_11E1_4A74_9F43_9A74EF38E5E2_.wvu.PrintArea" hidden="1" oldHidden="1">
    <formula>'Entry Tax'!$A$1:$E$16</formula>
    <oldFormula>'Entry Tax'!$A$1:$E$16</oldFormula>
  </rdn>
  <rdn rId="0" localSheetId="18" customView="1" name="Z_5C772B04_11E1_4A74_9F43_9A74EF38E5E2_.wvu.PrintArea" hidden="1" oldHidden="1">
    <formula>'Other Taxes &amp; Duties'!$A$1:$F$16</formula>
    <oldFormula>'Other Taxes &amp; Duties'!$A$1:$F$16</oldFormula>
  </rdn>
  <rdn rId="0" localSheetId="19" customView="1" name="Z_5C772B04_11E1_4A74_9F43_9A74EF38E5E2_.wvu.PrintArea" hidden="1" oldHidden="1">
    <formula>'Bid Form 2nd Envelope'!$A$1:$F$52</formula>
    <oldFormula>'Bid Form 2nd Envelope'!$A$1:$F$52</oldFormula>
  </rdn>
  <rdn rId="0" localSheetId="19" customView="1" name="Z_5C772B04_11E1_4A74_9F43_9A74EF38E5E2_.wvu.Rows" hidden="1" oldHidden="1">
    <formula>'Bid Form 2nd Envelope'!$23:$23,'Bid Form 2nd Envelope'!$34:$34</formula>
    <oldFormula>'Bid Form 2nd Envelope'!$23:$23,'Bid Form 2nd Envelope'!$34:$34</oldFormula>
  </rdn>
  <rdn rId="0" localSheetId="20" customView="1" name="Z_5C772B04_11E1_4A74_9F43_9A74EF38E5E2_.wvu.PrintArea" hidden="1" oldHidden="1">
    <formula>'Q &amp; C'!$A$1:$F$43</formula>
    <oldFormula>'Q &amp; C'!$A$1:$F$43</oldFormula>
  </rdn>
  <rdn rId="0" localSheetId="21" customView="1" name="Z_5C772B04_11E1_4A74_9F43_9A74EF38E5E2_.wvu.PrintArea" hidden="1" oldHidden="1">
    <formula>'T &amp; D'!$A$1:$E$12</formula>
    <oldFormula>'T &amp; D'!$A$1:$E$12</oldFormula>
  </rdn>
  <rcv guid="{5C772B04-11E1-4A74-9F43-9A74EF38E5E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B74DD1B-4527-4544-B87F-B979EB14CF54}" name="Venkatesh Karri {वेंकटेश कर्री}" id="-1080273890" dateTime="2022-12-14T20:55:1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printerSettings" Target="../printerSettings/printerSettings310.bin"/><Relationship Id="rId3" Type="http://schemas.openxmlformats.org/officeDocument/2006/relationships/printerSettings" Target="../printerSettings/printerSettings287.bin"/><Relationship Id="rId21" Type="http://schemas.openxmlformats.org/officeDocument/2006/relationships/printerSettings" Target="../printerSettings/printerSettings305.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printerSettings" Target="../printerSettings/printerSettings309.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0" Type="http://schemas.openxmlformats.org/officeDocument/2006/relationships/printerSettings" Target="../printerSettings/printerSettings304.bin"/><Relationship Id="rId29" Type="http://schemas.openxmlformats.org/officeDocument/2006/relationships/printerSettings" Target="../printerSettings/printerSettings313.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printerSettings" Target="../printerSettings/printerSettings308.bin"/><Relationship Id="rId32" Type="http://schemas.openxmlformats.org/officeDocument/2006/relationships/drawing" Target="../drawings/drawing7.xml"/><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7.bin"/><Relationship Id="rId28" Type="http://schemas.openxmlformats.org/officeDocument/2006/relationships/printerSettings" Target="../printerSettings/printerSettings312.bin"/><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31" Type="http://schemas.openxmlformats.org/officeDocument/2006/relationships/printerSettings" Target="../printerSettings/printerSettings315.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printerSettings" Target="../printerSettings/printerSettings306.bin"/><Relationship Id="rId27" Type="http://schemas.openxmlformats.org/officeDocument/2006/relationships/printerSettings" Target="../printerSettings/printerSettings311.bin"/><Relationship Id="rId30" Type="http://schemas.openxmlformats.org/officeDocument/2006/relationships/printerSettings" Target="../printerSettings/printerSettings31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8.bin"/><Relationship Id="rId18" Type="http://schemas.openxmlformats.org/officeDocument/2006/relationships/printerSettings" Target="../printerSettings/printerSettings333.bin"/><Relationship Id="rId26" Type="http://schemas.openxmlformats.org/officeDocument/2006/relationships/printerSettings" Target="../printerSettings/printerSettings341.bin"/><Relationship Id="rId3" Type="http://schemas.openxmlformats.org/officeDocument/2006/relationships/printerSettings" Target="../printerSettings/printerSettings318.bin"/><Relationship Id="rId21" Type="http://schemas.openxmlformats.org/officeDocument/2006/relationships/printerSettings" Target="../printerSettings/printerSettings336.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5" Type="http://schemas.openxmlformats.org/officeDocument/2006/relationships/printerSettings" Target="../printerSettings/printerSettings340.bin"/><Relationship Id="rId33" Type="http://schemas.openxmlformats.org/officeDocument/2006/relationships/drawing" Target="../drawings/drawing8.xml"/><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20" Type="http://schemas.openxmlformats.org/officeDocument/2006/relationships/printerSettings" Target="../printerSettings/printerSettings335.bin"/><Relationship Id="rId29" Type="http://schemas.openxmlformats.org/officeDocument/2006/relationships/printerSettings" Target="../printerSettings/printerSettings344.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24" Type="http://schemas.openxmlformats.org/officeDocument/2006/relationships/printerSettings" Target="../printerSettings/printerSettings339.bin"/><Relationship Id="rId32" Type="http://schemas.openxmlformats.org/officeDocument/2006/relationships/printerSettings" Target="../printerSettings/printerSettings347.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23" Type="http://schemas.openxmlformats.org/officeDocument/2006/relationships/printerSettings" Target="../printerSettings/printerSettings338.bin"/><Relationship Id="rId28" Type="http://schemas.openxmlformats.org/officeDocument/2006/relationships/printerSettings" Target="../printerSettings/printerSettings343.bin"/><Relationship Id="rId10" Type="http://schemas.openxmlformats.org/officeDocument/2006/relationships/printerSettings" Target="../printerSettings/printerSettings325.bin"/><Relationship Id="rId19" Type="http://schemas.openxmlformats.org/officeDocument/2006/relationships/printerSettings" Target="../printerSettings/printerSettings334.bin"/><Relationship Id="rId31" Type="http://schemas.openxmlformats.org/officeDocument/2006/relationships/printerSettings" Target="../printerSettings/printerSettings346.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 Id="rId22" Type="http://schemas.openxmlformats.org/officeDocument/2006/relationships/printerSettings" Target="../printerSettings/printerSettings337.bin"/><Relationship Id="rId27" Type="http://schemas.openxmlformats.org/officeDocument/2006/relationships/printerSettings" Target="../printerSettings/printerSettings342.bin"/><Relationship Id="rId30" Type="http://schemas.openxmlformats.org/officeDocument/2006/relationships/printerSettings" Target="../printerSettings/printerSettings345.bin"/><Relationship Id="rId8" Type="http://schemas.openxmlformats.org/officeDocument/2006/relationships/printerSettings" Target="../printerSettings/printerSettings32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drawing" Target="../drawings/drawing9.xml"/><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26" Type="http://schemas.openxmlformats.org/officeDocument/2006/relationships/printerSettings" Target="../printerSettings/printerSettings404.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5" Type="http://schemas.openxmlformats.org/officeDocument/2006/relationships/printerSettings" Target="../printerSettings/printerSettings403.bin"/><Relationship Id="rId33" Type="http://schemas.openxmlformats.org/officeDocument/2006/relationships/drawing" Target="../drawings/drawing10.xml"/><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29" Type="http://schemas.openxmlformats.org/officeDocument/2006/relationships/printerSettings" Target="../printerSettings/printerSettings407.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24" Type="http://schemas.openxmlformats.org/officeDocument/2006/relationships/printerSettings" Target="../printerSettings/printerSettings402.bin"/><Relationship Id="rId32" Type="http://schemas.openxmlformats.org/officeDocument/2006/relationships/printerSettings" Target="../printerSettings/printerSettings410.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printerSettings" Target="../printerSettings/printerSettings401.bin"/><Relationship Id="rId28" Type="http://schemas.openxmlformats.org/officeDocument/2006/relationships/printerSettings" Target="../printerSettings/printerSettings406.bin"/><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31" Type="http://schemas.openxmlformats.org/officeDocument/2006/relationships/printerSettings" Target="../printerSettings/printerSettings409.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printerSettings" Target="../printerSettings/printerSettings400.bin"/><Relationship Id="rId27" Type="http://schemas.openxmlformats.org/officeDocument/2006/relationships/printerSettings" Target="../printerSettings/printerSettings405.bin"/><Relationship Id="rId30" Type="http://schemas.openxmlformats.org/officeDocument/2006/relationships/printerSettings" Target="../printerSettings/printerSettings408.bin"/><Relationship Id="rId8" Type="http://schemas.openxmlformats.org/officeDocument/2006/relationships/printerSettings" Target="../printerSettings/printerSettings38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printerSettings" Target="../printerSettings/printerSettings439.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32" Type="http://schemas.openxmlformats.org/officeDocument/2006/relationships/drawing" Target="../drawings/drawing11.xml"/><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31" Type="http://schemas.openxmlformats.org/officeDocument/2006/relationships/printerSettings" Target="../printerSettings/printerSettings441.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 Id="rId30" Type="http://schemas.openxmlformats.org/officeDocument/2006/relationships/printerSettings" Target="../printerSettings/printerSettings44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printerSettings" Target="../printerSettings/printerSettings467.bin"/><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29" Type="http://schemas.openxmlformats.org/officeDocument/2006/relationships/printerSettings" Target="../printerSettings/printerSettings470.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32" Type="http://schemas.openxmlformats.org/officeDocument/2006/relationships/drawing" Target="../drawings/drawing12.xml"/><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28" Type="http://schemas.openxmlformats.org/officeDocument/2006/relationships/printerSettings" Target="../printerSettings/printerSettings469.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31" Type="http://schemas.openxmlformats.org/officeDocument/2006/relationships/printerSettings" Target="../printerSettings/printerSettings472.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 Id="rId27" Type="http://schemas.openxmlformats.org/officeDocument/2006/relationships/printerSettings" Target="../printerSettings/printerSettings468.bin"/><Relationship Id="rId30" Type="http://schemas.openxmlformats.org/officeDocument/2006/relationships/printerSettings" Target="../printerSettings/printerSettings47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drawing" Target="../drawings/drawing13.xml"/><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26" Type="http://schemas.openxmlformats.org/officeDocument/2006/relationships/printerSettings" Target="../printerSettings/printerSettings529.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4.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5" Type="http://schemas.openxmlformats.org/officeDocument/2006/relationships/printerSettings" Target="../printerSettings/printerSettings528.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3.bin"/><Relationship Id="rId29" Type="http://schemas.openxmlformats.org/officeDocument/2006/relationships/printerSettings" Target="../printerSettings/printerSettings532.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24" Type="http://schemas.openxmlformats.org/officeDocument/2006/relationships/printerSettings" Target="../printerSettings/printerSettings527.bin"/><Relationship Id="rId32" Type="http://schemas.openxmlformats.org/officeDocument/2006/relationships/drawing" Target="../drawings/drawing14.xml"/><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23" Type="http://schemas.openxmlformats.org/officeDocument/2006/relationships/printerSettings" Target="../printerSettings/printerSettings526.bin"/><Relationship Id="rId28" Type="http://schemas.openxmlformats.org/officeDocument/2006/relationships/printerSettings" Target="../printerSettings/printerSettings531.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31" Type="http://schemas.openxmlformats.org/officeDocument/2006/relationships/printerSettings" Target="../printerSettings/printerSettings534.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printerSettings" Target="../printerSettings/printerSettings525.bin"/><Relationship Id="rId27" Type="http://schemas.openxmlformats.org/officeDocument/2006/relationships/printerSettings" Target="../printerSettings/printerSettings530.bin"/><Relationship Id="rId30" Type="http://schemas.openxmlformats.org/officeDocument/2006/relationships/printerSettings" Target="../printerSettings/printerSettings53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42.bin"/><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 Type="http://schemas.openxmlformats.org/officeDocument/2006/relationships/printerSettings" Target="../printerSettings/printerSettings537.bin"/><Relationship Id="rId21" Type="http://schemas.openxmlformats.org/officeDocument/2006/relationships/printerSettings" Target="../printerSettings/printerSettings555.bin"/><Relationship Id="rId7" Type="http://schemas.openxmlformats.org/officeDocument/2006/relationships/printerSettings" Target="../printerSettings/printerSettings541.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0" Type="http://schemas.openxmlformats.org/officeDocument/2006/relationships/printerSettings" Target="../printerSettings/printerSettings554.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32" Type="http://schemas.openxmlformats.org/officeDocument/2006/relationships/drawing" Target="../drawings/drawing15.xml"/><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printerSettings" Target="../printerSettings/printerSettings565.bin"/><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73.bin"/><Relationship Id="rId13" Type="http://schemas.openxmlformats.org/officeDocument/2006/relationships/printerSettings" Target="../printerSettings/printerSettings578.bin"/><Relationship Id="rId18" Type="http://schemas.openxmlformats.org/officeDocument/2006/relationships/printerSettings" Target="../printerSettings/printerSettings583.bin"/><Relationship Id="rId26" Type="http://schemas.openxmlformats.org/officeDocument/2006/relationships/printerSettings" Target="../printerSettings/printerSettings591.bin"/><Relationship Id="rId3" Type="http://schemas.openxmlformats.org/officeDocument/2006/relationships/printerSettings" Target="../printerSettings/printerSettings568.bin"/><Relationship Id="rId21" Type="http://schemas.openxmlformats.org/officeDocument/2006/relationships/printerSettings" Target="../printerSettings/printerSettings586.bin"/><Relationship Id="rId7" Type="http://schemas.openxmlformats.org/officeDocument/2006/relationships/printerSettings" Target="../printerSettings/printerSettings572.bin"/><Relationship Id="rId12" Type="http://schemas.openxmlformats.org/officeDocument/2006/relationships/printerSettings" Target="../printerSettings/printerSettings577.bin"/><Relationship Id="rId17" Type="http://schemas.openxmlformats.org/officeDocument/2006/relationships/printerSettings" Target="../printerSettings/printerSettings582.bin"/><Relationship Id="rId25" Type="http://schemas.openxmlformats.org/officeDocument/2006/relationships/printerSettings" Target="../printerSettings/printerSettings590.bin"/><Relationship Id="rId2" Type="http://schemas.openxmlformats.org/officeDocument/2006/relationships/printerSettings" Target="../printerSettings/printerSettings567.bin"/><Relationship Id="rId16" Type="http://schemas.openxmlformats.org/officeDocument/2006/relationships/printerSettings" Target="../printerSettings/printerSettings581.bin"/><Relationship Id="rId20" Type="http://schemas.openxmlformats.org/officeDocument/2006/relationships/printerSettings" Target="../printerSettings/printerSettings585.bin"/><Relationship Id="rId29" Type="http://schemas.openxmlformats.org/officeDocument/2006/relationships/printerSettings" Target="../printerSettings/printerSettings594.bin"/><Relationship Id="rId1" Type="http://schemas.openxmlformats.org/officeDocument/2006/relationships/printerSettings" Target="../printerSettings/printerSettings566.bin"/><Relationship Id="rId6" Type="http://schemas.openxmlformats.org/officeDocument/2006/relationships/printerSettings" Target="../printerSettings/printerSettings571.bin"/><Relationship Id="rId11" Type="http://schemas.openxmlformats.org/officeDocument/2006/relationships/printerSettings" Target="../printerSettings/printerSettings576.bin"/><Relationship Id="rId24" Type="http://schemas.openxmlformats.org/officeDocument/2006/relationships/printerSettings" Target="../printerSettings/printerSettings589.bin"/><Relationship Id="rId32" Type="http://schemas.openxmlformats.org/officeDocument/2006/relationships/drawing" Target="../drawings/drawing16.xml"/><Relationship Id="rId5" Type="http://schemas.openxmlformats.org/officeDocument/2006/relationships/printerSettings" Target="../printerSettings/printerSettings570.bin"/><Relationship Id="rId15" Type="http://schemas.openxmlformats.org/officeDocument/2006/relationships/printerSettings" Target="../printerSettings/printerSettings580.bin"/><Relationship Id="rId23" Type="http://schemas.openxmlformats.org/officeDocument/2006/relationships/printerSettings" Target="../printerSettings/printerSettings588.bin"/><Relationship Id="rId28" Type="http://schemas.openxmlformats.org/officeDocument/2006/relationships/printerSettings" Target="../printerSettings/printerSettings593.bin"/><Relationship Id="rId10" Type="http://schemas.openxmlformats.org/officeDocument/2006/relationships/printerSettings" Target="../printerSettings/printerSettings575.bin"/><Relationship Id="rId19" Type="http://schemas.openxmlformats.org/officeDocument/2006/relationships/printerSettings" Target="../printerSettings/printerSettings584.bin"/><Relationship Id="rId31" Type="http://schemas.openxmlformats.org/officeDocument/2006/relationships/printerSettings" Target="../printerSettings/printerSettings596.bin"/><Relationship Id="rId4" Type="http://schemas.openxmlformats.org/officeDocument/2006/relationships/printerSettings" Target="../printerSettings/printerSettings569.bin"/><Relationship Id="rId9" Type="http://schemas.openxmlformats.org/officeDocument/2006/relationships/printerSettings" Target="../printerSettings/printerSettings574.bin"/><Relationship Id="rId14" Type="http://schemas.openxmlformats.org/officeDocument/2006/relationships/printerSettings" Target="../printerSettings/printerSettings579.bin"/><Relationship Id="rId22" Type="http://schemas.openxmlformats.org/officeDocument/2006/relationships/printerSettings" Target="../printerSettings/printerSettings587.bin"/><Relationship Id="rId27" Type="http://schemas.openxmlformats.org/officeDocument/2006/relationships/printerSettings" Target="../printerSettings/printerSettings592.bin"/><Relationship Id="rId30" Type="http://schemas.openxmlformats.org/officeDocument/2006/relationships/printerSettings" Target="../printerSettings/printerSettings595.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33" Type="http://schemas.openxmlformats.org/officeDocument/2006/relationships/drawing" Target="../drawings/drawing1.xml"/><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printerSettings" Target="../printerSettings/printerSettings63.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 Id="rId8"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26" Type="http://schemas.openxmlformats.org/officeDocument/2006/relationships/printerSettings" Target="../printerSettings/printerSettings650.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5" Type="http://schemas.openxmlformats.org/officeDocument/2006/relationships/printerSettings" Target="../printerSettings/printerSettings649.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24" Type="http://schemas.openxmlformats.org/officeDocument/2006/relationships/printerSettings" Target="../printerSettings/printerSettings648.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printerSettings" Target="../printerSettings/printerSettings647.bin"/><Relationship Id="rId28" Type="http://schemas.openxmlformats.org/officeDocument/2006/relationships/printerSettings" Target="../printerSettings/printerSettings652.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6.bin"/><Relationship Id="rId27" Type="http://schemas.openxmlformats.org/officeDocument/2006/relationships/printerSettings" Target="../printerSettings/printerSettings65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29" Type="http://schemas.openxmlformats.org/officeDocument/2006/relationships/printerSettings" Target="../printerSettings/printerSettings681.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28" Type="http://schemas.openxmlformats.org/officeDocument/2006/relationships/printerSettings" Target="../printerSettings/printerSettings680.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31" Type="http://schemas.openxmlformats.org/officeDocument/2006/relationships/printerSettings" Target="../printerSettings/printerSettings683.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 Id="rId27" Type="http://schemas.openxmlformats.org/officeDocument/2006/relationships/printerSettings" Target="../printerSettings/printerSettings679.bin"/><Relationship Id="rId30" Type="http://schemas.openxmlformats.org/officeDocument/2006/relationships/printerSettings" Target="../printerSettings/printerSettings68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26" Type="http://schemas.openxmlformats.org/officeDocument/2006/relationships/printerSettings" Target="../printerSettings/printerSettings89.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5" Type="http://schemas.openxmlformats.org/officeDocument/2006/relationships/printerSettings" Target="../printerSettings/printerSettings88.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29" Type="http://schemas.openxmlformats.org/officeDocument/2006/relationships/printerSettings" Target="../printerSettings/printerSettings92.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24" Type="http://schemas.openxmlformats.org/officeDocument/2006/relationships/printerSettings" Target="../printerSettings/printerSettings87.bin"/><Relationship Id="rId32" Type="http://schemas.openxmlformats.org/officeDocument/2006/relationships/drawing" Target="../drawings/drawing2.xml"/><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printerSettings" Target="../printerSettings/printerSettings86.bin"/><Relationship Id="rId28" Type="http://schemas.openxmlformats.org/officeDocument/2006/relationships/printerSettings" Target="../printerSettings/printerSettings91.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31" Type="http://schemas.openxmlformats.org/officeDocument/2006/relationships/printerSettings" Target="../printerSettings/printerSettings94.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5.bin"/><Relationship Id="rId27" Type="http://schemas.openxmlformats.org/officeDocument/2006/relationships/printerSettings" Target="../printerSettings/printerSettings90.bin"/><Relationship Id="rId30" Type="http://schemas.openxmlformats.org/officeDocument/2006/relationships/printerSettings" Target="../printerSettings/printerSettings9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26" Type="http://schemas.openxmlformats.org/officeDocument/2006/relationships/printerSettings" Target="../printerSettings/printerSettings120.bin"/><Relationship Id="rId3" Type="http://schemas.openxmlformats.org/officeDocument/2006/relationships/printerSettings" Target="../printerSettings/printerSettings97.bin"/><Relationship Id="rId21" Type="http://schemas.openxmlformats.org/officeDocument/2006/relationships/printerSettings" Target="../printerSettings/printerSettings115.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5" Type="http://schemas.openxmlformats.org/officeDocument/2006/relationships/printerSettings" Target="../printerSettings/printerSettings119.bin"/><Relationship Id="rId33" Type="http://schemas.openxmlformats.org/officeDocument/2006/relationships/drawing" Target="../drawings/drawing3.xml"/><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20" Type="http://schemas.openxmlformats.org/officeDocument/2006/relationships/printerSettings" Target="../printerSettings/printerSettings114.bin"/><Relationship Id="rId29" Type="http://schemas.openxmlformats.org/officeDocument/2006/relationships/printerSettings" Target="../printerSettings/printerSettings123.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24" Type="http://schemas.openxmlformats.org/officeDocument/2006/relationships/printerSettings" Target="../printerSettings/printerSettings118.bin"/><Relationship Id="rId32" Type="http://schemas.openxmlformats.org/officeDocument/2006/relationships/printerSettings" Target="../printerSettings/printerSettings126.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23" Type="http://schemas.openxmlformats.org/officeDocument/2006/relationships/printerSettings" Target="../printerSettings/printerSettings117.bin"/><Relationship Id="rId28" Type="http://schemas.openxmlformats.org/officeDocument/2006/relationships/printerSettings" Target="../printerSettings/printerSettings122.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31" Type="http://schemas.openxmlformats.org/officeDocument/2006/relationships/printerSettings" Target="../printerSettings/printerSettings125.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 Id="rId22" Type="http://schemas.openxmlformats.org/officeDocument/2006/relationships/printerSettings" Target="../printerSettings/printerSettings116.bin"/><Relationship Id="rId27" Type="http://schemas.openxmlformats.org/officeDocument/2006/relationships/printerSettings" Target="../printerSettings/printerSettings121.bin"/><Relationship Id="rId30" Type="http://schemas.openxmlformats.org/officeDocument/2006/relationships/printerSettings" Target="../printerSettings/printerSettings124.bin"/><Relationship Id="rId8" Type="http://schemas.openxmlformats.org/officeDocument/2006/relationships/printerSettings" Target="../printerSettings/printerSettings10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26" Type="http://schemas.openxmlformats.org/officeDocument/2006/relationships/printerSettings" Target="../printerSettings/printerSettings152.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5" Type="http://schemas.openxmlformats.org/officeDocument/2006/relationships/printerSettings" Target="../printerSettings/printerSettings151.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29" Type="http://schemas.openxmlformats.org/officeDocument/2006/relationships/printerSettings" Target="../printerSettings/printerSettings155.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24" Type="http://schemas.openxmlformats.org/officeDocument/2006/relationships/printerSettings" Target="../printerSettings/printerSettings150.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23" Type="http://schemas.openxmlformats.org/officeDocument/2006/relationships/printerSettings" Target="../printerSettings/printerSettings149.bin"/><Relationship Id="rId28" Type="http://schemas.openxmlformats.org/officeDocument/2006/relationships/printerSettings" Target="../printerSettings/printerSettings154.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31" Type="http://schemas.openxmlformats.org/officeDocument/2006/relationships/printerSettings" Target="../printerSettings/printerSettings157.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 Id="rId22" Type="http://schemas.openxmlformats.org/officeDocument/2006/relationships/printerSettings" Target="../printerSettings/printerSettings148.bin"/><Relationship Id="rId27" Type="http://schemas.openxmlformats.org/officeDocument/2006/relationships/printerSettings" Target="../printerSettings/printerSettings153.bin"/><Relationship Id="rId30" Type="http://schemas.openxmlformats.org/officeDocument/2006/relationships/printerSettings" Target="../printerSettings/printerSettings156.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26" Type="http://schemas.openxmlformats.org/officeDocument/2006/relationships/printerSettings" Target="../printerSettings/printerSettings183.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5" Type="http://schemas.openxmlformats.org/officeDocument/2006/relationships/printerSettings" Target="../printerSettings/printerSettings182.bin"/><Relationship Id="rId33" Type="http://schemas.openxmlformats.org/officeDocument/2006/relationships/drawing" Target="../drawings/drawing4.xml"/><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29" Type="http://schemas.openxmlformats.org/officeDocument/2006/relationships/printerSettings" Target="../printerSettings/printerSettings186.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24" Type="http://schemas.openxmlformats.org/officeDocument/2006/relationships/printerSettings" Target="../printerSettings/printerSettings181.bin"/><Relationship Id="rId32" Type="http://schemas.openxmlformats.org/officeDocument/2006/relationships/printerSettings" Target="../printerSettings/printerSettings189.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23" Type="http://schemas.openxmlformats.org/officeDocument/2006/relationships/printerSettings" Target="../printerSettings/printerSettings180.bin"/><Relationship Id="rId28" Type="http://schemas.openxmlformats.org/officeDocument/2006/relationships/printerSettings" Target="../printerSettings/printerSettings185.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31" Type="http://schemas.openxmlformats.org/officeDocument/2006/relationships/printerSettings" Target="../printerSettings/printerSettings188.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 Id="rId22" Type="http://schemas.openxmlformats.org/officeDocument/2006/relationships/printerSettings" Target="../printerSettings/printerSettings179.bin"/><Relationship Id="rId27" Type="http://schemas.openxmlformats.org/officeDocument/2006/relationships/printerSettings" Target="../printerSettings/printerSettings184.bin"/><Relationship Id="rId30" Type="http://schemas.openxmlformats.org/officeDocument/2006/relationships/printerSettings" Target="../printerSettings/printerSettings187.bin"/><Relationship Id="rId8"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printerSettings" Target="../printerSettings/printerSettings220.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33" Type="http://schemas.openxmlformats.org/officeDocument/2006/relationships/drawing" Target="../drawings/drawing5.xml"/><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29" Type="http://schemas.openxmlformats.org/officeDocument/2006/relationships/printerSettings" Target="../printerSettings/printerSettings249.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32" Type="http://schemas.openxmlformats.org/officeDocument/2006/relationships/printerSettings" Target="../printerSettings/printerSettings252.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printerSettings" Target="../printerSettings/printerSettings248.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31" Type="http://schemas.openxmlformats.org/officeDocument/2006/relationships/printerSettings" Target="../printerSettings/printerSettings251.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printerSettings" Target="../printerSettings/printerSettings247.bin"/><Relationship Id="rId30" Type="http://schemas.openxmlformats.org/officeDocument/2006/relationships/printerSettings" Target="../printerSettings/printerSettings250.bin"/><Relationship Id="rId8" Type="http://schemas.openxmlformats.org/officeDocument/2006/relationships/printerSettings" Target="../printerSettings/printerSettings22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26" Type="http://schemas.openxmlformats.org/officeDocument/2006/relationships/printerSettings" Target="../printerSettings/printerSettings278.bin"/><Relationship Id="rId3" Type="http://schemas.openxmlformats.org/officeDocument/2006/relationships/printerSettings" Target="../printerSettings/printerSettings255.bin"/><Relationship Id="rId21" Type="http://schemas.openxmlformats.org/officeDocument/2006/relationships/printerSettings" Target="../printerSettings/printerSettings273.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5" Type="http://schemas.openxmlformats.org/officeDocument/2006/relationships/printerSettings" Target="../printerSettings/printerSettings277.bin"/><Relationship Id="rId33" Type="http://schemas.openxmlformats.org/officeDocument/2006/relationships/drawing" Target="../drawings/drawing6.xml"/><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printerSettings" Target="../printerSettings/printerSettings272.bin"/><Relationship Id="rId29" Type="http://schemas.openxmlformats.org/officeDocument/2006/relationships/printerSettings" Target="../printerSettings/printerSettings281.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24" Type="http://schemas.openxmlformats.org/officeDocument/2006/relationships/printerSettings" Target="../printerSettings/printerSettings276.bin"/><Relationship Id="rId32" Type="http://schemas.openxmlformats.org/officeDocument/2006/relationships/printerSettings" Target="../printerSettings/printerSettings284.bin"/><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23" Type="http://schemas.openxmlformats.org/officeDocument/2006/relationships/printerSettings" Target="../printerSettings/printerSettings275.bin"/><Relationship Id="rId28" Type="http://schemas.openxmlformats.org/officeDocument/2006/relationships/printerSettings" Target="../printerSettings/printerSettings280.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31" Type="http://schemas.openxmlformats.org/officeDocument/2006/relationships/printerSettings" Target="../printerSettings/printerSettings283.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 Id="rId22" Type="http://schemas.openxmlformats.org/officeDocument/2006/relationships/printerSettings" Target="../printerSettings/printerSettings274.bin"/><Relationship Id="rId27" Type="http://schemas.openxmlformats.org/officeDocument/2006/relationships/printerSettings" Target="../printerSettings/printerSettings279.bin"/><Relationship Id="rId30" Type="http://schemas.openxmlformats.org/officeDocument/2006/relationships/printerSettings" Target="../printerSettings/printerSettings282.bin"/><Relationship Id="rId8" Type="http://schemas.openxmlformats.org/officeDocument/2006/relationships/printerSettings" Target="../printerSettings/printerSettings2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18"/>
  <sheetViews>
    <sheetView showGridLines="0" showRuler="0" view="pageBreakPreview" zoomScale="75" zoomScaleNormal="100" zoomScaleSheetLayoutView="75" workbookViewId="0">
      <selection activeCell="C8" sqref="C8"/>
    </sheetView>
  </sheetViews>
  <sheetFormatPr defaultColWidth="9" defaultRowHeight="16.5"/>
  <cols>
    <col min="1" max="1" width="3.5" style="351" customWidth="1"/>
    <col min="2" max="2" width="18" style="359" customWidth="1"/>
    <col min="3" max="3" width="6.625" style="359" customWidth="1"/>
    <col min="4" max="4" width="43.75" style="359" customWidth="1"/>
    <col min="5" max="5" width="11" style="359" customWidth="1"/>
    <col min="6" max="6" width="9" style="359"/>
    <col min="7" max="16384" width="9" style="353"/>
  </cols>
  <sheetData>
    <row r="1" spans="1:6">
      <c r="B1" s="352"/>
      <c r="C1" s="352"/>
      <c r="D1" s="352"/>
      <c r="E1" s="352"/>
      <c r="F1" s="352"/>
    </row>
    <row r="2" spans="1:6" ht="18.75">
      <c r="A2" s="606" t="s">
        <v>150</v>
      </c>
      <c r="B2" s="606"/>
      <c r="C2" s="606"/>
      <c r="D2" s="606"/>
      <c r="E2" s="606"/>
      <c r="F2" s="606"/>
    </row>
    <row r="3" spans="1:6">
      <c r="A3" s="610" t="s">
        <v>160</v>
      </c>
      <c r="B3" s="610"/>
      <c r="C3" s="610"/>
      <c r="D3" s="610"/>
      <c r="E3" s="610"/>
      <c r="F3" s="610"/>
    </row>
    <row r="4" spans="1:6">
      <c r="B4" s="355"/>
      <c r="C4" s="355"/>
      <c r="D4" s="355"/>
      <c r="E4" s="355"/>
      <c r="F4" s="355"/>
    </row>
    <row r="5" spans="1:6" ht="90" customHeight="1">
      <c r="A5" s="356">
        <v>1</v>
      </c>
      <c r="B5" s="357" t="s">
        <v>149</v>
      </c>
      <c r="C5" s="607" t="s">
        <v>481</v>
      </c>
      <c r="D5" s="608"/>
      <c r="E5" s="608"/>
      <c r="F5" s="609"/>
    </row>
    <row r="6" spans="1:6">
      <c r="A6" s="354"/>
      <c r="B6" s="358"/>
    </row>
    <row r="7" spans="1:6" ht="24.95" customHeight="1">
      <c r="A7" s="354">
        <v>2</v>
      </c>
      <c r="B7" s="358" t="s">
        <v>152</v>
      </c>
      <c r="C7" s="613" t="s">
        <v>482</v>
      </c>
      <c r="D7" s="614"/>
      <c r="E7" s="614"/>
      <c r="F7" s="615"/>
    </row>
    <row r="8" spans="1:6">
      <c r="A8" s="354"/>
      <c r="B8" s="358"/>
    </row>
    <row r="9" spans="1:6" ht="24.95" customHeight="1">
      <c r="A9" s="354">
        <v>3</v>
      </c>
      <c r="B9" s="358" t="s">
        <v>151</v>
      </c>
      <c r="C9" s="613" t="s">
        <v>476</v>
      </c>
      <c r="D9" s="614"/>
      <c r="E9" s="614"/>
      <c r="F9" s="615"/>
    </row>
    <row r="10" spans="1:6">
      <c r="A10" s="354"/>
      <c r="B10" s="358"/>
    </row>
    <row r="11" spans="1:6" ht="24.95" hidden="1" customHeight="1">
      <c r="A11" s="354">
        <v>4</v>
      </c>
      <c r="B11" s="358" t="s">
        <v>153</v>
      </c>
      <c r="C11" s="613" t="s">
        <v>323</v>
      </c>
      <c r="D11" s="614"/>
      <c r="E11" s="614"/>
      <c r="F11" s="615"/>
    </row>
    <row r="12" spans="1:6" ht="24.95" hidden="1" customHeight="1">
      <c r="A12" s="354">
        <v>5</v>
      </c>
      <c r="B12" s="358" t="s">
        <v>156</v>
      </c>
      <c r="C12" s="616">
        <v>6615</v>
      </c>
      <c r="D12" s="614"/>
      <c r="E12" s="614"/>
      <c r="F12" s="615"/>
    </row>
    <row r="13" spans="1:6">
      <c r="A13" s="354"/>
      <c r="B13" s="358"/>
    </row>
    <row r="14" spans="1:6" ht="24.95" customHeight="1">
      <c r="A14" s="354">
        <v>6</v>
      </c>
      <c r="B14" s="358" t="s">
        <v>154</v>
      </c>
      <c r="C14" s="611" t="s">
        <v>159</v>
      </c>
      <c r="D14" s="612"/>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5C772B04-11E1-4A74-9F43-9A74EF38E5E2}" scale="75" showPageBreaks="1" showGridLines="0" hiddenRows="1" state="hidden" view="pageBreakPreview" showRuler="0">
      <selection activeCell="C8" sqref="C8"/>
      <pageMargins left="0.5" right="0.5" top="1" bottom="1" header="0.5" footer="0.5"/>
      <pageSetup orientation="portrait" r:id="rId1"/>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2"/>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3"/>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4"/>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5"/>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6"/>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7"/>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8"/>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9"/>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0"/>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1"/>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2"/>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3"/>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4"/>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5"/>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6"/>
      <headerFooter alignWithMargins="0"/>
    </customSheetView>
    <customSheetView guid="{C39F923C-6CD3-45D8-86F8-6C4D806DDD7E}" showGridLines="0" hiddenRows="1" state="hidden">
      <selection activeCell="D22" sqref="D22"/>
      <pageMargins left="0.5" right="0.5" top="1" bottom="1" header="0.5" footer="0.5"/>
      <pageSetup orientation="portrait" r:id="rId17"/>
      <headerFooter alignWithMargins="0"/>
    </customSheetView>
    <customSheetView guid="{B1277D53-29D6-4226-81E2-084FB62977B6}" showGridLines="0" hiddenRows="1" state="hidden">
      <selection activeCell="I14" sqref="I14"/>
      <pageMargins left="0.75" right="0.75" top="1" bottom="1" header="0.5" footer="0.5"/>
      <pageSetup orientation="portrait" r:id="rId18"/>
      <headerFooter alignWithMargins="0"/>
    </customSheetView>
    <customSheetView guid="{58D82F59-8CF6-455F-B9F4-081499FDF243}" showGridLines="0" hiddenRows="1" state="hidden">
      <selection activeCell="I14" sqref="I14"/>
      <pageMargins left="0.75" right="0.75" top="1" bottom="1" header="0.5" footer="0.5"/>
      <pageSetup orientation="portrait" r:id="rId19"/>
      <headerFooter alignWithMargins="0"/>
    </customSheetView>
    <customSheetView guid="{696D9240-6693-44E8-B9A4-2BFADD101EE2}" showGridLines="0" hiddenRows="1" state="hidden">
      <selection activeCell="C9" sqref="C9:F9"/>
      <pageMargins left="0.75" right="0.75" top="1" bottom="1" header="0.5" footer="0.5"/>
      <pageSetup orientation="portrait" r:id="rId20"/>
      <headerFooter alignWithMargins="0"/>
    </customSheetView>
    <customSheetView guid="{B0EE7D76-5806-4718-BDAD-3A3EA691E5E4}" showGridLines="0" hiddenRows="1" state="hidden">
      <selection activeCell="I14" sqref="I14"/>
      <pageMargins left="0.75" right="0.75" top="1" bottom="1" header="0.5" footer="0.5"/>
      <pageSetup orientation="portrait" r:id="rId21"/>
      <headerFooter alignWithMargins="0"/>
    </customSheetView>
    <customSheetView guid="{E95B21C1-D936-4435-AF6F-90CF0B6A7506}" showGridLines="0" hiddenRows="1" state="hidden">
      <selection activeCell="C7" sqref="C7:F7"/>
      <pageMargins left="0.75" right="0.75" top="1" bottom="1" header="0.5" footer="0.5"/>
      <pageSetup orientation="portrait" r:id="rId22"/>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3"/>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4"/>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5"/>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6"/>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7"/>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8"/>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29"/>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0"/>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40" customWidth="1"/>
    <col min="2" max="2" width="50.125" style="40" customWidth="1"/>
    <col min="3" max="3" width="21.375" style="40" customWidth="1"/>
    <col min="4" max="4" width="20.5" style="40" customWidth="1"/>
    <col min="5" max="5" width="20" style="40" customWidth="1"/>
    <col min="6" max="8" width="10" style="37" customWidth="1"/>
    <col min="9" max="9" width="10" style="251" customWidth="1"/>
    <col min="10" max="10" width="12.625" style="251" customWidth="1"/>
    <col min="11" max="11" width="15" style="251" customWidth="1"/>
    <col min="12" max="17" width="10" style="251" customWidth="1"/>
    <col min="18" max="16384" width="10" style="37"/>
  </cols>
  <sheetData>
    <row r="1" spans="1:11" ht="18" customHeight="1">
      <c r="A1" s="65" t="str">
        <f>Cover!B3</f>
        <v>Specification No.: CC/NT/COND/DOM/A06/22/00592</v>
      </c>
      <c r="B1" s="66"/>
      <c r="C1" s="67"/>
      <c r="D1" s="67"/>
      <c r="E1" s="5" t="s">
        <v>177</v>
      </c>
    </row>
    <row r="2" spans="1:11" ht="15" customHeight="1">
      <c r="A2" s="2"/>
      <c r="B2" s="7"/>
      <c r="C2" s="3"/>
      <c r="D2" s="3"/>
      <c r="E2" s="1"/>
      <c r="F2" s="1"/>
    </row>
    <row r="3" spans="1:11" ht="39.950000000000003" customHeight="1">
      <c r="A3" s="669" t="str">
        <f>Cover!$B$2</f>
        <v xml:space="preserve">Conductor Package CD01 for supply of ACSR Zebra conductor for transmission line corresponding to Tower Package TW03 associated with Transmission Network Expansion in Gujarat to increase its ATC from ISTS: Part B &amp; Part C. </v>
      </c>
      <c r="B3" s="669"/>
      <c r="C3" s="669"/>
      <c r="D3" s="669"/>
      <c r="E3" s="669"/>
    </row>
    <row r="4" spans="1:11" ht="21.95" customHeight="1">
      <c r="A4" s="681" t="s">
        <v>239</v>
      </c>
      <c r="B4" s="681"/>
      <c r="C4" s="681"/>
      <c r="D4" s="681"/>
      <c r="E4" s="681"/>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08" t="str">
        <f>IF('Sch-1'!C8=0, "", 'Sch-1'!C8)</f>
        <v/>
      </c>
      <c r="C8" s="708"/>
      <c r="D8" s="71" t="s">
        <v>223</v>
      </c>
    </row>
    <row r="9" spans="1:11" ht="18" customHeight="1">
      <c r="A9" s="41" t="s">
        <v>238</v>
      </c>
      <c r="B9" s="708" t="str">
        <f>IF('Sch-1'!C9=0, "", 'Sch-1'!C9)</f>
        <v/>
      </c>
      <c r="C9" s="708"/>
      <c r="D9" s="71" t="s">
        <v>224</v>
      </c>
    </row>
    <row r="10" spans="1:11" ht="18" customHeight="1">
      <c r="A10" s="42"/>
      <c r="B10" s="708" t="str">
        <f>IF('Sch-1'!C10=0, "", 'Sch-1'!C10)</f>
        <v/>
      </c>
      <c r="C10" s="708"/>
      <c r="D10" s="71" t="s">
        <v>225</v>
      </c>
    </row>
    <row r="11" spans="1:11" ht="18" customHeight="1">
      <c r="A11" s="42"/>
      <c r="B11" s="708" t="str">
        <f>IF('Sch-1'!C11=0, "", 'Sch-1'!C11)</f>
        <v/>
      </c>
      <c r="C11" s="708"/>
      <c r="D11" s="71" t="s">
        <v>226</v>
      </c>
    </row>
    <row r="12" spans="1:11" ht="15" customHeight="1"/>
    <row r="13" spans="1:11" ht="21.95" customHeight="1">
      <c r="A13" s="86" t="s">
        <v>201</v>
      </c>
      <c r="B13" s="676" t="s">
        <v>202</v>
      </c>
      <c r="C13" s="677"/>
      <c r="D13" s="670" t="s">
        <v>203</v>
      </c>
      <c r="E13" s="671"/>
      <c r="K13" s="251" t="s">
        <v>130</v>
      </c>
    </row>
    <row r="14" spans="1:11" ht="18" customHeight="1">
      <c r="A14" s="44" t="s">
        <v>204</v>
      </c>
      <c r="B14" s="674" t="s">
        <v>205</v>
      </c>
      <c r="C14" s="675"/>
      <c r="D14" s="705" t="e">
        <f>ROUND('Sch-1 Dis'!G19*C16,0)</f>
        <v>#REF!</v>
      </c>
      <c r="E14" s="706"/>
      <c r="J14" s="251" t="s">
        <v>117</v>
      </c>
      <c r="K14" s="251" t="e">
        <f>ROUND('Sch-1'!#REF!*C16,0)</f>
        <v>#REF!</v>
      </c>
    </row>
    <row r="15" spans="1:11" ht="57.95" customHeight="1">
      <c r="A15" s="45"/>
      <c r="B15" s="697" t="s">
        <v>273</v>
      </c>
      <c r="C15" s="697"/>
      <c r="D15" s="707"/>
      <c r="E15" s="707"/>
    </row>
    <row r="16" spans="1:11" ht="18" customHeight="1">
      <c r="A16" s="45"/>
      <c r="B16" s="46" t="s">
        <v>240</v>
      </c>
      <c r="C16" s="425" t="e">
        <f>'Sch-4'!#REF!</f>
        <v>#REF!</v>
      </c>
      <c r="D16" s="707"/>
      <c r="E16" s="707"/>
    </row>
    <row r="17" spans="1:11" ht="18" customHeight="1">
      <c r="A17" s="44" t="s">
        <v>206</v>
      </c>
      <c r="B17" s="47" t="s">
        <v>267</v>
      </c>
      <c r="C17" s="47"/>
      <c r="D17" s="709" t="e">
        <f>(C19+C20)*C21</f>
        <v>#REF!</v>
      </c>
      <c r="E17" s="709"/>
      <c r="J17" s="251" t="s">
        <v>131</v>
      </c>
      <c r="K17" s="252" t="e">
        <f>D17</f>
        <v>#REF!</v>
      </c>
    </row>
    <row r="18" spans="1:11" ht="57.95" customHeight="1">
      <c r="A18" s="45"/>
      <c r="B18" s="697" t="s">
        <v>271</v>
      </c>
      <c r="C18" s="697"/>
      <c r="D18" s="698"/>
      <c r="E18" s="699"/>
    </row>
    <row r="19" spans="1:11" ht="18" customHeight="1">
      <c r="A19" s="45"/>
      <c r="B19" s="46" t="s">
        <v>178</v>
      </c>
      <c r="C19" s="426" t="e">
        <f>'Sch-4'!#REF!*(1-'Sch-1'!T15)</f>
        <v>#REF!</v>
      </c>
      <c r="D19" s="700"/>
      <c r="E19" s="701"/>
    </row>
    <row r="20" spans="1:11" ht="18" customHeight="1">
      <c r="A20" s="45"/>
      <c r="B20" s="46"/>
      <c r="C20" s="426" t="e">
        <f>C19*C16</f>
        <v>#REF!</v>
      </c>
      <c r="D20" s="700"/>
      <c r="E20" s="701"/>
    </row>
    <row r="21" spans="1:11" ht="18" customHeight="1">
      <c r="A21" s="45"/>
      <c r="B21" s="46" t="s">
        <v>269</v>
      </c>
      <c r="C21" s="425" t="e">
        <f>'Sch-4'!#REF!</f>
        <v>#REF!</v>
      </c>
      <c r="D21" s="702"/>
      <c r="E21" s="703"/>
    </row>
    <row r="22" spans="1:11" ht="18" customHeight="1">
      <c r="A22" s="44" t="s">
        <v>207</v>
      </c>
      <c r="B22" s="47" t="s">
        <v>268</v>
      </c>
      <c r="C22" s="47"/>
      <c r="D22" s="705" t="e">
        <f>(C24+C25)*C26</f>
        <v>#REF!</v>
      </c>
      <c r="E22" s="706"/>
      <c r="J22" s="251" t="s">
        <v>132</v>
      </c>
      <c r="K22" s="251" t="e">
        <f>D22</f>
        <v>#REF!</v>
      </c>
    </row>
    <row r="23" spans="1:11" ht="57.95" customHeight="1">
      <c r="A23" s="45"/>
      <c r="B23" s="697" t="s">
        <v>270</v>
      </c>
      <c r="C23" s="697"/>
      <c r="D23" s="698"/>
      <c r="E23" s="699"/>
    </row>
    <row r="24" spans="1:11" ht="25.5" customHeight="1">
      <c r="A24" s="45"/>
      <c r="B24" s="46" t="s">
        <v>340</v>
      </c>
      <c r="C24" s="439" t="e">
        <f>'Sch-1 Dis'!G19-C19</f>
        <v>#REF!</v>
      </c>
      <c r="D24" s="700"/>
      <c r="E24" s="701"/>
    </row>
    <row r="25" spans="1:11" ht="21.75" customHeight="1">
      <c r="A25" s="45"/>
      <c r="B25" s="46" t="s">
        <v>343</v>
      </c>
      <c r="C25" s="46" t="e">
        <f>C24*C16</f>
        <v>#REF!</v>
      </c>
      <c r="D25" s="700"/>
      <c r="E25" s="701"/>
    </row>
    <row r="26" spans="1:11" ht="18" customHeight="1">
      <c r="A26" s="45"/>
      <c r="B26" s="46" t="s">
        <v>142</v>
      </c>
      <c r="C26" s="425" t="e">
        <f>'Sch-4'!#REF!</f>
        <v>#REF!</v>
      </c>
      <c r="D26" s="702"/>
      <c r="E26" s="703"/>
    </row>
    <row r="27" spans="1:11" ht="18" customHeight="1">
      <c r="A27" s="44" t="s">
        <v>208</v>
      </c>
      <c r="B27" s="47" t="s">
        <v>262</v>
      </c>
      <c r="C27" s="47"/>
      <c r="D27" s="693" t="e">
        <f>'Sch-4'!#REF!</f>
        <v>#REF!</v>
      </c>
      <c r="E27" s="693"/>
    </row>
    <row r="28" spans="1:11" ht="51.75" customHeight="1">
      <c r="A28" s="45"/>
      <c r="B28" s="704" t="s">
        <v>272</v>
      </c>
      <c r="C28" s="704"/>
      <c r="D28" s="696" t="s">
        <v>326</v>
      </c>
      <c r="E28" s="696"/>
    </row>
    <row r="29" spans="1:11" ht="39" customHeight="1">
      <c r="A29" s="50"/>
      <c r="B29" s="49"/>
      <c r="C29" s="399" t="s">
        <v>327</v>
      </c>
      <c r="D29" s="696"/>
      <c r="E29" s="696"/>
    </row>
    <row r="30" spans="1:11" ht="18" customHeight="1">
      <c r="A30" s="44" t="s">
        <v>211</v>
      </c>
      <c r="B30" s="47" t="s">
        <v>263</v>
      </c>
      <c r="C30" s="47"/>
      <c r="D30" s="693" t="e">
        <f>'Sch-4'!#REF!</f>
        <v>#REF!</v>
      </c>
      <c r="E30" s="693"/>
    </row>
    <row r="31" spans="1:11" ht="50.1" customHeight="1">
      <c r="A31" s="45"/>
      <c r="B31" s="704" t="s">
        <v>272</v>
      </c>
      <c r="C31" s="704"/>
      <c r="D31" s="696" t="s">
        <v>326</v>
      </c>
      <c r="E31" s="696"/>
    </row>
    <row r="32" spans="1:11" ht="30" customHeight="1">
      <c r="A32" s="50"/>
      <c r="B32" s="49"/>
      <c r="C32" s="399" t="s">
        <v>328</v>
      </c>
      <c r="D32" s="696"/>
      <c r="E32" s="696"/>
    </row>
    <row r="33" spans="1:6" ht="18" customHeight="1">
      <c r="A33" s="44" t="s">
        <v>213</v>
      </c>
      <c r="B33" s="47" t="s">
        <v>209</v>
      </c>
      <c r="C33" s="47"/>
      <c r="D33" s="693" t="e">
        <f>'Sch-4'!#REF!</f>
        <v>#REF!</v>
      </c>
      <c r="E33" s="693"/>
    </row>
    <row r="34" spans="1:6" ht="60" customHeight="1">
      <c r="A34" s="45"/>
      <c r="B34" s="694" t="s">
        <v>274</v>
      </c>
      <c r="C34" s="695"/>
      <c r="D34" s="696" t="s">
        <v>326</v>
      </c>
      <c r="E34" s="696"/>
    </row>
    <row r="35" spans="1:6" ht="35.25" customHeight="1">
      <c r="A35" s="51"/>
      <c r="B35" s="49"/>
      <c r="C35" s="400" t="s">
        <v>328</v>
      </c>
      <c r="D35" s="696"/>
      <c r="E35" s="696"/>
    </row>
    <row r="36" spans="1:6" ht="18" customHeight="1">
      <c r="A36" s="687"/>
      <c r="B36" s="688" t="s">
        <v>275</v>
      </c>
      <c r="C36" s="689"/>
      <c r="D36" s="690" t="e">
        <f>SUM(D14,D17,D22)</f>
        <v>#REF!</v>
      </c>
      <c r="E36" s="690"/>
    </row>
    <row r="37" spans="1:6" ht="40.5" customHeight="1">
      <c r="A37" s="687"/>
      <c r="B37" s="688"/>
      <c r="C37" s="689"/>
      <c r="D37" s="691"/>
      <c r="E37" s="692"/>
    </row>
    <row r="38" spans="1:6" ht="15" customHeight="1">
      <c r="A38" s="52"/>
      <c r="B38" s="53"/>
      <c r="C38" s="53"/>
      <c r="D38" s="54"/>
      <c r="E38" s="54"/>
    </row>
    <row r="39" spans="1:6" ht="81.75" customHeight="1">
      <c r="A39" s="84" t="s">
        <v>264</v>
      </c>
      <c r="B39" s="684" t="s">
        <v>277</v>
      </c>
      <c r="C39" s="684"/>
      <c r="D39" s="684"/>
      <c r="E39" s="684"/>
    </row>
    <row r="40" spans="1:6" ht="15" customHeight="1">
      <c r="A40" s="55"/>
      <c r="B40" s="55"/>
      <c r="C40" s="55"/>
      <c r="D40" s="55"/>
      <c r="E40" s="55"/>
    </row>
    <row r="41" spans="1:6" ht="33" customHeight="1">
      <c r="A41" s="34" t="s">
        <v>276</v>
      </c>
      <c r="B41" s="143" t="str">
        <f>IF('Sch-1'!B27=0,"", 'Sch-1'!B27)</f>
        <v/>
      </c>
      <c r="C41" s="6"/>
      <c r="D41" s="35" t="s">
        <v>231</v>
      </c>
      <c r="F41" s="36"/>
    </row>
    <row r="42" spans="1:6" ht="33" customHeight="1">
      <c r="A42" s="34" t="s">
        <v>230</v>
      </c>
      <c r="B42" s="109" t="str">
        <f>IF('Sch-1'!B28=0,"", 'Sch-1'!B28)</f>
        <v/>
      </c>
      <c r="C42" s="1"/>
      <c r="D42" s="35" t="s">
        <v>232</v>
      </c>
      <c r="E42" s="110" t="str">
        <f>IF('Sch-1'!N27=0,"",'Sch-1'!N27)</f>
        <v/>
      </c>
      <c r="F42" s="36"/>
    </row>
    <row r="43" spans="1:6" ht="33" customHeight="1">
      <c r="A43" s="3"/>
      <c r="B43" s="7"/>
      <c r="C43" s="1"/>
      <c r="D43" s="35" t="s">
        <v>233</v>
      </c>
      <c r="E43" s="110" t="str">
        <f>IF('Sch-1'!N28=0,"",'Sch-1'!N28)</f>
        <v/>
      </c>
      <c r="F43" s="36"/>
    </row>
    <row r="44" spans="1:6" ht="33" customHeight="1">
      <c r="A44" s="3"/>
      <c r="B44" s="7"/>
      <c r="C44" s="1"/>
      <c r="D44" s="35" t="s">
        <v>234</v>
      </c>
      <c r="F44" s="36"/>
    </row>
    <row r="45" spans="1:6" ht="21.95" customHeight="1">
      <c r="A45" s="56"/>
      <c r="B45" s="56"/>
      <c r="C45" s="56"/>
      <c r="D45" s="56"/>
      <c r="E45" s="57"/>
    </row>
    <row r="46" spans="1:6" ht="21.95" customHeight="1">
      <c r="A46" s="56"/>
      <c r="B46" s="56"/>
      <c r="C46" s="56"/>
      <c r="D46" s="56"/>
      <c r="E46" s="57"/>
    </row>
    <row r="47" spans="1:6" ht="21.95" customHeight="1">
      <c r="A47" s="56"/>
      <c r="B47" s="56"/>
      <c r="C47" s="56"/>
      <c r="D47" s="56"/>
      <c r="E47" s="57"/>
    </row>
    <row r="48" spans="1:6" ht="21.95" customHeight="1">
      <c r="A48" s="56"/>
      <c r="B48" s="56"/>
      <c r="C48" s="56"/>
      <c r="D48" s="56"/>
      <c r="E48" s="57"/>
    </row>
    <row r="49" spans="1:5" ht="21.95" customHeight="1">
      <c r="A49" s="56"/>
      <c r="B49" s="56"/>
      <c r="C49" s="56"/>
      <c r="D49" s="56"/>
      <c r="E49" s="57"/>
    </row>
    <row r="50" spans="1:5" ht="21.95" customHeight="1">
      <c r="A50" s="56"/>
      <c r="B50" s="56"/>
      <c r="C50" s="56"/>
      <c r="D50" s="56"/>
      <c r="E50" s="5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dataValidation allowBlank="1" showInputMessage="1" showErrorMessage="1" prompt="You may write remarks regarding Octroi here." sqref="D28:E29 D31:E32 D34:E35"/>
    <dataValidation allowBlank="1" showInputMessage="1" showErrorMessage="1" prompt="You may write remarks regarding VAT here." sqref="D23:E26"/>
    <dataValidation allowBlank="1" showInputMessage="1" showErrorMessage="1" prompt="You may write remarks regarding Sales Tax here." sqref="D18:E21"/>
    <dataValidation allowBlank="1" showInputMessage="1" showErrorMessage="1" prompt="You may write remarks regarding Excise Duty here." sqref="D15:E16"/>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formula1>0</formula1>
    </dataValidation>
  </dataValidations>
  <hyperlinks>
    <hyperlink ref="C29" location="Octroi!Print_Area" display="Click here for details of Octroi"/>
    <hyperlink ref="C32" location="'Entry Tax'!Print_Area" display="Click here for details of Octroi"/>
  </hyperlinks>
  <printOptions horizontalCentered="1"/>
  <pageMargins left="0.31" right="0.25" top="0.48" bottom="0.23" header="0.27" footer="0.24"/>
  <pageSetup paperSize="9" scale="77" fitToHeight="0" orientation="portrait" r:id="rId31"/>
  <headerFooter alignWithMargins="0">
    <oddFooter>&amp;R&amp;"Book Antiqua,Bold"&amp;10Schedule-5/ Page &amp;P of &amp;N</oddFooter>
  </headerFooter>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sheetPr>
  <dimension ref="A1:H28"/>
  <sheetViews>
    <sheetView showGridLines="0" view="pageBreakPreview" topLeftCell="A7" zoomScaleNormal="100" zoomScaleSheetLayoutView="100" workbookViewId="0">
      <selection activeCell="A23" sqref="A23"/>
    </sheetView>
  </sheetViews>
  <sheetFormatPr defaultColWidth="10" defaultRowHeight="16.5"/>
  <cols>
    <col min="1" max="1" width="10.625" style="40" customWidth="1"/>
    <col min="2" max="2" width="27.5" style="40" customWidth="1"/>
    <col min="3" max="3" width="16.75" style="40" customWidth="1"/>
    <col min="4" max="4" width="39.75" style="40" customWidth="1"/>
    <col min="5" max="5" width="10" style="37"/>
    <col min="6" max="6" width="27" style="37" customWidth="1"/>
    <col min="7" max="7" width="10" style="37"/>
    <col min="8" max="8" width="17.5" style="37" customWidth="1"/>
    <col min="9" max="16384" width="10" style="37"/>
  </cols>
  <sheetData>
    <row r="1" spans="1:6" ht="18" customHeight="1">
      <c r="A1" s="65" t="str">
        <f>Cover!B3</f>
        <v>Specification No.: CC/NT/COND/DOM/A06/22/00592</v>
      </c>
      <c r="B1" s="66"/>
      <c r="C1" s="4"/>
      <c r="D1" s="5" t="s">
        <v>257</v>
      </c>
    </row>
    <row r="2" spans="1:6" ht="18" customHeight="1">
      <c r="A2" s="2"/>
      <c r="B2" s="7"/>
      <c r="C2" s="1"/>
      <c r="D2" s="1"/>
    </row>
    <row r="3" spans="1:6" ht="99.75" customHeight="1">
      <c r="A3" s="669" t="str">
        <f>Cover!$B$2</f>
        <v xml:space="preserve">Conductor Package CD01 for supply of ACSR Zebra conductor for transmission line corresponding to Tower Package TW03 associated with Transmission Network Expansion in Gujarat to increase its ATC from ISTS: Part B &amp; Part C. </v>
      </c>
      <c r="B3" s="669"/>
      <c r="C3" s="669"/>
      <c r="D3" s="669"/>
      <c r="E3" s="58"/>
      <c r="F3" s="58"/>
    </row>
    <row r="4" spans="1:6" ht="21.95" customHeight="1">
      <c r="A4" s="681" t="s">
        <v>210</v>
      </c>
      <c r="B4" s="681"/>
      <c r="C4" s="681"/>
      <c r="D4" s="681"/>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8" t="str">
        <f>IF('Sch-1'!C8=0, "", 'Sch-1'!C8)</f>
        <v/>
      </c>
      <c r="C8" s="678"/>
      <c r="D8" s="71" t="s">
        <v>223</v>
      </c>
    </row>
    <row r="9" spans="1:6">
      <c r="A9" s="41" t="s">
        <v>238</v>
      </c>
      <c r="B9" s="678" t="str">
        <f>IF('Sch-1'!C9=0, "", 'Sch-1'!C9)</f>
        <v/>
      </c>
      <c r="C9" s="678"/>
      <c r="D9" s="71" t="s">
        <v>224</v>
      </c>
    </row>
    <row r="10" spans="1:6">
      <c r="A10" s="42"/>
      <c r="B10" s="678" t="str">
        <f>IF('Sch-1'!C10=0, "", 'Sch-1'!C10)</f>
        <v/>
      </c>
      <c r="C10" s="678"/>
      <c r="D10" s="71" t="s">
        <v>225</v>
      </c>
    </row>
    <row r="11" spans="1:6">
      <c r="A11" s="42"/>
      <c r="B11" s="678" t="str">
        <f>IF('Sch-1'!C11=0, "", 'Sch-1'!C11)</f>
        <v/>
      </c>
      <c r="C11" s="678"/>
      <c r="D11" s="71" t="s">
        <v>226</v>
      </c>
    </row>
    <row r="12" spans="1:6" ht="18" customHeight="1">
      <c r="A12" s="59"/>
      <c r="B12" s="59"/>
      <c r="C12" s="59"/>
      <c r="D12" s="72"/>
    </row>
    <row r="13" spans="1:6" ht="21.95" customHeight="1">
      <c r="A13" s="60" t="s">
        <v>201</v>
      </c>
      <c r="B13" s="670" t="s">
        <v>196</v>
      </c>
      <c r="C13" s="671"/>
      <c r="D13" s="61" t="s">
        <v>203</v>
      </c>
    </row>
    <row r="14" spans="1:6" ht="21.95" customHeight="1">
      <c r="A14" s="44" t="s">
        <v>204</v>
      </c>
      <c r="B14" s="710" t="s">
        <v>241</v>
      </c>
      <c r="C14" s="710"/>
      <c r="D14" s="80"/>
    </row>
    <row r="15" spans="1:6" ht="44.25" customHeight="1">
      <c r="A15" s="62"/>
      <c r="B15" s="711" t="s">
        <v>480</v>
      </c>
      <c r="C15" s="712"/>
      <c r="D15" s="523">
        <f>'Sch-1'!N21</f>
        <v>0</v>
      </c>
      <c r="F15" s="546"/>
    </row>
    <row r="16" spans="1:6" ht="21.95" customHeight="1">
      <c r="A16" s="44" t="s">
        <v>206</v>
      </c>
      <c r="B16" s="710" t="s">
        <v>242</v>
      </c>
      <c r="C16" s="710"/>
      <c r="D16" s="81"/>
      <c r="F16" s="546"/>
    </row>
    <row r="17" spans="1:8" ht="38.25" customHeight="1">
      <c r="A17" s="62"/>
      <c r="B17" s="713" t="s">
        <v>461</v>
      </c>
      <c r="C17" s="714"/>
      <c r="D17" s="523">
        <f>'Sch-2'!J18</f>
        <v>0</v>
      </c>
    </row>
    <row r="18" spans="1:8" ht="21.95" customHeight="1">
      <c r="A18" s="44" t="s">
        <v>207</v>
      </c>
      <c r="B18" s="710" t="s">
        <v>243</v>
      </c>
      <c r="C18" s="710"/>
      <c r="D18" s="82"/>
    </row>
    <row r="19" spans="1:8" ht="24.95" customHeight="1">
      <c r="A19" s="51"/>
      <c r="B19" s="715" t="s">
        <v>416</v>
      </c>
      <c r="C19" s="716"/>
      <c r="D19" s="85" t="s">
        <v>261</v>
      </c>
    </row>
    <row r="20" spans="1:8" ht="21.95" customHeight="1">
      <c r="A20" s="44" t="s">
        <v>208</v>
      </c>
      <c r="B20" s="710" t="s">
        <v>244</v>
      </c>
      <c r="C20" s="710"/>
      <c r="D20" s="80"/>
    </row>
    <row r="21" spans="1:8" ht="24.95" customHeight="1">
      <c r="A21" s="51"/>
      <c r="B21" s="719" t="s">
        <v>212</v>
      </c>
      <c r="C21" s="720"/>
      <c r="D21" s="545">
        <f>'Sch-4'!D18:E18</f>
        <v>0</v>
      </c>
    </row>
    <row r="22" spans="1:8" ht="21.95" customHeight="1">
      <c r="A22" s="44">
        <v>5</v>
      </c>
      <c r="B22" s="710" t="s">
        <v>329</v>
      </c>
      <c r="C22" s="710"/>
      <c r="D22" s="573"/>
      <c r="H22" s="437"/>
    </row>
    <row r="23" spans="1:8" ht="45.6" customHeight="1">
      <c r="A23" s="50"/>
      <c r="B23" s="717" t="s">
        <v>265</v>
      </c>
      <c r="C23" s="718"/>
      <c r="D23" s="598" t="s">
        <v>261</v>
      </c>
    </row>
    <row r="24" spans="1:8" ht="45.6" customHeight="1">
      <c r="A24" s="579"/>
      <c r="B24" s="571" t="s">
        <v>474</v>
      </c>
      <c r="C24" s="580"/>
      <c r="D24" s="581">
        <f>D15+D17+D21</f>
        <v>0</v>
      </c>
    </row>
    <row r="25" spans="1:8" ht="30" customHeight="1">
      <c r="A25" s="34" t="s">
        <v>229</v>
      </c>
      <c r="B25" s="143" t="str">
        <f>IF('Sch-1'!B27=0,"", 'Sch-1'!B27)</f>
        <v/>
      </c>
      <c r="C25" s="35"/>
      <c r="D25" s="535"/>
      <c r="F25" s="36"/>
    </row>
    <row r="26" spans="1:8" ht="30" customHeight="1">
      <c r="A26" s="34" t="s">
        <v>230</v>
      </c>
      <c r="B26" s="143" t="str">
        <f>IF('Sch-1'!B28=0,"", 'Sch-1'!B28)</f>
        <v/>
      </c>
      <c r="C26" s="35" t="s">
        <v>232</v>
      </c>
      <c r="D26" s="109" t="str">
        <f>IF('Sch-1'!N27=0,"",'Sch-1'!N27)</f>
        <v/>
      </c>
      <c r="F26" s="48"/>
    </row>
    <row r="27" spans="1:8" ht="30" customHeight="1">
      <c r="A27" s="3"/>
      <c r="B27" s="534"/>
      <c r="C27" s="35" t="s">
        <v>233</v>
      </c>
      <c r="D27" s="109" t="str">
        <f>IF('Sch-1'!N28=0,"",'Sch-1'!N28)</f>
        <v/>
      </c>
      <c r="F27" s="48"/>
    </row>
    <row r="28" spans="1:8" ht="30" customHeight="1">
      <c r="A28" s="3"/>
      <c r="B28" s="7"/>
      <c r="C28" s="35"/>
      <c r="D28" s="3"/>
      <c r="F28" s="36"/>
    </row>
  </sheetData>
  <sheetProtection password="CFB5" sheet="1" formatColumns="0" formatRows="0" selectLockedCells="1"/>
  <customSheetViews>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0"/>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0"/>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2"/>
  <headerFooter alignWithMargins="0">
    <oddFooter>&amp;R&amp;"Book Antiqua,Bold"&amp;10Schedule-5/ Page &amp;P of &amp;N</oddFooter>
  </headerFooter>
  <drawing r:id="rId3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F32"/>
  <sheetViews>
    <sheetView showGridLines="0" tabSelected="1" view="pageBreakPreview" topLeftCell="A7" zoomScaleNormal="100" zoomScaleSheetLayoutView="100" workbookViewId="0">
      <selection activeCell="F24" sqref="F24"/>
    </sheetView>
  </sheetViews>
  <sheetFormatPr defaultColWidth="10" defaultRowHeight="16.5"/>
  <cols>
    <col min="1" max="1" width="10.625" style="40" customWidth="1"/>
    <col min="2" max="2" width="27.5" style="40" customWidth="1"/>
    <col min="3" max="3" width="21" style="40" customWidth="1"/>
    <col min="4" max="4" width="34.375" style="40" customWidth="1"/>
    <col min="5" max="5" width="10" style="37"/>
    <col min="6" max="6" width="24.375" style="37" customWidth="1"/>
    <col min="7" max="16384" width="10" style="37"/>
  </cols>
  <sheetData>
    <row r="1" spans="1:6" ht="18" customHeight="1">
      <c r="A1" s="65" t="str">
        <f>Cover!B3</f>
        <v>Specification No.: CC/NT/COND/DOM/A06/22/00592</v>
      </c>
      <c r="B1" s="66"/>
      <c r="C1" s="4"/>
      <c r="D1" s="5" t="s">
        <v>334</v>
      </c>
    </row>
    <row r="2" spans="1:6" ht="18" customHeight="1">
      <c r="A2" s="2"/>
      <c r="B2" s="7"/>
      <c r="C2" s="1"/>
      <c r="D2" s="1"/>
    </row>
    <row r="3" spans="1:6" ht="79.5" customHeight="1">
      <c r="A3" s="669" t="str">
        <f>Cover!$B$2</f>
        <v xml:space="preserve">Conductor Package CD01 for supply of ACSR Zebra conductor for transmission line corresponding to Tower Package TW03 associated with Transmission Network Expansion in Gujarat to increase its ATC from ISTS: Part B &amp; Part C. </v>
      </c>
      <c r="B3" s="669"/>
      <c r="C3" s="669"/>
      <c r="D3" s="669"/>
      <c r="E3" s="58"/>
      <c r="F3" s="58"/>
    </row>
    <row r="4" spans="1:6" ht="21.95" customHeight="1">
      <c r="A4" s="681" t="s">
        <v>210</v>
      </c>
      <c r="B4" s="681"/>
      <c r="C4" s="681"/>
      <c r="D4" s="681"/>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8" t="str">
        <f>IF('Sch-1'!C8=0, "", 'Sch-1'!C8)</f>
        <v/>
      </c>
      <c r="C8" s="678"/>
      <c r="D8" s="71" t="s">
        <v>223</v>
      </c>
    </row>
    <row r="9" spans="1:6">
      <c r="A9" s="41" t="s">
        <v>238</v>
      </c>
      <c r="B9" s="678" t="str">
        <f>IF('Sch-1'!C9=0, "", 'Sch-1'!C9)</f>
        <v/>
      </c>
      <c r="C9" s="678"/>
      <c r="D9" s="71" t="s">
        <v>224</v>
      </c>
    </row>
    <row r="10" spans="1:6">
      <c r="A10" s="42"/>
      <c r="B10" s="678" t="str">
        <f>IF('Sch-1'!C10=0, "", 'Sch-1'!C10)</f>
        <v/>
      </c>
      <c r="C10" s="678"/>
      <c r="D10" s="71" t="s">
        <v>225</v>
      </c>
    </row>
    <row r="11" spans="1:6">
      <c r="A11" s="42"/>
      <c r="B11" s="678" t="str">
        <f>IF('Sch-1'!C11=0, "", 'Sch-1'!C11)</f>
        <v/>
      </c>
      <c r="C11" s="678"/>
      <c r="D11" s="71" t="s">
        <v>226</v>
      </c>
    </row>
    <row r="12" spans="1:6" ht="18" customHeight="1">
      <c r="A12" s="59"/>
      <c r="B12" s="59"/>
      <c r="C12" s="59"/>
      <c r="D12" s="72"/>
    </row>
    <row r="13" spans="1:6" ht="21.95" customHeight="1">
      <c r="A13" s="60" t="s">
        <v>201</v>
      </c>
      <c r="B13" s="670" t="s">
        <v>196</v>
      </c>
      <c r="C13" s="671"/>
      <c r="D13" s="61" t="s">
        <v>203</v>
      </c>
    </row>
    <row r="14" spans="1:6" ht="21.95" customHeight="1">
      <c r="A14" s="44" t="s">
        <v>204</v>
      </c>
      <c r="B14" s="710" t="s">
        <v>241</v>
      </c>
      <c r="C14" s="710"/>
      <c r="D14" s="80"/>
    </row>
    <row r="15" spans="1:6" ht="39.75" customHeight="1">
      <c r="A15" s="62"/>
      <c r="B15" s="713" t="str">
        <f>'Sch-5'!B15:C15</f>
        <v>Ex-works price of Plant and Equipment including Type Test Charges &amp; Supervision charges</v>
      </c>
      <c r="C15" s="714"/>
      <c r="D15" s="523">
        <f>'Sch-1'!N19*(1-Discount!O18)+'Sch-6'!J21*(1-Discount!O22)</f>
        <v>0</v>
      </c>
    </row>
    <row r="16" spans="1:6" ht="21.95" customHeight="1">
      <c r="A16" s="44" t="s">
        <v>206</v>
      </c>
      <c r="B16" s="710" t="s">
        <v>242</v>
      </c>
      <c r="C16" s="710"/>
      <c r="D16" s="81"/>
    </row>
    <row r="17" spans="1:6" ht="35.1" customHeight="1">
      <c r="A17" s="62"/>
      <c r="B17" s="713" t="str">
        <f>'Sch-5'!B17:C17</f>
        <v xml:space="preserve">Local Transportation, In-transit Insurance and loading </v>
      </c>
      <c r="C17" s="714"/>
      <c r="D17" s="523">
        <f>'Sch-5'!D17*(1-Discount!O20)</f>
        <v>0</v>
      </c>
    </row>
    <row r="18" spans="1:6" ht="21.95" customHeight="1">
      <c r="A18" s="44" t="s">
        <v>207</v>
      </c>
      <c r="B18" s="710" t="s">
        <v>243</v>
      </c>
      <c r="C18" s="710"/>
      <c r="D18" s="82"/>
    </row>
    <row r="19" spans="1:6" ht="30" customHeight="1">
      <c r="A19" s="51"/>
      <c r="B19" s="715" t="s">
        <v>416</v>
      </c>
      <c r="C19" s="716"/>
      <c r="D19" s="85" t="s">
        <v>261</v>
      </c>
    </row>
    <row r="20" spans="1:6" ht="21.95" customHeight="1">
      <c r="A20" s="44" t="s">
        <v>208</v>
      </c>
      <c r="B20" s="710" t="s">
        <v>244</v>
      </c>
      <c r="C20" s="710"/>
      <c r="D20" s="80"/>
    </row>
    <row r="21" spans="1:6" ht="21" customHeight="1">
      <c r="A21" s="50"/>
      <c r="B21" s="721" t="s">
        <v>212</v>
      </c>
      <c r="C21" s="718"/>
      <c r="D21" s="545">
        <f>ROUND(('Sch-5'!D21*(1-Discount!O18)),0)</f>
        <v>0</v>
      </c>
    </row>
    <row r="22" spans="1:6" ht="5.25" customHeight="1">
      <c r="A22" s="50"/>
      <c r="B22" s="524"/>
      <c r="C22" s="429"/>
      <c r="D22" s="201"/>
      <c r="F22" s="546"/>
    </row>
    <row r="23" spans="1:6" ht="18.75" customHeight="1">
      <c r="A23" s="44">
        <v>5</v>
      </c>
      <c r="B23" s="710" t="s">
        <v>329</v>
      </c>
      <c r="C23" s="710"/>
      <c r="D23" s="79"/>
    </row>
    <row r="24" spans="1:6" ht="41.25" customHeight="1">
      <c r="A24" s="50"/>
      <c r="B24" s="722" t="s">
        <v>265</v>
      </c>
      <c r="C24" s="714"/>
      <c r="D24" s="599" t="s">
        <v>261</v>
      </c>
    </row>
    <row r="25" spans="1:6" ht="24" customHeight="1">
      <c r="A25" s="687"/>
      <c r="B25" s="688" t="s">
        <v>474</v>
      </c>
      <c r="C25" s="688"/>
      <c r="D25" s="527">
        <f>SUM(D15,D17,D21)</f>
        <v>0</v>
      </c>
    </row>
    <row r="26" spans="1:6" ht="21.75" customHeight="1">
      <c r="A26" s="687"/>
      <c r="B26" s="688"/>
      <c r="C26" s="688"/>
      <c r="D26" s="88"/>
    </row>
    <row r="27" spans="1:6" ht="30" customHeight="1">
      <c r="A27" s="87"/>
      <c r="B27" s="89"/>
      <c r="C27" s="89"/>
      <c r="D27" s="90"/>
    </row>
    <row r="28" spans="1:6" ht="30" customHeight="1">
      <c r="A28" s="34" t="s">
        <v>229</v>
      </c>
      <c r="B28" s="143" t="str">
        <f>IF('Sch-1'!B27=0,"", 'Sch-1'!B27)</f>
        <v/>
      </c>
      <c r="C28" s="35"/>
      <c r="D28" s="535"/>
      <c r="F28" s="36"/>
    </row>
    <row r="29" spans="1:6" ht="30" customHeight="1">
      <c r="A29" s="34" t="s">
        <v>230</v>
      </c>
      <c r="B29" s="143" t="str">
        <f>IF('Sch-1'!B28=0,"", 'Sch-1'!B28)</f>
        <v/>
      </c>
      <c r="C29" s="35" t="s">
        <v>232</v>
      </c>
      <c r="D29" s="109" t="str">
        <f>IF('Sch-1'!N27=0,"",'Sch-1'!N27)</f>
        <v/>
      </c>
      <c r="F29" s="48"/>
    </row>
    <row r="30" spans="1:6" ht="30" customHeight="1">
      <c r="A30" s="3"/>
      <c r="B30" s="534"/>
      <c r="C30" s="35" t="s">
        <v>233</v>
      </c>
      <c r="D30" s="109" t="str">
        <f>IF('Sch-1'!N28=0,"",'Sch-1'!N28)</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31"/>
  <headerFooter alignWithMargins="0">
    <oddFooter>&amp;R&amp;"Book Antiqua,Bold"&amp;10Schedule-5/ Page &amp;P of &amp;N</oddFooter>
  </headerFooter>
  <drawing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6.5"/>
  <cols>
    <col min="1" max="1" width="11.125" style="125" customWidth="1"/>
    <col min="2" max="2" width="14.75" style="125" customWidth="1"/>
    <col min="3" max="3" width="10.125" style="125" customWidth="1"/>
    <col min="4" max="4" width="14.125" style="125" customWidth="1"/>
    <col min="5" max="5" width="6" style="125" hidden="1" customWidth="1"/>
    <col min="6" max="6" width="31.75" style="30" customWidth="1"/>
    <col min="7" max="7" width="8.625" style="30" customWidth="1"/>
    <col min="8" max="8" width="7.625" style="30" customWidth="1"/>
    <col min="9" max="9" width="13.625" style="30" customWidth="1"/>
    <col min="10" max="10" width="23.375" style="30" customWidth="1"/>
    <col min="11" max="11" width="17.625" style="112" customWidth="1"/>
    <col min="12" max="12" width="9" style="91" hidden="1" customWidth="1"/>
    <col min="13" max="14" width="9" style="91"/>
    <col min="15" max="16" width="0" style="91" hidden="1" customWidth="1"/>
    <col min="17" max="17" width="0" style="253" hidden="1" customWidth="1"/>
    <col min="18" max="18" width="21.375" style="118" hidden="1" customWidth="1"/>
    <col min="19" max="16384" width="9" style="91"/>
  </cols>
  <sheetData>
    <row r="1" spans="1:18" ht="18" customHeight="1">
      <c r="A1" s="93" t="s">
        <v>472</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3" t="str">
        <f>Cover!$B$2</f>
        <v xml:space="preserve">Conductor Package CD01 for supply of ACSR Zebra conductor for transmission line corresponding to Tower Package TW03 associated with Transmission Network Expansion in Gujarat to increase its ATC from ISTS: Part B &amp; Part C. </v>
      </c>
      <c r="B3" s="723"/>
      <c r="C3" s="723"/>
      <c r="D3" s="723"/>
      <c r="E3" s="723"/>
      <c r="F3" s="723"/>
      <c r="G3" s="723"/>
      <c r="H3" s="723"/>
      <c r="I3" s="723"/>
      <c r="J3" s="723"/>
      <c r="Q3" s="272" t="s">
        <v>181</v>
      </c>
    </row>
    <row r="4" spans="1:18" ht="21.95" customHeight="1">
      <c r="A4" s="642" t="s">
        <v>417</v>
      </c>
      <c r="B4" s="642"/>
      <c r="C4" s="642"/>
      <c r="D4" s="642"/>
      <c r="E4" s="642"/>
      <c r="F4" s="642"/>
      <c r="G4" s="642"/>
      <c r="H4" s="642"/>
      <c r="I4" s="642"/>
      <c r="J4" s="642"/>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78" t="str">
        <f>IF('Sch-1'!C8=0, "", 'Sch-1'!C8)</f>
        <v/>
      </c>
      <c r="G8" s="678"/>
      <c r="H8" s="678"/>
      <c r="I8" s="68" t="s">
        <v>223</v>
      </c>
      <c r="J8" s="32"/>
      <c r="K8" s="101"/>
      <c r="Q8" s="272" t="s">
        <v>184</v>
      </c>
    </row>
    <row r="9" spans="1:18">
      <c r="A9" s="41" t="s">
        <v>238</v>
      </c>
      <c r="B9" s="41"/>
      <c r="C9" s="41"/>
      <c r="D9" s="41"/>
      <c r="E9" s="41"/>
      <c r="F9" s="678" t="str">
        <f>IF('Sch-1'!C9=0, "", 'Sch-1'!C9)</f>
        <v/>
      </c>
      <c r="G9" s="678"/>
      <c r="H9" s="678"/>
      <c r="I9" s="68" t="s">
        <v>224</v>
      </c>
      <c r="J9" s="32"/>
      <c r="K9" s="101"/>
      <c r="Q9" s="272" t="s">
        <v>185</v>
      </c>
    </row>
    <row r="10" spans="1:18">
      <c r="A10" s="42"/>
      <c r="B10" s="42"/>
      <c r="C10" s="42"/>
      <c r="D10" s="42"/>
      <c r="E10" s="42"/>
      <c r="F10" s="678" t="str">
        <f>IF('Sch-1'!C10=0, "", 'Sch-1'!C10)</f>
        <v/>
      </c>
      <c r="G10" s="678"/>
      <c r="H10" s="678"/>
      <c r="I10" s="68" t="s">
        <v>225</v>
      </c>
      <c r="J10" s="32"/>
      <c r="K10" s="101"/>
    </row>
    <row r="11" spans="1:18">
      <c r="A11" s="42"/>
      <c r="B11" s="42"/>
      <c r="C11" s="42"/>
      <c r="D11" s="42"/>
      <c r="E11" s="42"/>
      <c r="F11" s="678" t="str">
        <f>IF('Sch-1'!C11=0, "", 'Sch-1'!C11)</f>
        <v/>
      </c>
      <c r="G11" s="678"/>
      <c r="H11" s="678"/>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422</v>
      </c>
      <c r="C14" s="116" t="s">
        <v>427</v>
      </c>
      <c r="D14" s="116" t="s">
        <v>428</v>
      </c>
      <c r="E14" s="116"/>
      <c r="F14" s="116" t="s">
        <v>198</v>
      </c>
      <c r="G14" s="311" t="s">
        <v>190</v>
      </c>
      <c r="H14" s="311" t="s">
        <v>172</v>
      </c>
      <c r="I14" s="311" t="s">
        <v>173</v>
      </c>
      <c r="J14" s="311" t="s">
        <v>174</v>
      </c>
      <c r="K14" s="300"/>
      <c r="R14" s="198"/>
    </row>
    <row r="15" spans="1:18" s="298" customFormat="1">
      <c r="A15" s="117">
        <v>1</v>
      </c>
      <c r="B15" s="117">
        <v>2</v>
      </c>
      <c r="C15" s="117">
        <v>3</v>
      </c>
      <c r="D15" s="117">
        <v>4</v>
      </c>
      <c r="E15" s="117"/>
      <c r="F15" s="117">
        <v>5</v>
      </c>
      <c r="G15" s="117">
        <v>6</v>
      </c>
      <c r="H15" s="117">
        <v>7</v>
      </c>
      <c r="I15" s="346">
        <v>8</v>
      </c>
      <c r="J15" s="346" t="s">
        <v>429</v>
      </c>
      <c r="K15" s="301"/>
      <c r="Q15" s="299"/>
      <c r="R15" s="200"/>
    </row>
    <row r="16" spans="1:18" s="303" customFormat="1" ht="54" customHeight="1">
      <c r="A16" s="728" t="s">
        <v>436</v>
      </c>
      <c r="B16" s="729"/>
      <c r="C16" s="729"/>
      <c r="D16" s="729"/>
      <c r="E16" s="729"/>
      <c r="F16" s="729"/>
      <c r="G16" s="729"/>
      <c r="H16" s="729"/>
      <c r="I16" s="729"/>
      <c r="J16" s="730"/>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430</v>
      </c>
      <c r="G17" s="304" t="s">
        <v>431</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432</v>
      </c>
      <c r="G18" s="304" t="s">
        <v>431</v>
      </c>
      <c r="H18" s="349">
        <v>1</v>
      </c>
      <c r="I18" s="350"/>
      <c r="J18" s="525">
        <f>IF(I18=0, 0.01, IF(ISERROR(H18*I18), I18, H18*I18))</f>
        <v>0.01</v>
      </c>
      <c r="K18" s="305"/>
      <c r="L18" s="303">
        <f>I18*(1-L16)</f>
        <v>0</v>
      </c>
      <c r="Q18" s="253"/>
      <c r="R18" s="302"/>
    </row>
    <row r="19" spans="1:18" s="303" customFormat="1" ht="50.25" hidden="1" customHeight="1">
      <c r="A19" s="554" t="s">
        <v>414</v>
      </c>
      <c r="B19" s="559">
        <v>7000000859</v>
      </c>
      <c r="C19" s="559">
        <v>40</v>
      </c>
      <c r="D19" s="559">
        <v>9000000015</v>
      </c>
      <c r="E19" s="557"/>
      <c r="F19" s="558" t="s">
        <v>433</v>
      </c>
      <c r="G19" s="304" t="s">
        <v>431</v>
      </c>
      <c r="H19" s="349">
        <v>1</v>
      </c>
      <c r="I19" s="350"/>
      <c r="J19" s="525">
        <f>IF(I19=0, 0.01, IF(ISERROR(H19*I19), I19, H19*I19))</f>
        <v>0.01</v>
      </c>
      <c r="K19" s="305"/>
      <c r="L19" s="303">
        <f>I19*(1-L16)</f>
        <v>0</v>
      </c>
      <c r="Q19" s="253"/>
      <c r="R19" s="302"/>
    </row>
    <row r="20" spans="1:18" s="303" customFormat="1" ht="42" hidden="1" customHeight="1">
      <c r="A20" s="549" t="s">
        <v>413</v>
      </c>
      <c r="B20" s="559">
        <v>7000000859</v>
      </c>
      <c r="C20" s="559">
        <v>50</v>
      </c>
      <c r="D20" s="559">
        <v>9000000063</v>
      </c>
      <c r="E20" s="557"/>
      <c r="F20" s="558" t="s">
        <v>434</v>
      </c>
      <c r="G20" s="304" t="s">
        <v>431</v>
      </c>
      <c r="H20" s="349">
        <v>1</v>
      </c>
      <c r="I20" s="350"/>
      <c r="J20" s="525">
        <f>IF(I20=0, 0.01, IF(ISERROR(H20*I20), I20, H20*I20))</f>
        <v>0.01</v>
      </c>
      <c r="K20" s="305"/>
      <c r="L20" s="303">
        <f>I20*(1-L16)</f>
        <v>0</v>
      </c>
      <c r="Q20" s="253"/>
      <c r="R20" s="302"/>
    </row>
    <row r="21" spans="1:18" ht="37.5" hidden="1" customHeight="1">
      <c r="A21" s="119"/>
      <c r="B21" s="119"/>
      <c r="C21" s="119"/>
      <c r="D21" s="119"/>
      <c r="E21" s="119"/>
      <c r="F21" s="726" t="s">
        <v>412</v>
      </c>
      <c r="G21" s="727"/>
      <c r="H21" s="727"/>
      <c r="I21" s="727"/>
      <c r="J21" s="540">
        <v>0</v>
      </c>
      <c r="R21" s="199"/>
    </row>
    <row r="22" spans="1:18" s="296" customFormat="1" ht="48" hidden="1" customHeight="1">
      <c r="A22" s="724" t="s">
        <v>175</v>
      </c>
      <c r="B22" s="724"/>
      <c r="C22" s="724"/>
      <c r="D22" s="724"/>
      <c r="E22" s="724"/>
      <c r="F22" s="724"/>
      <c r="G22" s="724"/>
      <c r="H22" s="724"/>
      <c r="I22" s="725"/>
      <c r="J22" s="725"/>
      <c r="K22" s="112"/>
      <c r="Q22" s="297"/>
      <c r="R22" s="310"/>
    </row>
    <row r="23" spans="1:18" ht="34.5" customHeight="1">
      <c r="A23" s="104" t="s">
        <v>229</v>
      </c>
      <c r="B23" s="145">
        <f>'Sch-1'!B27</f>
        <v>0</v>
      </c>
      <c r="C23" s="104"/>
      <c r="D23" s="104"/>
      <c r="E23" s="104"/>
      <c r="G23" s="145"/>
      <c r="H23" s="528"/>
      <c r="I23" s="106" t="s">
        <v>232</v>
      </c>
      <c r="J23" s="124" t="str">
        <f>'Sch-1'!N27</f>
        <v/>
      </c>
      <c r="R23" s="199"/>
    </row>
    <row r="24" spans="1:18" ht="21.75" customHeight="1">
      <c r="A24" s="104" t="s">
        <v>230</v>
      </c>
      <c r="B24" s="123">
        <f>'Sch-1'!B28</f>
        <v>0</v>
      </c>
      <c r="C24" s="104"/>
      <c r="D24" s="104"/>
      <c r="E24" s="104"/>
      <c r="G24" s="123"/>
      <c r="H24" s="530"/>
      <c r="I24" s="106" t="s">
        <v>233</v>
      </c>
      <c r="J24" s="124" t="str">
        <f>'Sch-1'!N28</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0"/>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3"/>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6"/>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4"/>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5"/>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6"/>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7"/>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dataValidations>
  <printOptions horizontalCentered="1"/>
  <pageMargins left="0.78740157480314998" right="0.38" top="0.34" bottom="0.37" header="0.34" footer="0.17"/>
  <pageSetup paperSize="9" scale="76" orientation="landscape" r:id="rId32"/>
  <headerFooter alignWithMargins="0">
    <oddFooter>&amp;R&amp;"Book Antiqua,Bold"&amp;10Schedule-6/ Page &amp;P of &amp;N</oddFooter>
  </headerFooter>
  <colBreaks count="1" manualBreakCount="1">
    <brk id="10" max="1048575" man="1"/>
  </colBreaks>
  <drawing r:id="rId3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25" customWidth="1"/>
    <col min="2" max="2" width="34.375" style="30" customWidth="1"/>
    <col min="3" max="3" width="8.625" style="30" customWidth="1"/>
    <col min="4" max="4" width="7.625" style="30" customWidth="1"/>
    <col min="5" max="5" width="13.625" style="30" customWidth="1"/>
    <col min="6" max="6" width="21.375" style="30" customWidth="1"/>
    <col min="7" max="7" width="17.625" style="112" customWidth="1"/>
    <col min="8" max="12" width="9" style="91"/>
    <col min="13" max="13" width="9" style="253"/>
    <col min="14" max="14" width="13.875" style="253" customWidth="1"/>
    <col min="15" max="15" width="13.625" style="253" customWidth="1"/>
    <col min="16" max="16" width="21.375" style="118" customWidth="1"/>
    <col min="17" max="16384" width="9" style="91"/>
  </cols>
  <sheetData>
    <row r="1" spans="1:16" ht="18" customHeight="1">
      <c r="A1" s="93" t="str">
        <f>Cover!B3</f>
        <v>Specification No.: CC/NT/COND/DOM/A06/22/00592</v>
      </c>
      <c r="B1" s="94"/>
      <c r="C1" s="94"/>
      <c r="D1" s="95"/>
      <c r="E1" s="95"/>
      <c r="F1" s="97" t="s">
        <v>258</v>
      </c>
    </row>
    <row r="2" spans="1:16" ht="18" customHeight="1">
      <c r="A2" s="73"/>
      <c r="B2" s="99"/>
      <c r="C2" s="99"/>
      <c r="D2" s="100"/>
      <c r="E2" s="100"/>
      <c r="F2" s="101"/>
    </row>
    <row r="3" spans="1:16" ht="55.5" customHeight="1">
      <c r="A3" s="723" t="str">
        <f>Cover!$B$2</f>
        <v xml:space="preserve">Conductor Package CD01 for supply of ACSR Zebra conductor for transmission line corresponding to Tower Package TW03 associated with Transmission Network Expansion in Gujarat to increase its ATC from ISTS: Part B &amp; Part C. </v>
      </c>
      <c r="B3" s="723"/>
      <c r="C3" s="723"/>
      <c r="D3" s="723"/>
      <c r="E3" s="723"/>
      <c r="F3" s="723"/>
      <c r="M3" s="272" t="s">
        <v>181</v>
      </c>
      <c r="O3" s="273" t="e">
        <f>Discount!G15/('Sch-5'!D15+'Sch-5'!D17+'Sch-5'!D19)</f>
        <v>#VALUE!</v>
      </c>
    </row>
    <row r="4" spans="1:16" ht="21.95" customHeight="1">
      <c r="A4" s="642" t="s">
        <v>247</v>
      </c>
      <c r="B4" s="642"/>
      <c r="C4" s="642"/>
      <c r="D4" s="642"/>
      <c r="E4" s="642"/>
      <c r="F4" s="642"/>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08" t="str">
        <f>IF('Sch-1'!C8=0, "", 'Sch-1'!C8)</f>
        <v/>
      </c>
      <c r="C8" s="708"/>
      <c r="D8" s="708"/>
      <c r="E8" s="68" t="s">
        <v>223</v>
      </c>
      <c r="F8" s="32"/>
      <c r="G8" s="101"/>
      <c r="M8" s="272" t="s">
        <v>184</v>
      </c>
      <c r="O8" s="273">
        <f>Discount!G33</f>
        <v>0</v>
      </c>
    </row>
    <row r="9" spans="1:16" ht="18" customHeight="1">
      <c r="A9" s="41" t="s">
        <v>238</v>
      </c>
      <c r="B9" s="708" t="str">
        <f>IF('Sch-1'!C9=0, "", 'Sch-1'!C9)</f>
        <v/>
      </c>
      <c r="C9" s="708"/>
      <c r="D9" s="708"/>
      <c r="E9" s="68" t="s">
        <v>224</v>
      </c>
      <c r="F9" s="32"/>
      <c r="G9" s="101"/>
      <c r="M9" s="272" t="s">
        <v>185</v>
      </c>
      <c r="O9" s="273" t="e">
        <f>SUM(O3:O8)</f>
        <v>#VALUE!</v>
      </c>
    </row>
    <row r="10" spans="1:16" ht="18" customHeight="1">
      <c r="A10" s="42"/>
      <c r="B10" s="708" t="str">
        <f>IF('Sch-1'!C10=0, "", 'Sch-1'!C10)</f>
        <v/>
      </c>
      <c r="C10" s="708"/>
      <c r="D10" s="708"/>
      <c r="E10" s="68" t="s">
        <v>225</v>
      </c>
      <c r="F10" s="32"/>
      <c r="G10" s="101"/>
    </row>
    <row r="11" spans="1:16" ht="18" customHeight="1">
      <c r="A11" s="42"/>
      <c r="B11" s="708" t="str">
        <f>IF('Sch-1'!C11=0, "", 'Sch-1'!C11)</f>
        <v/>
      </c>
      <c r="C11" s="708"/>
      <c r="D11" s="708"/>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36" t="s">
        <v>199</v>
      </c>
      <c r="O14" s="736"/>
      <c r="P14" s="198"/>
    </row>
    <row r="15" spans="1:16" s="298" customFormat="1">
      <c r="A15" s="117">
        <v>1</v>
      </c>
      <c r="B15" s="117">
        <v>2</v>
      </c>
      <c r="C15" s="117">
        <v>3</v>
      </c>
      <c r="D15" s="117">
        <v>4</v>
      </c>
      <c r="E15" s="346">
        <v>5</v>
      </c>
      <c r="F15" s="346" t="s">
        <v>228</v>
      </c>
      <c r="G15" s="301"/>
      <c r="M15" s="299"/>
      <c r="N15" s="737">
        <v>3</v>
      </c>
      <c r="O15" s="737"/>
      <c r="P15" s="200"/>
    </row>
    <row r="16" spans="1:16" s="303" customFormat="1">
      <c r="A16" s="307" t="e">
        <f>'Sch-6'!#REF!</f>
        <v>#REF!</v>
      </c>
      <c r="B16" s="423" t="str">
        <f>'Sch-6'!A16</f>
        <v>NOT APPLICABLE</v>
      </c>
      <c r="C16" s="307">
        <f>'Sch-6'!G16</f>
        <v>0</v>
      </c>
      <c r="D16" s="307">
        <f>'Sch-6'!H16</f>
        <v>0</v>
      </c>
      <c r="E16" s="312"/>
      <c r="F16" s="347"/>
      <c r="G16" s="348"/>
      <c r="H16" s="281"/>
      <c r="I16" s="281"/>
      <c r="J16" s="281"/>
      <c r="K16" s="281"/>
      <c r="L16" s="281"/>
      <c r="M16" s="253"/>
      <c r="N16" s="738"/>
      <c r="O16" s="738"/>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31" t="e">
        <f>D17-(D17*$O$9)</f>
        <v>#VALUE!</v>
      </c>
      <c r="O17" s="731"/>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35"/>
      <c r="O18" s="735"/>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2" t="s">
        <v>260</v>
      </c>
      <c r="C21" s="733"/>
      <c r="D21" s="733"/>
      <c r="E21" s="308"/>
      <c r="F21" s="398">
        <f>SUM(F17:F20)</f>
        <v>0</v>
      </c>
      <c r="N21" s="731" t="e">
        <f>ROUND((#REF!+#REF!+#REF!),0)</f>
        <v>#REF!</v>
      </c>
      <c r="O21" s="731"/>
      <c r="P21" s="111"/>
    </row>
    <row r="22" spans="1:16">
      <c r="A22" s="120"/>
      <c r="B22" s="121"/>
      <c r="C22" s="121"/>
      <c r="D22" s="122"/>
      <c r="E22" s="122"/>
      <c r="F22" s="122"/>
      <c r="N22" s="255" t="s">
        <v>134</v>
      </c>
      <c r="O22" s="256" t="e">
        <f>D21-N21</f>
        <v>#REF!</v>
      </c>
      <c r="P22" s="199"/>
    </row>
    <row r="23" spans="1:16" s="296" customFormat="1" ht="33.75" customHeight="1">
      <c r="A23" s="724" t="s">
        <v>175</v>
      </c>
      <c r="B23" s="724"/>
      <c r="C23" s="724"/>
      <c r="D23" s="724"/>
      <c r="E23" s="734"/>
      <c r="F23" s="734"/>
      <c r="G23" s="112"/>
      <c r="M23" s="297"/>
      <c r="N23" s="255"/>
      <c r="O23" s="309"/>
      <c r="P23" s="310"/>
    </row>
    <row r="24" spans="1:16">
      <c r="A24" s="120"/>
      <c r="B24" s="121"/>
      <c r="C24" s="121"/>
      <c r="D24" s="122"/>
      <c r="E24" s="122"/>
      <c r="F24" s="122"/>
      <c r="N24" s="255"/>
      <c r="O24" s="256"/>
      <c r="P24" s="199"/>
    </row>
    <row r="25" spans="1:16" ht="33" customHeight="1">
      <c r="A25" s="104" t="s">
        <v>229</v>
      </c>
      <c r="B25" s="145">
        <f>'Sch-1'!B27</f>
        <v>0</v>
      </c>
      <c r="C25" s="145"/>
      <c r="D25" s="105"/>
      <c r="E25" s="106" t="s">
        <v>231</v>
      </c>
      <c r="F25" s="107"/>
      <c r="P25" s="199"/>
    </row>
    <row r="26" spans="1:16" ht="33" customHeight="1">
      <c r="A26" s="104" t="s">
        <v>230</v>
      </c>
      <c r="B26" s="123">
        <f>'Sch-1'!B28</f>
        <v>0</v>
      </c>
      <c r="C26" s="123"/>
      <c r="D26" s="101"/>
      <c r="E26" s="106" t="s">
        <v>232</v>
      </c>
      <c r="F26" s="124" t="str">
        <f>'Sch-1'!N27</f>
        <v/>
      </c>
      <c r="P26" s="199"/>
    </row>
    <row r="27" spans="1:16" ht="33" customHeight="1">
      <c r="A27" s="100"/>
      <c r="B27" s="99"/>
      <c r="C27" s="99"/>
      <c r="D27" s="101"/>
      <c r="E27" s="106" t="s">
        <v>233</v>
      </c>
      <c r="F27" s="124" t="str">
        <f>'Sch-1'!N28</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31"/>
  <headerFooter alignWithMargins="0">
    <oddFooter>&amp;R&amp;"Book Antiqua,Bold"&amp;10Schedule-7/ Page &amp;P of &amp;N</oddFooter>
  </headerFooter>
  <colBreaks count="1" manualBreakCount="1">
    <brk id="6" max="1048575" man="1"/>
  </colBreaks>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sheetPr>
  <dimension ref="A1:W43"/>
  <sheetViews>
    <sheetView showGridLines="0" showZeros="0" view="pageBreakPreview" topLeftCell="A23" zoomScaleNormal="100" zoomScaleSheetLayoutView="100" workbookViewId="0">
      <selection activeCell="G26" sqref="G26"/>
    </sheetView>
  </sheetViews>
  <sheetFormatPr defaultColWidth="9" defaultRowHeight="16.5"/>
  <cols>
    <col min="1" max="2" width="6.625" style="185" customWidth="1"/>
    <col min="3" max="3" width="21.625" style="185" customWidth="1"/>
    <col min="4" max="4" width="13.375" style="185" customWidth="1"/>
    <col min="5" max="5" width="30.5" style="185" customWidth="1"/>
    <col min="6" max="6" width="24.875" style="185" customWidth="1"/>
    <col min="7" max="7" width="14.375" style="185" customWidth="1"/>
    <col min="8" max="8" width="14.25" style="405" customWidth="1"/>
    <col min="9" max="9" width="14.25" style="406" hidden="1" customWidth="1"/>
    <col min="10" max="10" width="20" style="407" hidden="1" customWidth="1"/>
    <col min="11" max="13" width="14.25" style="407" hidden="1" customWidth="1"/>
    <col min="14" max="14" width="38.125" style="407" hidden="1" customWidth="1"/>
    <col min="15" max="15" width="21.25" style="407" hidden="1" customWidth="1"/>
    <col min="16" max="17" width="14.25" style="407" customWidth="1"/>
    <col min="18" max="23" width="9" style="407"/>
    <col min="24" max="16384" width="9" style="98"/>
  </cols>
  <sheetData>
    <row r="1" spans="1:23" s="171" customFormat="1" ht="39.950000000000003" customHeight="1">
      <c r="A1" s="763" t="s">
        <v>472</v>
      </c>
      <c r="B1" s="763"/>
      <c r="C1" s="763"/>
      <c r="D1" s="763"/>
      <c r="E1" s="763"/>
      <c r="F1" s="763"/>
      <c r="G1" s="763"/>
      <c r="H1" s="402"/>
      <c r="I1" s="403"/>
      <c r="J1" s="404"/>
      <c r="K1" s="404"/>
      <c r="L1" s="404"/>
      <c r="M1" s="404"/>
      <c r="N1" s="404"/>
      <c r="O1" s="404"/>
      <c r="P1" s="404"/>
      <c r="Q1" s="404"/>
      <c r="R1" s="404"/>
      <c r="S1" s="404"/>
      <c r="T1" s="404"/>
      <c r="U1" s="404"/>
      <c r="V1" s="404"/>
      <c r="W1" s="404"/>
    </row>
    <row r="2" spans="1:23" ht="18" customHeight="1">
      <c r="A2" s="93" t="str">
        <f>Cover!B3</f>
        <v>Specification No.: CC/NT/COND/DOM/A06/22/00592</v>
      </c>
      <c r="B2" s="93"/>
      <c r="C2" s="94"/>
      <c r="D2" s="95"/>
      <c r="E2" s="95"/>
      <c r="F2" s="95"/>
      <c r="G2" s="97" t="s">
        <v>129</v>
      </c>
    </row>
    <row r="3" spans="1:23" ht="18" customHeight="1">
      <c r="A3" s="177"/>
      <c r="B3" s="177"/>
      <c r="C3" s="178"/>
      <c r="D3" s="179"/>
      <c r="E3" s="179"/>
      <c r="F3" s="179"/>
      <c r="G3" s="180"/>
    </row>
    <row r="4" spans="1:23" ht="18.95" customHeight="1">
      <c r="A4" s="766" t="s">
        <v>123</v>
      </c>
      <c r="B4" s="766"/>
      <c r="C4" s="766"/>
      <c r="D4" s="766"/>
      <c r="E4" s="766"/>
      <c r="F4" s="766"/>
      <c r="G4" s="766"/>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36.6" customHeight="1">
      <c r="A12" s="555" t="s">
        <v>124</v>
      </c>
      <c r="B12" s="555"/>
      <c r="C12" s="764" t="str">
        <f>Cover!$B$2</f>
        <v xml:space="preserve">Conductor Package CD01 for supply of ACSR Zebra conductor for transmission line corresponding to Tower Package TW03 associated with Transmission Network Expansion in Gujarat to increase its ATC from ISTS: Part B &amp; Part C. </v>
      </c>
      <c r="D12" s="764"/>
      <c r="E12" s="764"/>
      <c r="F12" s="764"/>
      <c r="G12" s="764"/>
    </row>
    <row r="13" spans="1:23" ht="21" customHeight="1">
      <c r="A13" s="183" t="s">
        <v>122</v>
      </c>
      <c r="B13" s="183"/>
      <c r="C13" s="184"/>
      <c r="D13" s="183"/>
      <c r="E13" s="183"/>
      <c r="F13" s="183"/>
      <c r="G13" s="183"/>
    </row>
    <row r="14" spans="1:23" ht="55.5" customHeight="1">
      <c r="A14" s="765" t="s">
        <v>125</v>
      </c>
      <c r="B14" s="765"/>
      <c r="C14" s="765"/>
      <c r="D14" s="765"/>
      <c r="E14" s="765"/>
      <c r="F14" s="765"/>
      <c r="G14" s="765"/>
      <c r="J14" s="767" t="s">
        <v>332</v>
      </c>
      <c r="K14" s="767"/>
      <c r="L14" s="767"/>
      <c r="M14" s="767"/>
      <c r="N14" s="418" t="s">
        <v>333</v>
      </c>
    </row>
    <row r="15" spans="1:23" ht="60.75" customHeight="1">
      <c r="B15" s="191">
        <v>1</v>
      </c>
      <c r="C15" s="740" t="s">
        <v>330</v>
      </c>
      <c r="D15" s="741"/>
      <c r="E15" s="741"/>
      <c r="F15" s="742"/>
      <c r="G15" s="412"/>
      <c r="I15" s="547">
        <f>'Sch-1'!N19+'Sch-2'!J18+'Sch-6'!J21</f>
        <v>0</v>
      </c>
      <c r="J15" s="438">
        <f>IF(I15=0,0,G15/I15)</f>
        <v>0</v>
      </c>
    </row>
    <row r="16" spans="1:23" ht="57.75" customHeight="1">
      <c r="B16" s="191">
        <v>2</v>
      </c>
      <c r="C16" s="740" t="s">
        <v>477</v>
      </c>
      <c r="D16" s="741"/>
      <c r="E16" s="741"/>
      <c r="F16" s="742"/>
      <c r="G16" s="197"/>
      <c r="I16" s="414">
        <f>'Sch-1'!N19+'Sch-2'!J18+'Sch-6'!J21</f>
        <v>0</v>
      </c>
      <c r="J16" s="416">
        <f>G16</f>
        <v>0</v>
      </c>
    </row>
    <row r="17" spans="1:23" s="174" customFormat="1" ht="54.95" customHeight="1">
      <c r="B17" s="192">
        <v>3</v>
      </c>
      <c r="C17" s="743" t="s">
        <v>148</v>
      </c>
      <c r="D17" s="744"/>
      <c r="E17" s="744"/>
      <c r="F17" s="745"/>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462</v>
      </c>
      <c r="D18" s="187"/>
      <c r="E18" s="196"/>
      <c r="F18" s="233" t="s">
        <v>179</v>
      </c>
      <c r="G18" s="413"/>
      <c r="H18" s="405"/>
      <c r="I18" s="415">
        <f>'Sch-1'!N19</f>
        <v>0</v>
      </c>
      <c r="J18" s="436">
        <f>IF(I18=0,0,G18/I18)</f>
        <v>0</v>
      </c>
      <c r="K18" s="408"/>
      <c r="L18" s="408"/>
      <c r="M18" s="408"/>
      <c r="N18" s="434" t="s">
        <v>341</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342</v>
      </c>
      <c r="O19" s="577" t="e">
        <f>J15+J16+J19+J25</f>
        <v>#REF!</v>
      </c>
      <c r="P19" s="408"/>
      <c r="Q19" s="408"/>
      <c r="R19" s="408"/>
      <c r="S19" s="408"/>
      <c r="T19" s="408"/>
      <c r="U19" s="408"/>
      <c r="V19" s="408"/>
      <c r="W19" s="408"/>
    </row>
    <row r="20" spans="1:23" s="174" customFormat="1" ht="21" customHeight="1">
      <c r="B20" s="189"/>
      <c r="C20" s="582" t="s">
        <v>468</v>
      </c>
      <c r="D20" s="187"/>
      <c r="E20" s="196"/>
      <c r="F20" s="233" t="s">
        <v>179</v>
      </c>
      <c r="G20" s="413"/>
      <c r="H20" s="405"/>
      <c r="I20" s="415">
        <f>'Sch-2'!J18</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331</v>
      </c>
      <c r="D22" s="188"/>
      <c r="E22" s="196"/>
      <c r="F22" s="234" t="s">
        <v>179</v>
      </c>
      <c r="G22" s="195"/>
      <c r="H22" s="405"/>
      <c r="I22" s="415">
        <f>'Sch-6'!J21</f>
        <v>0</v>
      </c>
      <c r="J22" s="436">
        <f>IF(I22=0,0,G22/I22)</f>
        <v>0</v>
      </c>
      <c r="K22" s="408"/>
      <c r="L22" s="408"/>
      <c r="M22" s="408"/>
      <c r="N22" s="401" t="s">
        <v>331</v>
      </c>
      <c r="O22" s="577">
        <f>J15+J16+J22+J28</f>
        <v>0</v>
      </c>
      <c r="P22" s="408"/>
      <c r="Q22" s="408"/>
      <c r="R22" s="408"/>
      <c r="S22" s="408"/>
      <c r="T22" s="408"/>
      <c r="U22" s="408"/>
      <c r="V22" s="408"/>
      <c r="W22" s="408"/>
    </row>
    <row r="23" spans="1:23" s="174" customFormat="1" ht="54.95" customHeight="1">
      <c r="B23" s="192">
        <v>4</v>
      </c>
      <c r="C23" s="746" t="s">
        <v>478</v>
      </c>
      <c r="D23" s="747"/>
      <c r="E23" s="747"/>
      <c r="F23" s="748"/>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463</v>
      </c>
      <c r="D24" s="187"/>
      <c r="E24" s="232"/>
      <c r="F24" s="233" t="s">
        <v>180</v>
      </c>
      <c r="G24" s="240"/>
      <c r="H24" s="405"/>
      <c r="I24" s="415">
        <f>'Sch-1'!N19</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15" customHeight="1">
      <c r="A26" s="173"/>
      <c r="B26" s="189"/>
      <c r="C26" s="582" t="s">
        <v>469</v>
      </c>
      <c r="D26" s="187"/>
      <c r="E26" s="232"/>
      <c r="F26" s="233" t="s">
        <v>180</v>
      </c>
      <c r="G26" s="240"/>
      <c r="H26" s="405"/>
      <c r="I26" s="415">
        <f>'Sch-2'!J18</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331</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51" t="s">
        <v>419</v>
      </c>
      <c r="D29" s="752"/>
      <c r="E29" s="752"/>
      <c r="F29" s="753"/>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51" t="s">
        <v>420</v>
      </c>
      <c r="D30" s="752"/>
      <c r="E30" s="752"/>
      <c r="F30" s="753"/>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4" t="s">
        <v>421</v>
      </c>
      <c r="C31" s="755"/>
      <c r="D31" s="755"/>
      <c r="E31" s="755"/>
      <c r="F31" s="755"/>
      <c r="G31" s="756"/>
      <c r="H31" s="405"/>
      <c r="I31" s="415" t="e">
        <f>'Sch-1'!N19+'Sch-2'!J18+'Sch-6'!#REF!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57" t="s">
        <v>410</v>
      </c>
      <c r="D32" s="758"/>
      <c r="E32" s="758"/>
      <c r="F32" s="758"/>
      <c r="G32" s="759"/>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60"/>
      <c r="C33" s="761"/>
      <c r="D33" s="761"/>
      <c r="E33" s="761"/>
      <c r="F33" s="761"/>
      <c r="G33" s="762"/>
      <c r="H33" s="405"/>
      <c r="I33" s="415" t="e">
        <f>'Sch-1'!N19+'Sch-2'!J18+'Sch-6'!#REF!</f>
        <v>#REF!</v>
      </c>
      <c r="J33" s="417">
        <f>G33</f>
        <v>0</v>
      </c>
      <c r="K33" s="408"/>
      <c r="L33" s="408"/>
      <c r="M33" s="408"/>
      <c r="N33" s="408"/>
      <c r="O33" s="408"/>
      <c r="P33" s="408"/>
      <c r="Q33" s="408"/>
      <c r="R33" s="408"/>
      <c r="S33" s="408"/>
      <c r="T33" s="408"/>
      <c r="U33" s="408"/>
      <c r="V33" s="408"/>
      <c r="W33" s="408"/>
    </row>
    <row r="34" spans="1:23" s="174" customFormat="1" ht="48.75" customHeight="1">
      <c r="A34" s="173"/>
      <c r="B34" s="749"/>
      <c r="C34" s="750"/>
      <c r="D34" s="750"/>
      <c r="E34" s="750"/>
      <c r="F34" s="750"/>
      <c r="G34" s="750"/>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'Sch-1'!B27</f>
        <v>0</v>
      </c>
      <c r="D41" s="146"/>
      <c r="E41" s="136" t="s">
        <v>286</v>
      </c>
      <c r="F41" s="739" t="str">
        <f>'Sch-1'!N27</f>
        <v/>
      </c>
      <c r="G41" s="739"/>
      <c r="H41" s="407"/>
    </row>
    <row r="42" spans="1:23" ht="33" customHeight="1">
      <c r="A42" s="170" t="s">
        <v>121</v>
      </c>
      <c r="B42" s="170"/>
      <c r="C42" s="147">
        <f>'Sch-1'!B28</f>
        <v>0</v>
      </c>
      <c r="D42" s="148"/>
      <c r="E42" s="136" t="s">
        <v>287</v>
      </c>
      <c r="F42" s="739" t="str">
        <f>'Sch-1'!N28</f>
        <v/>
      </c>
      <c r="G42" s="739"/>
      <c r="H42" s="407"/>
    </row>
    <row r="43" spans="1:23" ht="33" customHeight="1">
      <c r="A43" s="131"/>
      <c r="B43" s="131"/>
      <c r="C43" s="131"/>
      <c r="D43" s="131"/>
      <c r="E43" s="136"/>
      <c r="F43" s="136"/>
      <c r="G43" s="537"/>
      <c r="H43" s="411"/>
    </row>
  </sheetData>
  <sheetProtection password="CFB5" sheet="1" formatColumns="0" formatRows="0" selectLockedCells="1"/>
  <customSheetViews>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1"/>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4"/>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8"/>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9"/>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0"/>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1"/>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2"/>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3"/>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4"/>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5"/>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6"/>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9"/>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1"/>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2"/>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3"/>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4"/>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5"/>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6"/>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29"/>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formula1>0</formula1>
      <formula2>1</formula2>
    </dataValidation>
    <dataValidation operator="greaterThanOrEqual" allowBlank="1" showInputMessage="1" showErrorMessage="1" error="Enter numeric figures only." sqref="G18:G22"/>
  </dataValidations>
  <pageMargins left="0.72" right="0.49" top="0.62" bottom="0.52" header="0.32" footer="0.27"/>
  <pageSetup scale="67" orientation="portrait" r:id="rId31"/>
  <headerFooter alignWithMargins="0">
    <oddFooter>&amp;R&amp;"Book Antiqua,Bold"&amp;10Letter of Discount  /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8" t="s">
        <v>295</v>
      </c>
      <c r="B2" s="768"/>
      <c r="C2" s="768"/>
      <c r="D2" s="768"/>
      <c r="E2" s="91"/>
    </row>
    <row r="3" spans="1:6">
      <c r="A3" s="370"/>
      <c r="B3" s="371"/>
      <c r="C3" s="371"/>
      <c r="D3" s="371"/>
      <c r="E3" s="371"/>
    </row>
    <row r="4" spans="1:6" ht="30">
      <c r="A4" s="116" t="s">
        <v>296</v>
      </c>
      <c r="B4" s="372" t="s">
        <v>297</v>
      </c>
      <c r="C4" s="116" t="s">
        <v>298</v>
      </c>
      <c r="D4" s="116" t="s">
        <v>299</v>
      </c>
      <c r="E4" s="116" t="s">
        <v>300</v>
      </c>
    </row>
    <row r="5" spans="1:6" ht="18" customHeight="1">
      <c r="A5" s="373" t="s">
        <v>301</v>
      </c>
      <c r="B5" s="373" t="s">
        <v>302</v>
      </c>
      <c r="C5" s="373" t="s">
        <v>303</v>
      </c>
      <c r="D5" s="373" t="s">
        <v>304</v>
      </c>
      <c r="E5" s="373" t="s">
        <v>305</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5C772B04-11E1-4A74-9F43-9A74EF38E5E2}" showPageBreaks="1" showGridLines="0" printArea="1" state="hidden" view="pageBreakPreview">
      <selection activeCell="C6" sqref="C6"/>
      <pageMargins left="0.75" right="0.75" top="0.65" bottom="1" header="0.5" footer="0.5"/>
      <pageSetup orientation="portrait" r:id="rId1"/>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2"/>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3"/>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4"/>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5"/>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6"/>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7"/>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8"/>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9"/>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0"/>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1"/>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2"/>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3"/>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4"/>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5"/>
      <headerFooter alignWithMargins="0"/>
    </customSheetView>
    <customSheetView guid="{9CA44E70-650F-49CD-967F-298619682CA2}" topLeftCell="A4">
      <selection activeCell="B6" sqref="B6"/>
      <pageMargins left="0.75" right="0.75" top="0.65" bottom="1" header="0.5" footer="0.5"/>
      <pageSetup orientation="portrait" r:id="rId16"/>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7"/>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8"/>
      <headerFooter alignWithMargins="0"/>
    </customSheetView>
    <customSheetView guid="{58D82F59-8CF6-455F-B9F4-081499FDF243}" scale="70">
      <selection activeCell="C6" sqref="C6:D6"/>
      <pageMargins left="0.75" right="0.75" top="0.65" bottom="1" header="0.5" footer="0.5"/>
      <pageSetup orientation="portrait" r:id="rId19"/>
      <headerFooter alignWithMargins="0"/>
    </customSheetView>
    <customSheetView guid="{696D9240-6693-44E8-B9A4-2BFADD101EE2}" scale="70">
      <selection activeCell="C6" sqref="C6:D6"/>
      <pageMargins left="0.75" right="0.75" top="0.65" bottom="1" header="0.5" footer="0.5"/>
      <pageSetup orientation="portrait" r:id="rId20"/>
      <headerFooter alignWithMargins="0"/>
    </customSheetView>
    <customSheetView guid="{B0EE7D76-5806-4718-BDAD-3A3EA691E5E4}" scale="70">
      <selection activeCell="C6" sqref="C6:D6"/>
      <pageMargins left="0.75" right="0.75" top="0.65" bottom="1" header="0.5" footer="0.5"/>
      <pageSetup orientation="portrait" r:id="rId21"/>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2"/>
      <headerFooter alignWithMargins="0"/>
    </customSheetView>
    <customSheetView guid="{9C0E3A54-A1E4-4406-967B-FE168F751196}" topLeftCell="A4">
      <selection activeCell="B6" sqref="B6"/>
      <pageMargins left="0.75" right="0.75" top="0.65" bottom="1" header="0.5" footer="0.5"/>
      <pageSetup orientation="portrait" r:id="rId23"/>
      <headerFooter alignWithMargins="0"/>
    </customSheetView>
    <customSheetView guid="{EF525F2E-18DE-47FD-A864-6F2A2CA91061}">
      <selection activeCell="B6" sqref="B6"/>
      <pageMargins left="0.75" right="0.75" top="0.65" bottom="1" header="0.5" footer="0.5"/>
      <pageSetup orientation="portrait" r:id="rId24"/>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5"/>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6"/>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7"/>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8"/>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29"/>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0"/>
      <headerFooter alignWithMargins="0"/>
    </customSheetView>
  </customSheetViews>
  <mergeCells count="1">
    <mergeCell ref="A2:D2"/>
  </mergeCells>
  <phoneticPr fontId="32" type="noConversion"/>
  <pageMargins left="0.75" right="0.75" top="0.65" bottom="1" header="0.5" footer="0.5"/>
  <pageSetup orientation="portrait" r:id="rId31"/>
  <headerFooter alignWithMargins="0"/>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8" t="s">
        <v>307</v>
      </c>
      <c r="B2" s="768"/>
      <c r="C2" s="768"/>
      <c r="D2" s="769"/>
      <c r="E2"/>
    </row>
    <row r="3" spans="1:6">
      <c r="A3" s="370"/>
      <c r="B3" s="371"/>
      <c r="C3" s="371"/>
      <c r="D3" s="371"/>
      <c r="E3" s="371"/>
    </row>
    <row r="4" spans="1:6" ht="30">
      <c r="A4" s="116" t="s">
        <v>296</v>
      </c>
      <c r="B4" s="372" t="s">
        <v>297</v>
      </c>
      <c r="C4" s="116" t="s">
        <v>308</v>
      </c>
      <c r="D4" s="116" t="s">
        <v>309</v>
      </c>
      <c r="E4" s="116" t="s">
        <v>266</v>
      </c>
    </row>
    <row r="5" spans="1:6" ht="18" customHeight="1">
      <c r="A5" s="373" t="s">
        <v>301</v>
      </c>
      <c r="B5" s="373" t="s">
        <v>302</v>
      </c>
      <c r="C5" s="373" t="s">
        <v>303</v>
      </c>
      <c r="D5" s="373" t="s">
        <v>304</v>
      </c>
      <c r="E5" s="373" t="s">
        <v>305</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5C772B04-11E1-4A74-9F43-9A74EF38E5E2}"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9"/>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0"/>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1"/>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2"/>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3"/>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4"/>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5"/>
      <headerFooter alignWithMargins="0"/>
    </customSheetView>
    <customSheetView guid="{9CA44E70-650F-49CD-967F-298619682CA2}" topLeftCell="A6">
      <selection activeCell="B6" sqref="B6"/>
      <pageMargins left="0.75" right="0.75" top="0.65" bottom="1" header="0.5" footer="0.5"/>
      <pageSetup orientation="portrait" r:id="rId16"/>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7"/>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8"/>
      <headerFooter alignWithMargins="0"/>
    </customSheetView>
    <customSheetView guid="{58D82F59-8CF6-455F-B9F4-081499FDF243}" scale="90">
      <selection activeCell="C8" sqref="C8"/>
      <pageMargins left="0.75" right="0.75" top="0.65" bottom="1" header="0.5" footer="0.5"/>
      <pageSetup orientation="portrait" r:id="rId19"/>
      <headerFooter alignWithMargins="0"/>
    </customSheetView>
    <customSheetView guid="{696D9240-6693-44E8-B9A4-2BFADD101EE2}" scale="90">
      <selection activeCell="C8" sqref="C8"/>
      <pageMargins left="0.75" right="0.75" top="0.65" bottom="1" header="0.5" footer="0.5"/>
      <pageSetup orientation="portrait" r:id="rId20"/>
      <headerFooter alignWithMargins="0"/>
    </customSheetView>
    <customSheetView guid="{B0EE7D76-5806-4718-BDAD-3A3EA691E5E4}" scale="90">
      <selection activeCell="C8" sqref="C8"/>
      <pageMargins left="0.75" right="0.75" top="0.65" bottom="1" header="0.5" footer="0.5"/>
      <pageSetup orientation="portrait" r:id="rId21"/>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2"/>
      <headerFooter alignWithMargins="0"/>
    </customSheetView>
    <customSheetView guid="{9C0E3A54-A1E4-4406-967B-FE168F751196}" topLeftCell="A6">
      <selection activeCell="B6" sqref="B6"/>
      <pageMargins left="0.75" right="0.75" top="0.65" bottom="1" header="0.5" footer="0.5"/>
      <pageSetup orientation="portrait" r:id="rId23"/>
      <headerFooter alignWithMargins="0"/>
    </customSheetView>
    <customSheetView guid="{EF525F2E-18DE-47FD-A864-6F2A2CA91061}" topLeftCell="A16">
      <selection activeCell="B6" sqref="B6"/>
      <pageMargins left="0.75" right="0.75" top="0.65" bottom="1" header="0.5" footer="0.5"/>
      <pageSetup orientation="portrait" r:id="rId24"/>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5"/>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6"/>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0"/>
      <headerFooter alignWithMargins="0"/>
    </customSheetView>
  </customSheetViews>
  <mergeCells count="1">
    <mergeCell ref="A2:D2"/>
  </mergeCells>
  <phoneticPr fontId="32" type="noConversion"/>
  <pageMargins left="0.75" right="0.75" top="0.65" bottom="1" header="0.5" footer="0.5"/>
  <pageSetup orientation="portrait" r:id="rId31"/>
  <headerFooter alignWithMargins="0"/>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82" customWidth="1"/>
    <col min="2" max="4" width="20.625" style="112" customWidth="1"/>
    <col min="5" max="5" width="9.625" style="112" customWidth="1"/>
    <col min="6" max="6" width="12.625" style="112" customWidth="1"/>
    <col min="7" max="16384" width="9" style="91"/>
  </cols>
  <sheetData>
    <row r="1" spans="1:7">
      <c r="A1" s="370"/>
      <c r="B1" s="371"/>
      <c r="C1" s="371"/>
      <c r="D1" s="371"/>
      <c r="E1" s="371"/>
      <c r="F1" s="371"/>
    </row>
    <row r="2" spans="1:7" ht="21.95" customHeight="1">
      <c r="A2" s="768" t="s">
        <v>310</v>
      </c>
      <c r="B2" s="768"/>
      <c r="C2" s="768"/>
      <c r="D2" s="768"/>
      <c r="E2" s="769"/>
      <c r="F2" s="91"/>
    </row>
    <row r="3" spans="1:7">
      <c r="A3" s="370"/>
      <c r="B3" s="371"/>
      <c r="C3" s="371"/>
      <c r="D3" s="371"/>
      <c r="E3" s="371"/>
      <c r="F3" s="371"/>
    </row>
    <row r="4" spans="1:7" ht="45">
      <c r="A4" s="116" t="s">
        <v>296</v>
      </c>
      <c r="B4" s="372" t="s">
        <v>297</v>
      </c>
      <c r="C4" s="116" t="s">
        <v>311</v>
      </c>
      <c r="D4" s="116" t="s">
        <v>312</v>
      </c>
      <c r="E4" s="116" t="s">
        <v>313</v>
      </c>
      <c r="F4" s="116" t="s">
        <v>314</v>
      </c>
    </row>
    <row r="5" spans="1:7" ht="18" customHeight="1">
      <c r="A5" s="373" t="s">
        <v>301</v>
      </c>
      <c r="B5" s="373" t="s">
        <v>302</v>
      </c>
      <c r="C5" s="373" t="s">
        <v>303</v>
      </c>
      <c r="D5" s="373" t="s">
        <v>304</v>
      </c>
      <c r="E5" s="383" t="s">
        <v>315</v>
      </c>
      <c r="F5" s="373" t="s">
        <v>316</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306</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5C772B04-11E1-4A74-9F43-9A74EF38E5E2}" showPageBreaks="1" showGridLines="0" printArea="1" state="hidden" view="pageBreakPreview">
      <selection activeCell="C6" sqref="C6"/>
      <pageMargins left="0.75" right="0.62" top="0.65" bottom="1" header="0.5" footer="0.5"/>
      <pageSetup orientation="portrait" r:id="rId1"/>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2"/>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3"/>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4"/>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5"/>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6"/>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7"/>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8"/>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9"/>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0"/>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1"/>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2"/>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3"/>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4"/>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5"/>
      <headerFooter alignWithMargins="0"/>
    </customSheetView>
    <customSheetView guid="{9CA44E70-650F-49CD-967F-298619682CA2}" topLeftCell="A4">
      <selection activeCell="B6" sqref="B6"/>
      <pageMargins left="0.75" right="0.62" top="0.65" bottom="1" header="0.5" footer="0.5"/>
      <pageSetup orientation="portrait" r:id="rId16"/>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7"/>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8"/>
      <headerFooter alignWithMargins="0"/>
    </customSheetView>
    <customSheetView guid="{58D82F59-8CF6-455F-B9F4-081499FDF243}">
      <selection activeCell="C7" sqref="C7"/>
      <pageMargins left="0.75" right="0.62" top="0.65" bottom="1" header="0.5" footer="0.5"/>
      <pageSetup orientation="portrait" r:id="rId19"/>
      <headerFooter alignWithMargins="0"/>
    </customSheetView>
    <customSheetView guid="{696D9240-6693-44E8-B9A4-2BFADD101EE2}">
      <selection activeCell="C7" sqref="C7"/>
      <pageMargins left="0.75" right="0.62" top="0.65" bottom="1" header="0.5" footer="0.5"/>
      <pageSetup orientation="portrait" r:id="rId20"/>
      <headerFooter alignWithMargins="0"/>
    </customSheetView>
    <customSheetView guid="{B0EE7D76-5806-4718-BDAD-3A3EA691E5E4}">
      <selection activeCell="C7" sqref="C7"/>
      <pageMargins left="0.75" right="0.62" top="0.65" bottom="1" header="0.5" footer="0.5"/>
      <pageSetup orientation="portrait" r:id="rId21"/>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2"/>
      <headerFooter alignWithMargins="0"/>
    </customSheetView>
    <customSheetView guid="{9C0E3A54-A1E4-4406-967B-FE168F751196}" topLeftCell="A4">
      <selection activeCell="B6" sqref="B6"/>
      <pageMargins left="0.75" right="0.62" top="0.65" bottom="1" header="0.5" footer="0.5"/>
      <pageSetup orientation="portrait" r:id="rId23"/>
      <headerFooter alignWithMargins="0"/>
    </customSheetView>
    <customSheetView guid="{EF525F2E-18DE-47FD-A864-6F2A2CA91061}" topLeftCell="A16">
      <selection activeCell="B6" sqref="B6"/>
      <pageMargins left="0.75" right="0.62" top="0.65" bottom="1" header="0.5" footer="0.5"/>
      <pageSetup orientation="portrait" r:id="rId24"/>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5"/>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6"/>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7"/>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8"/>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29"/>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0"/>
      <headerFooter alignWithMargins="0"/>
    </customSheetView>
  </customSheetViews>
  <mergeCells count="1">
    <mergeCell ref="A2:E2"/>
  </mergeCells>
  <phoneticPr fontId="32" type="noConversion"/>
  <pageMargins left="0.75" right="0.62" top="0.65" bottom="1" header="0.5" footer="0.5"/>
  <pageSetup orientation="portrait" r:id="rId31"/>
  <headerFooter alignWithMargins="0"/>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O70"/>
  <sheetViews>
    <sheetView showGridLines="0" showZeros="0" view="pageBreakPreview" topLeftCell="A7" zoomScaleNormal="100" zoomScaleSheetLayoutView="100" workbookViewId="0">
      <selection activeCell="F52" sqref="F52"/>
    </sheetView>
  </sheetViews>
  <sheetFormatPr defaultColWidth="8" defaultRowHeight="16.5"/>
  <cols>
    <col min="1" max="1" width="9.375" style="131" customWidth="1"/>
    <col min="2" max="2" width="9.375" style="134" customWidth="1"/>
    <col min="3" max="3" width="12.875" style="131" customWidth="1"/>
    <col min="4" max="4" width="18.125" style="131" customWidth="1"/>
    <col min="5" max="5" width="18.5" style="131" customWidth="1"/>
    <col min="6" max="6" width="29.875" style="128" customWidth="1"/>
    <col min="7" max="8" width="8" style="128" customWidth="1"/>
    <col min="9" max="25" width="8" style="129" customWidth="1"/>
    <col min="26" max="27" width="8" style="257" customWidth="1"/>
    <col min="28" max="28" width="17.5" style="257" customWidth="1"/>
    <col min="29" max="29" width="12.125" style="257" customWidth="1"/>
    <col min="30" max="30" width="8" style="257" customWidth="1"/>
    <col min="31" max="31" width="8" style="258" customWidth="1"/>
    <col min="32" max="32" width="12" style="258" customWidth="1"/>
    <col min="33" max="35" width="8" style="257" customWidth="1"/>
    <col min="36" max="36" width="9.125" style="257" customWidth="1"/>
    <col min="37" max="41" width="8" style="257" customWidth="1"/>
    <col min="42" max="16384" width="8" style="129"/>
  </cols>
  <sheetData>
    <row r="1" spans="1:36" ht="34.5" customHeight="1">
      <c r="A1" s="126" t="str">
        <f>Cover!B3</f>
        <v>Specification No.: CC/NT/COND/DOM/A06/22/00592</v>
      </c>
      <c r="B1" s="126"/>
      <c r="C1" s="127"/>
      <c r="D1" s="127"/>
      <c r="E1" s="127"/>
      <c r="F1" s="137" t="s">
        <v>317</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ht="15">
      <c r="A3" s="776" t="s">
        <v>118</v>
      </c>
      <c r="B3" s="776"/>
      <c r="C3" s="776"/>
      <c r="D3" s="776"/>
      <c r="E3" s="776"/>
      <c r="F3" s="776"/>
      <c r="AE3" s="258">
        <v>3</v>
      </c>
      <c r="AF3" s="258" t="s">
        <v>3</v>
      </c>
      <c r="AI3" s="258">
        <v>3</v>
      </c>
      <c r="AJ3" s="257" t="s">
        <v>7</v>
      </c>
    </row>
    <row r="4" spans="1:36" ht="15">
      <c r="A4" s="130"/>
      <c r="B4" s="130"/>
      <c r="C4" s="130"/>
      <c r="D4" s="130"/>
      <c r="E4" s="130"/>
      <c r="F4" s="130"/>
      <c r="AE4" s="258">
        <v>4</v>
      </c>
      <c r="AF4" s="258" t="s">
        <v>4</v>
      </c>
      <c r="AI4" s="258">
        <v>4</v>
      </c>
      <c r="AJ4" s="257" t="s">
        <v>8</v>
      </c>
    </row>
    <row r="5" spans="1:36">
      <c r="A5" s="134" t="s">
        <v>288</v>
      </c>
      <c r="C5" s="777"/>
      <c r="D5" s="778"/>
      <c r="E5" s="778"/>
      <c r="F5" s="778"/>
      <c r="AE5" s="258">
        <v>5</v>
      </c>
      <c r="AF5" s="258" t="s">
        <v>4</v>
      </c>
      <c r="AI5" s="258">
        <v>5</v>
      </c>
      <c r="AJ5" s="257" t="s">
        <v>9</v>
      </c>
    </row>
    <row r="6" spans="1:36">
      <c r="A6" s="134" t="s">
        <v>278</v>
      </c>
      <c r="B6" s="779">
        <f>'Sch-1'!B27</f>
        <v>0</v>
      </c>
      <c r="C6" s="779"/>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63" customHeight="1">
      <c r="A15" s="553" t="s">
        <v>289</v>
      </c>
      <c r="B15" s="149"/>
      <c r="C15" s="780" t="str">
        <f>Cover!B2</f>
        <v xml:space="preserve">Conductor Package CD01 for supply of ACSR Zebra conductor for transmission line corresponding to Tower Package TW03 associated with Transmission Network Expansion in Gujarat to increase its ATC from ISTS: Part B &amp; Part C. </v>
      </c>
      <c r="D15" s="780"/>
      <c r="E15" s="780"/>
      <c r="F15" s="780"/>
      <c r="AE15" s="258">
        <v>15</v>
      </c>
      <c r="AF15" s="258" t="s">
        <v>4</v>
      </c>
    </row>
    <row r="16" spans="1:36" ht="33" customHeight="1">
      <c r="A16" s="131" t="s">
        <v>279</v>
      </c>
      <c r="B16" s="131"/>
      <c r="C16" s="135"/>
      <c r="D16" s="135"/>
      <c r="E16" s="135"/>
      <c r="F16" s="135"/>
      <c r="AE16" s="258">
        <v>16</v>
      </c>
      <c r="AF16" s="258" t="s">
        <v>4</v>
      </c>
    </row>
    <row r="17" spans="1:41" ht="144" customHeight="1">
      <c r="A17" s="149">
        <v>1</v>
      </c>
      <c r="B17" s="771"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71"/>
      <c r="D17" s="771"/>
      <c r="E17" s="771"/>
      <c r="F17" s="771"/>
      <c r="Z17" s="260" t="s">
        <v>473</v>
      </c>
      <c r="AA17" s="261" t="s">
        <v>0</v>
      </c>
      <c r="AB17" s="262">
        <f>'Sch-5 After Discount'!D25</f>
        <v>0</v>
      </c>
      <c r="AC17" s="263" t="str">
        <f>" (" &amp; 'N to W'!A4 &amp; ")"</f>
        <v xml:space="preserve"> (Rs. Zero Only )</v>
      </c>
      <c r="AE17" s="258">
        <v>17</v>
      </c>
      <c r="AF17" s="258" t="s">
        <v>4</v>
      </c>
    </row>
    <row r="18" spans="1:41" ht="43.5" customHeight="1">
      <c r="B18" s="782" t="s">
        <v>280</v>
      </c>
      <c r="C18" s="782"/>
      <c r="D18" s="782"/>
      <c r="E18" s="782"/>
      <c r="F18" s="782"/>
      <c r="AE18" s="258">
        <v>18</v>
      </c>
      <c r="AF18" s="258" t="s">
        <v>4</v>
      </c>
    </row>
    <row r="19" spans="1:41" s="128" customFormat="1" ht="33" customHeight="1">
      <c r="A19" s="150">
        <v>2</v>
      </c>
      <c r="B19" s="783" t="s">
        <v>281</v>
      </c>
      <c r="C19" s="783"/>
      <c r="D19" s="783"/>
      <c r="E19" s="783"/>
      <c r="F19" s="783"/>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71" t="s">
        <v>282</v>
      </c>
      <c r="C20" s="771"/>
      <c r="D20" s="771"/>
      <c r="E20" s="771"/>
      <c r="F20" s="771"/>
      <c r="AE20" s="258">
        <v>20</v>
      </c>
      <c r="AF20" s="258" t="s">
        <v>4</v>
      </c>
    </row>
    <row r="21" spans="1:41" ht="36.75" customHeight="1">
      <c r="B21" s="430" t="str">
        <f>"Schedule 1("&amp;'Basic Data'!C9 &amp;") "</f>
        <v xml:space="preserve">Schedule 1(CD01) </v>
      </c>
      <c r="C21" s="431"/>
      <c r="D21" s="784" t="s">
        <v>318</v>
      </c>
      <c r="E21" s="785"/>
      <c r="F21" s="785"/>
      <c r="AE21" s="258">
        <v>21</v>
      </c>
      <c r="AF21" s="258" t="s">
        <v>1</v>
      </c>
    </row>
    <row r="22" spans="1:41" ht="38.25" customHeight="1">
      <c r="B22" s="430" t="str">
        <f>"Schedule 2("&amp;'Basic Data'!C9 &amp;") "</f>
        <v xml:space="preserve">Schedule 2(CD01) </v>
      </c>
      <c r="C22" s="431"/>
      <c r="D22" s="786" t="s">
        <v>464</v>
      </c>
      <c r="E22" s="787"/>
      <c r="F22" s="787"/>
      <c r="AE22" s="258">
        <v>22</v>
      </c>
      <c r="AF22" s="258" t="s">
        <v>4</v>
      </c>
    </row>
    <row r="23" spans="1:41" ht="33" hidden="1" customHeight="1">
      <c r="B23" s="430" t="str">
        <f>"Schedule 3("&amp;'Basic Data'!C9 &amp;") "</f>
        <v xml:space="preserve">Schedule 3(CD01) </v>
      </c>
      <c r="C23" s="431"/>
      <c r="D23" s="432" t="s">
        <v>319</v>
      </c>
      <c r="E23" s="431"/>
      <c r="F23" s="433"/>
      <c r="H23" s="230" t="str">
        <f>'Names of Bidder'!D6</f>
        <v>Individual Firm</v>
      </c>
      <c r="AE23" s="258">
        <v>23</v>
      </c>
      <c r="AF23" s="258" t="s">
        <v>4</v>
      </c>
    </row>
    <row r="24" spans="1:41" ht="33" customHeight="1">
      <c r="B24" s="430" t="str">
        <f>"Schedule 4("&amp;'Basic Data'!C9 &amp;") "</f>
        <v xml:space="preserve">Schedule 4(CD01) </v>
      </c>
      <c r="C24" s="431"/>
      <c r="D24" s="432" t="s">
        <v>320</v>
      </c>
      <c r="E24" s="431"/>
      <c r="F24" s="433"/>
      <c r="AE24" s="258">
        <v>24</v>
      </c>
      <c r="AF24" s="258" t="s">
        <v>4</v>
      </c>
    </row>
    <row r="25" spans="1:41" ht="33" customHeight="1">
      <c r="B25" s="430" t="str">
        <f>"Schedule 5("&amp;'Basic Data'!C9 &amp;") "</f>
        <v xml:space="preserve">Schedule 5(CD01) </v>
      </c>
      <c r="C25" s="431"/>
      <c r="D25" s="432" t="s">
        <v>321</v>
      </c>
      <c r="E25" s="431"/>
      <c r="F25" s="433"/>
      <c r="AE25" s="258">
        <v>25</v>
      </c>
      <c r="AF25" s="258" t="s">
        <v>4</v>
      </c>
    </row>
    <row r="26" spans="1:41" ht="33" customHeight="1">
      <c r="B26" s="430" t="str">
        <f>"Schedule 6("&amp;'Basic Data'!C9 &amp;") "</f>
        <v xml:space="preserve">Schedule 6(CD01) </v>
      </c>
      <c r="C26" s="431"/>
      <c r="D26" s="432" t="s">
        <v>283</v>
      </c>
      <c r="E26" s="431"/>
      <c r="F26" s="433"/>
      <c r="AE26" s="258">
        <v>26</v>
      </c>
      <c r="AF26" s="258" t="s">
        <v>4</v>
      </c>
    </row>
    <row r="27" spans="1:41" ht="127.15" customHeight="1">
      <c r="A27" s="151">
        <v>2.2000000000000002</v>
      </c>
      <c r="B27" s="771" t="s">
        <v>290</v>
      </c>
      <c r="C27" s="771"/>
      <c r="D27" s="771"/>
      <c r="E27" s="771"/>
      <c r="F27" s="771"/>
      <c r="AE27" s="258">
        <v>28</v>
      </c>
      <c r="AF27" s="258" t="s">
        <v>4</v>
      </c>
    </row>
    <row r="28" spans="1:41" ht="85.5" customHeight="1">
      <c r="A28" s="151">
        <v>2.2999999999999998</v>
      </c>
      <c r="B28" s="771" t="s">
        <v>291</v>
      </c>
      <c r="C28" s="771"/>
      <c r="D28" s="771"/>
      <c r="E28" s="771"/>
      <c r="F28" s="771"/>
      <c r="AE28" s="258">
        <v>29</v>
      </c>
      <c r="AF28" s="258" t="s">
        <v>4</v>
      </c>
    </row>
    <row r="29" spans="1:41" ht="149.25" customHeight="1">
      <c r="A29" s="151">
        <v>2.4</v>
      </c>
      <c r="B29" s="771" t="s">
        <v>292</v>
      </c>
      <c r="C29" s="771"/>
      <c r="D29" s="771"/>
      <c r="E29" s="771"/>
      <c r="F29" s="771"/>
      <c r="AE29" s="258">
        <v>30</v>
      </c>
      <c r="AF29" s="258" t="s">
        <v>4</v>
      </c>
    </row>
    <row r="30" spans="1:41" ht="90.75" customHeight="1">
      <c r="A30" s="151">
        <v>2.5</v>
      </c>
      <c r="B30" s="771" t="s">
        <v>293</v>
      </c>
      <c r="C30" s="771"/>
      <c r="D30" s="771"/>
      <c r="E30" s="771"/>
      <c r="F30" s="771"/>
      <c r="AE30" s="258">
        <v>31</v>
      </c>
      <c r="AF30" s="258" t="s">
        <v>1</v>
      </c>
    </row>
    <row r="31" spans="1:41" ht="89.25" customHeight="1">
      <c r="A31" s="149">
        <v>3</v>
      </c>
      <c r="B31" s="771" t="s">
        <v>322</v>
      </c>
      <c r="C31" s="771"/>
      <c r="D31" s="771"/>
      <c r="E31" s="771"/>
      <c r="F31" s="771"/>
    </row>
    <row r="32" spans="1:41" ht="84" customHeight="1">
      <c r="A32" s="151">
        <v>3.1</v>
      </c>
      <c r="B32" s="771" t="s">
        <v>458</v>
      </c>
      <c r="C32" s="771"/>
      <c r="D32" s="771"/>
      <c r="E32" s="771"/>
      <c r="F32" s="771"/>
    </row>
    <row r="33" spans="1:41" ht="84.75" customHeight="1">
      <c r="A33" s="151">
        <v>3.2</v>
      </c>
      <c r="B33" s="771" t="s">
        <v>459</v>
      </c>
      <c r="C33" s="771"/>
      <c r="D33" s="771"/>
      <c r="E33" s="771"/>
      <c r="F33" s="771"/>
    </row>
    <row r="34" spans="1:41" ht="70.5" hidden="1" customHeight="1">
      <c r="A34" s="151">
        <v>3.3</v>
      </c>
      <c r="B34" s="771" t="s">
        <v>418</v>
      </c>
      <c r="C34" s="771"/>
      <c r="D34" s="771"/>
      <c r="E34" s="771"/>
      <c r="F34" s="771"/>
    </row>
    <row r="35" spans="1:41" ht="51.75" customHeight="1">
      <c r="A35" s="151">
        <v>3.3</v>
      </c>
      <c r="B35" s="780" t="s">
        <v>460</v>
      </c>
      <c r="C35" s="780"/>
      <c r="D35" s="780"/>
      <c r="E35" s="780"/>
      <c r="F35" s="780"/>
    </row>
    <row r="36" spans="1:41" ht="117" customHeight="1">
      <c r="A36" s="149">
        <v>4</v>
      </c>
      <c r="B36" s="771" t="s">
        <v>294</v>
      </c>
      <c r="C36" s="771"/>
      <c r="D36" s="771"/>
      <c r="E36" s="771"/>
      <c r="F36" s="771"/>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5" customHeight="1">
      <c r="A41" s="129"/>
      <c r="B41" s="129"/>
      <c r="C41" s="146"/>
      <c r="D41" s="129"/>
      <c r="E41" s="136"/>
      <c r="F41" s="134"/>
    </row>
    <row r="42" spans="1:41" ht="24.95" customHeight="1">
      <c r="A42" s="170" t="s">
        <v>120</v>
      </c>
      <c r="B42" s="781">
        <f>'Sch-1'!B27</f>
        <v>0</v>
      </c>
      <c r="C42" s="781"/>
      <c r="D42" s="538"/>
      <c r="E42" s="136" t="s">
        <v>286</v>
      </c>
      <c r="F42" s="147" t="str">
        <f>'Sch-1'!N27</f>
        <v/>
      </c>
    </row>
    <row r="43" spans="1:41" ht="24.95" customHeight="1">
      <c r="A43" s="170" t="s">
        <v>121</v>
      </c>
      <c r="B43" s="147">
        <f>'Sch-1'!B28</f>
        <v>0</v>
      </c>
      <c r="C43" s="148"/>
      <c r="D43" s="538"/>
      <c r="E43" s="136" t="s">
        <v>287</v>
      </c>
      <c r="F43" s="147" t="str">
        <f>'Sch-1'!N28</f>
        <v/>
      </c>
    </row>
    <row r="44" spans="1:41" ht="24.95"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72" t="s">
        <v>144</v>
      </c>
      <c r="B46" s="772"/>
      <c r="C46" s="772"/>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4"/>
      <c r="B47" s="774"/>
      <c r="C47" s="774"/>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70"/>
      <c r="B48" s="770"/>
      <c r="C48" s="770"/>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75" t="s">
        <v>145</v>
      </c>
      <c r="B49" s="775"/>
      <c r="C49" s="775"/>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75" t="s">
        <v>143</v>
      </c>
      <c r="B50" s="775"/>
      <c r="C50" s="775"/>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75" t="s">
        <v>146</v>
      </c>
      <c r="B51" s="775"/>
      <c r="C51" s="775"/>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72" t="s">
        <v>147</v>
      </c>
      <c r="B52" s="772"/>
      <c r="C52" s="772"/>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4"/>
      <c r="B53" s="774"/>
      <c r="C53" s="774"/>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70"/>
      <c r="B54" s="770"/>
      <c r="C54" s="770"/>
      <c r="D54" s="773"/>
      <c r="E54" s="773"/>
      <c r="F54" s="773"/>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CC69" sheet="1" objects="1" scenarios="1" formatColumns="0" formatRows="0" selectLockedCells="1"/>
  <customSheetViews>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1"/>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2"/>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3"/>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4"/>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5"/>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7"/>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8"/>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9"/>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0"/>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1"/>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3"/>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3"/>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7"/>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8"/>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29"/>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0"/>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2" orientation="portrait" r:id="rId31"/>
  <headerFooter alignWithMargins="0"/>
  <rowBreaks count="1" manualBreakCount="1">
    <brk id="32" max="5" man="1"/>
  </rowBreaks>
  <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5"/>
  <cols>
    <col min="1" max="1" width="8.625" style="28" customWidth="1"/>
    <col min="2" max="2" width="11.125" style="28" customWidth="1"/>
    <col min="3" max="4" width="38.625" style="28" customWidth="1"/>
    <col min="5" max="5" width="17.375" style="28" customWidth="1"/>
    <col min="6" max="6" width="8.625" style="20" customWidth="1"/>
    <col min="7" max="9" width="8" style="20" customWidth="1"/>
    <col min="10" max="16384" width="8" style="13"/>
  </cols>
  <sheetData>
    <row r="1" spans="1:10" ht="30.75" customHeight="1">
      <c r="A1" s="8"/>
      <c r="B1" s="621" t="s">
        <v>161</v>
      </c>
      <c r="C1" s="622"/>
      <c r="D1" s="622"/>
      <c r="E1" s="623"/>
      <c r="F1" s="9"/>
      <c r="G1" s="10"/>
      <c r="H1" s="11"/>
      <c r="I1" s="11"/>
      <c r="J1" s="12"/>
    </row>
    <row r="2" spans="1:10" ht="66.75" customHeight="1">
      <c r="A2" s="14"/>
      <c r="B2" s="626" t="str">
        <f>'Basic Data'!C5</f>
        <v xml:space="preserve">Conductor Package CD01 for supply of ACSR Zebra conductor for transmission line corresponding to Tower Package TW03 associated with Transmission Network Expansion in Gujarat to increase its ATC from ISTS: Part B &amp; Part C. </v>
      </c>
      <c r="C2" s="627"/>
      <c r="D2" s="627"/>
      <c r="E2" s="628"/>
      <c r="F2" s="10"/>
      <c r="G2" s="10"/>
      <c r="H2" s="11"/>
      <c r="I2" s="11"/>
      <c r="J2" s="12"/>
    </row>
    <row r="3" spans="1:10" ht="23.25" customHeight="1">
      <c r="A3" s="14"/>
      <c r="B3" s="629" t="str">
        <f>"Specification No.: " &amp; 'Basic Data'!C7</f>
        <v>Specification No.: CC/NT/COND/DOM/A06/22/00592</v>
      </c>
      <c r="C3" s="630"/>
      <c r="D3" s="630"/>
      <c r="E3" s="631"/>
      <c r="F3" s="10"/>
      <c r="G3" s="10"/>
      <c r="H3" s="11"/>
      <c r="I3" s="11"/>
      <c r="J3" s="12"/>
    </row>
    <row r="4" spans="1:10" ht="30" customHeight="1">
      <c r="A4" s="14"/>
      <c r="B4" s="236">
        <v>1</v>
      </c>
      <c r="C4" s="624" t="s">
        <v>466</v>
      </c>
      <c r="D4" s="624"/>
      <c r="E4" s="625"/>
      <c r="F4" s="10"/>
      <c r="G4" s="17"/>
      <c r="H4" s="17"/>
      <c r="I4" s="11"/>
      <c r="J4" s="12"/>
    </row>
    <row r="5" spans="1:10" ht="30" customHeight="1">
      <c r="A5" s="14"/>
      <c r="B5" s="236">
        <v>2</v>
      </c>
      <c r="C5" s="624" t="s">
        <v>465</v>
      </c>
      <c r="D5" s="624"/>
      <c r="E5" s="625"/>
      <c r="F5" s="10"/>
      <c r="G5" s="10"/>
      <c r="H5" s="11"/>
      <c r="I5" s="11"/>
      <c r="J5" s="12"/>
    </row>
    <row r="6" spans="1:10" s="20" customFormat="1" ht="30" customHeight="1">
      <c r="A6" s="14"/>
      <c r="B6" s="236">
        <v>3</v>
      </c>
      <c r="C6" s="624" t="s">
        <v>141</v>
      </c>
      <c r="D6" s="624"/>
      <c r="E6" s="625"/>
      <c r="F6" s="10"/>
      <c r="G6" s="10"/>
      <c r="H6" s="11"/>
      <c r="I6" s="11"/>
      <c r="J6" s="11"/>
    </row>
    <row r="7" spans="1:10" ht="52.5" hidden="1" customHeight="1">
      <c r="A7" s="14"/>
      <c r="B7" s="237">
        <v>4</v>
      </c>
      <c r="C7" s="624" t="s">
        <v>246</v>
      </c>
      <c r="D7" s="624"/>
      <c r="E7" s="625"/>
      <c r="F7" s="10"/>
      <c r="G7" s="10"/>
      <c r="H7" s="11"/>
      <c r="I7" s="11"/>
      <c r="J7" s="12"/>
    </row>
    <row r="8" spans="1:10" ht="12" customHeight="1">
      <c r="A8" s="14"/>
      <c r="B8" s="15"/>
      <c r="C8" s="14"/>
      <c r="D8" s="14"/>
      <c r="E8" s="16"/>
      <c r="F8" s="10"/>
      <c r="G8" s="10"/>
      <c r="H8" s="11"/>
      <c r="I8" s="11"/>
      <c r="J8" s="12"/>
    </row>
    <row r="9" spans="1:10" ht="20.25" customHeight="1">
      <c r="A9" s="14"/>
      <c r="B9" s="632"/>
      <c r="C9" s="633"/>
      <c r="D9" s="633"/>
      <c r="E9" s="634"/>
      <c r="F9" s="10"/>
      <c r="G9" s="10"/>
      <c r="H9" s="11"/>
      <c r="I9" s="11"/>
      <c r="J9" s="12"/>
    </row>
    <row r="10" spans="1:10" ht="33.75" hidden="1" customHeight="1">
      <c r="A10" s="14"/>
      <c r="B10" s="15"/>
      <c r="C10" s="14"/>
      <c r="D10" s="14"/>
      <c r="E10" s="18"/>
      <c r="F10" s="10"/>
      <c r="G10" s="10"/>
      <c r="H10" s="11"/>
      <c r="I10" s="11"/>
      <c r="J10" s="12"/>
    </row>
    <row r="11" spans="1:10" ht="24" customHeight="1">
      <c r="A11" s="8"/>
      <c r="B11" s="617" t="s">
        <v>215</v>
      </c>
      <c r="C11" s="618"/>
      <c r="D11" s="618"/>
      <c r="E11" s="19"/>
    </row>
    <row r="12" spans="1:10" ht="15.95" customHeight="1">
      <c r="A12" s="8"/>
      <c r="B12" s="635" t="s">
        <v>216</v>
      </c>
      <c r="C12" s="636"/>
      <c r="D12" s="636"/>
      <c r="E12" s="21"/>
      <c r="F12" s="22"/>
      <c r="G12" s="10"/>
      <c r="H12" s="11"/>
      <c r="I12" s="11"/>
      <c r="J12" s="12"/>
    </row>
    <row r="13" spans="1:10" ht="24" customHeight="1">
      <c r="A13" s="8"/>
      <c r="B13" s="617" t="s">
        <v>217</v>
      </c>
      <c r="C13" s="618"/>
      <c r="D13" s="618"/>
      <c r="E13" s="19"/>
      <c r="F13" s="23"/>
      <c r="G13" s="24"/>
      <c r="H13" s="24"/>
      <c r="I13" s="24"/>
      <c r="J13" s="24"/>
    </row>
    <row r="14" spans="1:10" ht="15.95" customHeight="1">
      <c r="A14" s="8"/>
      <c r="B14" s="619" t="s">
        <v>218</v>
      </c>
      <c r="C14" s="620"/>
      <c r="D14" s="620"/>
      <c r="E14" s="25"/>
      <c r="F14" s="23"/>
      <c r="G14" s="24"/>
      <c r="H14" s="24"/>
      <c r="I14" s="24"/>
      <c r="J14" s="24"/>
    </row>
    <row r="15" spans="1:10" ht="15.75">
      <c r="A15" s="26"/>
      <c r="B15" s="27"/>
      <c r="C15" s="27"/>
      <c r="D15" s="27"/>
      <c r="E15" s="27"/>
      <c r="F15" s="11"/>
      <c r="G15" s="11"/>
      <c r="H15" s="11"/>
      <c r="I15" s="11"/>
      <c r="J15" s="12"/>
    </row>
    <row r="16" spans="1:10" ht="15.75">
      <c r="A16" s="26"/>
      <c r="B16" s="14"/>
      <c r="C16" s="14"/>
      <c r="D16" s="14"/>
      <c r="E16" s="14"/>
      <c r="F16" s="11"/>
      <c r="G16" s="11"/>
      <c r="H16" s="11"/>
      <c r="I16" s="11"/>
      <c r="J16" s="12"/>
    </row>
    <row r="17" spans="1:10" ht="15.75">
      <c r="A17" s="26"/>
      <c r="B17" s="26"/>
      <c r="C17" s="26"/>
      <c r="D17" s="26"/>
      <c r="E17" s="26"/>
      <c r="F17" s="11"/>
      <c r="G17" s="11"/>
      <c r="H17" s="11"/>
      <c r="I17" s="11"/>
      <c r="J17" s="12"/>
    </row>
  </sheetData>
  <sheetProtection password="CFB5" sheet="1" objects="1" scenarios="1" formatColumns="0" formatRows="0" selectLockedCells="1"/>
  <customSheetViews>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0"/>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2"/>
  <headerFooter alignWithMargins="0"/>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504" customWidth="1"/>
    <col min="2" max="2" width="46.875" style="504" customWidth="1"/>
    <col min="3" max="3" width="2.25" style="504" customWidth="1"/>
    <col min="4" max="4" width="17.625" style="505" customWidth="1"/>
    <col min="5" max="5" width="4.125" style="505" customWidth="1"/>
    <col min="6" max="6" width="17.625" style="505" customWidth="1"/>
    <col min="7" max="7" width="29.625" style="443" customWidth="1"/>
    <col min="8" max="8" width="15.25" style="443" customWidth="1"/>
    <col min="9" max="9" width="8.875" style="443" bestFit="1" customWidth="1"/>
    <col min="10" max="11" width="8" style="443"/>
    <col min="12" max="12" width="14" style="443" customWidth="1"/>
    <col min="13" max="16384" width="8" style="443"/>
  </cols>
  <sheetData>
    <row r="1" spans="1:8" ht="15.95" customHeight="1">
      <c r="A1" s="440"/>
      <c r="B1" s="798" t="s">
        <v>344</v>
      </c>
      <c r="C1" s="799"/>
      <c r="D1" s="799"/>
      <c r="E1" s="799"/>
      <c r="F1" s="799"/>
    </row>
    <row r="2" spans="1:8" ht="15.95" customHeight="1">
      <c r="A2" s="440"/>
      <c r="B2" s="441"/>
      <c r="C2" s="442"/>
      <c r="D2" s="444"/>
      <c r="E2" s="444"/>
      <c r="F2" s="444"/>
    </row>
    <row r="3" spans="1:8" s="445" customFormat="1" ht="15.95" customHeight="1">
      <c r="A3" s="440"/>
      <c r="B3" s="440"/>
      <c r="C3" s="440"/>
      <c r="D3" s="800" t="s">
        <v>345</v>
      </c>
      <c r="E3" s="800"/>
      <c r="F3" s="800"/>
    </row>
    <row r="4" spans="1:8" s="445" customFormat="1" ht="20.25" customHeight="1">
      <c r="A4" s="801" t="s">
        <v>346</v>
      </c>
      <c r="B4" s="801"/>
      <c r="C4" s="801"/>
      <c r="D4" s="802" t="str">
        <f>'Sch-1'!C8</f>
        <v/>
      </c>
      <c r="E4" s="802"/>
      <c r="F4" s="802"/>
    </row>
    <row r="5" spans="1:8" s="451" customFormat="1" ht="21" customHeight="1">
      <c r="A5" s="447" t="s">
        <v>201</v>
      </c>
      <c r="B5" s="805" t="s">
        <v>347</v>
      </c>
      <c r="C5" s="806"/>
      <c r="D5" s="448" t="s">
        <v>348</v>
      </c>
      <c r="E5" s="807" t="s">
        <v>349</v>
      </c>
      <c r="F5" s="808"/>
    </row>
    <row r="6" spans="1:8" s="445" customFormat="1" ht="36" customHeight="1">
      <c r="A6" s="452">
        <v>1</v>
      </c>
      <c r="B6" s="453" t="s">
        <v>350</v>
      </c>
      <c r="C6" s="454"/>
      <c r="D6" s="455">
        <f>'Sch-5'!D15</f>
        <v>0</v>
      </c>
      <c r="E6" s="456" t="s">
        <v>351</v>
      </c>
      <c r="F6" s="457">
        <f>D6</f>
        <v>0</v>
      </c>
      <c r="G6" s="458"/>
    </row>
    <row r="7" spans="1:8" s="445" customFormat="1" ht="34.5" customHeight="1">
      <c r="A7" s="452">
        <v>2</v>
      </c>
      <c r="B7" s="453" t="s">
        <v>352</v>
      </c>
      <c r="C7" s="454"/>
      <c r="D7" s="455">
        <f>'Sch-5'!D17</f>
        <v>0</v>
      </c>
      <c r="E7" s="456"/>
      <c r="F7" s="457">
        <f>D7</f>
        <v>0</v>
      </c>
      <c r="G7" s="458"/>
    </row>
    <row r="8" spans="1:8" s="445" customFormat="1" ht="21" customHeight="1">
      <c r="A8" s="452">
        <v>3</v>
      </c>
      <c r="B8" s="453" t="s">
        <v>353</v>
      </c>
      <c r="C8" s="454"/>
      <c r="D8" s="459" t="str">
        <f>'Sch-5'!D19</f>
        <v>Not Applicable</v>
      </c>
      <c r="E8" s="449"/>
      <c r="F8" s="450" t="str">
        <f>D8</f>
        <v>Not Applicable</v>
      </c>
      <c r="G8" s="458"/>
    </row>
    <row r="9" spans="1:8" s="445" customFormat="1" ht="21" customHeight="1">
      <c r="A9" s="452">
        <v>4</v>
      </c>
      <c r="B9" s="453" t="s">
        <v>354</v>
      </c>
      <c r="C9" s="454"/>
      <c r="D9" s="460" t="s">
        <v>261</v>
      </c>
      <c r="E9" s="456"/>
      <c r="F9" s="450" t="str">
        <f>D9</f>
        <v>Not Applicable</v>
      </c>
    </row>
    <row r="10" spans="1:8" s="445" customFormat="1" ht="21" customHeight="1">
      <c r="A10" s="452">
        <v>5</v>
      </c>
      <c r="B10" s="453" t="s">
        <v>355</v>
      </c>
      <c r="C10" s="454"/>
      <c r="D10" s="461">
        <f>SUM(D6,D7,D8)</f>
        <v>0</v>
      </c>
      <c r="E10" s="456"/>
      <c r="F10" s="462">
        <f>SUM(F6,F7,F8)</f>
        <v>0</v>
      </c>
    </row>
    <row r="11" spans="1:8" s="445" customFormat="1" ht="21" customHeight="1">
      <c r="A11" s="452">
        <v>6</v>
      </c>
      <c r="B11" s="463" t="s">
        <v>356</v>
      </c>
      <c r="C11" s="464" t="s">
        <v>351</v>
      </c>
      <c r="D11" s="465" t="e">
        <f>H11</f>
        <v>#REF!</v>
      </c>
      <c r="E11" s="466" t="s">
        <v>351</v>
      </c>
      <c r="F11" s="457" t="e">
        <f>D11</f>
        <v>#REF!</v>
      </c>
      <c r="H11" s="467" t="e">
        <f>ROUND(('Sch-1'!N21-'Sch-1 Dis'!G23)+('Sch-2'!J18-'Sch-2 Dis'!G17),0)</f>
        <v>#REF!</v>
      </c>
    </row>
    <row r="12" spans="1:8" s="445" customFormat="1" ht="21.95" customHeight="1">
      <c r="A12" s="452">
        <v>7</v>
      </c>
      <c r="B12" s="463" t="s">
        <v>357</v>
      </c>
      <c r="C12" s="454"/>
      <c r="D12" s="448" t="e">
        <f>D10-D11</f>
        <v>#REF!</v>
      </c>
      <c r="E12" s="456"/>
      <c r="F12" s="462" t="e">
        <f>F10-F11</f>
        <v>#REF!</v>
      </c>
      <c r="G12" s="468"/>
    </row>
    <row r="13" spans="1:8" s="445" customFormat="1" ht="21.95" customHeight="1">
      <c r="A13" s="452">
        <v>8</v>
      </c>
      <c r="B13" s="453" t="s">
        <v>358</v>
      </c>
      <c r="C13" s="454"/>
      <c r="D13" s="465"/>
      <c r="E13" s="456"/>
      <c r="F13" s="457"/>
    </row>
    <row r="14" spans="1:8" s="445" customFormat="1" ht="21.95" customHeight="1">
      <c r="A14" s="452" t="s">
        <v>351</v>
      </c>
      <c r="B14" s="453" t="s">
        <v>359</v>
      </c>
      <c r="C14" s="469"/>
      <c r="D14" s="470" t="e">
        <f>'Sch-4 Dis'!D14:E14</f>
        <v>#REF!</v>
      </c>
      <c r="E14" s="471"/>
      <c r="F14" s="450">
        <f>F32</f>
        <v>0</v>
      </c>
      <c r="G14" s="458"/>
    </row>
    <row r="15" spans="1:8" s="445" customFormat="1" ht="21.95" customHeight="1">
      <c r="A15" s="452"/>
      <c r="B15" s="453" t="s">
        <v>360</v>
      </c>
      <c r="C15" s="454"/>
      <c r="D15" s="470" t="e">
        <f>'Sch-4 Dis'!D17:E17</f>
        <v>#REF!</v>
      </c>
      <c r="E15" s="472"/>
      <c r="F15" s="450" t="e">
        <f>F34</f>
        <v>#REF!</v>
      </c>
      <c r="G15" s="458"/>
    </row>
    <row r="16" spans="1:8" s="445" customFormat="1" ht="21.95" customHeight="1">
      <c r="A16" s="452"/>
      <c r="B16" s="453" t="s">
        <v>361</v>
      </c>
      <c r="C16" s="454"/>
      <c r="D16" s="470" t="e">
        <f>'Sch-4 Dis'!D22:E22</f>
        <v>#REF!</v>
      </c>
      <c r="E16" s="472"/>
      <c r="F16" s="450" t="e">
        <f>F35</f>
        <v>#REF!</v>
      </c>
      <c r="G16" s="458"/>
    </row>
    <row r="17" spans="1:12" s="445" customFormat="1" ht="21.95" customHeight="1">
      <c r="A17" s="452"/>
      <c r="B17" s="453" t="s">
        <v>362</v>
      </c>
      <c r="C17" s="454"/>
      <c r="D17" s="470" t="e">
        <f>SUM('Sch-4 Dis'!D27:E27,'Sch-4 Dis'!D30:E30)</f>
        <v>#REF!</v>
      </c>
      <c r="E17" s="472"/>
      <c r="F17" s="450" t="e">
        <f>F38</f>
        <v>#REF!</v>
      </c>
      <c r="G17" s="458"/>
    </row>
    <row r="18" spans="1:12" s="445" customFormat="1" ht="21.95" customHeight="1">
      <c r="A18" s="452"/>
      <c r="B18" s="453" t="s">
        <v>363</v>
      </c>
      <c r="C18" s="454"/>
      <c r="D18" s="459" t="e">
        <f>'Sch-4'!#REF!</f>
        <v>#REF!</v>
      </c>
      <c r="E18" s="449"/>
      <c r="F18" s="450" t="e">
        <f>F36</f>
        <v>#REF!</v>
      </c>
    </row>
    <row r="19" spans="1:12" s="445" customFormat="1" ht="27" customHeight="1">
      <c r="A19" s="452"/>
      <c r="B19" s="453" t="s">
        <v>364</v>
      </c>
      <c r="C19" s="473"/>
      <c r="D19" s="474" t="e">
        <f>SUM(D14,D15,D16,D17,D18)</f>
        <v>#REF!</v>
      </c>
      <c r="E19" s="475"/>
      <c r="F19" s="473" t="e">
        <f>SUM(F14:F18)</f>
        <v>#REF!</v>
      </c>
      <c r="G19" s="458"/>
    </row>
    <row r="20" spans="1:12" s="445" customFormat="1" ht="33.75" customHeight="1">
      <c r="A20" s="452">
        <v>8</v>
      </c>
      <c r="B20" s="453" t="s">
        <v>365</v>
      </c>
      <c r="C20" s="454"/>
      <c r="D20" s="448" t="e">
        <f>D10+D19</f>
        <v>#REF!</v>
      </c>
      <c r="E20" s="476" t="s">
        <v>351</v>
      </c>
      <c r="F20" s="477" t="e">
        <f>F10+F19</f>
        <v>#REF!</v>
      </c>
      <c r="G20" s="458"/>
    </row>
    <row r="21" spans="1:12" s="445" customFormat="1" ht="51" customHeight="1">
      <c r="A21" s="452">
        <v>9</v>
      </c>
      <c r="B21" s="453" t="s">
        <v>366</v>
      </c>
      <c r="C21" s="454"/>
      <c r="D21" s="465">
        <f>'Sch-1'!N20</f>
        <v>0</v>
      </c>
      <c r="E21" s="456"/>
      <c r="F21" s="457">
        <f>D21</f>
        <v>0</v>
      </c>
    </row>
    <row r="22" spans="1:12" s="483" customFormat="1" ht="23.25" customHeight="1">
      <c r="A22" s="478" t="s">
        <v>351</v>
      </c>
      <c r="B22" s="479" t="s">
        <v>351</v>
      </c>
      <c r="C22" s="479"/>
      <c r="D22" s="480"/>
      <c r="E22" s="481"/>
      <c r="F22" s="482"/>
    </row>
    <row r="23" spans="1:12" s="445" customFormat="1" ht="18.75" customHeight="1">
      <c r="A23" s="484" t="s">
        <v>367</v>
      </c>
      <c r="B23" s="788" t="s">
        <v>368</v>
      </c>
      <c r="C23" s="788"/>
      <c r="D23" s="788"/>
      <c r="E23" s="788"/>
      <c r="F23" s="809"/>
    </row>
    <row r="24" spans="1:12" s="445" customFormat="1" ht="18.75" customHeight="1">
      <c r="A24" s="484"/>
      <c r="B24" s="792" t="e">
        <f>H24&amp;" "&amp;G24&amp;" "&amp;I24&amp;" "&amp;J24&amp;"%"&amp; " as"&amp;" "&amp;K24&amp; " "&amp;L24</f>
        <v>#REF!</v>
      </c>
      <c r="C24" s="793"/>
      <c r="D24" s="793"/>
      <c r="E24" s="793"/>
      <c r="F24" s="794"/>
      <c r="G24" s="486" t="str">
        <f>IF('Sch-4'!D15=0,"",'Sch-4'!D15)</f>
        <v/>
      </c>
      <c r="H24" s="487" t="s">
        <v>369</v>
      </c>
      <c r="I24" s="487" t="e">
        <f>IF(J24="","","@")</f>
        <v>#REF!</v>
      </c>
      <c r="J24" s="488" t="e">
        <f>IF('Sch-4'!#REF!*100=0,"",'Sch-4'!#REF!*100)</f>
        <v>#REF!</v>
      </c>
      <c r="K24" s="489" t="e">
        <f>IF(OR(L24=0,L24=""),"","Rs.")</f>
        <v>#REF!</v>
      </c>
      <c r="L24" s="490" t="e">
        <f>IF(D14=0,"",D14)</f>
        <v>#REF!</v>
      </c>
    </row>
    <row r="25" spans="1:12" s="445" customFormat="1" ht="19.5" customHeight="1">
      <c r="B25" s="792" t="e">
        <f>H25&amp;" "&amp;G25&amp;" "&amp;I25&amp;" "&amp;J25&amp;"%"&amp; " as"&amp;" "&amp;K25&amp; " "&amp;L25</f>
        <v>#REF!</v>
      </c>
      <c r="C25" s="793"/>
      <c r="D25" s="793"/>
      <c r="E25" s="793"/>
      <c r="F25" s="794"/>
      <c r="G25" s="486" t="str">
        <f>IF('Sch-4'!D17=0,"",'Sch-4'!D17)</f>
        <v>Not Applicable</v>
      </c>
      <c r="H25" s="487" t="s">
        <v>370</v>
      </c>
      <c r="I25" s="487" t="e">
        <f>IF(J25="","","@")</f>
        <v>#REF!</v>
      </c>
      <c r="J25" s="488" t="e">
        <f>IF('Sch-4'!#REF!*100=0,"",'Sch-4'!#REF!*100)</f>
        <v>#REF!</v>
      </c>
      <c r="K25" s="489" t="e">
        <f>IF(OR(L25=0,L25=""),"","Rs.")</f>
        <v>#REF!</v>
      </c>
      <c r="L25" s="490" t="e">
        <f>IF(D15=0,"",D15)</f>
        <v>#REF!</v>
      </c>
    </row>
    <row r="26" spans="1:12" s="445" customFormat="1" ht="19.5" customHeight="1">
      <c r="B26" s="792" t="e">
        <f>H26&amp;" "&amp;G26&amp;" "&amp;I26&amp;" "&amp;J26&amp;"%"&amp; " as"&amp;" "&amp;K26&amp; " "&amp;L26</f>
        <v>#REF!</v>
      </c>
      <c r="C26" s="793"/>
      <c r="D26" s="793"/>
      <c r="E26" s="793"/>
      <c r="F26" s="794"/>
      <c r="G26" s="486" t="e">
        <f>IF('Sch-4'!#REF!=0,"",'Sch-4'!#REF!)</f>
        <v>#REF!</v>
      </c>
      <c r="H26" s="487" t="s">
        <v>371</v>
      </c>
      <c r="I26" s="487" t="e">
        <f>IF(J26="","","@")</f>
        <v>#REF!</v>
      </c>
      <c r="J26" s="488" t="e">
        <f>IF('Sch-4'!#REF!*100=0,"",'Sch-4'!#REF!*100)</f>
        <v>#REF!</v>
      </c>
      <c r="K26" s="489" t="e">
        <f>IF(OR(L26=0,L26=""),"","Rs.")</f>
        <v>#REF!</v>
      </c>
      <c r="L26" s="490" t="e">
        <f>IF(D16=0,"",D16)</f>
        <v>#REF!</v>
      </c>
    </row>
    <row r="27" spans="1:12" s="445" customFormat="1" ht="19.5" customHeight="1">
      <c r="B27" s="792" t="e">
        <f>H27&amp;" "&amp;G27&amp;" "&amp;I27&amp;" "&amp;J27&amp; " as"&amp;" "&amp;K27&amp; " "&amp;L27</f>
        <v>#REF!</v>
      </c>
      <c r="C27" s="793"/>
      <c r="D27" s="793"/>
      <c r="E27" s="793"/>
      <c r="F27" s="794"/>
      <c r="G27" s="486" t="e">
        <f>IF('Sch-4'!#REF!=0,"",'Sch-4'!#REF!)</f>
        <v>#REF!</v>
      </c>
      <c r="H27" s="487" t="s">
        <v>372</v>
      </c>
      <c r="I27" s="487"/>
      <c r="J27" s="491"/>
      <c r="K27" s="489" t="e">
        <f>IF(OR(L27=0,L27=""),"","Rs.")</f>
        <v>#REF!</v>
      </c>
      <c r="L27" s="490" t="e">
        <f>IF(D17=0,"",D17)</f>
        <v>#REF!</v>
      </c>
    </row>
    <row r="28" spans="1:12" s="445" customFormat="1" ht="19.5" customHeight="1">
      <c r="B28" s="792" t="e">
        <f>H28&amp;" "&amp;G28&amp;" "&amp;I28&amp;" "&amp;J28&amp; " as"&amp;" "&amp;K28&amp; " "&amp;L28</f>
        <v>#REF!</v>
      </c>
      <c r="C28" s="793"/>
      <c r="D28" s="793"/>
      <c r="E28" s="793"/>
      <c r="F28" s="794"/>
      <c r="G28" s="486" t="e">
        <f>IF('Sch-4'!#REF!=0,"",'Sch-4'!#REF!)</f>
        <v>#REF!</v>
      </c>
      <c r="H28" s="485" t="s">
        <v>373</v>
      </c>
      <c r="I28" s="485"/>
      <c r="J28" s="485"/>
      <c r="K28" s="485" t="e">
        <f>IF(OR(L28=0,L28=""),"","Rs.")</f>
        <v>#REF!</v>
      </c>
      <c r="L28" s="492" t="e">
        <f>IF(D18=0,"",D18)</f>
        <v>#REF!</v>
      </c>
    </row>
    <row r="29" spans="1:12" s="445" customFormat="1" ht="19.5" customHeight="1">
      <c r="B29" s="803"/>
      <c r="C29" s="803"/>
      <c r="D29" s="803"/>
      <c r="E29" s="803"/>
      <c r="F29" s="804"/>
    </row>
    <row r="30" spans="1:12" s="494" customFormat="1" ht="59.25" customHeight="1">
      <c r="A30" s="493" t="s">
        <v>374</v>
      </c>
      <c r="B30" s="795" t="s">
        <v>375</v>
      </c>
      <c r="C30" s="796"/>
      <c r="D30" s="796"/>
      <c r="E30" s="796"/>
      <c r="F30" s="797"/>
    </row>
    <row r="31" spans="1:12" s="445" customFormat="1" ht="19.5" customHeight="1">
      <c r="A31" s="495" t="s">
        <v>376</v>
      </c>
      <c r="B31" s="788" t="s">
        <v>377</v>
      </c>
      <c r="C31" s="788"/>
      <c r="D31" s="788"/>
      <c r="E31" s="485" t="s">
        <v>378</v>
      </c>
      <c r="F31" s="490">
        <f>'Sch-1'!N19</f>
        <v>0</v>
      </c>
    </row>
    <row r="32" spans="1:12" s="445" customFormat="1" ht="19.5" customHeight="1">
      <c r="A32" s="495" t="s">
        <v>379</v>
      </c>
      <c r="B32" s="487" t="s">
        <v>380</v>
      </c>
      <c r="C32" s="496"/>
      <c r="D32" s="497">
        <v>0.10299999999999999</v>
      </c>
      <c r="E32" s="485" t="s">
        <v>378</v>
      </c>
      <c r="F32" s="490">
        <f>ROUND(D32*F31,0)</f>
        <v>0</v>
      </c>
      <c r="H32" s="788"/>
      <c r="I32" s="788"/>
      <c r="J32" s="788"/>
    </row>
    <row r="33" spans="1:10" s="445" customFormat="1" ht="19.5" customHeight="1">
      <c r="A33" s="498" t="s">
        <v>381</v>
      </c>
      <c r="B33" s="487" t="s">
        <v>339</v>
      </c>
      <c r="C33" s="496"/>
      <c r="D33" s="499" t="e">
        <f>'Sch-4 Dis'!C19</f>
        <v>#REF!</v>
      </c>
      <c r="E33" s="485"/>
      <c r="F33" s="490" t="e">
        <f>D33</f>
        <v>#REF!</v>
      </c>
      <c r="H33" s="485"/>
      <c r="I33" s="485"/>
      <c r="J33" s="485"/>
    </row>
    <row r="34" spans="1:10" s="445" customFormat="1" ht="19.5" customHeight="1">
      <c r="A34" s="498" t="s">
        <v>382</v>
      </c>
      <c r="B34" s="487" t="s">
        <v>383</v>
      </c>
      <c r="D34" s="497">
        <v>0</v>
      </c>
      <c r="E34" s="485" t="s">
        <v>378</v>
      </c>
      <c r="F34" s="490" t="e">
        <f>ROUND((F33+(F33*D32))*D34,0)</f>
        <v>#REF!</v>
      </c>
    </row>
    <row r="35" spans="1:10" s="445" customFormat="1" ht="19.5" customHeight="1">
      <c r="A35" s="498" t="s">
        <v>384</v>
      </c>
      <c r="B35" s="487" t="s">
        <v>385</v>
      </c>
      <c r="C35" s="485"/>
      <c r="D35" s="497">
        <v>0</v>
      </c>
      <c r="E35" s="485"/>
      <c r="F35" s="490" t="e">
        <f>ROUND(((F31-F33)+((F31-F33)*D32))*D35,0)</f>
        <v>#REF!</v>
      </c>
    </row>
    <row r="36" spans="1:10" s="445" customFormat="1" ht="19.5" customHeight="1">
      <c r="A36" s="498" t="s">
        <v>386</v>
      </c>
      <c r="B36" s="489" t="s">
        <v>387</v>
      </c>
      <c r="C36" s="485"/>
      <c r="D36" s="485"/>
      <c r="E36" s="485" t="s">
        <v>378</v>
      </c>
      <c r="F36" s="500" t="e">
        <f>L28</f>
        <v>#REF!</v>
      </c>
    </row>
    <row r="37" spans="1:10" s="445" customFormat="1" ht="19.5" customHeight="1">
      <c r="A37" s="498" t="s">
        <v>388</v>
      </c>
      <c r="B37" s="788" t="s">
        <v>389</v>
      </c>
      <c r="C37" s="788"/>
      <c r="D37" s="788"/>
      <c r="E37" s="485" t="s">
        <v>378</v>
      </c>
      <c r="F37" s="501" t="e">
        <f>SUM(F31,F32,F34,F35,F36)</f>
        <v>#REF!</v>
      </c>
    </row>
    <row r="38" spans="1:10" s="445" customFormat="1" ht="19.5" customHeight="1">
      <c r="A38" s="498" t="s">
        <v>390</v>
      </c>
      <c r="B38" s="489" t="s">
        <v>391</v>
      </c>
      <c r="C38" s="485"/>
      <c r="D38" s="497"/>
      <c r="E38" s="485" t="s">
        <v>378</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89" t="str">
        <f>Cover!B2</f>
        <v xml:space="preserve">Conductor Package CD01 for supply of ACSR Zebra conductor for transmission line corresponding to Tower Package TW03 associated with Transmission Network Expansion in Gujarat to increase its ATC from ISTS: Part B &amp; Part C. </v>
      </c>
      <c r="B43" s="789"/>
      <c r="C43" s="789"/>
      <c r="D43" s="790" t="s">
        <v>392</v>
      </c>
      <c r="E43" s="791"/>
      <c r="F43" s="446" t="s">
        <v>393</v>
      </c>
    </row>
    <row r="46" spans="1:10">
      <c r="A46" s="503"/>
    </row>
  </sheetData>
  <sheetProtection selectLockedCells="1" selectUnlockedCells="1"/>
  <customSheetViews>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8"/>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506" customWidth="1"/>
    <col min="4" max="4" width="34.625" customWidth="1"/>
    <col min="5" max="5" width="26.5" customWidth="1"/>
    <col min="7" max="7" width="15.25" customWidth="1"/>
    <col min="12" max="12" width="18.25" customWidth="1"/>
  </cols>
  <sheetData>
    <row r="1" spans="1:12" ht="33">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394</v>
      </c>
      <c r="C2" s="509" t="s">
        <v>395</v>
      </c>
      <c r="D2" s="508" t="s">
        <v>396</v>
      </c>
      <c r="E2" s="508" t="s">
        <v>397</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398</v>
      </c>
      <c r="C3" s="513" t="s">
        <v>399</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400</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401</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402</v>
      </c>
      <c r="D6" s="512" t="e">
        <f>H3&amp;" "&amp;G3&amp;" "&amp;I3&amp;" "&amp;J3&amp;"%"&amp; " as"&amp;" "&amp;K3&amp; " "&amp;L3</f>
        <v>#REF!</v>
      </c>
      <c r="E6" s="512"/>
      <c r="G6" s="510"/>
      <c r="H6" s="510"/>
      <c r="I6" s="510"/>
      <c r="J6" s="510"/>
      <c r="K6" s="510"/>
      <c r="L6" s="510"/>
    </row>
    <row r="7" spans="1:12" ht="59.25" customHeight="1">
      <c r="A7" s="514"/>
      <c r="B7" s="514"/>
      <c r="C7" s="515" t="s">
        <v>403</v>
      </c>
      <c r="D7" s="512" t="e">
        <f>H4&amp;" "&amp;G4&amp;" "&amp;I4&amp;" "&amp;J4&amp; " as"&amp;" "&amp;K4&amp; " "&amp;L4</f>
        <v>#REF!</v>
      </c>
      <c r="E7" s="512"/>
    </row>
    <row r="8" spans="1:12" ht="27">
      <c r="A8" s="514"/>
      <c r="B8" s="514"/>
      <c r="C8" s="515" t="s">
        <v>404</v>
      </c>
      <c r="D8" s="512" t="e">
        <f>H5&amp;" "&amp;G5&amp;" "&amp;I5&amp;" "&amp;J5&amp; " as"&amp;" "&amp;K5&amp; " "&amp;L5</f>
        <v>#REF!</v>
      </c>
      <c r="E8" s="512"/>
    </row>
    <row r="9" spans="1:12" ht="40.5">
      <c r="A9" s="514"/>
      <c r="B9" s="514"/>
      <c r="C9" s="515" t="s">
        <v>405</v>
      </c>
      <c r="D9" s="512"/>
      <c r="E9" s="512"/>
    </row>
    <row r="10" spans="1:12" ht="94.5">
      <c r="A10" s="514"/>
      <c r="B10" s="514"/>
      <c r="C10" s="515" t="s">
        <v>406</v>
      </c>
      <c r="D10" s="512"/>
      <c r="E10" s="512"/>
    </row>
    <row r="11" spans="1:12" ht="67.5">
      <c r="A11" s="514"/>
      <c r="B11" s="514"/>
      <c r="C11" s="515" t="s">
        <v>407</v>
      </c>
      <c r="D11" s="512"/>
      <c r="E11" s="512"/>
    </row>
    <row r="12" spans="1:12" ht="99">
      <c r="A12" s="517">
        <v>2</v>
      </c>
      <c r="B12" s="518" t="s">
        <v>408</v>
      </c>
      <c r="C12" s="519" t="s">
        <v>409</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5C772B04-11E1-4A74-9F43-9A74EF38E5E2}" scale="80" showPageBreaks="1" printArea="1" state="hidden" view="pageBreakPreview" topLeftCell="B7">
      <selection activeCell="I10" sqref="I10"/>
      <pageMargins left="0.7" right="0.7" top="0.75" bottom="0.75" header="0.3" footer="0.3"/>
      <pageSetup scale="99" orientation="landscape" r:id="rId1"/>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2"/>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3"/>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4"/>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5"/>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6"/>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7"/>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8"/>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9"/>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0"/>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1"/>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2"/>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3"/>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4"/>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5"/>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6"/>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7"/>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8"/>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9"/>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0"/>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1"/>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2"/>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3"/>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4"/>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5"/>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26"/>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7"/>
    </customSheetView>
  </customSheetViews>
  <phoneticPr fontId="32" type="noConversion"/>
  <pageMargins left="0.7" right="0.7" top="0.75" bottom="0.75" header="0.3" footer="0.3"/>
  <pageSetup scale="99" orientation="landscape"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8"/>
  </sheetPr>
  <dimension ref="A1:D112"/>
  <sheetViews>
    <sheetView workbookViewId="0">
      <selection activeCell="E8" sqref="E8"/>
    </sheetView>
  </sheetViews>
  <sheetFormatPr defaultColWidth="8" defaultRowHeight="12.75"/>
  <cols>
    <col min="1" max="1" width="11.625" style="157" customWidth="1"/>
    <col min="2" max="2" width="10.375" style="157" customWidth="1"/>
    <col min="3" max="16384" width="8" style="157"/>
  </cols>
  <sheetData>
    <row r="1" spans="1:4" s="155" customFormat="1" ht="30" customHeight="1">
      <c r="A1" s="810">
        <f>'Bid Form 2nd Envelope'!AB17</f>
        <v>0</v>
      </c>
      <c r="B1" s="810"/>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5C772B04-11E1-4A74-9F43-9A74EF38E5E2}" state="hidden">
      <selection activeCell="E8" sqref="E8"/>
      <pageMargins left="0.75" right="0.75" top="1" bottom="1" header="0.5" footer="0.5"/>
      <pageSetup orientation="portrait" r:id="rId1"/>
      <headerFooter alignWithMargins="0"/>
    </customSheetView>
    <customSheetView guid="{804C0530-632A-4E06-A9A2-093B6503F55F}" state="hidden">
      <selection activeCell="E8" sqref="E8"/>
      <pageMargins left="0.75" right="0.75" top="1" bottom="1" header="0.5" footer="0.5"/>
      <pageSetup orientation="portrait" r:id="rId2"/>
      <headerFooter alignWithMargins="0"/>
    </customSheetView>
    <customSheetView guid="{585A669F-29FF-4D0D-B50C-5C677FB93FEB}" state="hidden">
      <selection activeCell="E8" sqref="E8"/>
      <pageMargins left="0.75" right="0.75" top="1" bottom="1" header="0.5" footer="0.5"/>
      <pageSetup orientation="portrait" r:id="rId3"/>
      <headerFooter alignWithMargins="0"/>
    </customSheetView>
    <customSheetView guid="{97EFF801-2C6F-4063-9981-A39996328FAC}" state="hidden">
      <selection activeCell="E8" sqref="E8"/>
      <pageMargins left="0.75" right="0.75" top="1" bottom="1" header="0.5" footer="0.5"/>
      <pageSetup orientation="portrait" r:id="rId4"/>
      <headerFooter alignWithMargins="0"/>
    </customSheetView>
    <customSheetView guid="{483DCDBB-D1CA-4B11-85F4-FA65A96DCE29}" state="hidden">
      <selection activeCell="E8" sqref="E8"/>
      <pageMargins left="0.75" right="0.75" top="1" bottom="1" header="0.5" footer="0.5"/>
      <pageSetup orientation="portrait" r:id="rId5"/>
      <headerFooter alignWithMargins="0"/>
    </customSheetView>
    <customSheetView guid="{FA8C7114-2E15-4727-B4B0-927BCE12D1A6}" state="hidden">
      <selection activeCell="E8" sqref="E8"/>
      <pageMargins left="0.75" right="0.75" top="1" bottom="1" header="0.5" footer="0.5"/>
      <pageSetup orientation="portrait" r:id="rId6"/>
      <headerFooter alignWithMargins="0"/>
    </customSheetView>
    <customSheetView guid="{883F4F4D-A630-4132-B676-8201FF751979}" state="hidden">
      <selection activeCell="E8" sqref="E8"/>
      <pageMargins left="0.75" right="0.75" top="1" bottom="1" header="0.5" footer="0.5"/>
      <pageSetup orientation="portrait" r:id="rId7"/>
      <headerFooter alignWithMargins="0"/>
    </customSheetView>
    <customSheetView guid="{D545044E-B7FF-408B-A291-2187C526EC3D}" state="hidden">
      <selection activeCell="E8" sqref="E8"/>
      <pageMargins left="0.75" right="0.75" top="1" bottom="1" header="0.5" footer="0.5"/>
      <pageSetup orientation="portrait" r:id="rId8"/>
      <headerFooter alignWithMargins="0"/>
    </customSheetView>
    <customSheetView guid="{D963BE1A-1920-4E18-8F54-07F354CCE224}" state="hidden">
      <selection activeCell="E8" sqref="E8"/>
      <pageMargins left="0.75" right="0.75" top="1" bottom="1" header="0.5" footer="0.5"/>
      <pageSetup orientation="portrait" r:id="rId9"/>
      <headerFooter alignWithMargins="0"/>
    </customSheetView>
    <customSheetView guid="{D39E83F3-4061-47C5-8153-10B7C21D208A}" state="hidden">
      <selection activeCell="E8" sqref="E8"/>
      <pageMargins left="0.75" right="0.75" top="1" bottom="1" header="0.5" footer="0.5"/>
      <pageSetup orientation="portrait" r:id="rId10"/>
      <headerFooter alignWithMargins="0"/>
    </customSheetView>
    <customSheetView guid="{EFF9997F-F423-457E-8339-C5D06689EC0D}" state="hidden">
      <selection activeCell="E8" sqref="E8"/>
      <pageMargins left="0.75" right="0.75" top="1" bottom="1" header="0.5" footer="0.5"/>
      <pageSetup orientation="portrait" r:id="rId11"/>
      <headerFooter alignWithMargins="0"/>
    </customSheetView>
    <customSheetView guid="{8020169D-1904-4071-9010-34C6BAD35472}" state="hidden">
      <selection activeCell="E8" sqref="E8"/>
      <pageMargins left="0.75" right="0.75" top="1" bottom="1" header="0.5" footer="0.5"/>
      <pageSetup orientation="portrait" r:id="rId12"/>
      <headerFooter alignWithMargins="0"/>
    </customSheetView>
    <customSheetView guid="{BE00177C-666B-4CCB-B6AF-EE8409A04F15}" state="hidden">
      <selection activeCell="E8" sqref="E8"/>
      <pageMargins left="0.75" right="0.75" top="1" bottom="1" header="0.5" footer="0.5"/>
      <pageSetup orientation="portrait" r:id="rId13"/>
      <headerFooter alignWithMargins="0"/>
    </customSheetView>
    <customSheetView guid="{5A07DBA2-29FE-46EA-8A64-6BF1FB7295C8}" state="hidden" showRuler="0">
      <selection activeCell="E8" sqref="E8"/>
      <pageMargins left="0.75" right="0.75" top="1" bottom="1" header="0.5" footer="0.5"/>
      <pageSetup orientation="portrait" r:id="rId14"/>
      <headerFooter alignWithMargins="0"/>
    </customSheetView>
    <customSheetView guid="{42E48991-4351-4471-8AF6-A35D24AE57E4}" state="hidden">
      <selection activeCell="E8" sqref="E8"/>
      <pageMargins left="0.75" right="0.75" top="1" bottom="1" header="0.5" footer="0.5"/>
      <pageSetup orientation="portrait" r:id="rId15"/>
      <headerFooter alignWithMargins="0"/>
    </customSheetView>
    <customSheetView guid="{9CA44E70-650F-49CD-967F-298619682CA2}" state="hidden">
      <selection activeCell="E8" sqref="E8"/>
      <pageMargins left="0.75" right="0.75" top="1" bottom="1" header="0.5" footer="0.5"/>
      <pageSetup orientation="portrait" r:id="rId16"/>
      <headerFooter alignWithMargins="0"/>
    </customSheetView>
    <customSheetView guid="{C39F923C-6CD3-45D8-86F8-6C4D806DDD7E}" state="hidden">
      <selection activeCell="E8" sqref="E8"/>
      <pageMargins left="0.75" right="0.75" top="1" bottom="1" header="0.5" footer="0.5"/>
      <pageSetup orientation="portrait" r:id="rId17"/>
      <headerFooter alignWithMargins="0"/>
    </customSheetView>
    <customSheetView guid="{B1277D53-29D6-4226-81E2-084FB62977B6}" state="hidden">
      <selection activeCell="E8" sqref="E8"/>
      <pageMargins left="0.75" right="0.75" top="1" bottom="1" header="0.5" footer="0.5"/>
      <pageSetup orientation="portrait" r:id="rId18"/>
      <headerFooter alignWithMargins="0"/>
    </customSheetView>
    <customSheetView guid="{58D82F59-8CF6-455F-B9F4-081499FDF243}" state="hidden">
      <selection activeCell="E8" sqref="E8"/>
      <pageMargins left="0.75" right="0.75" top="1" bottom="1" header="0.5" footer="0.5"/>
      <pageSetup orientation="portrait" r:id="rId19"/>
      <headerFooter alignWithMargins="0"/>
    </customSheetView>
    <customSheetView guid="{696D9240-6693-44E8-B9A4-2BFADD101EE2}" state="hidden">
      <selection activeCell="E8" sqref="E8"/>
      <pageMargins left="0.75" right="0.75" top="1" bottom="1" header="0.5" footer="0.5"/>
      <pageSetup orientation="portrait" r:id="rId20"/>
      <headerFooter alignWithMargins="0"/>
    </customSheetView>
    <customSheetView guid="{B0EE7D76-5806-4718-BDAD-3A3EA691E5E4}" state="hidden">
      <selection activeCell="E8" sqref="E8"/>
      <pageMargins left="0.75" right="0.75" top="1" bottom="1" header="0.5" footer="0.5"/>
      <pageSetup orientation="portrait" r:id="rId21"/>
      <headerFooter alignWithMargins="0"/>
    </customSheetView>
    <customSheetView guid="{E95B21C1-D936-4435-AF6F-90CF0B6A7506}" state="hidden">
      <selection activeCell="E8" sqref="E8"/>
      <pageMargins left="0.75" right="0.75" top="1" bottom="1" header="0.5" footer="0.5"/>
      <pageSetup orientation="portrait" r:id="rId22"/>
      <headerFooter alignWithMargins="0"/>
    </customSheetView>
    <customSheetView guid="{9C0E3A54-A1E4-4406-967B-FE168F751196}" state="hidden">
      <selection activeCell="E8" sqref="E8"/>
      <pageMargins left="0.75" right="0.75" top="1" bottom="1" header="0.5" footer="0.5"/>
      <pageSetup orientation="portrait" r:id="rId23"/>
      <headerFooter alignWithMargins="0"/>
    </customSheetView>
    <customSheetView guid="{EF525F2E-18DE-47FD-A864-6F2A2CA91061}" state="hidden">
      <selection activeCell="E8" sqref="E8"/>
      <pageMargins left="0.75" right="0.75" top="1" bottom="1" header="0.5" footer="0.5"/>
      <pageSetup orientation="portrait" r:id="rId24"/>
      <headerFooter alignWithMargins="0"/>
    </customSheetView>
    <customSheetView guid="{FE49A1A8-589E-4C61-B5F2-2DC8472D06ED}" state="hidden">
      <selection activeCell="E8" sqref="E8"/>
      <pageMargins left="0.75" right="0.75" top="1" bottom="1" header="0.5" footer="0.5"/>
      <pageSetup orientation="portrait" r:id="rId25"/>
      <headerFooter alignWithMargins="0"/>
    </customSheetView>
    <customSheetView guid="{7781E931-9022-448B-8CEA-16A952A0B08B}" state="hidden">
      <selection activeCell="E8" sqref="E8"/>
      <pageMargins left="0.75" right="0.75" top="1" bottom="1" header="0.5" footer="0.5"/>
      <pageSetup orientation="portrait" r:id="rId26"/>
      <headerFooter alignWithMargins="0"/>
    </customSheetView>
    <customSheetView guid="{2B22B4D9-734E-466D-B6F8-DF61D532EF69}" state="hidden">
      <selection activeCell="E8" sqref="E8"/>
      <pageMargins left="0.75" right="0.75" top="1" bottom="1" header="0.5" footer="0.5"/>
      <pageSetup orientation="portrait" r:id="rId27"/>
      <headerFooter alignWithMargins="0"/>
    </customSheetView>
    <customSheetView guid="{A8D67B77-0FCD-43C6-B55F-10F11F3996C9}" state="hidden">
      <selection activeCell="E8" sqref="E8"/>
      <pageMargins left="0.75" right="0.75" top="1" bottom="1" header="0.5" footer="0.5"/>
      <pageSetup orientation="portrait" r:id="rId28"/>
      <headerFooter alignWithMargins="0"/>
    </customSheetView>
    <customSheetView guid="{88CDEBAE-8E08-4224-B529-C4120559940A}" state="hidden">
      <selection activeCell="E8" sqref="E8"/>
      <pageMargins left="0.75" right="0.75" top="1" bottom="1" header="0.5" footer="0.5"/>
      <pageSetup orientation="portrait" r:id="rId29"/>
      <headerFooter alignWithMargins="0"/>
    </customSheetView>
    <customSheetView guid="{2BA1F3A4-7362-4C75-9E02-FB6308B23F40}" state="hidden">
      <selection activeCell="E8" sqref="E8"/>
      <pageMargins left="0.75" right="0.75" top="1" bottom="1" header="0.5" footer="0.5"/>
      <pageSetup orientation="portrait" r:id="rId30"/>
      <headerFooter alignWithMargins="0"/>
    </customSheetView>
  </customSheetViews>
  <mergeCells count="1">
    <mergeCell ref="A1:B1"/>
  </mergeCells>
  <phoneticPr fontId="3" type="noConversion"/>
  <pageMargins left="0.75" right="0.75" top="1" bottom="1" header="0.5" footer="0.5"/>
  <pageSetup orientation="portrait" r:id="rId3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203" customWidth="1"/>
    <col min="2" max="2" width="28.875" style="207" customWidth="1"/>
    <col min="3" max="3" width="10.25" style="207" customWidth="1"/>
    <col min="4" max="4" width="50.75" style="207" customWidth="1"/>
    <col min="5" max="5" width="10.375" style="207" customWidth="1"/>
    <col min="6" max="25" width="10.375" style="213" customWidth="1"/>
    <col min="26" max="26" width="8" style="203" customWidth="1"/>
    <col min="27" max="27" width="21" style="269" customWidth="1"/>
    <col min="28" max="16384" width="8" style="203"/>
  </cols>
  <sheetData>
    <row r="1" spans="2:29" s="210" customFormat="1" ht="66.75" customHeight="1">
      <c r="B1" s="638" t="str">
        <f>Cover!$B$2</f>
        <v xml:space="preserve">Conductor Package CD01 for supply of ACSR Zebra conductor for transmission line corresponding to Tower Package TW03 associated with Transmission Network Expansion in Gujarat to increase its ATC from ISTS: Part B &amp; Part C. </v>
      </c>
      <c r="C1" s="638"/>
      <c r="D1" s="638"/>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39" t="str">
        <f>Cover!B3</f>
        <v>Specification No.: CC/NT/COND/DOM/A06/22/00592</v>
      </c>
      <c r="C2" s="639"/>
      <c r="D2" s="639"/>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37" t="s">
        <v>135</v>
      </c>
      <c r="C4" s="637"/>
      <c r="D4" s="637"/>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335</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2"/>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3"/>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4"/>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5"/>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6"/>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7"/>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8"/>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9"/>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0"/>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1"/>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2"/>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3"/>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4"/>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5"/>
      <headerFooter alignWithMargins="0"/>
    </customSheetView>
    <customSheetView guid="{9CA44E70-650F-49CD-967F-298619682CA2}" showGridLines="0" topLeftCell="A7">
      <selection activeCell="D11" sqref="D11"/>
      <pageMargins left="0.75" right="0.75" top="0.69" bottom="0.7" header="0.4" footer="0.37"/>
      <pageSetup orientation="portrait" r:id="rId16"/>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7"/>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8"/>
      <headerFooter alignWithMargins="0"/>
    </customSheetView>
    <customSheetView guid="{58D82F59-8CF6-455F-B9F4-081499FDF243}" showGridLines="0">
      <selection activeCell="D9" sqref="D9"/>
      <pageMargins left="0.75" right="0.75" top="0.69" bottom="0.7" header="0.4" footer="0.37"/>
      <pageSetup orientation="portrait" r:id="rId19"/>
      <headerFooter alignWithMargins="0"/>
    </customSheetView>
    <customSheetView guid="{696D9240-6693-44E8-B9A4-2BFADD101EE2}" showGridLines="0">
      <selection activeCell="D6" sqref="D6"/>
      <pageMargins left="0.75" right="0.75" top="0.69" bottom="0.7" header="0.4" footer="0.37"/>
      <pageSetup orientation="portrait" r:id="rId20"/>
      <headerFooter alignWithMargins="0"/>
    </customSheetView>
    <customSheetView guid="{B0EE7D76-5806-4718-BDAD-3A3EA691E5E4}" showGridLines="0" topLeftCell="A4">
      <selection activeCell="D22" sqref="D22"/>
      <pageMargins left="0.75" right="0.75" top="0.69" bottom="0.7" header="0.4" footer="0.37"/>
      <pageSetup orientation="portrait" r:id="rId21"/>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2"/>
      <headerFooter alignWithMargins="0"/>
    </customSheetView>
    <customSheetView guid="{9C0E3A54-A1E4-4406-967B-FE168F751196}" showGridLines="0" topLeftCell="A7">
      <selection activeCell="D11" sqref="D11"/>
      <pageMargins left="0.75" right="0.75" top="0.69" bottom="0.7" header="0.4" footer="0.37"/>
      <pageSetup orientation="portrait" r:id="rId23"/>
      <headerFooter alignWithMargins="0"/>
    </customSheetView>
    <customSheetView guid="{EF525F2E-18DE-47FD-A864-6F2A2CA91061}" showGridLines="0">
      <selection activeCell="D9" sqref="D9"/>
      <pageMargins left="0.75" right="0.75" top="0.69" bottom="0.7" header="0.4" footer="0.37"/>
      <pageSetup orientation="portrait" r:id="rId24"/>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5"/>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6"/>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7"/>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8"/>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29"/>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0"/>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formula1>AB17</formula1>
      <formula2>AB18</formula2>
    </dataValidation>
    <dataValidation type="list" allowBlank="1" showInputMessage="1" showErrorMessage="1" sqref="D6">
      <formula1>$AA$2:$AA$4</formula1>
    </dataValidation>
  </dataValidations>
  <pageMargins left="0.75" right="0.75" top="0.69" bottom="0.7" header="0.4" footer="0.37"/>
  <pageSetup orientation="portrait" horizontalDpi="4294967295" verticalDpi="4294967295" r:id="rId31"/>
  <headerFooter alignWithMargins="0"/>
  <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AE30"/>
  <sheetViews>
    <sheetView showGridLines="0" view="pageBreakPreview" zoomScale="60" zoomScaleNormal="100" workbookViewId="0">
      <selection activeCell="M18" sqref="M18"/>
    </sheetView>
  </sheetViews>
  <sheetFormatPr defaultColWidth="9" defaultRowHeight="16.5"/>
  <cols>
    <col min="1" max="1" width="11.75" style="100" customWidth="1"/>
    <col min="2" max="2" width="15.625" style="100" customWidth="1"/>
    <col min="3" max="3" width="8.625" style="100" customWidth="1"/>
    <col min="4" max="4" width="21.375" style="100" customWidth="1"/>
    <col min="5" max="5" width="18.75" style="100" customWidth="1"/>
    <col min="6" max="6" width="12.875" style="100" customWidth="1"/>
    <col min="7" max="7" width="26.375" style="100" customWidth="1"/>
    <col min="8" max="8" width="11.5" style="100" customWidth="1"/>
    <col min="9" max="9" width="28.375" style="100" customWidth="1"/>
    <col min="10" max="10" width="80.5" style="314" customWidth="1"/>
    <col min="11" max="11" width="6.625" style="100" customWidth="1"/>
    <col min="12" max="12" width="13.625" style="100" customWidth="1"/>
    <col min="13" max="13" width="22.75" style="101" customWidth="1"/>
    <col min="14" max="14" width="25.25" style="101" customWidth="1"/>
    <col min="15" max="15" width="15.25" style="101" hidden="1" customWidth="1"/>
    <col min="16" max="16" width="9" style="281" hidden="1" customWidth="1"/>
    <col min="17" max="17" width="9" style="393" hidden="1" customWidth="1"/>
    <col min="18" max="18" width="6.375" style="393" hidden="1" customWidth="1"/>
    <col min="19" max="19" width="9" style="393" hidden="1" customWidth="1"/>
    <col min="20" max="20" width="12.875" style="393" hidden="1" customWidth="1"/>
    <col min="21" max="21" width="20.625" style="393" hidden="1" customWidth="1"/>
    <col min="22" max="22" width="18.375" style="393" hidden="1" customWidth="1"/>
    <col min="23" max="23" width="9" style="393" customWidth="1"/>
    <col min="24" max="27" width="9" style="394" customWidth="1"/>
    <col min="28" max="31" width="9" style="394"/>
    <col min="32" max="16384" width="9" style="91"/>
  </cols>
  <sheetData>
    <row r="1" spans="1:22" ht="29.25" customHeight="1">
      <c r="A1" s="93" t="str">
        <f>Cover!B3</f>
        <v>Specification No.: CC/NT/COND/DOM/A06/22/00592</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52.5" customHeight="1">
      <c r="A3" s="641" t="str">
        <f>Cover!$B$2</f>
        <v xml:space="preserve">Conductor Package CD01 for supply of ACSR Zebra conductor for transmission line corresponding to Tower Package TW03 associated with Transmission Network Expansion in Gujarat to increase its ATC from ISTS: Part B &amp; Part C. </v>
      </c>
      <c r="B3" s="641"/>
      <c r="C3" s="641"/>
      <c r="D3" s="641"/>
      <c r="E3" s="641"/>
      <c r="F3" s="641"/>
      <c r="G3" s="641"/>
      <c r="H3" s="641"/>
      <c r="I3" s="641"/>
      <c r="J3" s="641"/>
      <c r="K3" s="641"/>
      <c r="L3" s="641"/>
      <c r="M3" s="641"/>
      <c r="N3" s="641"/>
      <c r="O3" s="641"/>
    </row>
    <row r="4" spans="1:22" ht="21.95" customHeight="1">
      <c r="A4" s="642" t="s">
        <v>248</v>
      </c>
      <c r="B4" s="642"/>
      <c r="C4" s="642"/>
      <c r="D4" s="642"/>
      <c r="E4" s="642"/>
      <c r="F4" s="642"/>
      <c r="G4" s="642"/>
      <c r="H4" s="642"/>
      <c r="I4" s="642"/>
      <c r="J4" s="642"/>
      <c r="K4" s="642"/>
      <c r="L4" s="642"/>
      <c r="M4" s="642"/>
      <c r="N4" s="642"/>
      <c r="O4" s="642"/>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40" t="str">
        <f>IF('Names of Bidder'!D8=0, "", 'Names of Bidder'!D8)</f>
        <v/>
      </c>
      <c r="D8" s="640"/>
      <c r="E8" s="640"/>
      <c r="F8" s="560"/>
      <c r="G8" s="560"/>
      <c r="H8" s="560"/>
      <c r="I8" s="560"/>
      <c r="J8" s="560"/>
      <c r="M8" s="68" t="s">
        <v>223</v>
      </c>
      <c r="O8" s="32"/>
    </row>
    <row r="9" spans="1:22">
      <c r="A9" s="74" t="s">
        <v>222</v>
      </c>
      <c r="B9" s="74"/>
      <c r="C9" s="640" t="str">
        <f>IF('Names of Bidder'!D9=0, "", 'Names of Bidder'!D9)</f>
        <v/>
      </c>
      <c r="D9" s="640"/>
      <c r="E9" s="640"/>
      <c r="F9" s="560"/>
      <c r="G9" s="560"/>
      <c r="H9" s="560"/>
      <c r="I9" s="560"/>
      <c r="J9" s="560"/>
      <c r="M9" s="68" t="s">
        <v>224</v>
      </c>
      <c r="O9" s="32"/>
    </row>
    <row r="10" spans="1:22">
      <c r="A10" s="76"/>
      <c r="B10" s="76"/>
      <c r="C10" s="640" t="str">
        <f>IF('Names of Bidder'!D10=0, "", 'Names of Bidder'!D10)</f>
        <v/>
      </c>
      <c r="D10" s="640"/>
      <c r="E10" s="640"/>
      <c r="F10" s="560"/>
      <c r="G10" s="560"/>
      <c r="H10" s="560"/>
      <c r="I10" s="560"/>
      <c r="J10" s="560"/>
      <c r="M10" s="428" t="s">
        <v>336</v>
      </c>
      <c r="O10" s="32"/>
    </row>
    <row r="11" spans="1:22">
      <c r="A11" s="76"/>
      <c r="B11" s="76"/>
      <c r="C11" s="640" t="str">
        <f>IF('Names of Bidder'!D11=0, "", 'Names of Bidder'!D11)</f>
        <v/>
      </c>
      <c r="D11" s="640"/>
      <c r="E11" s="640"/>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45" t="s">
        <v>479</v>
      </c>
      <c r="B14" s="645"/>
      <c r="C14" s="645"/>
      <c r="D14" s="645"/>
      <c r="E14" s="645"/>
      <c r="F14" s="645"/>
      <c r="G14" s="645"/>
      <c r="H14" s="645"/>
      <c r="I14" s="645"/>
      <c r="J14" s="645"/>
      <c r="K14" s="645"/>
      <c r="L14" s="645"/>
      <c r="M14" s="645"/>
      <c r="N14" s="645"/>
      <c r="O14" s="645"/>
      <c r="P14" s="315"/>
    </row>
    <row r="15" spans="1:22" ht="18" customHeight="1">
      <c r="J15" s="100"/>
      <c r="M15" s="96"/>
      <c r="N15" s="97" t="s">
        <v>191</v>
      </c>
      <c r="T15" s="393">
        <f>Discount!O18</f>
        <v>0</v>
      </c>
    </row>
    <row r="16" spans="1:22" ht="90" customHeight="1">
      <c r="A16" s="279" t="s">
        <v>192</v>
      </c>
      <c r="B16" s="279" t="s">
        <v>422</v>
      </c>
      <c r="C16" s="567" t="s">
        <v>423</v>
      </c>
      <c r="D16" s="569" t="s">
        <v>435</v>
      </c>
      <c r="E16" s="279" t="s">
        <v>425</v>
      </c>
      <c r="F16" s="570" t="s">
        <v>438</v>
      </c>
      <c r="G16" s="586" t="s">
        <v>467</v>
      </c>
      <c r="H16" s="586" t="s">
        <v>439</v>
      </c>
      <c r="I16" s="586" t="s">
        <v>456</v>
      </c>
      <c r="J16" s="279" t="s">
        <v>214</v>
      </c>
      <c r="K16" s="280" t="s">
        <v>190</v>
      </c>
      <c r="L16" s="280" t="s">
        <v>193</v>
      </c>
      <c r="M16" s="279" t="s">
        <v>444</v>
      </c>
      <c r="N16" s="279" t="s">
        <v>445</v>
      </c>
      <c r="O16" s="279" t="s">
        <v>411</v>
      </c>
      <c r="T16" s="393" t="e">
        <f>Discount!O19</f>
        <v>#REF!</v>
      </c>
      <c r="V16" s="576" t="s">
        <v>457</v>
      </c>
    </row>
    <row r="17" spans="1:31" ht="18" customHeight="1">
      <c r="A17" s="280">
        <v>1</v>
      </c>
      <c r="B17" s="280">
        <v>2</v>
      </c>
      <c r="C17" s="280">
        <v>3</v>
      </c>
      <c r="D17" s="568" t="s">
        <v>437</v>
      </c>
      <c r="E17" s="568">
        <v>4</v>
      </c>
      <c r="F17" s="568" t="s">
        <v>440</v>
      </c>
      <c r="G17" s="568" t="s">
        <v>441</v>
      </c>
      <c r="H17" s="568" t="s">
        <v>442</v>
      </c>
      <c r="I17" s="568" t="s">
        <v>443</v>
      </c>
      <c r="J17" s="568">
        <v>5</v>
      </c>
      <c r="K17" s="280">
        <v>7</v>
      </c>
      <c r="L17" s="280">
        <v>8</v>
      </c>
      <c r="M17" s="280">
        <v>9</v>
      </c>
      <c r="N17" s="280" t="s">
        <v>426</v>
      </c>
      <c r="O17" s="280">
        <v>11</v>
      </c>
      <c r="V17" s="575"/>
    </row>
    <row r="18" spans="1:31" s="112" customFormat="1" ht="55.9" customHeight="1">
      <c r="A18" s="587">
        <v>1</v>
      </c>
      <c r="B18" s="588"/>
      <c r="C18" s="588"/>
      <c r="D18" s="589" t="s">
        <v>483</v>
      </c>
      <c r="E18" s="588">
        <v>1000030868</v>
      </c>
      <c r="F18" s="588">
        <v>76141000</v>
      </c>
      <c r="G18" s="590"/>
      <c r="H18" s="588">
        <v>18</v>
      </c>
      <c r="I18" s="590"/>
      <c r="J18" s="600" t="s">
        <v>484</v>
      </c>
      <c r="K18" s="591" t="s">
        <v>475</v>
      </c>
      <c r="L18" s="592">
        <v>2678</v>
      </c>
      <c r="M18" s="584"/>
      <c r="N18" s="585" t="str">
        <f>IF(M18=0, "INCLUDED", IF(ISERROR(L18*M18), M18, L18*M18))</f>
        <v>INCLUDED</v>
      </c>
      <c r="O18" s="552" t="s">
        <v>252</v>
      </c>
      <c r="P18" s="596"/>
      <c r="Q18" s="395"/>
      <c r="R18" s="395" t="str">
        <f>IF(O18="",Bought Out,O18)</f>
        <v>Direct</v>
      </c>
      <c r="S18" s="395"/>
      <c r="T18" s="395">
        <f>IF(O18="Direct",M18*(1-T4),M18*(1-T5))</f>
        <v>0</v>
      </c>
      <c r="U18" s="395" t="s">
        <v>470</v>
      </c>
      <c r="V18" s="574">
        <f t="shared" ref="V18" si="0">IF(I18="",H18*(IF(N18="Included",0,N18))/100,I18*(IF(N18="Included",0,N18))/100)</f>
        <v>0</v>
      </c>
      <c r="W18" s="395"/>
      <c r="X18" s="396"/>
      <c r="Y18" s="396"/>
      <c r="Z18" s="396"/>
      <c r="AA18" s="396"/>
      <c r="AB18" s="396"/>
      <c r="AC18" s="396"/>
      <c r="AD18" s="396"/>
      <c r="AE18" s="396"/>
    </row>
    <row r="19" spans="1:31" ht="26.1" customHeight="1">
      <c r="A19" s="319"/>
      <c r="B19" s="319"/>
      <c r="C19" s="319"/>
      <c r="D19" s="319"/>
      <c r="E19" s="319"/>
      <c r="F19" s="319"/>
      <c r="G19" s="319"/>
      <c r="H19" s="319"/>
      <c r="I19" s="319"/>
      <c r="J19" s="646" t="s">
        <v>251</v>
      </c>
      <c r="K19" s="646"/>
      <c r="L19" s="646"/>
      <c r="M19" s="317"/>
      <c r="N19" s="551">
        <f>SUM(N18:N18)</f>
        <v>0</v>
      </c>
      <c r="O19" s="526"/>
      <c r="P19" s="92"/>
      <c r="V19" s="575">
        <f>SUM(V18:V18)</f>
        <v>0</v>
      </c>
    </row>
    <row r="20" spans="1:31" ht="26.1" customHeight="1">
      <c r="A20" s="322"/>
      <c r="B20" s="322"/>
      <c r="C20" s="322"/>
      <c r="D20" s="322"/>
      <c r="E20" s="322"/>
      <c r="F20" s="322"/>
      <c r="G20" s="322"/>
      <c r="H20" s="322"/>
      <c r="I20" s="322"/>
      <c r="J20" s="643" t="s">
        <v>324</v>
      </c>
      <c r="K20" s="643"/>
      <c r="L20" s="643"/>
      <c r="M20" s="317"/>
      <c r="N20" s="541">
        <v>0</v>
      </c>
      <c r="O20" s="526"/>
      <c r="P20" s="92"/>
    </row>
    <row r="21" spans="1:31" ht="26.1" customHeight="1">
      <c r="A21" s="322"/>
      <c r="B21" s="322"/>
      <c r="C21" s="322"/>
      <c r="D21" s="322"/>
      <c r="E21" s="322"/>
      <c r="F21" s="322"/>
      <c r="G21" s="322"/>
      <c r="H21" s="322"/>
      <c r="I21" s="322"/>
      <c r="J21" s="647" t="s">
        <v>250</v>
      </c>
      <c r="K21" s="647"/>
      <c r="L21" s="647"/>
      <c r="M21" s="317"/>
      <c r="N21" s="542">
        <f>N19+N20</f>
        <v>0</v>
      </c>
      <c r="O21" s="526"/>
      <c r="P21" s="92"/>
    </row>
    <row r="22" spans="1:31" ht="7.5" customHeight="1">
      <c r="A22" s="323"/>
      <c r="B22" s="323"/>
      <c r="C22" s="323"/>
      <c r="D22" s="323"/>
      <c r="E22" s="323"/>
      <c r="F22" s="323"/>
      <c r="G22" s="323"/>
      <c r="H22" s="323"/>
      <c r="I22" s="323"/>
      <c r="J22" s="324"/>
      <c r="K22" s="324"/>
      <c r="L22" s="324"/>
      <c r="M22" s="325"/>
      <c r="N22" s="326"/>
      <c r="O22" s="327"/>
    </row>
    <row r="23" spans="1:31" ht="7.5" customHeight="1">
      <c r="J23" s="648"/>
      <c r="K23" s="648"/>
      <c r="L23" s="648"/>
      <c r="M23" s="648"/>
      <c r="N23" s="648"/>
      <c r="O23" s="648"/>
    </row>
    <row r="24" spans="1:31" ht="7.5" customHeight="1">
      <c r="A24" s="328"/>
      <c r="B24" s="328"/>
      <c r="C24" s="328"/>
      <c r="D24" s="328"/>
      <c r="E24" s="328"/>
      <c r="F24" s="328"/>
      <c r="G24" s="328"/>
      <c r="H24" s="328"/>
      <c r="I24" s="328"/>
      <c r="J24" s="648"/>
      <c r="K24" s="648"/>
      <c r="L24" s="648"/>
      <c r="M24" s="648"/>
      <c r="N24" s="648"/>
      <c r="O24" s="648"/>
    </row>
    <row r="25" spans="1:31" ht="27" customHeight="1">
      <c r="A25" s="329" t="s">
        <v>235</v>
      </c>
      <c r="B25" s="649" t="s">
        <v>447</v>
      </c>
      <c r="C25" s="649"/>
      <c r="D25" s="649"/>
      <c r="E25" s="649"/>
      <c r="F25" s="649"/>
      <c r="G25" s="649"/>
      <c r="H25" s="649"/>
      <c r="I25" s="649"/>
      <c r="J25" s="649"/>
      <c r="K25" s="649"/>
      <c r="L25" s="649"/>
      <c r="M25" s="649"/>
      <c r="N25" s="649"/>
      <c r="O25" s="649"/>
    </row>
    <row r="26" spans="1:31" ht="33.6" customHeight="1">
      <c r="A26" s="330"/>
      <c r="B26" s="650" t="s">
        <v>446</v>
      </c>
      <c r="C26" s="650"/>
      <c r="D26" s="650"/>
      <c r="E26" s="650"/>
      <c r="F26" s="650"/>
      <c r="G26" s="650"/>
      <c r="H26" s="650"/>
      <c r="I26" s="650"/>
      <c r="J26" s="650"/>
      <c r="K26" s="650"/>
      <c r="L26" s="650"/>
      <c r="M26" s="650"/>
    </row>
    <row r="27" spans="1:31" ht="33.6" customHeight="1">
      <c r="A27" s="104" t="s">
        <v>229</v>
      </c>
      <c r="B27" s="144">
        <f>'Names of Bidder'!D21</f>
        <v>0</v>
      </c>
      <c r="D27" s="144"/>
      <c r="E27" s="104"/>
      <c r="F27" s="104"/>
      <c r="G27" s="104"/>
      <c r="H27" s="104"/>
      <c r="I27" s="104"/>
      <c r="K27" s="528"/>
      <c r="L27" s="529"/>
      <c r="M27" s="106" t="s">
        <v>232</v>
      </c>
      <c r="N27" s="144" t="str">
        <f>IF('Names of Bidder'!D18=0, "", 'Names of Bidder'!D18)</f>
        <v/>
      </c>
      <c r="O27" s="522"/>
    </row>
    <row r="28" spans="1:31" ht="33.6" customHeight="1">
      <c r="A28" s="104" t="s">
        <v>230</v>
      </c>
      <c r="B28" s="578">
        <f>'Names of Bidder'!D22</f>
        <v>0</v>
      </c>
      <c r="D28" s="144"/>
      <c r="E28" s="104"/>
      <c r="F28" s="104"/>
      <c r="G28" s="104"/>
      <c r="H28" s="104"/>
      <c r="I28" s="104"/>
      <c r="K28" s="530"/>
      <c r="L28" s="529"/>
      <c r="M28" s="106" t="s">
        <v>233</v>
      </c>
      <c r="N28" s="578" t="str">
        <f>IF('Names of Bidder'!D19=0, "", 'Names of Bidder'!D19)</f>
        <v/>
      </c>
      <c r="O28" s="578"/>
    </row>
    <row r="29" spans="1:31" ht="33.6" customHeight="1">
      <c r="J29" s="332"/>
      <c r="K29" s="101"/>
    </row>
    <row r="30" spans="1:31" ht="33.6" customHeight="1">
      <c r="J30" s="332"/>
      <c r="K30" s="101"/>
      <c r="M30" s="106"/>
      <c r="N30" s="644"/>
      <c r="O30" s="644"/>
    </row>
  </sheetData>
  <sheetProtection password="CFB5" sheet="1" formatColumns="0" formatRows="0" selectLockedCells="1"/>
  <customSheetViews>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5"/>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7"/>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8"/>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9"/>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0"/>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1"/>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2"/>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3"/>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1"/>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2"/>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6"/>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7"/>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8"/>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9"/>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0"/>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s>
  <mergeCells count="14">
    <mergeCell ref="J20:L20"/>
    <mergeCell ref="N30:O30"/>
    <mergeCell ref="A14:O14"/>
    <mergeCell ref="J19:L19"/>
    <mergeCell ref="J21:L21"/>
    <mergeCell ref="J23:O24"/>
    <mergeCell ref="B25:O25"/>
    <mergeCell ref="B26:M26"/>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8">
      <formula1>"Direct,Bought Out"</formula1>
    </dataValidation>
    <dataValidation operator="greaterThan" allowBlank="1" showInputMessage="1" showErrorMessage="1" sqref="M18"/>
    <dataValidation type="list" allowBlank="1" showInputMessage="1" showErrorMessage="1" sqref="I18">
      <formula1>"0,5,12,18,28"</formula1>
    </dataValidation>
  </dataValidations>
  <printOptions horizontalCentered="1"/>
  <pageMargins left="0.21" right="0.23" top="0.48" bottom="0.48" header="0.25" footer="0.27"/>
  <pageSetup paperSize="9" scale="40" orientation="landscape" horizontalDpi="4294967295" verticalDpi="4294967295" r:id="rId32"/>
  <headerFooter alignWithMargins="0">
    <oddFooter>&amp;R&amp;"Book Antiqua,Bold"&amp;10Schedule-1/ Page &amp;P of &amp;N</oddFooter>
  </headerFooter>
  <colBreaks count="1" manualBreakCount="1">
    <brk id="15" max="1048575" man="1"/>
  </colBreaks>
  <drawing r:id="rId3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100" customWidth="1"/>
    <col min="2" max="2" width="31.75" style="314" customWidth="1"/>
    <col min="3" max="3" width="11.75" style="314" customWidth="1"/>
    <col min="4" max="4" width="6.625" style="100" customWidth="1"/>
    <col min="5" max="5" width="8.125" style="100" customWidth="1"/>
    <col min="6" max="6" width="11.375" style="101" customWidth="1"/>
    <col min="7" max="7" width="16.875" style="101" customWidth="1"/>
    <col min="8" max="8" width="11.125" style="101" customWidth="1"/>
    <col min="9" max="9" width="9" style="281"/>
    <col min="10" max="10" width="9.875" style="393" customWidth="1"/>
    <col min="11" max="11" width="6.375" style="393" hidden="1" customWidth="1"/>
    <col min="12" max="16" width="9" style="393"/>
    <col min="17" max="24" width="9" style="394"/>
    <col min="25" max="16384" width="9" style="91"/>
  </cols>
  <sheetData>
    <row r="1" spans="1:9" ht="18" customHeight="1">
      <c r="A1" s="93" t="str">
        <f>Cover!B3</f>
        <v>Specification No.: CC/NT/COND/DOM/A06/22/00592</v>
      </c>
      <c r="B1" s="313"/>
      <c r="C1" s="313"/>
      <c r="D1" s="93"/>
      <c r="E1" s="93"/>
      <c r="F1" s="96"/>
      <c r="G1" s="96"/>
      <c r="H1" s="97" t="s">
        <v>245</v>
      </c>
    </row>
    <row r="2" spans="1:9" ht="18" customHeight="1">
      <c r="A2" s="73"/>
      <c r="B2" s="73"/>
      <c r="C2" s="73"/>
      <c r="D2" s="73"/>
      <c r="E2" s="73"/>
    </row>
    <row r="3" spans="1:9" ht="64.5" customHeight="1">
      <c r="A3" s="657" t="str">
        <f>Cover!$B$2</f>
        <v xml:space="preserve">Conductor Package CD01 for supply of ACSR Zebra conductor for transmission line corresponding to Tower Package TW03 associated with Transmission Network Expansion in Gujarat to increase its ATC from ISTS: Part B &amp; Part C. </v>
      </c>
      <c r="B3" s="657"/>
      <c r="C3" s="657"/>
      <c r="D3" s="657"/>
      <c r="E3" s="657"/>
      <c r="F3" s="657"/>
      <c r="G3" s="657"/>
      <c r="H3" s="657"/>
    </row>
    <row r="4" spans="1:9" ht="21.95" customHeight="1">
      <c r="A4" s="642" t="s">
        <v>248</v>
      </c>
      <c r="B4" s="642"/>
      <c r="C4" s="642"/>
      <c r="D4" s="642"/>
      <c r="E4" s="642"/>
      <c r="F4" s="642"/>
      <c r="G4" s="642"/>
      <c r="H4" s="642"/>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58">
        <f>'Names of Bidder'!D8</f>
        <v>0</v>
      </c>
      <c r="C8" s="658"/>
      <c r="D8" s="658"/>
      <c r="E8" s="658"/>
      <c r="F8" s="68" t="s">
        <v>223</v>
      </c>
      <c r="H8" s="32"/>
    </row>
    <row r="9" spans="1:9" ht="18" customHeight="1">
      <c r="A9" s="74" t="s">
        <v>222</v>
      </c>
      <c r="B9" s="658">
        <f>'Names of Bidder'!D9</f>
        <v>0</v>
      </c>
      <c r="C9" s="658"/>
      <c r="D9" s="658"/>
      <c r="E9" s="658"/>
      <c r="F9" s="68" t="s">
        <v>224</v>
      </c>
      <c r="H9" s="32"/>
    </row>
    <row r="10" spans="1:9" ht="18" customHeight="1">
      <c r="A10" s="76"/>
      <c r="B10" s="658">
        <f>'Names of Bidder'!D10</f>
        <v>0</v>
      </c>
      <c r="C10" s="658"/>
      <c r="D10" s="658"/>
      <c r="E10" s="658"/>
      <c r="F10" s="68" t="s">
        <v>225</v>
      </c>
      <c r="H10" s="32"/>
    </row>
    <row r="11" spans="1:9" ht="18" customHeight="1">
      <c r="A11" s="76"/>
      <c r="B11" s="658">
        <f>'Names of Bidder'!D11</f>
        <v>0</v>
      </c>
      <c r="C11" s="658"/>
      <c r="D11" s="658"/>
      <c r="E11" s="658"/>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55" t="s">
        <v>200</v>
      </c>
      <c r="B14" s="655"/>
      <c r="C14" s="655"/>
      <c r="D14" s="655"/>
      <c r="E14" s="655"/>
      <c r="F14" s="655"/>
      <c r="G14" s="655"/>
      <c r="H14" s="655"/>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56" t="s">
        <v>251</v>
      </c>
      <c r="C19" s="656"/>
      <c r="D19" s="656"/>
      <c r="E19" s="656"/>
      <c r="F19" s="317"/>
      <c r="G19" s="320">
        <f>SUMIF(K18:K18,"Direct",G18:G18)</f>
        <v>0</v>
      </c>
      <c r="H19" s="392" t="s">
        <v>252</v>
      </c>
      <c r="I19" s="92"/>
    </row>
    <row r="20" spans="1:24" ht="26.1" customHeight="1">
      <c r="A20" s="319"/>
      <c r="B20" s="656" t="s">
        <v>251</v>
      </c>
      <c r="C20" s="656"/>
      <c r="D20" s="656"/>
      <c r="E20" s="656"/>
      <c r="F20" s="317"/>
      <c r="G20" s="320">
        <f>SUMIF(K18:K18,"Bought Out",G18:G18)</f>
        <v>0</v>
      </c>
      <c r="H20" s="392" t="s">
        <v>325</v>
      </c>
      <c r="I20" s="92"/>
    </row>
    <row r="21" spans="1:24" ht="26.1" customHeight="1">
      <c r="A21" s="319"/>
      <c r="B21" s="656" t="s">
        <v>251</v>
      </c>
      <c r="C21" s="656"/>
      <c r="D21" s="656"/>
      <c r="E21" s="656"/>
      <c r="F21" s="317"/>
      <c r="G21" s="320">
        <f>G19+G20</f>
        <v>0</v>
      </c>
      <c r="H21" s="321"/>
      <c r="I21" s="92"/>
    </row>
    <row r="22" spans="1:24" ht="26.1" customHeight="1">
      <c r="A22" s="322"/>
      <c r="B22" s="652" t="s">
        <v>324</v>
      </c>
      <c r="C22" s="652"/>
      <c r="D22" s="652"/>
      <c r="E22" s="652"/>
      <c r="F22" s="317"/>
      <c r="G22" s="320">
        <f>'Sch-6 Dis'!F21</f>
        <v>0</v>
      </c>
      <c r="H22" s="321"/>
      <c r="I22" s="92"/>
    </row>
    <row r="23" spans="1:24" ht="26.1" customHeight="1">
      <c r="A23" s="322"/>
      <c r="B23" s="653" t="s">
        <v>250</v>
      </c>
      <c r="C23" s="653"/>
      <c r="D23" s="653"/>
      <c r="E23" s="653"/>
      <c r="F23" s="317"/>
      <c r="G23" s="320">
        <f>G21+G22</f>
        <v>0</v>
      </c>
      <c r="H23" s="321"/>
      <c r="I23" s="92"/>
    </row>
    <row r="24" spans="1:24" ht="16.5" customHeight="1">
      <c r="A24" s="323"/>
      <c r="B24" s="324"/>
      <c r="C24" s="324"/>
      <c r="D24" s="324"/>
      <c r="E24" s="324"/>
      <c r="F24" s="325"/>
      <c r="G24" s="326"/>
      <c r="H24" s="327"/>
    </row>
    <row r="25" spans="1:24" ht="16.5" customHeight="1">
      <c r="B25" s="648"/>
      <c r="C25" s="648"/>
      <c r="D25" s="648"/>
      <c r="E25" s="648"/>
      <c r="F25" s="648"/>
      <c r="G25" s="648"/>
      <c r="H25" s="648"/>
    </row>
    <row r="26" spans="1:24" ht="16.5" customHeight="1">
      <c r="A26" s="328"/>
      <c r="B26" s="648"/>
      <c r="C26" s="648"/>
      <c r="D26" s="648"/>
      <c r="E26" s="648"/>
      <c r="F26" s="648"/>
      <c r="G26" s="648"/>
      <c r="H26" s="648"/>
    </row>
    <row r="27" spans="1:24" ht="117.75" customHeight="1">
      <c r="A27" s="329" t="s">
        <v>235</v>
      </c>
      <c r="B27" s="654" t="s">
        <v>176</v>
      </c>
      <c r="C27" s="654"/>
      <c r="D27" s="654"/>
      <c r="E27" s="654"/>
      <c r="F27" s="654"/>
      <c r="G27" s="654"/>
      <c r="H27" s="654"/>
    </row>
    <row r="28" spans="1:24" ht="33.6" customHeight="1">
      <c r="A28" s="330"/>
      <c r="B28" s="331"/>
      <c r="C28" s="331"/>
      <c r="D28" s="306"/>
      <c r="E28" s="306"/>
    </row>
    <row r="29" spans="1:24" ht="33.6" customHeight="1">
      <c r="A29" s="104" t="s">
        <v>229</v>
      </c>
      <c r="B29" s="144">
        <f>'Names of Bidder'!D21</f>
        <v>0</v>
      </c>
      <c r="C29" s="144"/>
      <c r="D29" s="105"/>
      <c r="F29" s="106" t="s">
        <v>231</v>
      </c>
      <c r="G29" s="644"/>
      <c r="H29" s="644"/>
    </row>
    <row r="30" spans="1:24" s="281" customFormat="1" ht="33.6" customHeight="1">
      <c r="A30" s="104" t="s">
        <v>230</v>
      </c>
      <c r="B30" s="144">
        <f>'Names of Bidder'!D22</f>
        <v>0</v>
      </c>
      <c r="C30" s="144"/>
      <c r="D30" s="101"/>
      <c r="E30" s="100"/>
      <c r="F30" s="106" t="s">
        <v>232</v>
      </c>
      <c r="G30" s="651">
        <f>'Names of Bidder'!D18</f>
        <v>0</v>
      </c>
      <c r="H30" s="651"/>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51">
        <f>'Names of Bidder'!D19</f>
        <v>0</v>
      </c>
      <c r="H31" s="651"/>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44"/>
      <c r="H32" s="644"/>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formula1>#REF!</formula1>
      <formula2>#REF!</formula2>
    </dataValidation>
    <dataValidation type="list" allowBlank="1" showInputMessage="1" showErrorMessage="1" sqref="H18">
      <formula1>"Direct,Bought Out"</formula1>
    </dataValidation>
  </dataValidations>
  <printOptions horizontalCentered="1"/>
  <pageMargins left="0.511811023622047" right="0.26" top="0.48" bottom="0.54" header="0.25" footer="0.27"/>
  <pageSetup paperSize="9" orientation="portrait" horizontalDpi="300" verticalDpi="300" r:id="rId31"/>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sheetPr>
  <dimension ref="A1:AD25"/>
  <sheetViews>
    <sheetView showGridLines="0" view="pageBreakPreview" zoomScale="60" zoomScaleNormal="100" workbookViewId="0">
      <selection activeCell="I17" sqref="I17"/>
    </sheetView>
  </sheetViews>
  <sheetFormatPr defaultColWidth="9" defaultRowHeight="16.5"/>
  <cols>
    <col min="1" max="1" width="4.75" style="292" customWidth="1"/>
    <col min="2" max="2" width="13.75" style="292" customWidth="1"/>
    <col min="3" max="3" width="9.125" style="292" customWidth="1"/>
    <col min="4" max="4" width="18.25" style="292" customWidth="1"/>
    <col min="5" max="5" width="14.25" style="292" customWidth="1"/>
    <col min="6" max="6" width="73.5" style="103" customWidth="1"/>
    <col min="7" max="7" width="7.625" style="102" customWidth="1"/>
    <col min="8" max="8" width="8.625" style="102" customWidth="1"/>
    <col min="9" max="9" width="24.25" style="102" customWidth="1"/>
    <col min="10" max="10" width="25.5" style="102" customWidth="1"/>
    <col min="11" max="11" width="11.125" style="92" customWidth="1"/>
    <col min="12" max="12" width="9" style="91" hidden="1" customWidth="1"/>
    <col min="13" max="13" width="0" style="91" hidden="1" customWidth="1"/>
    <col min="14" max="14" width="9" style="91"/>
    <col min="15" max="15" width="9" style="253"/>
    <col min="16" max="17" width="17.625" style="253" customWidth="1"/>
    <col min="18" max="30" width="9" style="253"/>
    <col min="31" max="16384" width="9" style="91"/>
  </cols>
  <sheetData>
    <row r="1" spans="1:17" ht="18" customHeight="1">
      <c r="A1" s="93" t="str">
        <f>Cover!B3</f>
        <v>Specification No.: CC/NT/COND/DOM/A06/22/00592</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57" t="str">
        <f>Cover!$B$2</f>
        <v xml:space="preserve">Conductor Package CD01 for supply of ACSR Zebra conductor for transmission line corresponding to Tower Package TW03 associated with Transmission Network Expansion in Gujarat to increase its ATC from ISTS: Part B &amp; Part C. </v>
      </c>
      <c r="B3" s="657"/>
      <c r="C3" s="657"/>
      <c r="D3" s="657"/>
      <c r="E3" s="657"/>
      <c r="F3" s="657"/>
      <c r="G3" s="657"/>
      <c r="H3" s="657"/>
      <c r="I3" s="657"/>
      <c r="J3" s="657"/>
      <c r="O3" s="272"/>
      <c r="Q3" s="273"/>
    </row>
    <row r="4" spans="1:17" ht="21.95" customHeight="1">
      <c r="A4" s="642" t="s">
        <v>448</v>
      </c>
      <c r="B4" s="642"/>
      <c r="C4" s="642"/>
      <c r="D4" s="642"/>
      <c r="E4" s="642"/>
      <c r="F4" s="642"/>
      <c r="G4" s="642"/>
      <c r="H4" s="642"/>
      <c r="I4" s="642"/>
      <c r="J4" s="642"/>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61" t="str">
        <f>IF('Sch-1'!C10=0, "", 'Sch-1'!C10)</f>
        <v/>
      </c>
      <c r="E10" s="661"/>
      <c r="F10" s="661"/>
      <c r="I10" s="68" t="s">
        <v>225</v>
      </c>
      <c r="J10" s="101"/>
      <c r="K10" s="32"/>
    </row>
    <row r="11" spans="1:17">
      <c r="A11" s="76"/>
      <c r="B11" s="76"/>
      <c r="C11" s="76"/>
      <c r="D11" s="661" t="str">
        <f>IF('Sch-1'!C11=0, "", 'Sch-1'!C11)</f>
        <v/>
      </c>
      <c r="E11" s="661"/>
      <c r="F11" s="661"/>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422</v>
      </c>
      <c r="C14" s="279" t="s">
        <v>423</v>
      </c>
      <c r="D14" s="564" t="s">
        <v>435</v>
      </c>
      <c r="E14" s="279" t="s">
        <v>425</v>
      </c>
      <c r="F14" s="279" t="s">
        <v>214</v>
      </c>
      <c r="G14" s="280" t="s">
        <v>190</v>
      </c>
      <c r="H14" s="280" t="s">
        <v>193</v>
      </c>
      <c r="I14" s="279" t="s">
        <v>449</v>
      </c>
      <c r="J14" s="279" t="s">
        <v>450</v>
      </c>
      <c r="K14" s="241"/>
      <c r="P14" s="246"/>
      <c r="Q14" s="246"/>
    </row>
    <row r="15" spans="1:17" ht="18" customHeight="1">
      <c r="A15" s="280">
        <v>1</v>
      </c>
      <c r="B15" s="280">
        <v>2</v>
      </c>
      <c r="C15" s="280">
        <v>3</v>
      </c>
      <c r="D15" s="280" t="s">
        <v>437</v>
      </c>
      <c r="E15" s="280">
        <v>4</v>
      </c>
      <c r="F15" s="280">
        <v>6</v>
      </c>
      <c r="G15" s="280">
        <v>8</v>
      </c>
      <c r="H15" s="280">
        <v>9</v>
      </c>
      <c r="I15" s="280">
        <v>10</v>
      </c>
      <c r="J15" s="280" t="s">
        <v>424</v>
      </c>
      <c r="K15" s="265"/>
      <c r="L15" s="91">
        <f>Discount!O20</f>
        <v>0</v>
      </c>
      <c r="P15" s="245"/>
      <c r="Q15" s="245"/>
    </row>
    <row r="16" spans="1:17" ht="37.9" hidden="1" customHeight="1">
      <c r="A16" s="595"/>
      <c r="B16" s="601"/>
      <c r="C16" s="593"/>
      <c r="D16" s="594"/>
      <c r="E16" s="280"/>
      <c r="F16" s="280"/>
      <c r="G16" s="280"/>
      <c r="H16" s="280"/>
      <c r="I16" s="280"/>
      <c r="J16" s="280"/>
      <c r="K16" s="583"/>
      <c r="P16" s="245"/>
      <c r="Q16" s="245"/>
    </row>
    <row r="17" spans="1:17" ht="48" customHeight="1">
      <c r="A17" s="556">
        <v>1</v>
      </c>
      <c r="B17" s="556"/>
      <c r="C17" s="556"/>
      <c r="D17" s="556" t="s">
        <v>483</v>
      </c>
      <c r="E17" s="556">
        <v>1000030868</v>
      </c>
      <c r="F17" s="602" t="s">
        <v>484</v>
      </c>
      <c r="G17" s="603" t="s">
        <v>475</v>
      </c>
      <c r="H17" s="604">
        <v>2678</v>
      </c>
      <c r="I17" s="605"/>
      <c r="J17" s="585" t="str">
        <f>IF(I17=0, "INCLUDED", IF(ISERROR(H17*I17), I17, H17*I17))</f>
        <v>INCLUDED</v>
      </c>
      <c r="K17" s="597"/>
      <c r="P17" s="245"/>
      <c r="Q17" s="245"/>
    </row>
    <row r="18" spans="1:17" ht="24" customHeight="1">
      <c r="A18" s="338"/>
      <c r="B18" s="338"/>
      <c r="C18" s="338"/>
      <c r="D18" s="338"/>
      <c r="E18" s="338"/>
      <c r="F18" s="662" t="s">
        <v>471</v>
      </c>
      <c r="G18" s="663"/>
      <c r="H18" s="663"/>
      <c r="I18" s="664"/>
      <c r="J18" s="543">
        <f>SUM(J17:J17)</f>
        <v>0</v>
      </c>
      <c r="K18" s="33"/>
      <c r="P18" s="247"/>
      <c r="Q18" s="248"/>
    </row>
    <row r="19" spans="1:17" ht="27.95" customHeight="1">
      <c r="A19" s="385"/>
      <c r="B19" s="385"/>
      <c r="C19" s="385"/>
      <c r="D19" s="385"/>
      <c r="E19" s="385"/>
      <c r="F19" s="386"/>
      <c r="G19" s="387"/>
      <c r="H19" s="388"/>
      <c r="I19" s="389"/>
      <c r="J19" s="390"/>
      <c r="K19" s="33"/>
      <c r="P19" s="247"/>
      <c r="Q19" s="248"/>
    </row>
    <row r="20" spans="1:17" ht="27.75" customHeight="1">
      <c r="A20" s="344"/>
      <c r="B20" s="344"/>
      <c r="C20" s="344"/>
      <c r="D20" s="344"/>
      <c r="E20" s="344"/>
      <c r="F20" s="294"/>
      <c r="H20" s="292"/>
      <c r="I20" s="293"/>
      <c r="J20" s="293"/>
      <c r="K20" s="33"/>
    </row>
    <row r="21" spans="1:17" ht="33.6" customHeight="1">
      <c r="A21" s="104" t="s">
        <v>229</v>
      </c>
      <c r="B21" s="295" t="str">
        <f>IF('Sch-1'!B27=0,"", 'Sch-1'!B27)</f>
        <v/>
      </c>
      <c r="C21" s="104"/>
      <c r="D21" s="104"/>
      <c r="E21" s="104"/>
      <c r="G21" s="528"/>
      <c r="H21" s="529"/>
      <c r="I21" s="106" t="s">
        <v>232</v>
      </c>
      <c r="J21" s="108" t="str">
        <f>IF('Sch-1'!N27=0,"",'Sch-1'!N27)</f>
        <v/>
      </c>
      <c r="K21" s="101"/>
      <c r="P21" s="272"/>
      <c r="Q21" s="345"/>
    </row>
    <row r="22" spans="1:17" ht="33.6" customHeight="1">
      <c r="A22" s="104" t="s">
        <v>230</v>
      </c>
      <c r="B22" s="295" t="str">
        <f>IF('Sch-1'!B28=0,"", 'Sch-1'!B28)</f>
        <v/>
      </c>
      <c r="C22" s="104"/>
      <c r="D22" s="104"/>
      <c r="E22" s="104"/>
      <c r="G22" s="530"/>
      <c r="H22" s="529"/>
      <c r="I22" s="106" t="s">
        <v>233</v>
      </c>
      <c r="J22" s="108" t="str">
        <f>IF('Sch-1'!N28=0,"",'Sch-1'!N28)</f>
        <v/>
      </c>
      <c r="K22" s="101"/>
    </row>
    <row r="23" spans="1:17" ht="33.6" customHeight="1">
      <c r="A23" s="100"/>
      <c r="B23" s="100"/>
      <c r="C23" s="100"/>
      <c r="D23" s="100"/>
      <c r="E23" s="100"/>
      <c r="F23" s="99"/>
      <c r="G23" s="101"/>
      <c r="H23" s="100"/>
      <c r="K23" s="101"/>
    </row>
    <row r="24" spans="1:17" ht="33.6" customHeight="1">
      <c r="A24" s="100"/>
      <c r="B24" s="100"/>
      <c r="C24" s="100"/>
      <c r="D24" s="100"/>
      <c r="E24" s="100"/>
      <c r="F24" s="99"/>
      <c r="G24" s="101"/>
      <c r="H24" s="100"/>
      <c r="I24" s="106"/>
      <c r="J24" s="107"/>
      <c r="K24" s="101"/>
    </row>
    <row r="25" spans="1:17">
      <c r="A25" s="100"/>
      <c r="B25" s="100"/>
      <c r="C25" s="100"/>
      <c r="D25" s="100"/>
      <c r="E25" s="100"/>
      <c r="F25" s="659"/>
      <c r="G25" s="660"/>
      <c r="H25" s="660"/>
      <c r="I25" s="660"/>
      <c r="J25" s="660"/>
    </row>
  </sheetData>
  <sheetProtection password="CFB5" sheet="1" formatColumns="0" formatRows="0" selectLockedCells="1"/>
  <customSheetViews>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5"/>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6"/>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7"/>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8"/>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9"/>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0"/>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1"/>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2"/>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6"/>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7"/>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8"/>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29"/>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0"/>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s>
  <mergeCells count="6">
    <mergeCell ref="F25:J25"/>
    <mergeCell ref="A3:J3"/>
    <mergeCell ref="A4:J4"/>
    <mergeCell ref="D10:F10"/>
    <mergeCell ref="D11:F11"/>
    <mergeCell ref="F18:I18"/>
  </mergeCells>
  <phoneticPr fontId="3" type="noConversion"/>
  <dataValidations count="1">
    <dataValidation operator="greaterThan" allowBlank="1" showInputMessage="1" showErrorMessage="1" sqref="I17"/>
  </dataValidations>
  <printOptions horizontalCentered="1"/>
  <pageMargins left="0.511811023622047" right="0.26" top="0.54" bottom="0.61" header="0.25" footer="0.43"/>
  <pageSetup paperSize="9" scale="55" orientation="landscape" horizontalDpi="4294967295" verticalDpi="4294967295" r:id="rId32"/>
  <headerFooter alignWithMargins="0">
    <oddFooter>&amp;R&amp;"Book Antiqua,Bold"&amp;10Schedule-2/ Page &amp;P of &amp;N</oddFooter>
  </headerFooter>
  <colBreaks count="1" manualBreakCount="1">
    <brk id="10" max="1048575" man="1"/>
  </colBreaks>
  <drawing r:id="rId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92" customWidth="1"/>
    <col min="2" max="2" width="33" style="103" customWidth="1"/>
    <col min="3" max="3" width="11.75" style="103" customWidth="1"/>
    <col min="4" max="4" width="7.625" style="102" customWidth="1"/>
    <col min="5" max="5" width="8.625" style="102" customWidth="1"/>
    <col min="6" max="6" width="14.5" style="102" customWidth="1"/>
    <col min="7" max="7" width="19.125" style="102" customWidth="1"/>
    <col min="8" max="8" width="11.125" style="92" customWidth="1"/>
    <col min="9" max="11" width="9" style="91"/>
    <col min="12" max="12" width="9" style="253"/>
    <col min="13" max="14" width="17.625" style="253" customWidth="1"/>
    <col min="15" max="27" width="9" style="253"/>
    <col min="28" max="16384" width="9" style="91"/>
  </cols>
  <sheetData>
    <row r="1" spans="1:14" ht="18" customHeight="1">
      <c r="A1" s="93" t="str">
        <f>Cover!B3</f>
        <v>Specification No.: CC/NT/COND/DOM/A06/22/00592</v>
      </c>
      <c r="B1" s="94"/>
      <c r="C1" s="94"/>
      <c r="D1" s="95"/>
      <c r="E1" s="95"/>
      <c r="F1" s="96"/>
      <c r="G1" s="97" t="s">
        <v>254</v>
      </c>
    </row>
    <row r="2" spans="1:14" ht="18" customHeight="1">
      <c r="A2" s="73"/>
      <c r="B2" s="99"/>
      <c r="C2" s="99"/>
      <c r="D2" s="100"/>
      <c r="E2" s="100"/>
      <c r="F2" s="101"/>
      <c r="G2" s="101"/>
      <c r="H2" s="101"/>
    </row>
    <row r="3" spans="1:14" ht="44.25" customHeight="1">
      <c r="A3" s="657" t="str">
        <f>Cover!$B$2</f>
        <v xml:space="preserve">Conductor Package CD01 for supply of ACSR Zebra conductor for transmission line corresponding to Tower Package TW03 associated with Transmission Network Expansion in Gujarat to increase its ATC from ISTS: Part B &amp; Part C. </v>
      </c>
      <c r="B3" s="657"/>
      <c r="C3" s="657"/>
      <c r="D3" s="657"/>
      <c r="E3" s="657"/>
      <c r="F3" s="657"/>
      <c r="G3" s="657"/>
      <c r="L3" s="272"/>
      <c r="N3" s="273"/>
    </row>
    <row r="4" spans="1:14" ht="21.95" customHeight="1">
      <c r="A4" s="642" t="s">
        <v>249</v>
      </c>
      <c r="B4" s="642"/>
      <c r="C4" s="642"/>
      <c r="D4" s="642"/>
      <c r="E4" s="642"/>
      <c r="F4" s="642"/>
      <c r="G4" s="642"/>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65" t="str">
        <f>IF('Sch-1'!C8=0, "", 'Sch-1'!C8)</f>
        <v/>
      </c>
      <c r="C8" s="665"/>
      <c r="D8" s="665"/>
      <c r="E8" s="665"/>
      <c r="F8" s="68" t="s">
        <v>223</v>
      </c>
      <c r="G8" s="101"/>
      <c r="H8" s="32"/>
      <c r="L8" s="272"/>
      <c r="N8" s="274"/>
    </row>
    <row r="9" spans="1:14" ht="18" customHeight="1">
      <c r="A9" s="74" t="s">
        <v>222</v>
      </c>
      <c r="B9" s="665" t="str">
        <f>IF('Sch-1'!C9=0, "", 'Sch-1'!C9)</f>
        <v/>
      </c>
      <c r="C9" s="665"/>
      <c r="D9" s="665"/>
      <c r="E9" s="665"/>
      <c r="F9" s="68" t="s">
        <v>224</v>
      </c>
      <c r="G9" s="101"/>
      <c r="H9" s="32"/>
      <c r="L9" s="272"/>
      <c r="N9" s="273"/>
    </row>
    <row r="10" spans="1:14" ht="18" customHeight="1">
      <c r="A10" s="76"/>
      <c r="B10" s="665" t="str">
        <f>IF('Sch-1'!C10=0, "", 'Sch-1'!C10)</f>
        <v/>
      </c>
      <c r="C10" s="665"/>
      <c r="D10" s="665"/>
      <c r="E10" s="665"/>
      <c r="F10" s="68" t="s">
        <v>225</v>
      </c>
      <c r="G10" s="101"/>
      <c r="H10" s="32"/>
    </row>
    <row r="11" spans="1:14" ht="18" customHeight="1">
      <c r="A11" s="76"/>
      <c r="B11" s="665" t="str">
        <f>IF('Sch-1'!C11=0, "", 'Sch-1'!C11)</f>
        <v/>
      </c>
      <c r="C11" s="665"/>
      <c r="D11" s="665"/>
      <c r="E11" s="665"/>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5" customHeight="1">
      <c r="A17" s="336">
        <f>'Sch-2'!A18</f>
        <v>0</v>
      </c>
      <c r="B17" s="339" t="s">
        <v>253</v>
      </c>
      <c r="C17" s="339"/>
      <c r="D17" s="340"/>
      <c r="E17" s="341"/>
      <c r="F17" s="342"/>
      <c r="G17" s="343" t="e">
        <f>ROUND(SUM(G16:G16),0)</f>
        <v>#REF!</v>
      </c>
      <c r="H17" s="33"/>
      <c r="M17" s="247"/>
      <c r="N17" s="248"/>
    </row>
    <row r="18" spans="1:14" ht="27.95"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IF('Sch-1'!B27=0,"", 'Sch-1'!B27)</f>
        <v/>
      </c>
      <c r="C20" s="295"/>
      <c r="D20" s="105"/>
      <c r="E20" s="100"/>
      <c r="F20" s="106" t="s">
        <v>231</v>
      </c>
      <c r="G20" s="107"/>
      <c r="H20" s="101"/>
      <c r="M20" s="272"/>
      <c r="N20" s="345"/>
    </row>
    <row r="21" spans="1:14" ht="33.6" customHeight="1">
      <c r="A21" s="104" t="s">
        <v>230</v>
      </c>
      <c r="B21" s="295" t="str">
        <f>IF('Sch-1'!B28=0,"", 'Sch-1'!B28)</f>
        <v/>
      </c>
      <c r="C21" s="295"/>
      <c r="D21" s="101"/>
      <c r="E21" s="100"/>
      <c r="F21" s="106" t="s">
        <v>232</v>
      </c>
      <c r="G21" s="108" t="str">
        <f>IF('Sch-1'!N27=0,"",'Sch-1'!N27)</f>
        <v/>
      </c>
      <c r="H21" s="101"/>
    </row>
    <row r="22" spans="1:14" ht="33.6" customHeight="1">
      <c r="A22" s="100"/>
      <c r="B22" s="99"/>
      <c r="C22" s="99"/>
      <c r="D22" s="101"/>
      <c r="E22" s="100"/>
      <c r="F22" s="106" t="s">
        <v>233</v>
      </c>
      <c r="G22" s="108" t="str">
        <f>IF('Sch-1'!N28=0,"",'Sch-1'!N28)</f>
        <v/>
      </c>
      <c r="H22" s="101"/>
    </row>
    <row r="23" spans="1:14" ht="33.6" customHeight="1">
      <c r="A23" s="100"/>
      <c r="B23" s="99"/>
      <c r="C23" s="99"/>
      <c r="D23" s="101"/>
      <c r="E23" s="100"/>
      <c r="F23" s="106" t="s">
        <v>234</v>
      </c>
      <c r="G23" s="107"/>
      <c r="H23" s="101"/>
    </row>
    <row r="24" spans="1:14">
      <c r="A24" s="100"/>
      <c r="B24" s="659"/>
      <c r="C24" s="659"/>
      <c r="D24" s="660"/>
      <c r="E24" s="660"/>
      <c r="F24" s="660"/>
      <c r="G24" s="660"/>
    </row>
  </sheetData>
  <sheetProtection password="E848" sheet="1" objects="1" scenarios="1" selectLockedCells="1" selectUnlockedCells="1"/>
  <customSheetViews>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31"/>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Q28"/>
  <sheetViews>
    <sheetView showGridLines="0" view="pageBreakPreview" zoomScaleNormal="100" zoomScaleSheetLayoutView="100" workbookViewId="0">
      <selection activeCell="D25" sqref="D25"/>
    </sheetView>
  </sheetViews>
  <sheetFormatPr defaultColWidth="9" defaultRowHeight="16.5"/>
  <cols>
    <col min="1" max="1" width="10.625" style="102" customWidth="1"/>
    <col min="2" max="2" width="24.625" style="103" customWidth="1"/>
    <col min="3" max="3" width="11.75" style="103" customWidth="1"/>
    <col min="4" max="4" width="7.625" style="102" customWidth="1"/>
    <col min="5" max="5" width="8.625" style="102" customWidth="1"/>
    <col min="6" max="6" width="14.5" style="102" customWidth="1"/>
    <col min="7" max="7" width="19.125" style="102" customWidth="1"/>
    <col min="8" max="8" width="0" style="92" hidden="1" customWidth="1"/>
    <col min="9" max="11" width="0" style="91" hidden="1" customWidth="1"/>
    <col min="12" max="12" width="0" style="253" hidden="1" customWidth="1"/>
    <col min="13" max="14" width="17.625" style="253" hidden="1" customWidth="1"/>
    <col min="15" max="17" width="0" style="253" hidden="1" customWidth="1"/>
    <col min="18" max="19" width="0" style="91" hidden="1" customWidth="1"/>
    <col min="20" max="16384" width="9" style="91"/>
  </cols>
  <sheetData>
    <row r="1" spans="1:17" ht="18" customHeight="1">
      <c r="A1" s="93" t="str">
        <f>Cover!B3</f>
        <v>Specification No.: CC/NT/COND/DOM/A06/22/00592</v>
      </c>
      <c r="B1" s="94"/>
      <c r="C1" s="94"/>
      <c r="D1" s="95"/>
      <c r="E1" s="95"/>
      <c r="F1" s="96"/>
      <c r="G1" s="97" t="s">
        <v>255</v>
      </c>
    </row>
    <row r="2" spans="1:17" ht="18" customHeight="1">
      <c r="A2" s="73"/>
      <c r="B2" s="99"/>
      <c r="C2" s="99"/>
      <c r="D2" s="100"/>
      <c r="E2" s="100"/>
      <c r="F2" s="101"/>
      <c r="G2" s="101"/>
    </row>
    <row r="3" spans="1:17" ht="54" customHeight="1">
      <c r="A3" s="657" t="str">
        <f>Cover!$B$2</f>
        <v xml:space="preserve">Conductor Package CD01 for supply of ACSR Zebra conductor for transmission line corresponding to Tower Package TW03 associated with Transmission Network Expansion in Gujarat to increase its ATC from ISTS: Part B &amp; Part C. </v>
      </c>
      <c r="B3" s="657"/>
      <c r="C3" s="657"/>
      <c r="D3" s="657"/>
      <c r="E3" s="657"/>
      <c r="F3" s="657"/>
      <c r="G3" s="657"/>
      <c r="L3" s="272" t="s">
        <v>181</v>
      </c>
      <c r="N3" s="273"/>
    </row>
    <row r="4" spans="1:17" ht="21.95" customHeight="1">
      <c r="A4" s="642" t="s">
        <v>170</v>
      </c>
      <c r="B4" s="642"/>
      <c r="C4" s="642"/>
      <c r="D4" s="642"/>
      <c r="E4" s="642"/>
      <c r="F4" s="642"/>
      <c r="G4" s="642"/>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61" t="str">
        <f>IF('Sch-1'!C8=0, "", 'Sch-1'!C8)</f>
        <v/>
      </c>
      <c r="C8" s="661"/>
      <c r="D8" s="661"/>
      <c r="E8" s="661"/>
      <c r="F8" s="68" t="s">
        <v>223</v>
      </c>
      <c r="G8" s="101"/>
      <c r="L8" s="272" t="s">
        <v>184</v>
      </c>
      <c r="N8" s="274"/>
    </row>
    <row r="9" spans="1:17">
      <c r="A9" s="74" t="s">
        <v>222</v>
      </c>
      <c r="B9" s="661" t="str">
        <f>IF('Sch-1'!C9=0, "", 'Sch-1'!C9)</f>
        <v/>
      </c>
      <c r="C9" s="661"/>
      <c r="D9" s="661"/>
      <c r="E9" s="661"/>
      <c r="F9" s="68" t="s">
        <v>224</v>
      </c>
      <c r="G9" s="101"/>
      <c r="L9" s="272" t="s">
        <v>185</v>
      </c>
      <c r="N9" s="273"/>
    </row>
    <row r="10" spans="1:17">
      <c r="A10" s="76"/>
      <c r="B10" s="661" t="str">
        <f>IF('Sch-1'!C10=0, "", 'Sch-1'!C10)</f>
        <v/>
      </c>
      <c r="C10" s="661"/>
      <c r="D10" s="661"/>
      <c r="E10" s="661"/>
      <c r="F10" s="68" t="s">
        <v>225</v>
      </c>
      <c r="G10" s="101"/>
    </row>
    <row r="11" spans="1:17">
      <c r="A11" s="76"/>
      <c r="B11" s="661" t="str">
        <f>IF('Sch-1'!C11=0, "", 'Sch-1'!C11)</f>
        <v/>
      </c>
      <c r="C11" s="661"/>
      <c r="D11" s="661"/>
      <c r="E11" s="661"/>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30">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415</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66" t="s">
        <v>261</v>
      </c>
      <c r="B19" s="667"/>
      <c r="C19" s="667"/>
      <c r="D19" s="667"/>
      <c r="E19" s="667"/>
      <c r="F19" s="667"/>
      <c r="G19" s="668"/>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IF('Sch-1'!B27=0,"", 'Sch-1'!B27)</f>
        <v/>
      </c>
      <c r="C25" s="295"/>
      <c r="D25" s="528"/>
      <c r="E25" s="529"/>
      <c r="F25" s="106" t="s">
        <v>232</v>
      </c>
      <c r="G25" s="108" t="str">
        <f>IF('Sch-1'!N27=0,"",'Sch-1'!N27)</f>
        <v/>
      </c>
    </row>
    <row r="26" spans="1:17" ht="33.6" customHeight="1">
      <c r="A26" s="104" t="s">
        <v>230</v>
      </c>
      <c r="B26" s="295" t="str">
        <f>IF('Sch-1'!B28=0,"", 'Sch-1'!B28)</f>
        <v/>
      </c>
      <c r="C26" s="295"/>
      <c r="D26" s="530"/>
      <c r="E26" s="529"/>
      <c r="F26" s="106" t="s">
        <v>233</v>
      </c>
      <c r="G26" s="108" t="str">
        <f>IF('Sch-1'!N28=0,"",'Sch-1'!N28)</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5C772B04-11E1-4A74-9F43-9A74EF38E5E2}"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804C0530-632A-4E06-A9A2-093B6503F55F}"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4"/>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9"/>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20"/>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1"/>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5"/>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6"/>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7"/>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8"/>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9"/>
      <headerFooter alignWithMargins="0">
        <oddFooter>&amp;R&amp;"Book Antiqua,Bold"&amp;10Schedule-3/ Page &amp;P of &amp;N</oddFooter>
      </headerFooter>
    </customSheetView>
    <customSheetView guid="{88CDEBAE-8E08-4224-B529-C4120559940A}"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0"/>
      <headerFooter alignWithMargins="0">
        <oddFooter>&amp;R&amp;"Book Antiqua,Bold"&amp;10Schedule-3/ Page &amp;P of &amp;N</oddFooter>
      </headerFooter>
    </customSheetView>
    <customSheetView guid="{2BA1F3A4-7362-4C75-9E02-FB6308B23F40}"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1"/>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2"/>
  <headerFooter alignWithMargins="0">
    <oddFooter>&amp;R&amp;"Book Antiqua,Bold"&amp;10Schedule-3/ Page &amp;P of &amp;N</oddFooter>
  </headerFooter>
  <colBreaks count="1" manualBreakCount="1">
    <brk id="7" max="1048575" man="1"/>
  </colBreaks>
  <drawing r:id="rId3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3"/>
  </sheetPr>
  <dimension ref="A1:Q54"/>
  <sheetViews>
    <sheetView showGridLines="0" view="pageBreakPreview" topLeftCell="A7" zoomScaleNormal="100" zoomScaleSheetLayoutView="100" workbookViewId="0">
      <selection activeCell="D15" sqref="D15:E15"/>
    </sheetView>
  </sheetViews>
  <sheetFormatPr defaultColWidth="10" defaultRowHeight="16.5"/>
  <cols>
    <col min="1" max="1" width="10.375" style="40" customWidth="1"/>
    <col min="2" max="2" width="44" style="40" customWidth="1"/>
    <col min="3" max="3" width="15.875" style="40" customWidth="1"/>
    <col min="4" max="4" width="20.5" style="40" customWidth="1"/>
    <col min="5" max="5" width="20" style="40" customWidth="1"/>
    <col min="6" max="6" width="10" style="37" hidden="1" customWidth="1"/>
    <col min="7" max="7" width="18.75" style="37" hidden="1" customWidth="1"/>
    <col min="8" max="8" width="10" style="37" hidden="1" customWidth="1"/>
    <col min="9" max="9" width="10" style="251" hidden="1" customWidth="1"/>
    <col min="10" max="10" width="12.625" style="251" hidden="1" customWidth="1"/>
    <col min="11" max="11" width="15" style="251" hidden="1" customWidth="1"/>
    <col min="12" max="17" width="10" style="251" customWidth="1"/>
    <col min="18" max="16384" width="10" style="37"/>
  </cols>
  <sheetData>
    <row r="1" spans="1:11" ht="18" customHeight="1">
      <c r="A1" s="65" t="str">
        <f>Cover!B3</f>
        <v>Specification No.: CC/NT/COND/DOM/A06/22/00592</v>
      </c>
      <c r="B1" s="66"/>
      <c r="C1" s="67"/>
      <c r="D1" s="67"/>
      <c r="E1" s="5" t="s">
        <v>177</v>
      </c>
    </row>
    <row r="2" spans="1:11" ht="15" customHeight="1">
      <c r="A2" s="2"/>
      <c r="B2" s="7"/>
      <c r="C2" s="3"/>
      <c r="D2" s="3"/>
      <c r="E2" s="1"/>
      <c r="F2" s="1"/>
    </row>
    <row r="3" spans="1:11" ht="55.5" customHeight="1">
      <c r="A3" s="669" t="str">
        <f>Cover!$B$2</f>
        <v xml:space="preserve">Conductor Package CD01 for supply of ACSR Zebra conductor for transmission line corresponding to Tower Package TW03 associated with Transmission Network Expansion in Gujarat to increase its ATC from ISTS: Part B &amp; Part C. </v>
      </c>
      <c r="B3" s="669"/>
      <c r="C3" s="669"/>
      <c r="D3" s="669"/>
      <c r="E3" s="669"/>
    </row>
    <row r="4" spans="1:11" ht="21.95" customHeight="1">
      <c r="A4" s="681" t="s">
        <v>239</v>
      </c>
      <c r="B4" s="681"/>
      <c r="C4" s="681"/>
      <c r="D4" s="681"/>
      <c r="E4" s="681"/>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78" t="str">
        <f>IF('Sch-1'!C8=0, "", 'Sch-1'!C8)</f>
        <v/>
      </c>
      <c r="C8" s="678"/>
      <c r="D8" s="71" t="s">
        <v>223</v>
      </c>
    </row>
    <row r="9" spans="1:11">
      <c r="A9" s="41" t="s">
        <v>238</v>
      </c>
      <c r="B9" s="678" t="str">
        <f>IF('Sch-1'!C9=0, "", 'Sch-1'!C9)</f>
        <v/>
      </c>
      <c r="C9" s="678"/>
      <c r="D9" s="71" t="s">
        <v>224</v>
      </c>
    </row>
    <row r="10" spans="1:11">
      <c r="A10" s="42"/>
      <c r="B10" s="678" t="str">
        <f>IF('Sch-1'!C10=0, "", 'Sch-1'!C10)</f>
        <v/>
      </c>
      <c r="C10" s="678"/>
      <c r="D10" s="71" t="s">
        <v>225</v>
      </c>
    </row>
    <row r="11" spans="1:11">
      <c r="A11" s="42"/>
      <c r="B11" s="678" t="str">
        <f>IF('Sch-1'!C11=0, "", 'Sch-1'!C11)</f>
        <v/>
      </c>
      <c r="C11" s="678"/>
      <c r="D11" s="71" t="s">
        <v>226</v>
      </c>
    </row>
    <row r="12" spans="1:11" ht="15" customHeight="1"/>
    <row r="13" spans="1:11" ht="21.95" customHeight="1">
      <c r="A13" s="86" t="s">
        <v>201</v>
      </c>
      <c r="B13" s="676" t="s">
        <v>202</v>
      </c>
      <c r="C13" s="677"/>
      <c r="D13" s="670" t="s">
        <v>203</v>
      </c>
      <c r="E13" s="671"/>
      <c r="K13" s="251" t="s">
        <v>130</v>
      </c>
    </row>
    <row r="14" spans="1:11" ht="18" customHeight="1">
      <c r="A14" s="44" t="s">
        <v>204</v>
      </c>
      <c r="B14" s="674" t="s">
        <v>452</v>
      </c>
      <c r="C14" s="675"/>
      <c r="D14" s="674"/>
      <c r="E14" s="675"/>
      <c r="G14" s="548"/>
      <c r="J14" s="251" t="s">
        <v>117</v>
      </c>
      <c r="K14" s="251" t="e">
        <f>ROUND('Sch-1'!#REF!*#REF!,0)</f>
        <v>#REF!</v>
      </c>
    </row>
    <row r="15" spans="1:11" ht="85.5" customHeight="1">
      <c r="A15" s="45"/>
      <c r="B15" s="672" t="s">
        <v>451</v>
      </c>
      <c r="C15" s="673"/>
      <c r="D15" s="679">
        <f>'Sch-1'!V19</f>
        <v>0</v>
      </c>
      <c r="E15" s="680"/>
      <c r="G15" s="544"/>
    </row>
    <row r="16" spans="1:11" ht="18" hidden="1" customHeight="1">
      <c r="A16" s="44" t="s">
        <v>206</v>
      </c>
      <c r="B16" s="674" t="s">
        <v>453</v>
      </c>
      <c r="C16" s="682"/>
      <c r="D16" s="674"/>
      <c r="E16" s="675"/>
      <c r="J16" s="251" t="s">
        <v>131</v>
      </c>
      <c r="K16" s="252">
        <f>D16</f>
        <v>0</v>
      </c>
    </row>
    <row r="17" spans="1:6" ht="98.25" hidden="1" customHeight="1">
      <c r="A17" s="45"/>
      <c r="B17" s="672" t="s">
        <v>455</v>
      </c>
      <c r="C17" s="673"/>
      <c r="D17" s="686" t="s">
        <v>261</v>
      </c>
      <c r="E17" s="686"/>
    </row>
    <row r="18" spans="1:6" ht="18" customHeight="1">
      <c r="A18" s="566"/>
      <c r="B18" s="571" t="s">
        <v>454</v>
      </c>
      <c r="C18" s="572"/>
      <c r="D18" s="685">
        <f>D15</f>
        <v>0</v>
      </c>
      <c r="E18" s="685"/>
    </row>
    <row r="19" spans="1:6" ht="15" customHeight="1">
      <c r="A19" s="52"/>
      <c r="B19" s="53"/>
      <c r="C19" s="53"/>
      <c r="D19" s="54"/>
      <c r="E19" s="54"/>
    </row>
    <row r="20" spans="1:6" ht="35.25" customHeight="1">
      <c r="A20" s="84"/>
      <c r="B20" s="683"/>
      <c r="C20" s="684"/>
      <c r="D20" s="684"/>
      <c r="E20" s="684"/>
    </row>
    <row r="21" spans="1:6" ht="15" customHeight="1">
      <c r="A21" s="55"/>
      <c r="B21" s="55"/>
      <c r="C21" s="55"/>
      <c r="D21" s="55"/>
      <c r="E21" s="55"/>
    </row>
    <row r="22" spans="1:6" ht="33" customHeight="1">
      <c r="A22" s="34" t="s">
        <v>338</v>
      </c>
      <c r="B22" s="143" t="str">
        <f>IF('Sch-1'!B27=0,"", 'Sch-1'!B27)</f>
        <v/>
      </c>
      <c r="C22" s="531"/>
      <c r="D22" s="35"/>
      <c r="E22" s="532"/>
      <c r="F22" s="36"/>
    </row>
    <row r="23" spans="1:6" ht="33" customHeight="1">
      <c r="A23" s="34" t="s">
        <v>337</v>
      </c>
      <c r="B23" s="109" t="str">
        <f>IF('Sch-1'!B28=0,"", 'Sch-1'!B28)</f>
        <v/>
      </c>
      <c r="C23" s="533"/>
      <c r="D23" s="35" t="s">
        <v>232</v>
      </c>
      <c r="E23" s="110" t="str">
        <f>IF('Sch-1'!N27=0,"",'Sch-1'!N27)</f>
        <v/>
      </c>
      <c r="F23" s="36"/>
    </row>
    <row r="24" spans="1:6" ht="33" customHeight="1">
      <c r="A24" s="3"/>
      <c r="B24" s="534"/>
      <c r="C24" s="533"/>
      <c r="D24" s="35" t="s">
        <v>233</v>
      </c>
      <c r="E24" s="110" t="str">
        <f>IF('Sch-1'!N28=0,"",'Sch-1'!N28)</f>
        <v/>
      </c>
      <c r="F24" s="36"/>
    </row>
    <row r="25" spans="1:6" ht="33" customHeight="1">
      <c r="A25" s="3"/>
      <c r="B25" s="7"/>
      <c r="C25" s="1"/>
      <c r="D25" s="35"/>
      <c r="F25" s="36"/>
    </row>
    <row r="26" spans="1:6" ht="21.95" customHeight="1">
      <c r="A26" s="56"/>
      <c r="B26" s="56"/>
      <c r="C26" s="56"/>
      <c r="D26" s="56"/>
      <c r="E26" s="57"/>
    </row>
    <row r="27" spans="1:6" ht="21.95" customHeight="1">
      <c r="A27" s="56"/>
      <c r="B27" s="56"/>
      <c r="C27" s="56"/>
      <c r="D27" s="56"/>
      <c r="E27" s="57"/>
    </row>
    <row r="28" spans="1:6" ht="21.95" customHeight="1">
      <c r="A28" s="56"/>
      <c r="B28" s="56"/>
      <c r="C28" s="56"/>
      <c r="D28" s="56"/>
      <c r="E28" s="57"/>
    </row>
    <row r="29" spans="1:6" ht="21.95" customHeight="1">
      <c r="A29" s="56"/>
      <c r="B29" s="56"/>
      <c r="C29" s="56"/>
      <c r="D29" s="56"/>
      <c r="E29" s="57"/>
    </row>
    <row r="30" spans="1:6" ht="21.95" customHeight="1">
      <c r="A30" s="56"/>
      <c r="B30" s="56"/>
      <c r="C30" s="56"/>
      <c r="D30" s="56"/>
      <c r="E30" s="57"/>
    </row>
    <row r="31" spans="1:6" ht="21.95" customHeight="1">
      <c r="A31" s="56"/>
      <c r="B31" s="56"/>
      <c r="C31" s="56"/>
      <c r="D31" s="56"/>
      <c r="E31" s="5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CFB5" sheet="1" formatColumns="0" formatRows="0" selectLockedCells="1"/>
  <dataConsolidate/>
  <customSheetViews>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0"/>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0"/>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dataValidation allowBlank="1" showInputMessage="1" showErrorMessage="1" prompt="You may write remarks regarding Sales Tax here." sqref="D17:E17"/>
  </dataValidations>
  <printOptions horizontalCentered="1"/>
  <pageMargins left="0.31" right="0.25" top="0.23" bottom="0.23" header="0.27" footer="0.24"/>
  <pageSetup paperSize="9" scale="75" fitToHeight="0" orientation="portrait" horizontalDpi="4294967295" verticalDpi="4294967295" r:id="rId32"/>
  <headerFooter alignWithMargins="0">
    <oddFooter>&amp;R&amp;"Book Antiqua,Bold"&amp;10Schedule-4/ Page &amp;P of &amp;N</oddFooter>
  </headerFooter>
  <drawing r:id="rId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Venkatesh Karri {वेंकटेश कर्री}</cp:lastModifiedBy>
  <cp:lastPrinted>2021-04-13T07:05:41Z</cp:lastPrinted>
  <dcterms:created xsi:type="dcterms:W3CDTF">2001-07-26T10:23:15Z</dcterms:created>
  <dcterms:modified xsi:type="dcterms:W3CDTF">2022-12-14T16:57:45Z</dcterms:modified>
</cp:coreProperties>
</file>