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codeName="ThisWorkbook" defaultThemeVersion="124226"/>
  <xr:revisionPtr revIDLastSave="8" documentId="13_ncr:1_{858D6002-2542-4D73-851D-B0659DD49567}" xr6:coauthVersionLast="47" xr6:coauthVersionMax="47" xr10:uidLastSave="{6FB1434D-5C62-45C2-8B79-B13ED26B2A2E}"/>
  <bookViews>
    <workbookView xWindow="-120" yWindow="-120" windowWidth="29040" windowHeight="15720" tabRatio="946" firstSheet="1" activeTab="3" xr2:uid="{00000000-000D-0000-FFFF-FFFF00000000}"/>
  </bookViews>
  <sheets>
    <sheet name="Sheet1" sheetId="1" state="hidden" r:id="rId1"/>
    <sheet name="Basic" sheetId="2" r:id="rId2"/>
    <sheet name="Details" sheetId="3" r:id="rId3"/>
    <sheet name="Schedule-I" sheetId="60" r:id="rId4"/>
    <sheet name="Summary" sheetId="5" r:id="rId5"/>
  </sheets>
  <externalReferences>
    <externalReference r:id="rId6"/>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9" i="60" l="1"/>
  <c r="E109" i="60"/>
  <c r="J109" i="60" s="1"/>
  <c r="H108" i="60"/>
  <c r="E108" i="60"/>
  <c r="J108" i="60" s="1"/>
  <c r="H107" i="60"/>
  <c r="E107" i="60"/>
  <c r="H106" i="60"/>
  <c r="E106" i="60"/>
  <c r="J106" i="60" s="1"/>
  <c r="H105" i="60"/>
  <c r="E105" i="60"/>
  <c r="J105" i="60" s="1"/>
  <c r="H104" i="60"/>
  <c r="E104" i="60"/>
  <c r="H103" i="60"/>
  <c r="E103" i="60"/>
  <c r="J103" i="60" s="1"/>
  <c r="H102" i="60"/>
  <c r="E102" i="60"/>
  <c r="J102" i="60" s="1"/>
  <c r="H101" i="60"/>
  <c r="E101" i="60"/>
  <c r="H100" i="60"/>
  <c r="E100" i="60"/>
  <c r="J100" i="60" s="1"/>
  <c r="H99" i="60"/>
  <c r="E99" i="60"/>
  <c r="J99" i="60" s="1"/>
  <c r="G98" i="60"/>
  <c r="H98" i="60" s="1"/>
  <c r="E98" i="60"/>
  <c r="J98" i="60" s="1"/>
  <c r="F96" i="60"/>
  <c r="G96" i="60" s="1"/>
  <c r="E96" i="60"/>
  <c r="F95" i="60"/>
  <c r="G95" i="60" s="1"/>
  <c r="H95" i="60" s="1"/>
  <c r="E95" i="60"/>
  <c r="I95" i="60" s="1"/>
  <c r="F94" i="60"/>
  <c r="G94" i="60" s="1"/>
  <c r="E94" i="60"/>
  <c r="F93" i="60"/>
  <c r="G93" i="60" s="1"/>
  <c r="H93" i="60" s="1"/>
  <c r="E93" i="60"/>
  <c r="I93" i="60" s="1"/>
  <c r="F92" i="60"/>
  <c r="G92" i="60" s="1"/>
  <c r="E92" i="60"/>
  <c r="F91" i="60"/>
  <c r="G91" i="60" s="1"/>
  <c r="H91" i="60" s="1"/>
  <c r="E91" i="60"/>
  <c r="I91" i="60" s="1"/>
  <c r="F90" i="60"/>
  <c r="G90" i="60" s="1"/>
  <c r="E90" i="60"/>
  <c r="F89" i="60"/>
  <c r="G89" i="60" s="1"/>
  <c r="H89" i="60" s="1"/>
  <c r="E89" i="60"/>
  <c r="I89" i="60" s="1"/>
  <c r="F88" i="60"/>
  <c r="G88" i="60" s="1"/>
  <c r="E88" i="60"/>
  <c r="F87" i="60"/>
  <c r="G87" i="60" s="1"/>
  <c r="H87" i="60" s="1"/>
  <c r="E87" i="60"/>
  <c r="I87" i="60" s="1"/>
  <c r="F86" i="60"/>
  <c r="G86" i="60" s="1"/>
  <c r="H86" i="60" s="1"/>
  <c r="E86" i="60"/>
  <c r="J86" i="60" s="1"/>
  <c r="F85" i="60"/>
  <c r="G85" i="60" s="1"/>
  <c r="H85" i="60" s="1"/>
  <c r="E85" i="60"/>
  <c r="I85" i="60" s="1"/>
  <c r="F84" i="60"/>
  <c r="G84" i="60" s="1"/>
  <c r="H84" i="60" s="1"/>
  <c r="E84" i="60"/>
  <c r="J84" i="60" s="1"/>
  <c r="F83" i="60"/>
  <c r="G83" i="60" s="1"/>
  <c r="H83" i="60" s="1"/>
  <c r="E83" i="60"/>
  <c r="I83" i="60" s="1"/>
  <c r="F82" i="60"/>
  <c r="G82" i="60" s="1"/>
  <c r="H82" i="60" s="1"/>
  <c r="E82" i="60"/>
  <c r="F80" i="60"/>
  <c r="G80" i="60" s="1"/>
  <c r="H80" i="60" s="1"/>
  <c r="E80" i="60"/>
  <c r="I80" i="60" s="1"/>
  <c r="F79" i="60"/>
  <c r="G79" i="60" s="1"/>
  <c r="H79" i="60" s="1"/>
  <c r="E79" i="60"/>
  <c r="H77" i="60"/>
  <c r="E77" i="60"/>
  <c r="I77" i="60" s="1"/>
  <c r="G76" i="60"/>
  <c r="H76" i="60" s="1"/>
  <c r="E76" i="60"/>
  <c r="I76" i="60" s="1"/>
  <c r="G75" i="60"/>
  <c r="H75" i="60" s="1"/>
  <c r="E75" i="60"/>
  <c r="G74" i="60"/>
  <c r="H74" i="60" s="1"/>
  <c r="E74" i="60"/>
  <c r="I74" i="60" s="1"/>
  <c r="G73" i="60"/>
  <c r="H73" i="60" s="1"/>
  <c r="E73" i="60"/>
  <c r="J73" i="60" s="1"/>
  <c r="G72" i="60"/>
  <c r="H72" i="60" s="1"/>
  <c r="E72" i="60"/>
  <c r="I72" i="60" s="1"/>
  <c r="G70" i="60"/>
  <c r="H70" i="60" s="1"/>
  <c r="E70" i="60"/>
  <c r="J70" i="60" s="1"/>
  <c r="G69" i="60"/>
  <c r="H69" i="60" s="1"/>
  <c r="J69" i="60" s="1"/>
  <c r="E69" i="60"/>
  <c r="I69" i="60" s="1"/>
  <c r="G68" i="60"/>
  <c r="H68" i="60" s="1"/>
  <c r="E68" i="60"/>
  <c r="J68" i="60" s="1"/>
  <c r="G67" i="60"/>
  <c r="H67" i="60" s="1"/>
  <c r="E67" i="60"/>
  <c r="I67" i="60" s="1"/>
  <c r="H65" i="60"/>
  <c r="E65" i="60"/>
  <c r="H64" i="60"/>
  <c r="E64" i="60"/>
  <c r="G63" i="60"/>
  <c r="H63" i="60" s="1"/>
  <c r="E63" i="60"/>
  <c r="G62" i="60"/>
  <c r="H62" i="60" s="1"/>
  <c r="E62" i="60"/>
  <c r="I62" i="60" s="1"/>
  <c r="G61" i="60"/>
  <c r="H61" i="60" s="1"/>
  <c r="E61" i="60"/>
  <c r="J61" i="60" s="1"/>
  <c r="G60" i="60"/>
  <c r="H60" i="60" s="1"/>
  <c r="E60" i="60"/>
  <c r="I60" i="60" s="1"/>
  <c r="G59" i="60"/>
  <c r="H59" i="60" s="1"/>
  <c r="E59" i="60"/>
  <c r="J59" i="60" s="1"/>
  <c r="G58" i="60"/>
  <c r="H58" i="60" s="1"/>
  <c r="J58" i="60" s="1"/>
  <c r="E58" i="60"/>
  <c r="I58" i="60" s="1"/>
  <c r="G57" i="60"/>
  <c r="H57" i="60" s="1"/>
  <c r="E57" i="60"/>
  <c r="J57" i="60" s="1"/>
  <c r="G56" i="60"/>
  <c r="H56" i="60" s="1"/>
  <c r="J56" i="60" s="1"/>
  <c r="E56" i="60"/>
  <c r="I56" i="60" s="1"/>
  <c r="G54" i="60"/>
  <c r="H54" i="60" s="1"/>
  <c r="E54" i="60"/>
  <c r="J54" i="60" s="1"/>
  <c r="G53" i="60"/>
  <c r="H53" i="60" s="1"/>
  <c r="E53" i="60"/>
  <c r="G51" i="60"/>
  <c r="H51" i="60" s="1"/>
  <c r="E51" i="60"/>
  <c r="I51" i="60" s="1"/>
  <c r="G50" i="60"/>
  <c r="H50" i="60" s="1"/>
  <c r="E50" i="60"/>
  <c r="I50" i="60" s="1"/>
  <c r="H49" i="60"/>
  <c r="E49" i="60"/>
  <c r="J49" i="60" s="1"/>
  <c r="G48" i="60"/>
  <c r="H48" i="60" s="1"/>
  <c r="E48" i="60"/>
  <c r="J48" i="60" s="1"/>
  <c r="H47" i="60"/>
  <c r="G47" i="60"/>
  <c r="E47" i="60"/>
  <c r="G46" i="60"/>
  <c r="H46" i="60" s="1"/>
  <c r="E46" i="60"/>
  <c r="I46" i="60" s="1"/>
  <c r="G45" i="60"/>
  <c r="H45" i="60" s="1"/>
  <c r="E45" i="60"/>
  <c r="I45" i="60" s="1"/>
  <c r="G44" i="60"/>
  <c r="H44" i="60" s="1"/>
  <c r="E44" i="60"/>
  <c r="G43" i="60"/>
  <c r="H43" i="60" s="1"/>
  <c r="E43" i="60"/>
  <c r="G42" i="60"/>
  <c r="H42" i="60" s="1"/>
  <c r="E42" i="60"/>
  <c r="J42" i="60" s="1"/>
  <c r="G41" i="60"/>
  <c r="H41" i="60" s="1"/>
  <c r="E41" i="60"/>
  <c r="I41" i="60" s="1"/>
  <c r="G40" i="60"/>
  <c r="H40" i="60" s="1"/>
  <c r="E40" i="60"/>
  <c r="J40" i="60" s="1"/>
  <c r="G39" i="60"/>
  <c r="H39" i="60" s="1"/>
  <c r="E39" i="60"/>
  <c r="I39" i="60" s="1"/>
  <c r="G38" i="60"/>
  <c r="H38" i="60" s="1"/>
  <c r="E38" i="60"/>
  <c r="I38" i="60" s="1"/>
  <c r="G37" i="60"/>
  <c r="H37" i="60" s="1"/>
  <c r="E37" i="60"/>
  <c r="I37" i="60" s="1"/>
  <c r="G36" i="60"/>
  <c r="H36" i="60" s="1"/>
  <c r="E36" i="60"/>
  <c r="J36" i="60" s="1"/>
  <c r="G35" i="60"/>
  <c r="H35" i="60" s="1"/>
  <c r="E35" i="60"/>
  <c r="G34" i="60"/>
  <c r="H34" i="60" s="1"/>
  <c r="E34" i="60"/>
  <c r="G33" i="60"/>
  <c r="H33" i="60" s="1"/>
  <c r="E33" i="60"/>
  <c r="I33" i="60" s="1"/>
  <c r="G32" i="60"/>
  <c r="H32" i="60" s="1"/>
  <c r="E32" i="60"/>
  <c r="G31" i="60"/>
  <c r="H31" i="60" s="1"/>
  <c r="E31" i="60"/>
  <c r="I31" i="60" s="1"/>
  <c r="G30" i="60"/>
  <c r="H30" i="60" s="1"/>
  <c r="E30" i="60"/>
  <c r="G29" i="60"/>
  <c r="H29" i="60" s="1"/>
  <c r="E29" i="60"/>
  <c r="I29" i="60" s="1"/>
  <c r="G28" i="60"/>
  <c r="H28" i="60" s="1"/>
  <c r="E28" i="60"/>
  <c r="J28" i="60" s="1"/>
  <c r="G27" i="60"/>
  <c r="H27" i="60" s="1"/>
  <c r="J27" i="60" s="1"/>
  <c r="E27" i="60"/>
  <c r="I27" i="60" s="1"/>
  <c r="G26" i="60"/>
  <c r="H26" i="60" s="1"/>
  <c r="E26" i="60"/>
  <c r="J26" i="60" s="1"/>
  <c r="G25" i="60"/>
  <c r="H25" i="60" s="1"/>
  <c r="E25" i="60"/>
  <c r="I25" i="60" s="1"/>
  <c r="G24" i="60"/>
  <c r="H24" i="60" s="1"/>
  <c r="E24" i="60"/>
  <c r="J24" i="60" s="1"/>
  <c r="G23" i="60"/>
  <c r="H23" i="60" s="1"/>
  <c r="E23" i="60"/>
  <c r="G22" i="60"/>
  <c r="H22" i="60" s="1"/>
  <c r="E22" i="60"/>
  <c r="I22" i="60" s="1"/>
  <c r="F21" i="60"/>
  <c r="G21" i="60" s="1"/>
  <c r="H21" i="60" s="1"/>
  <c r="E21" i="60"/>
  <c r="I21" i="60" s="1"/>
  <c r="H20" i="60"/>
  <c r="G20" i="60"/>
  <c r="E20" i="60"/>
  <c r="I20" i="60" s="1"/>
  <c r="G19" i="60"/>
  <c r="H19" i="60" s="1"/>
  <c r="E19" i="60"/>
  <c r="I19" i="60" s="1"/>
  <c r="G18" i="60"/>
  <c r="H18" i="60" s="1"/>
  <c r="E18" i="60"/>
  <c r="I18" i="60" s="1"/>
  <c r="G17" i="60"/>
  <c r="H17" i="60" s="1"/>
  <c r="E17" i="60"/>
  <c r="J17" i="60" s="1"/>
  <c r="G16" i="60"/>
  <c r="H16" i="60" s="1"/>
  <c r="E16" i="60"/>
  <c r="G15" i="60"/>
  <c r="H15" i="60" s="1"/>
  <c r="E15" i="60"/>
  <c r="I15" i="60" s="1"/>
  <c r="G13" i="60"/>
  <c r="H13" i="60" s="1"/>
  <c r="E13" i="60"/>
  <c r="I13" i="60" s="1"/>
  <c r="G12" i="60"/>
  <c r="H12" i="60" s="1"/>
  <c r="E12" i="60"/>
  <c r="G11" i="60"/>
  <c r="H11" i="60" s="1"/>
  <c r="E11" i="60"/>
  <c r="I11" i="60" s="1"/>
  <c r="G10" i="60"/>
  <c r="H10" i="60" s="1"/>
  <c r="E10" i="60"/>
  <c r="G9" i="60"/>
  <c r="H9" i="60" s="1"/>
  <c r="E9" i="60"/>
  <c r="I9" i="60" s="1"/>
  <c r="G8" i="60"/>
  <c r="H8" i="60" s="1"/>
  <c r="E8" i="60"/>
  <c r="J8" i="60" s="1"/>
  <c r="G7" i="60"/>
  <c r="H7" i="60" s="1"/>
  <c r="E7" i="60"/>
  <c r="I7" i="60" s="1"/>
  <c r="G6" i="60"/>
  <c r="H6" i="60" s="1"/>
  <c r="E6" i="60"/>
  <c r="J6" i="60" s="1"/>
  <c r="H4" i="60"/>
  <c r="G4" i="60"/>
  <c r="E4" i="60"/>
  <c r="I4" i="60" s="1"/>
  <c r="A2" i="3"/>
  <c r="A2" i="2"/>
  <c r="J39" i="60" l="1"/>
  <c r="J34" i="60"/>
  <c r="J75" i="60"/>
  <c r="J7" i="60"/>
  <c r="J20" i="60"/>
  <c r="I102" i="60"/>
  <c r="J22" i="60"/>
  <c r="J51" i="60"/>
  <c r="J32" i="60"/>
  <c r="I68" i="60"/>
  <c r="I34" i="60"/>
  <c r="J89" i="60"/>
  <c r="J95" i="60"/>
  <c r="J44" i="60"/>
  <c r="J12" i="60"/>
  <c r="I108" i="60"/>
  <c r="J46" i="60"/>
  <c r="J15" i="60"/>
  <c r="J80" i="60"/>
  <c r="J87" i="60"/>
  <c r="I99" i="60"/>
  <c r="I6" i="60"/>
  <c r="J21" i="60"/>
  <c r="I26" i="60"/>
  <c r="J50" i="60"/>
  <c r="J85" i="60"/>
  <c r="J63" i="60"/>
  <c r="J82" i="60"/>
  <c r="J93" i="60"/>
  <c r="J83" i="60"/>
  <c r="J77" i="60"/>
  <c r="J91" i="60"/>
  <c r="I57" i="60"/>
  <c r="J74" i="60"/>
  <c r="I43" i="60"/>
  <c r="I105" i="60"/>
  <c r="J47" i="60"/>
  <c r="I47" i="60"/>
  <c r="I90" i="60"/>
  <c r="H90" i="60"/>
  <c r="J23" i="60"/>
  <c r="I23" i="60"/>
  <c r="J79" i="60"/>
  <c r="J16" i="60"/>
  <c r="I16" i="60"/>
  <c r="J60" i="60"/>
  <c r="J101" i="60"/>
  <c r="I101" i="60"/>
  <c r="J53" i="60"/>
  <c r="I53" i="60"/>
  <c r="J67" i="60"/>
  <c r="I96" i="60"/>
  <c r="H96" i="60"/>
  <c r="J96" i="60" s="1"/>
  <c r="I44" i="60"/>
  <c r="J76" i="60"/>
  <c r="J9" i="60"/>
  <c r="J13" i="60"/>
  <c r="J18" i="60"/>
  <c r="J29" i="60"/>
  <c r="J33" i="60"/>
  <c r="J37" i="60"/>
  <c r="I49" i="60"/>
  <c r="J104" i="60"/>
  <c r="I104" i="60"/>
  <c r="J64" i="60"/>
  <c r="I64" i="60"/>
  <c r="I10" i="60"/>
  <c r="I30" i="60"/>
  <c r="J35" i="60"/>
  <c r="I35" i="60"/>
  <c r="I42" i="60"/>
  <c r="J65" i="60"/>
  <c r="I65" i="60"/>
  <c r="I94" i="60"/>
  <c r="H94" i="60"/>
  <c r="J94" i="60" s="1"/>
  <c r="J90" i="60"/>
  <c r="I61" i="60"/>
  <c r="J107" i="60"/>
  <c r="I107" i="60"/>
  <c r="I75" i="60"/>
  <c r="I12" i="60"/>
  <c r="I32" i="60"/>
  <c r="J72" i="60"/>
  <c r="J4" i="60"/>
  <c r="J25" i="60"/>
  <c r="I92" i="60"/>
  <c r="H92" i="60"/>
  <c r="J92" i="60" s="1"/>
  <c r="J10" i="60"/>
  <c r="J19" i="60"/>
  <c r="J30" i="60"/>
  <c r="J38" i="60"/>
  <c r="J41" i="60"/>
  <c r="J45" i="60"/>
  <c r="I63" i="60"/>
  <c r="I73" i="60"/>
  <c r="I88" i="60"/>
  <c r="H88" i="60"/>
  <c r="J88" i="60" s="1"/>
  <c r="I79" i="60"/>
  <c r="I82" i="60"/>
  <c r="I84" i="60"/>
  <c r="I86" i="60"/>
  <c r="I8" i="60"/>
  <c r="I28" i="60"/>
  <c r="I40" i="60"/>
  <c r="I59" i="60"/>
  <c r="I70" i="60"/>
  <c r="I100" i="60"/>
  <c r="I103" i="60"/>
  <c r="I106" i="60"/>
  <c r="I109" i="60"/>
  <c r="J11" i="60"/>
  <c r="I17" i="60"/>
  <c r="I24" i="60"/>
  <c r="J31" i="60"/>
  <c r="I36" i="60"/>
  <c r="J43" i="60"/>
  <c r="I48" i="60"/>
  <c r="I54" i="60"/>
  <c r="J62" i="60"/>
  <c r="I98" i="60"/>
  <c r="I110" i="60" l="1"/>
  <c r="I111" i="60" s="1"/>
  <c r="I113" i="60" s="1"/>
  <c r="H14" i="5" s="1"/>
  <c r="J110" i="60"/>
  <c r="J111" i="60" s="1"/>
  <c r="I114" i="60" l="1"/>
  <c r="I115" i="60" l="1"/>
  <c r="H15" i="5"/>
  <c r="C7" i="5" l="1"/>
  <c r="C6" i="5"/>
  <c r="C5" i="5"/>
  <c r="C4" i="5"/>
  <c r="G20" i="5" l="1"/>
  <c r="G19" i="5"/>
  <c r="B20" i="5"/>
  <c r="B19" i="5"/>
  <c r="A2" i="5" l="1"/>
  <c r="A1" i="5"/>
  <c r="A1" i="3"/>
  <c r="A1" i="2"/>
  <c r="H16" i="5" l="1"/>
</calcChain>
</file>

<file path=xl/sharedStrings.xml><?xml version="1.0" encoding="utf-8"?>
<sst xmlns="http://schemas.openxmlformats.org/spreadsheetml/2006/main" count="398" uniqueCount="271">
  <si>
    <t>Name of the Package</t>
  </si>
  <si>
    <t>General Guidelines for filling up the Price Schedule and other attachments.</t>
  </si>
  <si>
    <t>All the cells in Summary will be auto filled, therefore no cell is required to be filled in that sheet.</t>
  </si>
  <si>
    <t>Instructions ,if any will be displayed automatically after selecting the cell.</t>
  </si>
  <si>
    <t>Click here to proceed.</t>
  </si>
  <si>
    <t>Fill only Green shaded cells in Details and Schedule-I.</t>
  </si>
  <si>
    <t>पावर ग्रिड कारपोरेशन ऑफ इण्डिया लिमिटेड</t>
  </si>
  <si>
    <t>(भारत सरकार का उद्यम)</t>
  </si>
  <si>
    <t>Power Grid Corporation of India Limited</t>
  </si>
  <si>
    <t>(A Government of India Enterprises)</t>
  </si>
  <si>
    <t>Enter the following details of the bidder</t>
  </si>
  <si>
    <t>Name of the bidder</t>
  </si>
  <si>
    <t>Address</t>
  </si>
  <si>
    <t>Contact No.</t>
  </si>
  <si>
    <t xml:space="preserve">E-mail </t>
  </si>
  <si>
    <t>Alternative E-mail</t>
  </si>
  <si>
    <t>Printed Name</t>
  </si>
  <si>
    <t xml:space="preserve">Designation </t>
  </si>
  <si>
    <t>Place</t>
  </si>
  <si>
    <t>Date</t>
  </si>
  <si>
    <t>To,</t>
  </si>
  <si>
    <t>Contracts and Materials Department</t>
  </si>
  <si>
    <t>POWER GRID CORPORATION OF INDIA LIMITED</t>
  </si>
  <si>
    <t>VIDYUT BOARD COLONY, SHASTRINAGAR, PATNA-23</t>
  </si>
  <si>
    <t>Designation</t>
  </si>
  <si>
    <t>We declare that following are our Total Bid Prices in Rupees for the expenditure incurred for the entire scope of work as specified in the specifications and documents. We have indicated Total Estimated  Cost as indicated in the "Bill of Quantity(BOQ) &amp; Prices" covering entire scope of works enclosed herewith as Schedule-I.</t>
  </si>
  <si>
    <t>I</t>
  </si>
  <si>
    <t>II</t>
  </si>
  <si>
    <t>Total GST on services/Installation as per Schedule-I</t>
  </si>
  <si>
    <t>III</t>
  </si>
  <si>
    <t>Toal BID Price including all taxes</t>
  </si>
  <si>
    <t>Sqm</t>
  </si>
  <si>
    <t>Quoted Price</t>
  </si>
  <si>
    <t>GST (in percentage )@</t>
  </si>
  <si>
    <t>Total amount including taxes</t>
  </si>
  <si>
    <t>Total for Installation/Services as per Schedule-I</t>
  </si>
  <si>
    <t>Each</t>
  </si>
  <si>
    <t>A</t>
  </si>
  <si>
    <t>B</t>
  </si>
  <si>
    <t>C</t>
  </si>
  <si>
    <t>Above (+)and below (-)(in %): To be quoted by bidder</t>
  </si>
  <si>
    <t>Unit</t>
  </si>
  <si>
    <t>Cum</t>
  </si>
  <si>
    <t>Kg</t>
  </si>
  <si>
    <t>Set</t>
  </si>
  <si>
    <t>4.1.3</t>
  </si>
  <si>
    <t>6.1.2</t>
  </si>
  <si>
    <t>5.9.1</t>
  </si>
  <si>
    <t>5.9.3</t>
  </si>
  <si>
    <t>13.4.2</t>
  </si>
  <si>
    <t>metre</t>
  </si>
  <si>
    <t>D</t>
  </si>
  <si>
    <t>E</t>
  </si>
  <si>
    <t>5.1.2</t>
  </si>
  <si>
    <t>8.2.2.2</t>
  </si>
  <si>
    <t>kg</t>
  </si>
  <si>
    <t>sqm</t>
  </si>
  <si>
    <t>each</t>
  </si>
  <si>
    <t>32 mm nominal bore</t>
  </si>
  <si>
    <t xml:space="preserve">Each </t>
  </si>
  <si>
    <t>Remarks</t>
  </si>
  <si>
    <t>S.no.</t>
  </si>
  <si>
    <t>DSR 2023 item no.</t>
  </si>
  <si>
    <t>Item Description</t>
  </si>
  <si>
    <t>Qty.</t>
  </si>
  <si>
    <t>DSR 2023 Rate</t>
  </si>
  <si>
    <t>Base price excl. GST</t>
  </si>
  <si>
    <t>Base price incl. GST</t>
  </si>
  <si>
    <t>Amount excl. GST</t>
  </si>
  <si>
    <t>Amount incl. GST</t>
  </si>
  <si>
    <t>F</t>
  </si>
  <si>
    <t>G=F/1.18</t>
  </si>
  <si>
    <t>H=Gx1.18</t>
  </si>
  <si>
    <t>I=ExG</t>
  </si>
  <si>
    <t>J=ExH</t>
  </si>
  <si>
    <t>K</t>
  </si>
  <si>
    <t xml:space="preserve">Preparation and consolidation of sub grade with power road roller of 8 to 12 tonne capacity after excavating earth to an average of 22.5cm depth, dressing to camber and consolidating with road roller including making good the undulations etc. and re-rolling the subgrade and disposal of surplus earthwith lead upto 50 metres. </t>
  </si>
  <si>
    <t>Supplying and stacking at site.</t>
  </si>
  <si>
    <t>i)</t>
  </si>
  <si>
    <t>16.3.1</t>
  </si>
  <si>
    <t>90 mm to 45 mm size stone aggregate</t>
  </si>
  <si>
    <t>cum</t>
  </si>
  <si>
    <t>16.3.2</t>
  </si>
  <si>
    <t>63 mm to 45 mm size stone aggregate</t>
  </si>
  <si>
    <t>iii)</t>
  </si>
  <si>
    <t>16.3.3</t>
  </si>
  <si>
    <t>53 mm to 22.4 mm size stone aggregate</t>
  </si>
  <si>
    <t>iv)</t>
  </si>
  <si>
    <t>16.3.6</t>
  </si>
  <si>
    <t>Stone screening 13.2 mm nominal size (Type A)</t>
  </si>
  <si>
    <t>Laying, spreading and compacting stone aggregate of specified sizes to WBM specifications in uniform thickness, hand picking, rolling with 3 wheeled road/vibratory roller 8-10 tonne capacity in stages to proper grade and camber, applying and brooming requisite type of screening / binding material to fill up interstices of coarse aggregate, watering and compacting to the required density .</t>
  </si>
  <si>
    <t>4.1.8</t>
  </si>
  <si>
    <t>Providing and laying in position cement concrete of specified grade excluding the cost of centering and shuttering - All work up to plinth level :1:4:8 (1 Cement : 4 coarse sand (zone-III) derived from natural sources : 8 graded stone aggregate 40 mm nominal size derived from natural sources)</t>
  </si>
  <si>
    <t xml:space="preserve">Providing and laying in position specified grade of reinforced cement concrete, excluding the cost of centering, shuttering, finishing and reinforcement - All work up to plinth level :
 1:1.5:3 (1 cement : 1.5 coarse sand (zone-III) derived from natural sources : 3 graded stone aggregate 20 mm nominal size derived from natural sources). </t>
  </si>
  <si>
    <t>5.22.6/5.22A.6</t>
  </si>
  <si>
    <t>Steel reinforcement for R.C.C. work including straightening, cutting, bending, placing in position and binding all complete upto plinth level /above plinth level.
Thermo-Mechanically Treated bars of grade Fe-500D or more.</t>
  </si>
  <si>
    <t xml:space="preserve">Centering and shuttering including strutting, propping etc. and removal of form for-  </t>
  </si>
  <si>
    <t>Foundations, footings, bases of columns, etc. for mass concrete.</t>
  </si>
  <si>
    <t>ii)</t>
  </si>
  <si>
    <t>5.9.2</t>
  </si>
  <si>
    <t>Walls (any thickness) including attached pilasters, butteresses,
plinth and string courses etc.</t>
  </si>
  <si>
    <t xml:space="preserve">Sqm </t>
  </si>
  <si>
    <t>Suspended floors, roofs, landings, balconies and access
platform</t>
  </si>
  <si>
    <t>Providing and laying 60mm thick faciory made cement concrete interlocking paver block of M -30 grade made by block making machine with strong vibratory compaction, of approved size, design &amp; shape, laid in required colour and pattern over and including 50mm thick compacted bed of coarse sand, filling the joints with line sand etc. all complete as per the direction of Engineer-in-charge.</t>
  </si>
  <si>
    <t>11.19.2</t>
  </si>
  <si>
    <t>Chequered terrazo tiles 22 mm thick with graded marble chips of size up to 6 mm in floors, jointed with neat cement slurry mixed with pigment to match the shade of the tiles, including rubbing and polishing complete, on 20 mm thick bed of cement mortar 1:4 (1 cement :4 coarse sand) :
11.19.2 Medium shade pigment using 50% white cement, 50%
ordinary cement.</t>
  </si>
  <si>
    <t xml:space="preserve">Providing and laying in position cement concrete of specified grade excluding the cost of centering and shuttering - All work up to plinth level :1:2:4 (1 cement : 2 coarse sand (zone-III) derived from natural sources : 4 graded stone aggregate 20 mm nominal size derived from natural sources). </t>
  </si>
  <si>
    <t>Derived from 11.2</t>
  </si>
  <si>
    <t>Dry brick on flat flooring in required pattern with bricks of class designation 7.5 on a bed of 12 mm mud mortar, including filling joints with Jamuna sand, with common burnt clay non modular bricks.</t>
  </si>
  <si>
    <t>Supplying and filling in plinth with sand under floors, including watering, ramming, consolidating and dressing complete</t>
  </si>
  <si>
    <t>Brick work with common burnt clay F.P.S. (non modular) bricks of class designation 7.5 in foundation and plinth in:
6.1.2 Cement mortar 1:6 (1 cement : 6 coarse sand)</t>
  </si>
  <si>
    <t>6.12.2</t>
  </si>
  <si>
    <t xml:space="preserve">Half brick masonry with common burnt clay F.P.S. (non modular) bricks of class designation 7.5 in foundations and plinth in 6.12.2 cement mortar 1:4 (1 cement : 4 coarse sand). </t>
  </si>
  <si>
    <t>13.7.2</t>
  </si>
  <si>
    <t xml:space="preserve">12 mm cement plaster finished with a floating coat of neat cement of mix :1:4 (1 cement: 4 fine sand). </t>
  </si>
  <si>
    <t>Neat cement punning.</t>
  </si>
  <si>
    <t>16.70.1</t>
  </si>
  <si>
    <t>Providing and fixing G.I. chain link fabric fencing of required width in mesh size 50x50 mm including strengthening with 2 mm dia wire or nuts, bolts and washers as required complete as per the direction of Engineer-in-charge. 16.70.1 Made of G.I. wire of dia 4 mm</t>
  </si>
  <si>
    <t>Structural steel work in single section, fixed with or without connecting plate, including cutting, hoisting, fixing in position and applying a priming coat of approved steel primer all complete.</t>
  </si>
  <si>
    <t>12.50</t>
  </si>
  <si>
    <t>Providing and fixing precoated galvanised iron profile sheets (size, shape and pitch of corrugation as approved by Engineer-in-charge)0.50 mm (+ 0.05 %) total coated thickness with zinc coating 120 grams per sqm as per IS: 277, in 240 mpa steel grade, 5-7 microns epoxy primer on both side of the sheet and polyester top coat 15-18 microns. Sheet should have protective guard film of 25 microns minimum to avoid scratches during transportation and should be supplied in single length upto 12 metre or as desired by Engineer_x0002_in-charge. The sheet shall be fixed using self drilling /self tapping screws of size (5.5x 55 mm) with EPDM seal, complete upto any pitch in horizontal/ vertical or curved surfaces, excluding the cost of purlins, rafters and trusses and including cutting to size and shape wherever required.</t>
  </si>
  <si>
    <t>12.51.6</t>
  </si>
  <si>
    <t xml:space="preserve">Providing and fixing precoated galvanised steel sheet roofing
accessories 0.50 mm (+0.05 %) total coated thickness, Zinc coating 120 grams per sqm as per IS: 277, in 240 mpa steel grade, 5-7microns epoxy primer on both side of the sheet and polyester top coat 15-18 microns using self drilling/ self tapping screws complete :Gutter (600 mm over all girth) </t>
  </si>
  <si>
    <t>12.51.1</t>
  </si>
  <si>
    <t>Providing and fixing precoated galvanised steel sheet roofing
accessories 0.50 mm (+0.05 %) total coated thickness, Zinc coating 120 grams per sqm as per IS: 277, in 240 mpa steel grade, 5-7microns epoxy primer on both side of the sheet and polyester top coat 15-18 microns using self drilling/ self tapping screws complete :Ridges plain (500 - 600mm)</t>
  </si>
  <si>
    <t>Mtr.</t>
  </si>
  <si>
    <t>13.62.1</t>
  </si>
  <si>
    <t>Painting with synthetic enamel paint of approved brand and manufacture of required colour to give an even shade : 
13.62.1 Two or more coats on new work over an under coat of suitable shade with ordinary paint of approved brand and manufacture</t>
  </si>
  <si>
    <t>13.48A.1</t>
  </si>
  <si>
    <t>Finishing walls with 100% Premium acrylic emulsion paint having VOC less than 50 gm/litre and UV resistance as per IS 15489:2004, Alkali &amp; fungal resistance, dirt resistance exterior paint of required shade (Company Depot Tinted) with silicon additives.  New work (Two or more coats applied @ 1.43 litre/ 10 sqm. Over and including priming coat of exterior primer applied @ 0.90 litre/10 sqm.</t>
  </si>
  <si>
    <t>2.6.1</t>
  </si>
  <si>
    <t>Earth work in excavation by mechanical means (Hydraulic excavator)/ manual means over areas (exceeding 30 cm in depth, 1.5 m in width as well as 10 sqm on plan) including getting out and disposal of excavated earth lead upto 50 m and lift upto 1.5 m, as directed by Engineer-in_x0002_charge. 2.6.1 All kinds of soil.</t>
  </si>
  <si>
    <t>2.26.1</t>
  </si>
  <si>
    <t>Extra for every additional lift of 1.5 m or part thereof in excavation /banking excavated or stacked materials. All kinds of soil</t>
  </si>
  <si>
    <t>12 mm cement plaster of mix :1:6 (1 cement: 6 coarse sand)</t>
  </si>
  <si>
    <t>Filling available excavated earth (excluding rock) in trenches, plinth, sides of foundations etc. in layers not exceeding 20cm in depth, consolidating each deposited layer by ramming and watering, lead up to 50 m and lift upto 1.5 m.</t>
  </si>
  <si>
    <t>19.32.1</t>
  </si>
  <si>
    <t>Making soak pit 2.5 m diameter 3.0 metre deep with 45 x 45 cm dry brick honey comb shaft with bricks and S.W. drain pipe 100 mm diameter, 1.8 m long complete as per standard design. 19.32.1 With common burnt clay F.P.S. (non modular) bricks of class designation 7.5</t>
  </si>
  <si>
    <t>15.2.2</t>
  </si>
  <si>
    <t xml:space="preserve">Demolishing cement concrete manually/ by mechanical means including disposal of material within 50 metres lead as per direction of Engineer - in - charge. Nominal concrete 1:4:8 or leaner mix (i/c equivalent design mix) </t>
  </si>
  <si>
    <t>Demolishing R.C.C. work manually/ by mechanical means including stacking of steel bars and disposal of unserviceable material within 50 metres lead as per direction of Engineer - in- charge.</t>
  </si>
  <si>
    <t>15.7.4</t>
  </si>
  <si>
    <t>Demolishing brick work manually/ by mechanical means including stacking of serviceable material and disposal of unserviceable material within 50 metres lead as per direction of Engineer-in-charge.
15.7.4 In cement mortar</t>
  </si>
  <si>
    <t>Providing and laying at or near ground level factory made kerb stone of M-25 grade cement concrete in position to the required line, level and curvature, jointed with cement mortar 1:3 (1 cement: 3 coarse sand), including making joints with or without grooves (thickness of joints except at sharp curve shall not to more than 5mm), including making drainage opening wherever required complete etc. as per direction of Engineer-in-charge (length of finished kerb edging shall be measured for payment). (Precast C.C. kerb stone shall be approved by Engineer-in-charge).</t>
  </si>
  <si>
    <t xml:space="preserve">Providing and fixing 18 mm thick gang saw cut, mirror polished,premoulded and prepolished, machine cut for kitchen platforms, vanity counters, window sills, facias and similar locations of required size,approved shade, colour and texture laid over 20 mm thick base cement mortar 1:4 (1 cement : 4 coarse sand), joints treated with white cement,mixed with matching pigment, epoxy touch ups, including rubbing, curing, moulding and polishing of edges to give high gloss finish etc. complete at all levels Granite stone slab of colour black, Cherry/Ruby red. Area of slab over 0.50 sqm. </t>
  </si>
  <si>
    <t>8.2.1.2</t>
  </si>
  <si>
    <t xml:space="preserve">Providing and fixing 18 mm thick gang saw cut, mirror polished,premoulded and prepolished, machine cut for kitchen platforms, vanity counters, window sills, facias and similar locations of required size, approved shade, colour and texture laid over 20 mm thick base cement mortar 1:4 (1 cement : 4 coarse sand), joints treated with white cement, mixed with matching pigment, epoxy touch ups, including rubbing, curing, moulding and polishing of edges to give high gloss finish etc. complete at all levels. Raj Nagar Plain white marble/ Udaipur green marble/ Zebra black marble- Area of slab over 0.50 sqm </t>
  </si>
  <si>
    <t>11.37A</t>
  </si>
  <si>
    <t>Providing and fixing 1st quality ceramic glazed floor tiles conforming to IS : 15622 (thickness to be specified by the manufacturer ) of approved make in all colours, shades except burgundy, bottle green, black of any size as approved by Engineer-in-Charge in skirting, risers of steps and dados over 12 mm thick bed of cement Mortar 1:3 (1 cement: 3 coarse
sand) and jointing with grey cement slurry @ 3.3kg per sqm
including pointing in white cement mixed with pigment of matching shade complete.</t>
  </si>
  <si>
    <t>Providing and fixing Ist quality ceramic glazed wall tiles conforming to IS: 15622 (thickness to be specified by the manufacturer), of approved make, in all colours, shades except burgundy, bottle green, black of any size as approved by Engineer-in-Charge, in skirting, risers of steps and dados, over 12 mm thick bed of cement mortar 1:3 (1 cement : 3
coarse sand) and jointing with grey cement slurry @ 3.3kg per sqm, including pointing in white cement mixed with pigment of matching shade complete.</t>
  </si>
  <si>
    <t>Making plinth protection 50mm thick of cement concrete 1:3:6 (1 cement: 3 coarse sand (zone-III) derived from natural sources : 6 graded stone aggregate 20 mm nominal size derived from natural sources) over 75mm thick bed of dry brick ballast 40 mm nominal size, well rammed and consolidated and grouted with fine sand, including necessary excavation, levelling &amp; dressing &amp; finishing the top smooth.</t>
  </si>
  <si>
    <t>38(i)</t>
  </si>
  <si>
    <t>12.41.2</t>
  </si>
  <si>
    <t>Providing and fixing on wall face unplasticised Rigid PVC rain water pipes conforming to IS : 13592 Type A, including jointing with seal ring conforming to IS : 5382, leaving 10 mm gap for thermal expansion, (i) Single socketed pipes. 110 mm diameter.</t>
  </si>
  <si>
    <t>SOR March24</t>
  </si>
  <si>
    <t>Providing &amp; Laying of SW pipes for external sewerage system as per technical specification 150mm dia pipe.</t>
  </si>
  <si>
    <t>−</t>
  </si>
  <si>
    <t>Providing and fixing stainless steel ( Grade 304) railing made of Hollow tubes, channels, plates etc., including welding, grinding, buffing, polishing and making curvature (wherever required) and fitting the same with necessary stainless steel nuts and bolts complete, i/c fixing the railing with necessary accessories &amp; stainless steel dash fasteners , stainless steel bolts etc., of required size, on the top of the floor or the side of
waist slab with suitable arrangement as per approval of Engineer-in_x0002_charge, (for payment purpose only weight of stainless steel members shall be considered excluding fixing accessories such as nuts, bolts, fasteners etc.)</t>
  </si>
  <si>
    <t>19.7.1.1</t>
  </si>
  <si>
    <t>Constructing brick masonry manhole in cement mortar 1:4 ( 1
cement : 4 coarse sand ) with R.C.C. top slab with 1:1.5:3 mix (1cement : 1.5 coarse sand (zone-III) : 3 graded stone aggregate 20mm nominal size), foundation concrete 1:4:8 mix (1 cement : 4coarse sand (zone-III) : 8 graded stone aggregate 40 mm nominal size), inside plastering 12 mm thick with cement mortar 1:3 (1 cement: 3 coarse sand) finished with floating coat of neat cement and making channels in cement concrete 1:2:4 (1 cement : 2 coarse sand : 4 graded stone aggregate 20 mm nominal size) finished with a floating coat of neat cement complete as per standard design :Inside size 90x80 cm and 45 cm deep including C.I. cover with frame (light duty) 455x610 mm internal dimensions, total weight of cover and frame to be not less than 38 kg (weight of cover 23 kg and weight of frame 15 kg) : With common burnt clay F.P.S. (non modular) bricks of class designation 7.5.</t>
  </si>
  <si>
    <t>Boring , Pump installation &amp; External water supply</t>
  </si>
  <si>
    <t>41(i)</t>
  </si>
  <si>
    <t>23.1.1.3</t>
  </si>
  <si>
    <t>Boring/drilling bore well of required dia for casing/ strainer pipe, by suitable method prescribed in IS: 2800 (part I), including collecting samples from different strata, preparing and submitting strata chart/bore log, including hire &amp; running charges of all equipments, tools, plants &amp; machineries required for the job, all complete as per direction of Engineer-in-charge, upto 90 metre depth below ground level. All types of soil 400 mm dia</t>
  </si>
  <si>
    <t>(ii)</t>
  </si>
  <si>
    <t>23.2.1.3</t>
  </si>
  <si>
    <t>Boring/drilling bore well of required dia for casing/ strainer pipe, by suitable method prescribed in IS: 2800 (part I), including collecting samples from different strata, preparing and submitting strata chart/ bore log, including hire &amp; running charges of all equipments, tools, plants &amp; machineries required for the job, all complete as per direction of Engineer -in-charge, beyond 90 metre &amp; upto 150 metre depth below ground level: All types of soil 400 mm dia.</t>
  </si>
  <si>
    <t xml:space="preserve">Mtr. </t>
  </si>
  <si>
    <t>Supply and installation of accessories</t>
  </si>
  <si>
    <t>23.15.2</t>
  </si>
  <si>
    <t>Providing and fixing Bail plug/ Bottom plug of required dia to the bottom of pipe assembly of tubewell as per IS:2800 (part I). 150 mm dia.</t>
  </si>
  <si>
    <t>23.14.2</t>
  </si>
  <si>
    <t>Providing and fixing M.S. clamp of required dia to the top of casing/housing pipe of tubewell as per IS: 2800 (part I), including necessary bolts &amp; nuts of required size complete. 150 mm clamp.</t>
  </si>
  <si>
    <t>Gravel packing in tubewell construction in accordance with IS: 4097, including providing gravel fine/ medium/ coarse, in required grading &amp; sizes as per actual requirement, all complete as per direction of Engineer-in-charge.</t>
  </si>
  <si>
    <t>Development of tube well in accordance with IS : 2800 (part I) and IS:11189, to establish maximum rate of usable water yield without sand content (beyond permissible limit), with required capacity air compressor, running the compressor for required time till well is fully developed, measuring yield of well by "V" notch method or any other approved method, measuring static level &amp; draw down etc. by step draw down method, collecting water samples &amp; getting tested in approved laboratory, i/c disinfection of tubewell, all complete, including hire &amp; labour charges of air compressor, tools &amp; accessories etc., all as per requirement and direction of Engineer-in-charge.</t>
  </si>
  <si>
    <t>Hour</t>
  </si>
  <si>
    <t>23.3.3</t>
  </si>
  <si>
    <t>Supplying, assembling, lowering and fixing in vertical position in bore well, unplasticized PVC medium well casing (CM) pipe of required dia, conforming to IS: 12818, including required hire and labour charges, fittings &amp; accessories etc. all complete, for all depths, as per direction of Engineer -in-charge. 200 mm nominal size dia.</t>
  </si>
  <si>
    <t>23.3.2</t>
  </si>
  <si>
    <t>Supplying, assembling, lowering and fixing in vertical position in bore well, unplasticized PVC medium well casing (CM) pipe of required dia, conforming to IS: 12818, including required hire and labour charges, fittings &amp; accessories etc. all complete, for all depths, as per direction of Engineer -in-charge. 150 mm nominal size dia.</t>
  </si>
  <si>
    <t>23.4.2</t>
  </si>
  <si>
    <t xml:space="preserve">Supplying, assembling, lowering and fixing in vertical position in bore well unplasticized PVC medium well screen (RMS) pipes with ribs, conforming to IS: 12818, including hire &amp; labour charges, fittings &amp; accessories etc. all complete, for all depths, as per direction of Engineer-in-charge. 150 mm nominal size dia. </t>
  </si>
  <si>
    <t>18.19.6.1</t>
  </si>
  <si>
    <t>Providing and fixing gun metal non- return valve of approved quality (screwed end) : 80 mm nominal bore Horizontal</t>
  </si>
  <si>
    <t>Delhi Jal Board SOR item no.2.1.6</t>
  </si>
  <si>
    <t>Supply and installation of 7.5HP submersible pump of make- Kirloskar, Crompton or equivalent all complete as per direction of Engineer-in-charge.</t>
  </si>
  <si>
    <t>Existing LOA rate</t>
  </si>
  <si>
    <t>Supply and installation of control panel for 7.5HP submersible pump.</t>
  </si>
  <si>
    <t>Providing and fixing Chlorinated Polyvinyl Chloride (CPVC) pipes, having thermal stability for hot &amp; cold water supply including all CPVC plain &amp; brass threaded fittings This includes jointing of pipes &amp; fittings with one step CPVC solvent cement, trenching, refilling &amp; testing of joints complete as per direction of Engineer in Charge.External work</t>
  </si>
  <si>
    <t>18.9.8</t>
  </si>
  <si>
    <t>80 mm nominal dia Pipes</t>
  </si>
  <si>
    <t>18.9.6</t>
  </si>
  <si>
    <t>50 mm nominal dia Pipes</t>
  </si>
  <si>
    <t>18.9.5</t>
  </si>
  <si>
    <t>40 mm nominal dia Pipes</t>
  </si>
  <si>
    <t>18.9.4</t>
  </si>
  <si>
    <t>32 mm nominal dia Pipes</t>
  </si>
  <si>
    <t>Providing and fixing gun metal gate valve with C.I. wheel of approved quality (screwed end) :</t>
  </si>
  <si>
    <t>18.17.6</t>
  </si>
  <si>
    <t>80 mm nominal bore</t>
  </si>
  <si>
    <t>18.17.4</t>
  </si>
  <si>
    <t>50 mm nominal bore</t>
  </si>
  <si>
    <t>18.17.3</t>
  </si>
  <si>
    <t>40 mm nominal bore</t>
  </si>
  <si>
    <t>18.17.2</t>
  </si>
  <si>
    <t>Providing and placing on terrace (at all floor levels) polyethylene water storage tank, IS : 12701 marked, with cover and suitable locking arrangement and making necessary holes for inlet, outlet and overflow pipes but without fittings and the base support for tank.</t>
  </si>
  <si>
    <t>Per Ltr.</t>
  </si>
  <si>
    <t>UPVC column pipe for pump hanging- 75mm dia</t>
  </si>
  <si>
    <t>Landscaping work</t>
  </si>
  <si>
    <t>DSR Horticulture 2020
2.33+20% P.E.</t>
  </si>
  <si>
    <t>Providing and laying Neelgiri/Mexican grass turf with earth 50mm to 60mm thickness of existing ground prepared with proper level and ramming with tools wooden (Dhurmos) and than rolling the surface with light roller make the surface smoothen and light waterning with sprinkler and maintenance for 30 days or more till the grass establish properly, as per direction of officer-in-charge.</t>
  </si>
  <si>
    <t>DSR Horticulture 2020
2.10.2+20% P.E.</t>
  </si>
  <si>
    <t>Grassing with selection No. 1 Doob grass including watering and maintenance of the lawn for 30 days or more till the grass forms a thick lawn, free from weeds and fit for mowing including supplying good earth, if needed (the grass and good earth shall be paid for separately). With grass Turf</t>
  </si>
  <si>
    <t>Supply of plants-</t>
  </si>
  <si>
    <t>DSR Horticulture 2020
7.10+20% P.E.</t>
  </si>
  <si>
    <t>Providing and stacking of Bottle palm of ht. 150-180 cm bottom girth 20-25cm well developed in big poly bags of size 25 cm as per direction of the officer-in-charge.</t>
  </si>
  <si>
    <t>DSR Horticulture 2020
3.77+20% P.E.</t>
  </si>
  <si>
    <t>Providing and displaying of Raphis Palm having ht. 75 cm to 90 cm with 15 to 18 equal suckers, well developed, full of fresh and healthy leaves from bottom to top in 35 cm PVC Pots/C.Pots &amp; as per direction of the officer-in-charge.</t>
  </si>
  <si>
    <t>DSR Horticulture 2020
10025+20% P.E.</t>
  </si>
  <si>
    <t>Areca Palm having ht. 1.20 m to 1.50 m with 5 to 6 suckers, well developed,fresh and healthy with lush green foliage in 25 cm size of Earthen pot /Plastic pot.</t>
  </si>
  <si>
    <t>DSR Horticulture 2020
10126+20% P.E.</t>
  </si>
  <si>
    <t>Impatiens in different colour well developed fresh and healthy (3 in one) well bloomed in 25 cm Earthen Pot/Plastic Pot.</t>
  </si>
  <si>
    <t>v)</t>
  </si>
  <si>
    <t>DSR Horticulture 2020
10144+20% P.E.</t>
  </si>
  <si>
    <t>Phlox in different colour well developed with fresh &amp; healthy foliage 30 cm ht., in full bloom with stacking in 25 cm Earthen Pot/Plastic Pot.</t>
  </si>
  <si>
    <t>vi)</t>
  </si>
  <si>
    <t>DSR Horticulture 2020
10098+20% P.E.</t>
  </si>
  <si>
    <t>Aster Hybrid variety in different colour, well developed with fresh &amp; healthy foliage in full bloom 25 to 30 cm ht., in 20 cm Earthen Pot/Plastic Pot.</t>
  </si>
  <si>
    <t>vii)</t>
  </si>
  <si>
    <t>DSR Horticulture 2020
10138+20% P.E.</t>
  </si>
  <si>
    <t>Pansy Hybrid Sakata well developed with fresh &amp; healthy foliage with 3 to 4 flower in bloom in 20 cm Earthen Pot/Plastic Pot.</t>
  </si>
  <si>
    <t>viii)</t>
  </si>
  <si>
    <t>DSR Horticulture 2020
10140+20% P.E.</t>
  </si>
  <si>
    <t>Petunia hybrid different colour single well developed in full bloom in 20 cm Earthen/Plastic Pot.</t>
  </si>
  <si>
    <t>ix)</t>
  </si>
  <si>
    <t>DSR Horticulture 2020
10102+20% P.E.</t>
  </si>
  <si>
    <t>Calendula double variety well developed with fresh &amp; healthy foliage in full bloom in 20 cm Earthen Pot/Plastic Pot.</t>
  </si>
  <si>
    <t>DSR Horticulture 2020
2.57.1+20% P.E.</t>
  </si>
  <si>
    <t>Plantation of Trees, Shrubs, and Hedge at site i/c watering and removal of unserveiceable material’s as per direction of officer in charge (excluding cast of plant &amp; water)-Trees Plant</t>
  </si>
  <si>
    <t>DSR Horticulture 2020
2.2+20% P.E.</t>
  </si>
  <si>
    <t>Supplying and stacking of good earth at site including royalty and carriage upto 5 km lead complete (earth measured in stacks will be reduced by 20% for payment).</t>
  </si>
  <si>
    <t>DSR Horticulture 2020
2.3+20% P.E.</t>
  </si>
  <si>
    <t>Supplying and stacking sludge at site including royalty and carriage upto 5km lead complete (sludge measured in stacks will be reduced by 8% for payment).</t>
  </si>
  <si>
    <t>DSR Horticulture 2020
2.4.3+20% P.E.</t>
  </si>
  <si>
    <t>Supplying and stacking at site dump manure from approved source, including carriage upto 5 km lead complete (manure measured in stacks will be reduced by 8% for payment) :Screened through sieve of I.S. designation 4.75 mm</t>
  </si>
  <si>
    <t xml:space="preserve">Cum </t>
  </si>
  <si>
    <t>DSR Horticulture 2020
2.9+20% P.E.</t>
  </si>
  <si>
    <t>Mixing earth and sludge or manure in the required proportion specified or directed by the Officer-in-charge.</t>
  </si>
  <si>
    <t>DSR Horticulture 2020
2.8+20% P.E.</t>
  </si>
  <si>
    <t>Spreading of sludge, dump manure and/or good earth in required thickness as per direction of officer-in-charge (cost of sludge, dump manure and/ or good earth to be paid separately).</t>
  </si>
  <si>
    <t>Electrical works</t>
  </si>
  <si>
    <t>Delhi Jal Board SOR item no.19.10.5</t>
  </si>
  <si>
    <t>New generation energy saving and
environmental friendly long life LED
street light made up of pressure die cast
aluminum housing with high efficient
LED as lighting source and PC cover
having TOP Opening separate driver
compartment with IP66 protection and
impact resistance of IK07. 45W LED</t>
  </si>
  <si>
    <t xml:space="preserve">Existing LOA rate </t>
  </si>
  <si>
    <t>Supply and installatrion of street light poles-3 to 6m</t>
  </si>
  <si>
    <t>Supply and installation of 1.1KV 3CX2.5Sqmm PVC power cable</t>
  </si>
  <si>
    <t>Supply and installation of 1.1KV 3CX6Sqmm PVC power cable</t>
  </si>
  <si>
    <t xml:space="preserve">Supply of high mast pole:
Item consisting of HDG MH-16 mtr (2 section)
Top: A/F-150mm, bottom: A/F-360mm
Section thickness: 3mm
Base plate: OD-520mm x 25mm
GI foundation bolt: M30X850mm (8 nos. 30mm dia. 850mm length)with all fabricated accessories like head frame, 2-wire rope system along with pulley, Lantern carriage, Anchor plate, Template, Lighting Arrestor, Winch bracket, z-bracket, CG clamp and disc make: polmax or equivalent quality. 
Bought out items: winch set, motor, SS wire rope, Trailing cable, wire clamp, Torque limiter, cable tie, chira pin, Aviation light, electric cable, hardware, junction box. </t>
  </si>
  <si>
    <t>Supply of panel: Automatic feeder pillar with timer and reverse/forward switch</t>
  </si>
  <si>
    <t>Supply of flood light: LED-200w/230V/50Hz (IP65) outdoor (A set of 15 nos. for each) per unit. Philips or equivalent make</t>
  </si>
  <si>
    <t>No.</t>
  </si>
  <si>
    <t>Erection of high mast /wiring and labour</t>
  </si>
  <si>
    <t>GI pipe earthing for high mast &amp; lighting arrestor as per attached drawing</t>
  </si>
  <si>
    <t>Erection of feeder &amp; control panel, 32A 4pole MCB, 25A contactor, terminals, push switch auto dusk etc.</t>
  </si>
  <si>
    <t>Laying &amp; termination of cable</t>
  </si>
  <si>
    <t xml:space="preserve">Supply and laying of 4 sqmm 3 core copper cable for connection </t>
  </si>
  <si>
    <t>TOTAL</t>
  </si>
  <si>
    <t>GRAND TOTAL AMOUNT</t>
  </si>
  <si>
    <t xml:space="preserve">Construction of Miscellaneous civil works for Skill Development Centre at Banka Substation under CSR </t>
  </si>
  <si>
    <t>RFX. No. 5002003372  NIT-452</t>
  </si>
  <si>
    <t>BOQ  for   Skill development centre at Banka substation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</si>
</sst>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quot;₹&quot;\ * #,##0_ ;_ &quot;₹&quot;\ * \-#,##0_ ;_ &quot;₹&quot;\ * &quot;-&quot;_ ;_ @_ "/>
    <numFmt numFmtId="44" formatCode="_ &quot;₹&quot;\ * #,##0.00_ ;_ &quot;₹&quot;\ * \-#,##0.00_ ;_ &quot;₹&quot;\ * &quot;-&quot;??_ ;_ @_ "/>
    <numFmt numFmtId="43" formatCode="_ * #,##0.00_ ;_ * \-#,##0.00_ ;_ * &quot;-&quot;??_ ;_ @_ "/>
    <numFmt numFmtId="164" formatCode="_(* #,##0.00_);_(* \(#,##0.00\);_(* &quot;-&quot;??_);_(@_)"/>
    <numFmt numFmtId="165" formatCode="[$-409]d\-mmm\-yyyy;@"/>
    <numFmt numFmtId="166" formatCode="_(&quot;$&quot;* #,##0.00_);_(&quot;$&quot;* \(#,##0.00\);_(&quot;$&quot;* &quot;-&quot;??_);_(@_)"/>
    <numFmt numFmtId="167" formatCode="_ &quot;₹&quot;\ * #,##0_ ;_ &quot;₹&quot;\ * \-#,##0_ ;_ &quot;₹&quot;\ * &quot;-&quot;??_ ;_ @_ "/>
  </numFmts>
  <fonts count="29" x14ac:knownFonts="1">
    <font>
      <sz val="11"/>
      <color theme="1"/>
      <name val="Calibri"/>
      <family val="2"/>
      <scheme val="minor"/>
    </font>
    <font>
      <u/>
      <sz val="11"/>
      <color theme="10"/>
      <name val="Calibri"/>
      <family val="2"/>
    </font>
    <font>
      <sz val="10"/>
      <name val="Arial"/>
      <family val="2"/>
    </font>
    <font>
      <b/>
      <sz val="16"/>
      <color indexed="12"/>
      <name val="Book Antiqua"/>
      <family val="1"/>
    </font>
    <font>
      <sz val="11"/>
      <color indexed="12"/>
      <name val="Book Antiqua"/>
      <family val="1"/>
    </font>
    <font>
      <sz val="11"/>
      <color theme="1"/>
      <name val="Times New Roman"/>
      <family val="1"/>
    </font>
    <font>
      <sz val="11"/>
      <name val="Times New Roman"/>
      <family val="1"/>
    </font>
    <font>
      <sz val="11"/>
      <color rgb="FF339933"/>
      <name val="Times New Roman"/>
      <family val="1"/>
    </font>
    <font>
      <b/>
      <sz val="11"/>
      <color theme="1"/>
      <name val="Times New Roman"/>
      <family val="1"/>
    </font>
    <font>
      <sz val="11"/>
      <name val="Calibri"/>
      <family val="2"/>
      <scheme val="minor"/>
    </font>
    <font>
      <sz val="10"/>
      <name val="Arial"/>
      <family val="2"/>
    </font>
    <font>
      <u/>
      <sz val="10"/>
      <color theme="10"/>
      <name val="Arial"/>
      <family val="2"/>
    </font>
    <font>
      <b/>
      <sz val="11"/>
      <name val="Calibri"/>
      <family val="2"/>
      <scheme val="minor"/>
    </font>
    <font>
      <b/>
      <u/>
      <sz val="12"/>
      <color rgb="FF0070C0"/>
      <name val="Times New Roman"/>
      <family val="1"/>
    </font>
    <font>
      <sz val="11"/>
      <color theme="1"/>
      <name val="Calibri"/>
      <family val="2"/>
      <scheme val="minor"/>
    </font>
    <font>
      <sz val="11"/>
      <color theme="1"/>
      <name val="Calibri"/>
      <family val="2"/>
      <scheme val="minor"/>
    </font>
    <font>
      <sz val="10"/>
      <name val="Arial"/>
      <family val="2"/>
    </font>
    <font>
      <u/>
      <sz val="10"/>
      <color indexed="12"/>
      <name val="Arial"/>
      <family val="2"/>
    </font>
    <font>
      <b/>
      <sz val="11"/>
      <color theme="1"/>
      <name val="Calibri"/>
      <family val="2"/>
      <scheme val="minor"/>
    </font>
    <font>
      <sz val="10"/>
      <name val="Arial"/>
    </font>
    <font>
      <b/>
      <u/>
      <sz val="14"/>
      <color theme="1"/>
      <name val="Palatino Linotype"/>
      <family val="1"/>
    </font>
    <font>
      <sz val="11"/>
      <color theme="1"/>
      <name val="Palatino Linotype"/>
      <family val="1"/>
    </font>
    <font>
      <b/>
      <sz val="10"/>
      <color theme="1"/>
      <name val="Palatino Linotype"/>
      <family val="1"/>
    </font>
    <font>
      <sz val="10"/>
      <color theme="1"/>
      <name val="Palatino Linotype"/>
      <family val="1"/>
    </font>
    <font>
      <sz val="10"/>
      <color theme="1"/>
      <name val="Aptos Narrow"/>
      <family val="2"/>
    </font>
    <font>
      <b/>
      <u/>
      <sz val="11"/>
      <color theme="1"/>
      <name val="Palatino Linotype"/>
      <family val="1"/>
    </font>
    <font>
      <b/>
      <sz val="11"/>
      <color theme="1"/>
      <name val="Palatino Linotype"/>
      <family val="1"/>
    </font>
    <font>
      <sz val="9"/>
      <color theme="1"/>
      <name val="Palatino Linotype"/>
      <family val="1"/>
    </font>
    <font>
      <sz val="11"/>
      <color theme="1"/>
      <name val="Book Antiqua"/>
      <family val="1"/>
    </font>
  </fonts>
  <fills count="8">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FFFF00"/>
        <bgColor indexed="64"/>
      </patternFill>
    </fill>
    <fill>
      <patternFill patternType="solid">
        <fgColor theme="6" tint="-0.249977111117893"/>
        <bgColor indexed="64"/>
      </patternFill>
    </fill>
    <fill>
      <patternFill patternType="solid">
        <fgColor theme="0"/>
        <bgColor indexed="64"/>
      </patternFill>
    </fill>
  </fills>
  <borders count="15">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6">
    <xf numFmtId="0" fontId="0" fillId="0" borderId="0"/>
    <xf numFmtId="0" fontId="1" fillId="0" borderId="0" applyNumberFormat="0" applyFill="0" applyBorder="0" applyAlignment="0" applyProtection="0">
      <alignment vertical="top"/>
      <protection locked="0"/>
    </xf>
    <xf numFmtId="0" fontId="2" fillId="0" borderId="0"/>
    <xf numFmtId="0" fontId="10" fillId="0" borderId="0"/>
    <xf numFmtId="43" fontId="2" fillId="0" borderId="0" applyFont="0" applyFill="0" applyBorder="0" applyAlignment="0" applyProtection="0"/>
    <xf numFmtId="0" fontId="11" fillId="0" borderId="0" applyNumberFormat="0" applyFill="0" applyBorder="0" applyAlignment="0" applyProtection="0"/>
    <xf numFmtId="0" fontId="2" fillId="0" borderId="0"/>
    <xf numFmtId="166" fontId="14" fillId="0" borderId="0" applyFont="0" applyFill="0" applyBorder="0" applyAlignment="0" applyProtection="0"/>
    <xf numFmtId="0" fontId="15" fillId="0" borderId="0"/>
    <xf numFmtId="0" fontId="16" fillId="0" borderId="0"/>
    <xf numFmtId="0" fontId="17" fillId="0" borderId="0" applyNumberFormat="0" applyFill="0" applyBorder="0" applyAlignment="0" applyProtection="0">
      <alignment vertical="top"/>
      <protection locked="0"/>
    </xf>
    <xf numFmtId="0" fontId="2" fillId="0" borderId="0"/>
    <xf numFmtId="164" fontId="2" fillId="0" borderId="0" applyFont="0" applyFill="0" applyBorder="0" applyAlignment="0" applyProtection="0"/>
    <xf numFmtId="43" fontId="14" fillId="0" borderId="0" applyFont="0" applyFill="0" applyBorder="0" applyAlignment="0" applyProtection="0"/>
    <xf numFmtId="0" fontId="19" fillId="0" borderId="0"/>
    <xf numFmtId="164" fontId="19" fillId="0" borderId="0" applyFont="0" applyFill="0" applyBorder="0" applyAlignment="0" applyProtection="0"/>
  </cellStyleXfs>
  <cellXfs count="119">
    <xf numFmtId="0" fontId="0" fillId="0" borderId="0" xfId="0"/>
    <xf numFmtId="0" fontId="0" fillId="5" borderId="0" xfId="0" applyFill="1"/>
    <xf numFmtId="0" fontId="0" fillId="0" borderId="0" xfId="0" applyProtection="1">
      <protection hidden="1"/>
    </xf>
    <xf numFmtId="2" fontId="8" fillId="0" borderId="10" xfId="0" applyNumberFormat="1" applyFont="1" applyBorder="1" applyAlignment="1" applyProtection="1">
      <alignment horizontal="center"/>
      <protection hidden="1"/>
    </xf>
    <xf numFmtId="0" fontId="5" fillId="5" borderId="0" xfId="0" applyFont="1" applyFill="1" applyProtection="1">
      <protection hidden="1"/>
    </xf>
    <xf numFmtId="0" fontId="5" fillId="0" borderId="0" xfId="0" applyFont="1" applyProtection="1">
      <protection hidden="1"/>
    </xf>
    <xf numFmtId="0" fontId="7" fillId="0" borderId="0" xfId="0" applyFont="1" applyProtection="1">
      <protection hidden="1"/>
    </xf>
    <xf numFmtId="0" fontId="6" fillId="0" borderId="0" xfId="0" applyFont="1" applyProtection="1">
      <protection hidden="1"/>
    </xf>
    <xf numFmtId="0" fontId="5" fillId="0" borderId="0" xfId="0" applyFont="1" applyAlignment="1" applyProtection="1">
      <alignment horizontal="right"/>
      <protection hidden="1"/>
    </xf>
    <xf numFmtId="0" fontId="9" fillId="0" borderId="0" xfId="0" applyFont="1"/>
    <xf numFmtId="0" fontId="9" fillId="6" borderId="10" xfId="0" applyFont="1" applyFill="1" applyBorder="1" applyProtection="1">
      <protection locked="0" hidden="1"/>
    </xf>
    <xf numFmtId="3" fontId="8" fillId="0" borderId="10" xfId="0" applyNumberFormat="1" applyFont="1" applyBorder="1" applyAlignment="1" applyProtection="1">
      <alignment horizontal="center"/>
      <protection hidden="1"/>
    </xf>
    <xf numFmtId="0" fontId="0" fillId="5" borderId="2" xfId="0" applyFill="1" applyBorder="1" applyProtection="1">
      <protection hidden="1"/>
    </xf>
    <xf numFmtId="0" fontId="0" fillId="5" borderId="3" xfId="0" applyFill="1" applyBorder="1" applyProtection="1">
      <protection hidden="1"/>
    </xf>
    <xf numFmtId="0" fontId="0" fillId="0" borderId="3" xfId="0" applyBorder="1" applyProtection="1">
      <protection hidden="1"/>
    </xf>
    <xf numFmtId="0" fontId="0" fillId="0" borderId="4" xfId="0" applyBorder="1" applyProtection="1">
      <protection hidden="1"/>
    </xf>
    <xf numFmtId="0" fontId="0" fillId="0" borderId="5" xfId="0" applyBorder="1" applyProtection="1">
      <protection hidden="1"/>
    </xf>
    <xf numFmtId="0" fontId="0" fillId="0" borderId="6" xfId="0" applyBorder="1" applyProtection="1">
      <protection hidden="1"/>
    </xf>
    <xf numFmtId="0" fontId="0" fillId="0" borderId="5" xfId="0" applyBorder="1" applyAlignment="1" applyProtection="1">
      <alignment horizontal="center" vertical="center"/>
      <protection hidden="1"/>
    </xf>
    <xf numFmtId="0" fontId="0" fillId="0" borderId="7" xfId="0" applyBorder="1" applyProtection="1">
      <protection hidden="1"/>
    </xf>
    <xf numFmtId="0" fontId="0" fillId="0" borderId="8" xfId="0" applyBorder="1" applyProtection="1">
      <protection hidden="1"/>
    </xf>
    <xf numFmtId="0" fontId="0" fillId="0" borderId="9" xfId="0" applyBorder="1" applyProtection="1">
      <protection hidden="1"/>
    </xf>
    <xf numFmtId="10" fontId="12" fillId="6" borderId="10" xfId="3" applyNumberFormat="1" applyFont="1" applyFill="1" applyBorder="1" applyAlignment="1" applyProtection="1">
      <alignment horizontal="center" vertical="center"/>
      <protection locked="0"/>
    </xf>
    <xf numFmtId="10" fontId="18" fillId="0" borderId="10" xfId="0" applyNumberFormat="1" applyFont="1" applyBorder="1"/>
    <xf numFmtId="0" fontId="21" fillId="7" borderId="0" xfId="0" applyFont="1" applyFill="1"/>
    <xf numFmtId="0" fontId="22" fillId="7" borderId="10" xfId="0" applyFont="1" applyFill="1" applyBorder="1" applyAlignment="1">
      <alignment horizontal="center" vertical="center"/>
    </xf>
    <xf numFmtId="0" fontId="22" fillId="7" borderId="10" xfId="0" applyFont="1" applyFill="1" applyBorder="1" applyAlignment="1">
      <alignment horizontal="center" vertical="center" wrapText="1"/>
    </xf>
    <xf numFmtId="0" fontId="23" fillId="7" borderId="10" xfId="0" applyFont="1" applyFill="1" applyBorder="1" applyAlignment="1">
      <alignment horizontal="center" vertical="center"/>
    </xf>
    <xf numFmtId="2" fontId="23" fillId="7" borderId="10" xfId="0" applyNumberFormat="1" applyFont="1" applyFill="1" applyBorder="1" applyAlignment="1">
      <alignment horizontal="center" vertical="center" wrapText="1"/>
    </xf>
    <xf numFmtId="0" fontId="21" fillId="7" borderId="10" xfId="0" applyFont="1" applyFill="1" applyBorder="1" applyAlignment="1">
      <alignment horizontal="left" vertical="top" wrapText="1"/>
    </xf>
    <xf numFmtId="0" fontId="23" fillId="7" borderId="10" xfId="0" applyFont="1" applyFill="1" applyBorder="1" applyAlignment="1">
      <alignment horizontal="center" vertical="center" wrapText="1"/>
    </xf>
    <xf numFmtId="0" fontId="21" fillId="7" borderId="10" xfId="0" applyFont="1" applyFill="1" applyBorder="1"/>
    <xf numFmtId="0" fontId="21" fillId="7" borderId="10" xfId="0" applyFont="1" applyFill="1" applyBorder="1" applyAlignment="1">
      <alignment vertical="top" wrapText="1"/>
    </xf>
    <xf numFmtId="0" fontId="21" fillId="7" borderId="10" xfId="0" applyFont="1" applyFill="1" applyBorder="1" applyAlignment="1">
      <alignment horizontal="left" wrapText="1"/>
    </xf>
    <xf numFmtId="0" fontId="21" fillId="7" borderId="10" xfId="0" applyFont="1" applyFill="1" applyBorder="1" applyAlignment="1">
      <alignment wrapText="1"/>
    </xf>
    <xf numFmtId="2" fontId="23" fillId="7" borderId="10" xfId="0" applyNumberFormat="1" applyFont="1" applyFill="1" applyBorder="1" applyAlignment="1">
      <alignment horizontal="center" vertical="center"/>
    </xf>
    <xf numFmtId="49" fontId="23" fillId="7" borderId="10" xfId="0" applyNumberFormat="1" applyFont="1" applyFill="1" applyBorder="1" applyAlignment="1">
      <alignment horizontal="center" vertical="center" wrapText="1"/>
    </xf>
    <xf numFmtId="0" fontId="21" fillId="7" borderId="10" xfId="0" applyFont="1" applyFill="1" applyBorder="1" applyAlignment="1">
      <alignment vertical="center"/>
    </xf>
    <xf numFmtId="2" fontId="24" fillId="7" borderId="10" xfId="0" applyNumberFormat="1" applyFont="1" applyFill="1" applyBorder="1" applyAlignment="1">
      <alignment horizontal="center" vertical="center" wrapText="1"/>
    </xf>
    <xf numFmtId="0" fontId="25" fillId="7" borderId="10" xfId="0" applyFont="1" applyFill="1" applyBorder="1"/>
    <xf numFmtId="0" fontId="21" fillId="7" borderId="10" xfId="0" applyFont="1" applyFill="1" applyBorder="1" applyAlignment="1">
      <alignment horizontal="center" vertical="center"/>
    </xf>
    <xf numFmtId="0" fontId="21" fillId="7" borderId="10" xfId="0" applyFont="1" applyFill="1" applyBorder="1" applyAlignment="1">
      <alignment horizontal="center" wrapText="1"/>
    </xf>
    <xf numFmtId="0" fontId="21" fillId="7" borderId="10" xfId="0" applyFont="1" applyFill="1" applyBorder="1" applyAlignment="1">
      <alignment horizontal="center"/>
    </xf>
    <xf numFmtId="0" fontId="0" fillId="7" borderId="10" xfId="0" applyFill="1" applyBorder="1"/>
    <xf numFmtId="0" fontId="21" fillId="7" borderId="10" xfId="0" applyFont="1" applyFill="1" applyBorder="1" applyAlignment="1">
      <alignment horizontal="center" vertical="center" wrapText="1"/>
    </xf>
    <xf numFmtId="0" fontId="21" fillId="7" borderId="10" xfId="0" applyFont="1" applyFill="1" applyBorder="1" applyAlignment="1">
      <alignment vertical="center" wrapText="1"/>
    </xf>
    <xf numFmtId="0" fontId="25" fillId="7" borderId="10" xfId="0" applyFont="1" applyFill="1" applyBorder="1" applyAlignment="1">
      <alignment vertical="center"/>
    </xf>
    <xf numFmtId="0" fontId="26" fillId="7" borderId="10" xfId="0" applyFont="1" applyFill="1" applyBorder="1" applyAlignment="1">
      <alignment vertical="top" wrapText="1"/>
    </xf>
    <xf numFmtId="2" fontId="21" fillId="7" borderId="10" xfId="0" applyNumberFormat="1" applyFont="1" applyFill="1" applyBorder="1" applyAlignment="1">
      <alignment vertical="center"/>
    </xf>
    <xf numFmtId="0" fontId="25" fillId="7" borderId="10" xfId="0" applyFont="1" applyFill="1" applyBorder="1" applyAlignment="1">
      <alignment vertical="top" wrapText="1"/>
    </xf>
    <xf numFmtId="0" fontId="21" fillId="0" borderId="10" xfId="0" applyFont="1" applyBorder="1" applyAlignment="1">
      <alignment horizontal="center" vertical="center" wrapText="1"/>
    </xf>
    <xf numFmtId="0" fontId="21" fillId="0" borderId="10" xfId="0" applyFont="1" applyBorder="1" applyAlignment="1">
      <alignment vertical="top" wrapText="1"/>
    </xf>
    <xf numFmtId="0" fontId="21" fillId="0" borderId="10" xfId="0" applyFont="1" applyBorder="1" applyAlignment="1">
      <alignment horizontal="center" vertical="center"/>
    </xf>
    <xf numFmtId="2" fontId="21" fillId="0" borderId="10" xfId="0" applyNumberFormat="1" applyFont="1" applyBorder="1" applyAlignment="1">
      <alignment vertical="center"/>
    </xf>
    <xf numFmtId="0" fontId="21" fillId="0" borderId="10" xfId="0" applyFont="1" applyBorder="1" applyAlignment="1">
      <alignment wrapText="1"/>
    </xf>
    <xf numFmtId="0" fontId="21" fillId="0" borderId="10" xfId="0" applyFont="1" applyBorder="1" applyAlignment="1">
      <alignment vertical="center" wrapText="1"/>
    </xf>
    <xf numFmtId="0" fontId="21" fillId="0" borderId="10" xfId="0" applyFont="1" applyBorder="1" applyAlignment="1">
      <alignment vertical="center"/>
    </xf>
    <xf numFmtId="2" fontId="26" fillId="7" borderId="10" xfId="0" applyNumberFormat="1" applyFont="1" applyFill="1" applyBorder="1" applyAlignment="1">
      <alignment horizontal="center" vertical="center"/>
    </xf>
    <xf numFmtId="0" fontId="26" fillId="7" borderId="10" xfId="0" applyFont="1" applyFill="1" applyBorder="1" applyAlignment="1">
      <alignment horizontal="center" vertical="center"/>
    </xf>
    <xf numFmtId="42" fontId="26" fillId="7" borderId="10" xfId="0" applyNumberFormat="1" applyFont="1" applyFill="1" applyBorder="1"/>
    <xf numFmtId="167" fontId="21" fillId="7" borderId="10" xfId="0" applyNumberFormat="1" applyFont="1" applyFill="1" applyBorder="1"/>
    <xf numFmtId="44" fontId="27" fillId="7" borderId="10" xfId="0" applyNumberFormat="1" applyFont="1" applyFill="1" applyBorder="1"/>
    <xf numFmtId="44" fontId="21" fillId="7" borderId="10" xfId="0" applyNumberFormat="1" applyFont="1" applyFill="1" applyBorder="1"/>
    <xf numFmtId="0" fontId="13" fillId="0" borderId="0" xfId="0" applyFont="1" applyAlignment="1">
      <alignment horizontal="left" vertical="top" wrapText="1"/>
    </xf>
    <xf numFmtId="0" fontId="13" fillId="0" borderId="0" xfId="0" applyFont="1" applyAlignment="1">
      <alignment horizontal="left" vertical="top"/>
    </xf>
    <xf numFmtId="0" fontId="0" fillId="4" borderId="5" xfId="0" applyFill="1" applyBorder="1" applyAlignment="1" applyProtection="1">
      <alignment horizontal="center"/>
      <protection hidden="1"/>
    </xf>
    <xf numFmtId="0" fontId="0" fillId="4" borderId="0" xfId="0" applyFill="1" applyAlignment="1" applyProtection="1">
      <alignment horizontal="center"/>
      <protection hidden="1"/>
    </xf>
    <xf numFmtId="0" fontId="0" fillId="4" borderId="6" xfId="0" applyFill="1" applyBorder="1" applyAlignment="1" applyProtection="1">
      <alignment horizontal="center"/>
      <protection hidden="1"/>
    </xf>
    <xf numFmtId="0" fontId="0" fillId="3" borderId="5" xfId="0" applyFill="1" applyBorder="1" applyAlignment="1" applyProtection="1">
      <alignment horizontal="center" wrapText="1"/>
      <protection hidden="1"/>
    </xf>
    <xf numFmtId="0" fontId="0" fillId="3" borderId="0" xfId="0" applyFill="1" applyAlignment="1" applyProtection="1">
      <alignment horizontal="center" wrapText="1"/>
      <protection hidden="1"/>
    </xf>
    <xf numFmtId="0" fontId="0" fillId="3" borderId="6" xfId="0" applyFill="1" applyBorder="1" applyAlignment="1" applyProtection="1">
      <alignment horizontal="center" wrapText="1"/>
      <protection hidden="1"/>
    </xf>
    <xf numFmtId="0" fontId="3" fillId="0" borderId="5" xfId="2" applyFont="1" applyBorder="1" applyAlignment="1" applyProtection="1">
      <alignment horizontal="right" vertical="center"/>
      <protection hidden="1"/>
    </xf>
    <xf numFmtId="0" fontId="3" fillId="0" borderId="0" xfId="2" applyFont="1" applyAlignment="1" applyProtection="1">
      <alignment horizontal="right" vertical="center"/>
      <protection hidden="1"/>
    </xf>
    <xf numFmtId="0" fontId="4" fillId="0" borderId="5" xfId="2" applyFont="1" applyBorder="1" applyAlignment="1" applyProtection="1">
      <alignment horizontal="right" vertical="center"/>
      <protection hidden="1"/>
    </xf>
    <xf numFmtId="0" fontId="4" fillId="0" borderId="0" xfId="2" applyFont="1" applyAlignment="1" applyProtection="1">
      <alignment horizontal="right" vertical="center"/>
      <protection hidden="1"/>
    </xf>
    <xf numFmtId="0" fontId="1" fillId="5" borderId="5" xfId="1" applyFill="1" applyBorder="1" applyAlignment="1" applyProtection="1">
      <alignment horizontal="center"/>
      <protection hidden="1"/>
    </xf>
    <xf numFmtId="0" fontId="1" fillId="5" borderId="0" xfId="1" applyFill="1" applyBorder="1" applyAlignment="1" applyProtection="1">
      <alignment horizontal="center"/>
      <protection hidden="1"/>
    </xf>
    <xf numFmtId="0" fontId="1" fillId="5" borderId="6" xfId="1" applyFill="1" applyBorder="1" applyAlignment="1" applyProtection="1">
      <alignment horizontal="center"/>
      <protection hidden="1"/>
    </xf>
    <xf numFmtId="0" fontId="0" fillId="3" borderId="0" xfId="0" applyFill="1" applyAlignment="1" applyProtection="1">
      <alignment horizontal="center" vertical="center"/>
      <protection hidden="1"/>
    </xf>
    <xf numFmtId="0" fontId="0" fillId="3" borderId="6" xfId="0" applyFill="1" applyBorder="1" applyAlignment="1" applyProtection="1">
      <alignment horizontal="center" vertical="center"/>
      <protection hidden="1"/>
    </xf>
    <xf numFmtId="0" fontId="0" fillId="0" borderId="10" xfId="0" applyBorder="1" applyAlignment="1">
      <alignment horizontal="center"/>
    </xf>
    <xf numFmtId="0" fontId="9" fillId="6" borderId="10" xfId="0" applyFont="1" applyFill="1" applyBorder="1" applyAlignment="1" applyProtection="1">
      <alignment horizontal="center"/>
      <protection locked="0" hidden="1"/>
    </xf>
    <xf numFmtId="165" fontId="9" fillId="6" borderId="10" xfId="0" applyNumberFormat="1" applyFont="1" applyFill="1" applyBorder="1" applyAlignment="1" applyProtection="1">
      <alignment horizontal="center"/>
      <protection locked="0" hidden="1"/>
    </xf>
    <xf numFmtId="0" fontId="0" fillId="0" borderId="10" xfId="0" applyBorder="1" applyAlignment="1">
      <alignment horizontal="center" vertical="center"/>
    </xf>
    <xf numFmtId="0" fontId="9" fillId="6" borderId="10" xfId="0" applyFont="1" applyFill="1" applyBorder="1" applyAlignment="1" applyProtection="1">
      <alignment horizontal="center" vertical="center"/>
      <protection locked="0"/>
    </xf>
    <xf numFmtId="0" fontId="9" fillId="6" borderId="10" xfId="0" applyFont="1" applyFill="1" applyBorder="1" applyAlignment="1" applyProtection="1">
      <alignment horizontal="center"/>
      <protection locked="0"/>
    </xf>
    <xf numFmtId="0" fontId="9" fillId="6" borderId="12" xfId="0" applyFont="1" applyFill="1" applyBorder="1" applyAlignment="1" applyProtection="1">
      <alignment horizontal="center"/>
      <protection locked="0"/>
    </xf>
    <xf numFmtId="0" fontId="0" fillId="2" borderId="0" xfId="0" applyFill="1" applyAlignment="1">
      <alignment horizontal="center" wrapText="1"/>
    </xf>
    <xf numFmtId="0" fontId="0" fillId="4" borderId="0" xfId="0" applyFill="1" applyAlignment="1">
      <alignment horizontal="center"/>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9" fillId="6" borderId="10" xfId="0" applyFont="1" applyFill="1" applyBorder="1" applyAlignment="1" applyProtection="1">
      <alignment horizontal="center" vertical="center" wrapText="1"/>
      <protection locked="0"/>
    </xf>
    <xf numFmtId="0" fontId="28" fillId="7" borderId="11" xfId="0" applyFont="1" applyFill="1" applyBorder="1" applyAlignment="1">
      <alignment horizontal="center"/>
    </xf>
    <xf numFmtId="0" fontId="28" fillId="7" borderId="14" xfId="0" applyFont="1" applyFill="1" applyBorder="1" applyAlignment="1">
      <alignment horizontal="center"/>
    </xf>
    <xf numFmtId="0" fontId="28" fillId="7" borderId="13" xfId="0" applyFont="1" applyFill="1" applyBorder="1" applyAlignment="1">
      <alignment horizontal="center"/>
    </xf>
    <xf numFmtId="0" fontId="20" fillId="7" borderId="1" xfId="0" applyFont="1" applyFill="1" applyBorder="1" applyAlignment="1">
      <alignment horizontal="center" vertical="center" wrapText="1"/>
    </xf>
    <xf numFmtId="0" fontId="26" fillId="7" borderId="10" xfId="0" applyFont="1" applyFill="1" applyBorder="1" applyAlignment="1">
      <alignment horizontal="center"/>
    </xf>
    <xf numFmtId="0" fontId="21" fillId="7" borderId="11" xfId="0" applyFont="1" applyFill="1" applyBorder="1" applyAlignment="1">
      <alignment horizontal="center"/>
    </xf>
    <xf numFmtId="0" fontId="21" fillId="7" borderId="14" xfId="0" applyFont="1" applyFill="1" applyBorder="1" applyAlignment="1">
      <alignment horizontal="center"/>
    </xf>
    <xf numFmtId="0" fontId="21" fillId="7" borderId="13" xfId="0" applyFont="1" applyFill="1" applyBorder="1" applyAlignment="1">
      <alignment horizontal="center"/>
    </xf>
    <xf numFmtId="0" fontId="0" fillId="0" borderId="10" xfId="0" applyBorder="1" applyAlignment="1" applyProtection="1">
      <alignment horizontal="right" wrapText="1"/>
      <protection hidden="1"/>
    </xf>
    <xf numFmtId="0" fontId="5" fillId="6" borderId="10" xfId="0" applyFont="1" applyFill="1" applyBorder="1" applyAlignment="1" applyProtection="1">
      <alignment horizontal="center"/>
      <protection hidden="1"/>
    </xf>
    <xf numFmtId="0" fontId="5" fillId="0" borderId="0" xfId="0" applyFont="1" applyAlignment="1" applyProtection="1">
      <alignment horizontal="center"/>
      <protection hidden="1"/>
    </xf>
    <xf numFmtId="0" fontId="5" fillId="0" borderId="1" xfId="0" applyFont="1" applyBorder="1" applyAlignment="1" applyProtection="1">
      <alignment horizontal="center"/>
      <protection hidden="1"/>
    </xf>
    <xf numFmtId="0" fontId="8" fillId="0" borderId="10" xfId="0" applyFont="1" applyBorder="1" applyAlignment="1" applyProtection="1">
      <alignment horizontal="center"/>
      <protection hidden="1"/>
    </xf>
    <xf numFmtId="0" fontId="6" fillId="6" borderId="10" xfId="0" applyFont="1" applyFill="1" applyBorder="1" applyAlignment="1" applyProtection="1">
      <alignment horizontal="center"/>
      <protection hidden="1"/>
    </xf>
    <xf numFmtId="0" fontId="6" fillId="0" borderId="0" xfId="0" applyFont="1" applyAlignment="1" applyProtection="1">
      <alignment horizontal="center" wrapText="1"/>
      <protection hidden="1"/>
    </xf>
    <xf numFmtId="0" fontId="5" fillId="2" borderId="0" xfId="0" applyFont="1" applyFill="1" applyAlignment="1" applyProtection="1">
      <alignment horizontal="center" wrapText="1"/>
      <protection hidden="1"/>
    </xf>
    <xf numFmtId="0" fontId="8" fillId="0" borderId="2" xfId="0" applyFont="1" applyBorder="1" applyAlignment="1" applyProtection="1">
      <alignment horizontal="center" wrapText="1"/>
      <protection hidden="1"/>
    </xf>
    <xf numFmtId="0" fontId="8" fillId="0" borderId="3" xfId="0" applyFont="1" applyBorder="1" applyAlignment="1" applyProtection="1">
      <alignment horizontal="center" wrapText="1"/>
      <protection hidden="1"/>
    </xf>
    <xf numFmtId="0" fontId="8" fillId="0" borderId="4" xfId="0" applyFont="1" applyBorder="1" applyAlignment="1" applyProtection="1">
      <alignment horizontal="center" wrapText="1"/>
      <protection hidden="1"/>
    </xf>
    <xf numFmtId="0" fontId="8" fillId="0" borderId="5" xfId="0" applyFont="1" applyBorder="1" applyAlignment="1" applyProtection="1">
      <alignment horizontal="center" wrapText="1"/>
      <protection hidden="1"/>
    </xf>
    <xf numFmtId="0" fontId="8" fillId="0" borderId="0" xfId="0" applyFont="1" applyAlignment="1" applyProtection="1">
      <alignment horizontal="center" wrapText="1"/>
      <protection hidden="1"/>
    </xf>
    <xf numFmtId="0" fontId="8" fillId="0" borderId="6" xfId="0" applyFont="1" applyBorder="1" applyAlignment="1" applyProtection="1">
      <alignment horizontal="center" wrapText="1"/>
      <protection hidden="1"/>
    </xf>
    <xf numFmtId="0" fontId="8" fillId="0" borderId="7" xfId="0" applyFont="1" applyBorder="1" applyAlignment="1" applyProtection="1">
      <alignment horizontal="center" wrapText="1"/>
      <protection hidden="1"/>
    </xf>
    <xf numFmtId="0" fontId="8" fillId="0" borderId="8" xfId="0" applyFont="1" applyBorder="1" applyAlignment="1" applyProtection="1">
      <alignment horizontal="center" wrapText="1"/>
      <protection hidden="1"/>
    </xf>
    <xf numFmtId="0" fontId="8" fillId="0" borderId="9" xfId="0" applyFont="1" applyBorder="1" applyAlignment="1" applyProtection="1">
      <alignment horizontal="center" wrapText="1"/>
      <protection hidden="1"/>
    </xf>
    <xf numFmtId="0" fontId="5" fillId="0" borderId="0" xfId="0" applyFont="1" applyAlignment="1" applyProtection="1">
      <alignment horizontal="left"/>
      <protection hidden="1"/>
    </xf>
    <xf numFmtId="0" fontId="6" fillId="0" borderId="0" xfId="0" applyFont="1" applyAlignment="1" applyProtection="1">
      <alignment horizontal="center"/>
      <protection hidden="1"/>
    </xf>
  </cellXfs>
  <cellStyles count="16">
    <cellStyle name="Comma 2" xfId="4" xr:uid="{00000000-0005-0000-0000-000000000000}"/>
    <cellStyle name="Comma 3" xfId="12" xr:uid="{8F6770F3-BEC8-4C90-A881-AA296348DEEC}"/>
    <cellStyle name="Comma 4" xfId="13" xr:uid="{06B59838-4F5E-4A80-9243-2CE53C588FDA}"/>
    <cellStyle name="Comma 5" xfId="15" xr:uid="{D74C2053-E7F9-42F2-B80B-94E1C099D04C}"/>
    <cellStyle name="Currency 2" xfId="7" xr:uid="{DA1F35AA-CAC0-43AA-AD4C-21A3A7692C38}"/>
    <cellStyle name="Hyperlink" xfId="1" builtinId="8"/>
    <cellStyle name="Hyperlink 2" xfId="5" xr:uid="{00000000-0005-0000-0000-000002000000}"/>
    <cellStyle name="Hyperlink 3" xfId="10" xr:uid="{595BD9C8-FA1E-43BF-AA02-13EA1A7E0CF7}"/>
    <cellStyle name="Normal" xfId="0" builtinId="0"/>
    <cellStyle name="Normal 12" xfId="11" xr:uid="{06AB1079-8D28-4D80-93BF-C055B3F6B330}"/>
    <cellStyle name="Normal 2" xfId="3" xr:uid="{00000000-0005-0000-0000-000004000000}"/>
    <cellStyle name="Normal 2 2" xfId="6" xr:uid="{09D1F1FE-C169-4CAA-89B5-F42FD4BDF913}"/>
    <cellStyle name="Normal 3" xfId="9" xr:uid="{CFE0EE4D-F08A-4B80-9FE5-AAD62C5DA6A2}"/>
    <cellStyle name="Normal 4" xfId="8" xr:uid="{3353E05B-A15A-4685-81C1-042ED145DCBC}"/>
    <cellStyle name="Normal 5" xfId="14" xr:uid="{D103BA01-4EA3-41E5-9103-9C50C3738E4F}"/>
    <cellStyle name="Normal_Price_Schedules for Insulator Package Rev-01" xfId="2" xr:uid="{00000000-0005-0000-0000-000007000000}"/>
  </cellStyles>
  <dxfs count="0"/>
  <tableStyles count="0" defaultTableStyle="TableStyleMedium9" defaultPivotStyle="PivotStyleLight16"/>
  <colors>
    <mruColors>
      <color rgb="FF339933"/>
      <color rgb="FF00CC00"/>
      <color rgb="FF0099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9525</xdr:colOff>
      <xdr:row>13</xdr:row>
      <xdr:rowOff>57150</xdr:rowOff>
    </xdr:from>
    <xdr:to>
      <xdr:col>11</xdr:col>
      <xdr:colOff>576986</xdr:colOff>
      <xdr:row>16</xdr:row>
      <xdr:rowOff>191177</xdr:rowOff>
    </xdr:to>
    <xdr:pic>
      <xdr:nvPicPr>
        <xdr:cNvPr id="2" name="Picture 1" descr="Logo PNG.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886325" y="3810000"/>
          <a:ext cx="2691536" cy="85792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kumar.gaurav\Downloads\Banka%20skill%20development%20%20tender\Bid%20document\Bid%20document\BOQ.xlsx" TargetMode="External"/><Relationship Id="rId1" Type="http://schemas.openxmlformats.org/officeDocument/2006/relationships/externalLinkPath" Target="BOQ.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OQ"/>
      <sheetName val="Measurement sheet"/>
    </sheetNames>
    <sheetDataSet>
      <sheetData sheetId="0" refreshError="1"/>
      <sheetData sheetId="1">
        <row r="7">
          <cell r="H7">
            <v>1307.25</v>
          </cell>
        </row>
        <row r="15">
          <cell r="H15">
            <v>154.77840000000003</v>
          </cell>
        </row>
        <row r="22">
          <cell r="H22">
            <v>154.77840000000003</v>
          </cell>
        </row>
        <row r="29">
          <cell r="H29">
            <v>154.77840000000003</v>
          </cell>
        </row>
        <row r="35">
          <cell r="H35">
            <v>78.435000000000016</v>
          </cell>
        </row>
        <row r="39">
          <cell r="H39">
            <v>392.17500000000007</v>
          </cell>
        </row>
        <row r="45">
          <cell r="H45">
            <v>97.522672499999999</v>
          </cell>
        </row>
        <row r="56">
          <cell r="H56">
            <v>163.70652000000001</v>
          </cell>
        </row>
        <row r="58">
          <cell r="H58">
            <v>13096.5216</v>
          </cell>
        </row>
        <row r="69">
          <cell r="H69">
            <v>135.57210000000001</v>
          </cell>
        </row>
        <row r="77">
          <cell r="H77">
            <v>210.72</v>
          </cell>
        </row>
        <row r="80">
          <cell r="H80">
            <v>37.128</v>
          </cell>
        </row>
        <row r="83">
          <cell r="H83">
            <v>393.75</v>
          </cell>
        </row>
        <row r="86">
          <cell r="H86">
            <v>126</v>
          </cell>
        </row>
        <row r="88">
          <cell r="H88">
            <v>250</v>
          </cell>
        </row>
        <row r="90">
          <cell r="H90">
            <v>2500</v>
          </cell>
        </row>
        <row r="92">
          <cell r="H92">
            <v>250</v>
          </cell>
        </row>
        <row r="94">
          <cell r="H94">
            <v>18</v>
          </cell>
        </row>
        <row r="97">
          <cell r="H97">
            <v>195</v>
          </cell>
        </row>
        <row r="100">
          <cell r="H100">
            <v>720</v>
          </cell>
        </row>
        <row r="103">
          <cell r="H103">
            <v>720</v>
          </cell>
        </row>
        <row r="105">
          <cell r="H105">
            <v>795</v>
          </cell>
        </row>
        <row r="111">
          <cell r="H111">
            <v>13045.92352</v>
          </cell>
        </row>
        <row r="113">
          <cell r="H113">
            <v>1300</v>
          </cell>
        </row>
        <row r="115">
          <cell r="H115">
            <v>100</v>
          </cell>
        </row>
        <row r="117">
          <cell r="H117">
            <v>50</v>
          </cell>
        </row>
        <row r="119">
          <cell r="H119">
            <v>250</v>
          </cell>
        </row>
        <row r="123">
          <cell r="H123">
            <v>588.024</v>
          </cell>
        </row>
        <row r="129">
          <cell r="H129">
            <v>426.83918049999994</v>
          </cell>
        </row>
        <row r="132">
          <cell r="H132">
            <v>67.759091499999997</v>
          </cell>
        </row>
        <row r="134">
          <cell r="H134">
            <v>388.024</v>
          </cell>
        </row>
        <row r="137">
          <cell r="H137">
            <v>125.36</v>
          </cell>
        </row>
        <row r="139">
          <cell r="H139">
            <v>3</v>
          </cell>
        </row>
        <row r="141">
          <cell r="H141">
            <v>10</v>
          </cell>
        </row>
        <row r="143">
          <cell r="H143">
            <v>10</v>
          </cell>
        </row>
        <row r="145">
          <cell r="H145">
            <v>10</v>
          </cell>
        </row>
        <row r="147">
          <cell r="H147">
            <v>4.8</v>
          </cell>
        </row>
        <row r="149">
          <cell r="H149">
            <v>50</v>
          </cell>
        </row>
        <row r="151">
          <cell r="H151">
            <v>50</v>
          </cell>
        </row>
        <row r="153">
          <cell r="H153">
            <v>50</v>
          </cell>
        </row>
        <row r="155">
          <cell r="H155">
            <v>50</v>
          </cell>
        </row>
        <row r="157">
          <cell r="H157">
            <v>200</v>
          </cell>
        </row>
        <row r="159">
          <cell r="H159">
            <v>15</v>
          </cell>
        </row>
        <row r="161">
          <cell r="H161">
            <v>50</v>
          </cell>
        </row>
        <row r="163">
          <cell r="H163">
            <v>100</v>
          </cell>
        </row>
        <row r="165">
          <cell r="H165">
            <v>5</v>
          </cell>
        </row>
        <row r="169">
          <cell r="H169">
            <v>90</v>
          </cell>
        </row>
        <row r="171">
          <cell r="H171">
            <v>30</v>
          </cell>
        </row>
        <row r="174">
          <cell r="H174">
            <v>1</v>
          </cell>
        </row>
        <row r="176">
          <cell r="H176">
            <v>1</v>
          </cell>
        </row>
        <row r="178">
          <cell r="H178">
            <v>8</v>
          </cell>
        </row>
        <row r="180">
          <cell r="H180">
            <v>48</v>
          </cell>
        </row>
        <row r="182">
          <cell r="H182">
            <v>60</v>
          </cell>
        </row>
        <row r="184">
          <cell r="H184">
            <v>20</v>
          </cell>
        </row>
        <row r="186">
          <cell r="H186">
            <v>20</v>
          </cell>
        </row>
        <row r="188">
          <cell r="H188">
            <v>1</v>
          </cell>
        </row>
        <row r="190">
          <cell r="H190">
            <v>1</v>
          </cell>
        </row>
        <row r="192">
          <cell r="H192">
            <v>1</v>
          </cell>
        </row>
        <row r="194">
          <cell r="H194">
            <v>150</v>
          </cell>
        </row>
        <row r="196">
          <cell r="H196">
            <v>50</v>
          </cell>
        </row>
        <row r="198">
          <cell r="H198">
            <v>50</v>
          </cell>
        </row>
        <row r="200">
          <cell r="H200">
            <v>100</v>
          </cell>
        </row>
        <row r="203">
          <cell r="H203">
            <v>1</v>
          </cell>
        </row>
        <row r="205">
          <cell r="H205">
            <v>3</v>
          </cell>
        </row>
        <row r="207">
          <cell r="H207">
            <v>3</v>
          </cell>
        </row>
        <row r="209">
          <cell r="H209">
            <v>5</v>
          </cell>
        </row>
        <row r="211">
          <cell r="H211">
            <v>15000</v>
          </cell>
        </row>
        <row r="213">
          <cell r="H213">
            <v>75</v>
          </cell>
        </row>
        <row r="216">
          <cell r="H216">
            <v>1250</v>
          </cell>
        </row>
        <row r="218">
          <cell r="H218">
            <v>5000</v>
          </cell>
        </row>
        <row r="221">
          <cell r="H221">
            <v>10</v>
          </cell>
        </row>
        <row r="223">
          <cell r="H223">
            <v>10</v>
          </cell>
        </row>
        <row r="225">
          <cell r="H225">
            <v>10</v>
          </cell>
        </row>
        <row r="227">
          <cell r="H227">
            <v>100</v>
          </cell>
        </row>
        <row r="229">
          <cell r="H229">
            <v>100</v>
          </cell>
        </row>
        <row r="231">
          <cell r="H231">
            <v>100</v>
          </cell>
        </row>
        <row r="233">
          <cell r="H233">
            <v>100</v>
          </cell>
        </row>
        <row r="235">
          <cell r="H235">
            <v>100</v>
          </cell>
        </row>
        <row r="237">
          <cell r="H237">
            <v>100</v>
          </cell>
        </row>
        <row r="239">
          <cell r="H239">
            <v>630</v>
          </cell>
        </row>
        <row r="241">
          <cell r="H241">
            <v>300</v>
          </cell>
        </row>
        <row r="243">
          <cell r="H243">
            <v>100</v>
          </cell>
        </row>
        <row r="245">
          <cell r="H245">
            <v>100</v>
          </cell>
        </row>
        <row r="247">
          <cell r="H247">
            <v>500</v>
          </cell>
        </row>
        <row r="249">
          <cell r="H249">
            <v>500</v>
          </cell>
        </row>
        <row r="252">
          <cell r="H252">
            <v>12</v>
          </cell>
        </row>
        <row r="254">
          <cell r="H254">
            <v>12</v>
          </cell>
        </row>
        <row r="256">
          <cell r="H256">
            <v>1000</v>
          </cell>
        </row>
        <row r="258">
          <cell r="H258">
            <v>1000</v>
          </cell>
        </row>
        <row r="260">
          <cell r="H260">
            <v>1</v>
          </cell>
        </row>
        <row r="262">
          <cell r="H262">
            <v>1</v>
          </cell>
        </row>
        <row r="264">
          <cell r="H264">
            <v>15</v>
          </cell>
        </row>
        <row r="266">
          <cell r="H266">
            <v>1</v>
          </cell>
        </row>
        <row r="268">
          <cell r="H268">
            <v>2</v>
          </cell>
        </row>
        <row r="270">
          <cell r="H270">
            <v>1</v>
          </cell>
        </row>
        <row r="272">
          <cell r="H272">
            <v>1</v>
          </cell>
        </row>
        <row r="274">
          <cell r="H274">
            <v>75</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K3"/>
  <sheetViews>
    <sheetView workbookViewId="0">
      <selection activeCell="A3" sqref="A3"/>
    </sheetView>
  </sheetViews>
  <sheetFormatPr defaultRowHeight="15" x14ac:dyDescent="0.25"/>
  <cols>
    <col min="1" max="1" width="19.85546875" customWidth="1"/>
    <col min="11" max="11" width="53.28515625" customWidth="1"/>
  </cols>
  <sheetData>
    <row r="2" spans="1:11" x14ac:dyDescent="0.25">
      <c r="A2" t="s">
        <v>269</v>
      </c>
    </row>
    <row r="3" spans="1:11" ht="29.25" customHeight="1" x14ac:dyDescent="0.25">
      <c r="A3" t="s">
        <v>0</v>
      </c>
      <c r="B3" s="63" t="s">
        <v>268</v>
      </c>
      <c r="C3" s="64"/>
      <c r="D3" s="64"/>
      <c r="E3" s="64"/>
      <c r="F3" s="64"/>
      <c r="G3" s="64"/>
      <c r="H3" s="64"/>
      <c r="I3" s="64"/>
      <c r="J3" s="64"/>
      <c r="K3" s="64"/>
    </row>
  </sheetData>
  <mergeCells count="1">
    <mergeCell ref="B3:K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L18"/>
  <sheetViews>
    <sheetView showGridLines="0" workbookViewId="0">
      <selection activeCell="A2" sqref="A2:L3"/>
    </sheetView>
  </sheetViews>
  <sheetFormatPr defaultColWidth="8.7109375" defaultRowHeight="15" x14ac:dyDescent="0.25"/>
  <cols>
    <col min="1" max="9" width="8.7109375" style="2"/>
    <col min="10" max="10" width="13.140625" style="2" customWidth="1"/>
    <col min="11" max="16384" width="8.7109375" style="2"/>
  </cols>
  <sheetData>
    <row r="1" spans="1:12" ht="21.75" customHeight="1" x14ac:dyDescent="0.25">
      <c r="A1" s="12" t="str">
        <f>Sheet1!A2</f>
        <v>RFX. No. 5002003372  NIT-452</v>
      </c>
      <c r="B1" s="13"/>
      <c r="C1" s="13"/>
      <c r="D1" s="14"/>
      <c r="E1" s="14"/>
      <c r="F1" s="14"/>
      <c r="G1" s="14"/>
      <c r="H1" s="14"/>
      <c r="I1" s="14"/>
      <c r="J1" s="14"/>
      <c r="K1" s="14"/>
      <c r="L1" s="15"/>
    </row>
    <row r="2" spans="1:12" ht="34.5" customHeight="1" x14ac:dyDescent="0.25">
      <c r="A2" s="68" t="str">
        <f>Sheet1!B3</f>
        <v xml:space="preserve">Construction of Miscellaneous civil works for Skill Development Centre at Banka Substation under CSR </v>
      </c>
      <c r="B2" s="69"/>
      <c r="C2" s="69"/>
      <c r="D2" s="69"/>
      <c r="E2" s="69"/>
      <c r="F2" s="69"/>
      <c r="G2" s="69"/>
      <c r="H2" s="69"/>
      <c r="I2" s="69"/>
      <c r="J2" s="69"/>
      <c r="K2" s="69"/>
      <c r="L2" s="70"/>
    </row>
    <row r="3" spans="1:12" ht="15" hidden="1" customHeight="1" x14ac:dyDescent="0.25">
      <c r="A3" s="68"/>
      <c r="B3" s="69"/>
      <c r="C3" s="69"/>
      <c r="D3" s="69"/>
      <c r="E3" s="69"/>
      <c r="F3" s="69"/>
      <c r="G3" s="69"/>
      <c r="H3" s="69"/>
      <c r="I3" s="69"/>
      <c r="J3" s="69"/>
      <c r="K3" s="69"/>
      <c r="L3" s="70"/>
    </row>
    <row r="4" spans="1:12" x14ac:dyDescent="0.25">
      <c r="A4" s="65" t="s">
        <v>1</v>
      </c>
      <c r="B4" s="66"/>
      <c r="C4" s="66"/>
      <c r="D4" s="66"/>
      <c r="E4" s="66"/>
      <c r="F4" s="66"/>
      <c r="G4" s="66"/>
      <c r="H4" s="66"/>
      <c r="I4" s="66"/>
      <c r="J4" s="66"/>
      <c r="K4" s="66"/>
      <c r="L4" s="67"/>
    </row>
    <row r="5" spans="1:12" x14ac:dyDescent="0.25">
      <c r="A5" s="16"/>
      <c r="L5" s="17"/>
    </row>
    <row r="6" spans="1:12" ht="44.25" customHeight="1" x14ac:dyDescent="0.25">
      <c r="A6" s="18">
        <v>1</v>
      </c>
      <c r="B6" s="78" t="s">
        <v>5</v>
      </c>
      <c r="C6" s="78"/>
      <c r="D6" s="78"/>
      <c r="E6" s="78"/>
      <c r="F6" s="78"/>
      <c r="G6" s="78"/>
      <c r="H6" s="78"/>
      <c r="I6" s="78"/>
      <c r="J6" s="78"/>
      <c r="K6" s="78"/>
      <c r="L6" s="79"/>
    </row>
    <row r="7" spans="1:12" ht="51" customHeight="1" x14ac:dyDescent="0.25">
      <c r="A7" s="18">
        <v>2</v>
      </c>
      <c r="B7" s="78" t="s">
        <v>2</v>
      </c>
      <c r="C7" s="78"/>
      <c r="D7" s="78"/>
      <c r="E7" s="78"/>
      <c r="F7" s="78"/>
      <c r="G7" s="78"/>
      <c r="H7" s="78"/>
      <c r="I7" s="78"/>
      <c r="J7" s="78"/>
      <c r="K7" s="78"/>
      <c r="L7" s="79"/>
    </row>
    <row r="8" spans="1:12" ht="48" customHeight="1" x14ac:dyDescent="0.25">
      <c r="A8" s="18">
        <v>3</v>
      </c>
      <c r="B8" s="78" t="s">
        <v>3</v>
      </c>
      <c r="C8" s="78"/>
      <c r="D8" s="78"/>
      <c r="E8" s="78"/>
      <c r="F8" s="78"/>
      <c r="G8" s="78"/>
      <c r="H8" s="78"/>
      <c r="I8" s="78"/>
      <c r="J8" s="78"/>
      <c r="K8" s="78"/>
      <c r="L8" s="79"/>
    </row>
    <row r="9" spans="1:12" x14ac:dyDescent="0.25">
      <c r="A9" s="16"/>
      <c r="L9" s="17"/>
    </row>
    <row r="10" spans="1:12" ht="12.75" customHeight="1" x14ac:dyDescent="0.25">
      <c r="A10" s="16"/>
      <c r="L10" s="17"/>
    </row>
    <row r="11" spans="1:12" x14ac:dyDescent="0.25">
      <c r="A11" s="16"/>
      <c r="L11" s="17"/>
    </row>
    <row r="12" spans="1:12" x14ac:dyDescent="0.25">
      <c r="A12" s="75" t="s">
        <v>4</v>
      </c>
      <c r="B12" s="76"/>
      <c r="C12" s="76"/>
      <c r="D12" s="76"/>
      <c r="E12" s="76"/>
      <c r="F12" s="76"/>
      <c r="G12" s="76"/>
      <c r="H12" s="76"/>
      <c r="I12" s="76"/>
      <c r="J12" s="76"/>
      <c r="K12" s="76"/>
      <c r="L12" s="77"/>
    </row>
    <row r="13" spans="1:12" x14ac:dyDescent="0.25">
      <c r="A13" s="16"/>
      <c r="L13" s="17"/>
    </row>
    <row r="14" spans="1:12" ht="20.25" x14ac:dyDescent="0.25">
      <c r="A14" s="71" t="s">
        <v>6</v>
      </c>
      <c r="B14" s="72"/>
      <c r="C14" s="72"/>
      <c r="D14" s="72"/>
      <c r="E14" s="72"/>
      <c r="F14" s="72"/>
      <c r="G14" s="72"/>
      <c r="H14" s="72"/>
      <c r="L14" s="17"/>
    </row>
    <row r="15" spans="1:12" ht="16.5" x14ac:dyDescent="0.25">
      <c r="A15" s="73" t="s">
        <v>7</v>
      </c>
      <c r="B15" s="74"/>
      <c r="C15" s="74"/>
      <c r="D15" s="74"/>
      <c r="E15" s="74"/>
      <c r="F15" s="74"/>
      <c r="G15" s="74"/>
      <c r="H15" s="74"/>
      <c r="L15" s="17"/>
    </row>
    <row r="16" spans="1:12" ht="20.25" x14ac:dyDescent="0.25">
      <c r="A16" s="71" t="s">
        <v>8</v>
      </c>
      <c r="B16" s="72"/>
      <c r="C16" s="72"/>
      <c r="D16" s="72"/>
      <c r="E16" s="72"/>
      <c r="F16" s="72"/>
      <c r="G16" s="72"/>
      <c r="H16" s="72"/>
      <c r="L16" s="17"/>
    </row>
    <row r="17" spans="1:12" ht="16.5" x14ac:dyDescent="0.25">
      <c r="A17" s="73" t="s">
        <v>9</v>
      </c>
      <c r="B17" s="74"/>
      <c r="C17" s="74"/>
      <c r="D17" s="74"/>
      <c r="E17" s="74"/>
      <c r="F17" s="74"/>
      <c r="G17" s="74"/>
      <c r="H17" s="74"/>
      <c r="L17" s="17"/>
    </row>
    <row r="18" spans="1:12" ht="15.75" thickBot="1" x14ac:dyDescent="0.3">
      <c r="A18" s="19"/>
      <c r="B18" s="20"/>
      <c r="C18" s="20"/>
      <c r="D18" s="20"/>
      <c r="E18" s="20"/>
      <c r="F18" s="20"/>
      <c r="G18" s="20"/>
      <c r="H18" s="20"/>
      <c r="I18" s="20"/>
      <c r="J18" s="20"/>
      <c r="K18" s="20"/>
      <c r="L18" s="21"/>
    </row>
  </sheetData>
  <sheetProtection algorithmName="SHA-512" hashValue="CrZZASq8S8ua68+nuMIHSnXqje0HQTmXoP6EaY/H0/EbsbaTP3rkyKUvJUVFEv1iA5uQnpBZDQSuXIkkjoBppg==" saltValue="tvjagcuX0ZWLPLsJXwlEXw==" spinCount="100000" sheet="1" objects="1" scenarios="1"/>
  <mergeCells count="10">
    <mergeCell ref="A17:H17"/>
    <mergeCell ref="A12:L12"/>
    <mergeCell ref="B8:L8"/>
    <mergeCell ref="B7:L7"/>
    <mergeCell ref="B6:L6"/>
    <mergeCell ref="A4:L4"/>
    <mergeCell ref="A2:L3"/>
    <mergeCell ref="A14:H14"/>
    <mergeCell ref="A15:H15"/>
    <mergeCell ref="A16:H16"/>
  </mergeCells>
  <hyperlinks>
    <hyperlink ref="A12:J12" location="Details!A1" display="Click here to proceed." xr:uid="{00000000-0004-0000-0100-000000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L18"/>
  <sheetViews>
    <sheetView showGridLines="0" workbookViewId="0">
      <selection activeCell="E13" sqref="E13:I13"/>
    </sheetView>
  </sheetViews>
  <sheetFormatPr defaultRowHeight="15" x14ac:dyDescent="0.25"/>
  <cols>
    <col min="9" max="9" width="8.85546875" customWidth="1"/>
    <col min="10" max="10" width="9.140625" hidden="1" customWidth="1"/>
    <col min="11" max="11" width="0.140625" customWidth="1"/>
    <col min="12" max="12" width="9.140625" hidden="1" customWidth="1"/>
  </cols>
  <sheetData>
    <row r="1" spans="1:12" x14ac:dyDescent="0.25">
      <c r="A1" s="1" t="str">
        <f>Sheet1!A2</f>
        <v>RFX. No. 5002003372  NIT-452</v>
      </c>
      <c r="B1" s="1"/>
      <c r="C1" s="1"/>
    </row>
    <row r="2" spans="1:12" ht="39" customHeight="1" x14ac:dyDescent="0.25">
      <c r="A2" s="87" t="str">
        <f>Sheet1!B3</f>
        <v xml:space="preserve">Construction of Miscellaneous civil works for Skill Development Centre at Banka Substation under CSR </v>
      </c>
      <c r="B2" s="87"/>
      <c r="C2" s="87"/>
      <c r="D2" s="87"/>
      <c r="E2" s="87"/>
      <c r="F2" s="87"/>
      <c r="G2" s="87"/>
      <c r="H2" s="87"/>
      <c r="I2" s="87"/>
      <c r="J2" s="87"/>
      <c r="K2" s="87"/>
      <c r="L2" s="87"/>
    </row>
    <row r="4" spans="1:12" x14ac:dyDescent="0.25">
      <c r="A4" s="88" t="s">
        <v>10</v>
      </c>
      <c r="B4" s="88"/>
      <c r="C4" s="88"/>
      <c r="D4" s="88"/>
      <c r="E4" s="88"/>
      <c r="F4" s="88"/>
      <c r="G4" s="88"/>
      <c r="H4" s="88"/>
      <c r="I4" s="88"/>
      <c r="J4" s="88"/>
      <c r="K4" s="88"/>
      <c r="L4" s="88"/>
    </row>
    <row r="6" spans="1:12" ht="47.25" customHeight="1" x14ac:dyDescent="0.25">
      <c r="A6" s="83" t="s">
        <v>11</v>
      </c>
      <c r="B6" s="83"/>
      <c r="C6" s="83"/>
      <c r="D6" s="83"/>
      <c r="E6" s="84"/>
      <c r="F6" s="84"/>
      <c r="G6" s="84"/>
      <c r="H6" s="84"/>
      <c r="I6" s="84"/>
      <c r="J6" s="9"/>
      <c r="K6" s="9"/>
    </row>
    <row r="7" spans="1:12" ht="45" customHeight="1" x14ac:dyDescent="0.25">
      <c r="A7" s="89" t="s">
        <v>12</v>
      </c>
      <c r="B7" s="89"/>
      <c r="C7" s="89"/>
      <c r="D7" s="90"/>
      <c r="E7" s="91"/>
      <c r="F7" s="91"/>
      <c r="G7" s="91"/>
      <c r="H7" s="91"/>
      <c r="I7" s="91"/>
      <c r="J7" s="9"/>
      <c r="K7" s="9"/>
    </row>
    <row r="8" spans="1:12" ht="42" customHeight="1" x14ac:dyDescent="0.25">
      <c r="E8" s="85"/>
      <c r="F8" s="85"/>
      <c r="G8" s="85"/>
      <c r="H8" s="85"/>
      <c r="I8" s="85"/>
      <c r="J8" s="9"/>
      <c r="K8" s="9"/>
    </row>
    <row r="9" spans="1:12" ht="46.5" customHeight="1" x14ac:dyDescent="0.25">
      <c r="E9" s="86"/>
      <c r="F9" s="86"/>
      <c r="G9" s="86"/>
      <c r="H9" s="86"/>
      <c r="I9" s="86"/>
      <c r="J9" s="9"/>
      <c r="K9" s="9"/>
    </row>
    <row r="10" spans="1:12" ht="30.75" customHeight="1" x14ac:dyDescent="0.25">
      <c r="A10" s="80" t="s">
        <v>13</v>
      </c>
      <c r="B10" s="80"/>
      <c r="C10" s="80"/>
      <c r="D10" s="80"/>
      <c r="E10" s="85"/>
      <c r="F10" s="85"/>
      <c r="G10" s="85"/>
      <c r="H10" s="85"/>
      <c r="I10" s="85"/>
      <c r="J10" s="9"/>
      <c r="K10" s="9"/>
    </row>
    <row r="11" spans="1:12" ht="29.25" customHeight="1" x14ac:dyDescent="0.25">
      <c r="A11" s="83" t="s">
        <v>14</v>
      </c>
      <c r="B11" s="83"/>
      <c r="C11" s="83"/>
      <c r="D11" s="83"/>
      <c r="E11" s="84"/>
      <c r="F11" s="84"/>
      <c r="G11" s="84"/>
      <c r="H11" s="84"/>
      <c r="I11" s="84"/>
      <c r="J11" s="9"/>
      <c r="K11" s="9"/>
    </row>
    <row r="12" spans="1:12" ht="29.25" customHeight="1" x14ac:dyDescent="0.25">
      <c r="A12" s="83" t="s">
        <v>15</v>
      </c>
      <c r="B12" s="83"/>
      <c r="C12" s="83"/>
      <c r="D12" s="83"/>
      <c r="E12" s="84"/>
      <c r="F12" s="84"/>
      <c r="G12" s="84"/>
      <c r="H12" s="84"/>
      <c r="I12" s="84"/>
      <c r="J12" s="9"/>
      <c r="K12" s="9"/>
    </row>
    <row r="13" spans="1:12" ht="29.25" customHeight="1" x14ac:dyDescent="0.25">
      <c r="A13" s="83" t="s">
        <v>16</v>
      </c>
      <c r="B13" s="83"/>
      <c r="C13" s="83"/>
      <c r="D13" s="83"/>
      <c r="E13" s="84"/>
      <c r="F13" s="84"/>
      <c r="G13" s="84"/>
      <c r="H13" s="84"/>
      <c r="I13" s="84"/>
      <c r="J13" s="9"/>
      <c r="K13" s="9"/>
    </row>
    <row r="14" spans="1:12" ht="31.5" customHeight="1" x14ac:dyDescent="0.25">
      <c r="A14" s="83" t="s">
        <v>17</v>
      </c>
      <c r="B14" s="83"/>
      <c r="C14" s="83"/>
      <c r="D14" s="83"/>
      <c r="E14" s="84"/>
      <c r="F14" s="84"/>
      <c r="G14" s="84"/>
      <c r="H14" s="84"/>
      <c r="I14" s="84"/>
      <c r="J14" s="9"/>
      <c r="K14" s="9"/>
    </row>
    <row r="15" spans="1:12" x14ac:dyDescent="0.25">
      <c r="E15" s="9"/>
      <c r="F15" s="9"/>
      <c r="G15" s="9"/>
      <c r="H15" s="9"/>
      <c r="I15" s="9"/>
      <c r="J15" s="9"/>
      <c r="K15" s="9"/>
    </row>
    <row r="16" spans="1:12" x14ac:dyDescent="0.25">
      <c r="E16" s="9"/>
      <c r="F16" s="9"/>
      <c r="G16" s="9"/>
      <c r="H16" s="9"/>
      <c r="I16" s="9"/>
      <c r="J16" s="9"/>
      <c r="K16" s="9"/>
    </row>
    <row r="17" spans="1:11" ht="25.5" customHeight="1" x14ac:dyDescent="0.25">
      <c r="A17" s="80" t="s">
        <v>18</v>
      </c>
      <c r="B17" s="80"/>
      <c r="C17" s="80"/>
      <c r="D17" s="80"/>
      <c r="E17" s="81"/>
      <c r="F17" s="81"/>
      <c r="G17" s="81"/>
      <c r="H17" s="81"/>
      <c r="I17" s="81"/>
      <c r="J17" s="10"/>
      <c r="K17" s="10"/>
    </row>
    <row r="18" spans="1:11" ht="25.5" customHeight="1" x14ac:dyDescent="0.25">
      <c r="A18" s="80" t="s">
        <v>19</v>
      </c>
      <c r="B18" s="80"/>
      <c r="C18" s="80"/>
      <c r="D18" s="80"/>
      <c r="E18" s="82"/>
      <c r="F18" s="82"/>
      <c r="G18" s="82"/>
      <c r="H18" s="82"/>
      <c r="I18" s="82"/>
      <c r="J18" s="82"/>
      <c r="K18" s="82"/>
    </row>
  </sheetData>
  <sheetProtection algorithmName="SHA-512" hashValue="tyMZ02yYMPhA/KiOjWWHC3Myz5T+/3JqgQsdKwv20YVCvq1NkZ7BzuT9AKC6PkwA3TLeW2C5eHzsCV0jcRo2Ow==" saltValue="llwxLE1K/mXNUTvolmcWJQ==" spinCount="100000" sheet="1" selectLockedCells="1"/>
  <mergeCells count="22">
    <mergeCell ref="A2:L2"/>
    <mergeCell ref="A4:L4"/>
    <mergeCell ref="A6:D6"/>
    <mergeCell ref="E6:I6"/>
    <mergeCell ref="A7:D7"/>
    <mergeCell ref="E7:I7"/>
    <mergeCell ref="E8:I8"/>
    <mergeCell ref="E9:I9"/>
    <mergeCell ref="A10:D10"/>
    <mergeCell ref="E10:I10"/>
    <mergeCell ref="A11:D11"/>
    <mergeCell ref="E11:I11"/>
    <mergeCell ref="A17:D17"/>
    <mergeCell ref="A18:D18"/>
    <mergeCell ref="E17:I17"/>
    <mergeCell ref="E18:K18"/>
    <mergeCell ref="A12:D12"/>
    <mergeCell ref="E12:I12"/>
    <mergeCell ref="A13:D13"/>
    <mergeCell ref="A14:D14"/>
    <mergeCell ref="E13:I13"/>
    <mergeCell ref="E14:I1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78133-7BAE-44A6-A803-4B4D27AF3DED}">
  <sheetPr>
    <tabColor theme="8" tint="0.39997558519241921"/>
  </sheetPr>
  <dimension ref="A1:K115"/>
  <sheetViews>
    <sheetView tabSelected="1" workbookViewId="0">
      <pane ySplit="2" topLeftCell="A4" activePane="bottomLeft" state="frozen"/>
      <selection pane="bottomLeft" activeCell="I113" sqref="I113"/>
    </sheetView>
  </sheetViews>
  <sheetFormatPr defaultRowHeight="16.5" x14ac:dyDescent="0.3"/>
  <cols>
    <col min="1" max="1" width="6.140625" style="24" customWidth="1"/>
    <col min="2" max="2" width="10.28515625" style="24" hidden="1" customWidth="1"/>
    <col min="3" max="3" width="60.42578125" style="24" customWidth="1"/>
    <col min="4" max="4" width="6.28515625" style="24" customWidth="1"/>
    <col min="5" max="5" width="10.7109375" style="24" bestFit="1" customWidth="1"/>
    <col min="6" max="6" width="0" style="24" hidden="1" customWidth="1"/>
    <col min="7" max="7" width="10.7109375" style="24" bestFit="1" customWidth="1"/>
    <col min="8" max="8" width="9.5703125" style="24" hidden="1" customWidth="1"/>
    <col min="9" max="9" width="18.140625" style="24" customWidth="1"/>
    <col min="10" max="10" width="15" style="24" hidden="1" customWidth="1"/>
    <col min="11" max="11" width="11.140625" style="24" hidden="1" customWidth="1"/>
    <col min="12" max="16384" width="9.140625" style="24"/>
  </cols>
  <sheetData>
    <row r="1" spans="1:11" ht="21" customHeight="1" x14ac:dyDescent="0.3">
      <c r="A1" s="95" t="s">
        <v>270</v>
      </c>
      <c r="B1" s="95"/>
      <c r="C1" s="95"/>
      <c r="D1" s="95"/>
      <c r="E1" s="95"/>
      <c r="F1" s="95"/>
      <c r="G1" s="95"/>
      <c r="H1" s="95"/>
      <c r="I1" s="95"/>
      <c r="J1" s="95"/>
      <c r="K1" s="95"/>
    </row>
    <row r="2" spans="1:11" ht="60" customHeight="1" x14ac:dyDescent="0.3">
      <c r="A2" s="25" t="s">
        <v>61</v>
      </c>
      <c r="B2" s="26" t="s">
        <v>62</v>
      </c>
      <c r="C2" s="25" t="s">
        <v>63</v>
      </c>
      <c r="D2" s="25" t="s">
        <v>41</v>
      </c>
      <c r="E2" s="25" t="s">
        <v>64</v>
      </c>
      <c r="F2" s="26" t="s">
        <v>65</v>
      </c>
      <c r="G2" s="26" t="s">
        <v>66</v>
      </c>
      <c r="H2" s="26" t="s">
        <v>67</v>
      </c>
      <c r="I2" s="26" t="s">
        <v>68</v>
      </c>
      <c r="J2" s="26" t="s">
        <v>69</v>
      </c>
      <c r="K2" s="26" t="s">
        <v>60</v>
      </c>
    </row>
    <row r="3" spans="1:11" ht="30" hidden="1" customHeight="1" x14ac:dyDescent="0.3">
      <c r="A3" s="25" t="s">
        <v>37</v>
      </c>
      <c r="B3" s="26" t="s">
        <v>38</v>
      </c>
      <c r="C3" s="25" t="s">
        <v>39</v>
      </c>
      <c r="D3" s="25" t="s">
        <v>51</v>
      </c>
      <c r="E3" s="25" t="s">
        <v>52</v>
      </c>
      <c r="F3" s="26" t="s">
        <v>70</v>
      </c>
      <c r="G3" s="26" t="s">
        <v>71</v>
      </c>
      <c r="H3" s="26" t="s">
        <v>72</v>
      </c>
      <c r="I3" s="26" t="s">
        <v>73</v>
      </c>
      <c r="J3" s="26" t="s">
        <v>74</v>
      </c>
      <c r="K3" s="26" t="s">
        <v>75</v>
      </c>
    </row>
    <row r="4" spans="1:11" ht="99" x14ac:dyDescent="0.3">
      <c r="A4" s="27">
        <v>1</v>
      </c>
      <c r="B4" s="28">
        <v>16.100000000000001</v>
      </c>
      <c r="C4" s="29" t="s">
        <v>76</v>
      </c>
      <c r="D4" s="27" t="s">
        <v>56</v>
      </c>
      <c r="E4" s="27">
        <f>'[1]Measurement sheet'!H7</f>
        <v>1307.25</v>
      </c>
      <c r="F4" s="28">
        <v>191.25</v>
      </c>
      <c r="G4" s="28">
        <f>F4/1.18</f>
        <v>162.07627118644069</v>
      </c>
      <c r="H4" s="28">
        <f>G4*1.18</f>
        <v>191.25</v>
      </c>
      <c r="I4" s="30">
        <f>E4*G4</f>
        <v>211874.20550847458</v>
      </c>
      <c r="J4" s="30">
        <f>E4*H4</f>
        <v>250011.5625</v>
      </c>
      <c r="K4" s="30"/>
    </row>
    <row r="5" spans="1:11" x14ac:dyDescent="0.3">
      <c r="A5" s="27">
        <v>2</v>
      </c>
      <c r="B5" s="30">
        <v>16.3</v>
      </c>
      <c r="C5" s="31" t="s">
        <v>77</v>
      </c>
      <c r="D5" s="27"/>
      <c r="E5" s="27"/>
      <c r="F5" s="28"/>
      <c r="G5" s="28"/>
      <c r="H5" s="28"/>
      <c r="I5" s="30"/>
      <c r="J5" s="30"/>
      <c r="K5" s="30"/>
    </row>
    <row r="6" spans="1:11" x14ac:dyDescent="0.3">
      <c r="A6" s="27" t="s">
        <v>78</v>
      </c>
      <c r="B6" s="30" t="s">
        <v>79</v>
      </c>
      <c r="C6" s="31" t="s">
        <v>80</v>
      </c>
      <c r="D6" s="27" t="s">
        <v>81</v>
      </c>
      <c r="E6" s="27">
        <f>'[1]Measurement sheet'!H15</f>
        <v>154.77840000000003</v>
      </c>
      <c r="F6" s="28">
        <v>2098.4</v>
      </c>
      <c r="G6" s="28">
        <f t="shared" ref="G6:G54" si="0">F6/1.18</f>
        <v>1778.3050847457628</v>
      </c>
      <c r="H6" s="28">
        <f t="shared" ref="H6:H79" si="1">G6*1.18</f>
        <v>2098.4</v>
      </c>
      <c r="I6" s="30">
        <f>E6*G6</f>
        <v>275243.21572881361</v>
      </c>
      <c r="J6" s="30">
        <f>E6*H6</f>
        <v>324786.99456000008</v>
      </c>
      <c r="K6" s="30"/>
    </row>
    <row r="7" spans="1:11" x14ac:dyDescent="0.3">
      <c r="A7" s="27" t="s">
        <v>78</v>
      </c>
      <c r="B7" s="30" t="s">
        <v>82</v>
      </c>
      <c r="C7" s="31" t="s">
        <v>83</v>
      </c>
      <c r="D7" s="27" t="s">
        <v>81</v>
      </c>
      <c r="E7" s="27">
        <f>'[1]Measurement sheet'!H22</f>
        <v>154.77840000000003</v>
      </c>
      <c r="F7" s="28">
        <v>1636.05</v>
      </c>
      <c r="G7" s="28">
        <f t="shared" si="0"/>
        <v>1386.4830508474577</v>
      </c>
      <c r="H7" s="28">
        <f t="shared" si="1"/>
        <v>1636.05</v>
      </c>
      <c r="I7" s="30">
        <f t="shared" ref="I7:I79" si="2">E7*G7</f>
        <v>214597.62823728818</v>
      </c>
      <c r="J7" s="30">
        <f t="shared" ref="J7:J79" si="3">E7*H7</f>
        <v>253225.20132000005</v>
      </c>
      <c r="K7" s="30"/>
    </row>
    <row r="8" spans="1:11" x14ac:dyDescent="0.3">
      <c r="A8" s="27" t="s">
        <v>84</v>
      </c>
      <c r="B8" s="30" t="s">
        <v>85</v>
      </c>
      <c r="C8" s="31" t="s">
        <v>86</v>
      </c>
      <c r="D8" s="27" t="s">
        <v>81</v>
      </c>
      <c r="E8" s="27">
        <f>'[1]Measurement sheet'!H29</f>
        <v>154.77840000000003</v>
      </c>
      <c r="F8" s="28">
        <v>1842.3</v>
      </c>
      <c r="G8" s="28">
        <f t="shared" si="0"/>
        <v>1561.2711864406781</v>
      </c>
      <c r="H8" s="28">
        <f t="shared" si="1"/>
        <v>1842.3</v>
      </c>
      <c r="I8" s="30">
        <f t="shared" si="2"/>
        <v>241651.05620338989</v>
      </c>
      <c r="J8" s="30">
        <f t="shared" si="3"/>
        <v>285148.24632000003</v>
      </c>
      <c r="K8" s="30"/>
    </row>
    <row r="9" spans="1:11" x14ac:dyDescent="0.3">
      <c r="A9" s="27" t="s">
        <v>87</v>
      </c>
      <c r="B9" s="30" t="s">
        <v>88</v>
      </c>
      <c r="C9" s="31" t="s">
        <v>89</v>
      </c>
      <c r="D9" s="27" t="s">
        <v>81</v>
      </c>
      <c r="E9" s="27">
        <f>'[1]Measurement sheet'!H35</f>
        <v>78.435000000000016</v>
      </c>
      <c r="F9" s="28">
        <v>2034.35</v>
      </c>
      <c r="G9" s="28">
        <f t="shared" si="0"/>
        <v>1724.0254237288136</v>
      </c>
      <c r="H9" s="28">
        <f t="shared" si="1"/>
        <v>2034.35</v>
      </c>
      <c r="I9" s="30">
        <f t="shared" si="2"/>
        <v>135223.93411016953</v>
      </c>
      <c r="J9" s="30">
        <f t="shared" si="3"/>
        <v>159564.24225000004</v>
      </c>
      <c r="K9" s="30"/>
    </row>
    <row r="10" spans="1:11" ht="115.5" x14ac:dyDescent="0.3">
      <c r="A10" s="27">
        <v>3</v>
      </c>
      <c r="B10" s="30">
        <v>16.399999999999999</v>
      </c>
      <c r="C10" s="32" t="s">
        <v>90</v>
      </c>
      <c r="D10" s="27" t="s">
        <v>81</v>
      </c>
      <c r="E10" s="27">
        <f>'[1]Measurement sheet'!H39</f>
        <v>392.17500000000007</v>
      </c>
      <c r="F10" s="28">
        <v>1046.95</v>
      </c>
      <c r="G10" s="28">
        <f t="shared" si="0"/>
        <v>887.24576271186447</v>
      </c>
      <c r="H10" s="28">
        <f t="shared" si="1"/>
        <v>1046.95</v>
      </c>
      <c r="I10" s="30">
        <f t="shared" si="2"/>
        <v>347955.60699152551</v>
      </c>
      <c r="J10" s="30">
        <f t="shared" si="3"/>
        <v>410587.61625000008</v>
      </c>
      <c r="K10" s="30"/>
    </row>
    <row r="11" spans="1:11" ht="82.5" customHeight="1" x14ac:dyDescent="0.3">
      <c r="A11" s="27">
        <v>4</v>
      </c>
      <c r="B11" s="30" t="s">
        <v>91</v>
      </c>
      <c r="C11" s="32" t="s">
        <v>92</v>
      </c>
      <c r="D11" s="27" t="s">
        <v>81</v>
      </c>
      <c r="E11" s="27">
        <f>'[1]Measurement sheet'!H45</f>
        <v>97.522672499999999</v>
      </c>
      <c r="F11" s="28">
        <v>6812</v>
      </c>
      <c r="G11" s="28">
        <f t="shared" si="0"/>
        <v>5772.8813559322034</v>
      </c>
      <c r="H11" s="28">
        <f t="shared" si="1"/>
        <v>6812</v>
      </c>
      <c r="I11" s="30">
        <f t="shared" si="2"/>
        <v>562986.81785593217</v>
      </c>
      <c r="J11" s="30">
        <f t="shared" si="3"/>
        <v>664324.44507000002</v>
      </c>
      <c r="K11" s="30"/>
    </row>
    <row r="12" spans="1:11" ht="102" customHeight="1" x14ac:dyDescent="0.3">
      <c r="A12" s="27">
        <v>5</v>
      </c>
      <c r="B12" s="30" t="s">
        <v>53</v>
      </c>
      <c r="C12" s="32" t="s">
        <v>93</v>
      </c>
      <c r="D12" s="27" t="s">
        <v>81</v>
      </c>
      <c r="E12" s="27">
        <f>'[1]Measurement sheet'!H56</f>
        <v>163.70652000000001</v>
      </c>
      <c r="F12" s="28">
        <v>9045.75</v>
      </c>
      <c r="G12" s="28">
        <f t="shared" si="0"/>
        <v>7665.8898305084749</v>
      </c>
      <c r="H12" s="28">
        <f t="shared" si="1"/>
        <v>9045.75</v>
      </c>
      <c r="I12" s="30">
        <f t="shared" si="2"/>
        <v>1254956.1468559324</v>
      </c>
      <c r="J12" s="30">
        <f t="shared" si="3"/>
        <v>1480848.2532900001</v>
      </c>
      <c r="K12" s="30"/>
    </row>
    <row r="13" spans="1:11" ht="69.75" customHeight="1" x14ac:dyDescent="0.3">
      <c r="A13" s="27">
        <v>6</v>
      </c>
      <c r="B13" s="30" t="s">
        <v>94</v>
      </c>
      <c r="C13" s="32" t="s">
        <v>95</v>
      </c>
      <c r="D13" s="27" t="s">
        <v>55</v>
      </c>
      <c r="E13" s="27">
        <f>'[1]Measurement sheet'!H58</f>
        <v>13096.5216</v>
      </c>
      <c r="F13" s="28">
        <v>107.85</v>
      </c>
      <c r="G13" s="28">
        <f>F13/1.18</f>
        <v>91.398305084745758</v>
      </c>
      <c r="H13" s="28">
        <f>G13*1.18</f>
        <v>107.85</v>
      </c>
      <c r="I13" s="30">
        <f>E13*G13</f>
        <v>1196999.8767457625</v>
      </c>
      <c r="J13" s="30">
        <f>E13*H13</f>
        <v>1412459.8545599999</v>
      </c>
      <c r="K13" s="30"/>
    </row>
    <row r="14" spans="1:11" ht="53.25" customHeight="1" x14ac:dyDescent="0.3">
      <c r="A14" s="27">
        <v>7</v>
      </c>
      <c r="B14" s="30">
        <v>5.9</v>
      </c>
      <c r="C14" s="32" t="s">
        <v>96</v>
      </c>
      <c r="D14" s="27"/>
      <c r="E14" s="27"/>
      <c r="F14" s="28"/>
      <c r="G14" s="28"/>
      <c r="H14" s="28"/>
      <c r="I14" s="30"/>
      <c r="J14" s="30"/>
      <c r="K14" s="30"/>
    </row>
    <row r="15" spans="1:11" ht="33" x14ac:dyDescent="0.3">
      <c r="A15" s="27" t="s">
        <v>78</v>
      </c>
      <c r="B15" s="30" t="s">
        <v>47</v>
      </c>
      <c r="C15" s="33" t="s">
        <v>97</v>
      </c>
      <c r="D15" s="27" t="s">
        <v>56</v>
      </c>
      <c r="E15" s="27">
        <f>'[1]Measurement sheet'!H69</f>
        <v>135.57210000000001</v>
      </c>
      <c r="F15" s="28">
        <v>392.15</v>
      </c>
      <c r="G15" s="28">
        <f>F15/1.18</f>
        <v>332.33050847457628</v>
      </c>
      <c r="H15" s="28">
        <f>G15*1.18</f>
        <v>392.15</v>
      </c>
      <c r="I15" s="30">
        <f>E15*G15</f>
        <v>45054.744927966101</v>
      </c>
      <c r="J15" s="30">
        <f>E15*H15</f>
        <v>53164.599015</v>
      </c>
      <c r="K15" s="30"/>
    </row>
    <row r="16" spans="1:11" ht="38.25" customHeight="1" x14ac:dyDescent="0.3">
      <c r="A16" s="27" t="s">
        <v>98</v>
      </c>
      <c r="B16" s="30" t="s">
        <v>99</v>
      </c>
      <c r="C16" s="29" t="s">
        <v>100</v>
      </c>
      <c r="D16" s="27" t="s">
        <v>101</v>
      </c>
      <c r="E16" s="27">
        <f>'[1]Measurement sheet'!H77</f>
        <v>210.72</v>
      </c>
      <c r="F16" s="28">
        <v>842.5</v>
      </c>
      <c r="G16" s="28">
        <f>F16/1.18</f>
        <v>713.98305084745766</v>
      </c>
      <c r="H16" s="28">
        <f>G16*1.18</f>
        <v>842.5</v>
      </c>
      <c r="I16" s="30">
        <f>E16*G16</f>
        <v>150450.50847457629</v>
      </c>
      <c r="J16" s="30">
        <f>E16*H16</f>
        <v>177531.6</v>
      </c>
      <c r="K16" s="30"/>
    </row>
    <row r="17" spans="1:11" ht="38.25" customHeight="1" x14ac:dyDescent="0.3">
      <c r="A17" s="27" t="s">
        <v>84</v>
      </c>
      <c r="B17" s="30" t="s">
        <v>48</v>
      </c>
      <c r="C17" s="29" t="s">
        <v>102</v>
      </c>
      <c r="D17" s="27" t="s">
        <v>31</v>
      </c>
      <c r="E17" s="27">
        <f>'[1]Measurement sheet'!H80</f>
        <v>37.128</v>
      </c>
      <c r="F17" s="28">
        <v>927.25</v>
      </c>
      <c r="G17" s="28">
        <f>F17/1.18</f>
        <v>785.80508474576277</v>
      </c>
      <c r="H17" s="28">
        <f>G17*1.18</f>
        <v>927.25</v>
      </c>
      <c r="I17" s="30">
        <f>E17*G17</f>
        <v>29175.37118644068</v>
      </c>
      <c r="J17" s="30">
        <f>E17*H17</f>
        <v>34426.938000000002</v>
      </c>
      <c r="K17" s="30"/>
    </row>
    <row r="18" spans="1:11" ht="115.5" x14ac:dyDescent="0.3">
      <c r="A18" s="27">
        <v>8</v>
      </c>
      <c r="B18" s="30">
        <v>16.68</v>
      </c>
      <c r="C18" s="34" t="s">
        <v>103</v>
      </c>
      <c r="D18" s="27" t="s">
        <v>56</v>
      </c>
      <c r="E18" s="27">
        <f>'[1]Measurement sheet'!H83</f>
        <v>393.75</v>
      </c>
      <c r="F18" s="28">
        <v>972</v>
      </c>
      <c r="G18" s="28">
        <f t="shared" si="0"/>
        <v>823.72881355932213</v>
      </c>
      <c r="H18" s="28">
        <f t="shared" si="1"/>
        <v>972.00000000000011</v>
      </c>
      <c r="I18" s="30">
        <f t="shared" si="2"/>
        <v>324343.22033898311</v>
      </c>
      <c r="J18" s="30">
        <f t="shared" si="3"/>
        <v>382725.00000000006</v>
      </c>
      <c r="K18" s="30"/>
    </row>
    <row r="19" spans="1:11" ht="115.5" customHeight="1" x14ac:dyDescent="0.3">
      <c r="A19" s="27">
        <v>9</v>
      </c>
      <c r="B19" s="30" t="s">
        <v>104</v>
      </c>
      <c r="C19" s="29" t="s">
        <v>105</v>
      </c>
      <c r="D19" s="27" t="s">
        <v>56</v>
      </c>
      <c r="E19" s="27">
        <f>'[1]Measurement sheet'!H86</f>
        <v>126</v>
      </c>
      <c r="F19" s="28">
        <v>1483.6</v>
      </c>
      <c r="G19" s="28">
        <f t="shared" si="0"/>
        <v>1257.2881355932204</v>
      </c>
      <c r="H19" s="28">
        <f t="shared" si="1"/>
        <v>1483.6000000000001</v>
      </c>
      <c r="I19" s="30">
        <f t="shared" si="2"/>
        <v>158418.30508474578</v>
      </c>
      <c r="J19" s="30">
        <f t="shared" si="3"/>
        <v>186933.6</v>
      </c>
      <c r="K19" s="30"/>
    </row>
    <row r="20" spans="1:11" ht="84" customHeight="1" x14ac:dyDescent="0.3">
      <c r="A20" s="27">
        <v>10</v>
      </c>
      <c r="B20" s="30" t="s">
        <v>45</v>
      </c>
      <c r="C20" s="29" t="s">
        <v>106</v>
      </c>
      <c r="D20" s="27" t="s">
        <v>81</v>
      </c>
      <c r="E20" s="27">
        <f>'[1]Measurement sheet'!H88</f>
        <v>250</v>
      </c>
      <c r="F20" s="28">
        <v>7878.5</v>
      </c>
      <c r="G20" s="28">
        <f t="shared" si="0"/>
        <v>6676.6949152542375</v>
      </c>
      <c r="H20" s="28">
        <f t="shared" si="1"/>
        <v>7878.5</v>
      </c>
      <c r="I20" s="30">
        <f t="shared" si="2"/>
        <v>1669173.7288135593</v>
      </c>
      <c r="J20" s="30">
        <f t="shared" si="3"/>
        <v>1969625</v>
      </c>
      <c r="K20" s="30"/>
    </row>
    <row r="21" spans="1:11" ht="66" customHeight="1" x14ac:dyDescent="0.3">
      <c r="A21" s="27">
        <v>11</v>
      </c>
      <c r="B21" s="30" t="s">
        <v>107</v>
      </c>
      <c r="C21" s="32" t="s">
        <v>108</v>
      </c>
      <c r="D21" s="27" t="s">
        <v>56</v>
      </c>
      <c r="E21" s="27">
        <f>'[1]Measurement sheet'!H90</f>
        <v>2500</v>
      </c>
      <c r="F21" s="28">
        <f>792.05*75/100</f>
        <v>594.03750000000002</v>
      </c>
      <c r="G21" s="28">
        <f t="shared" si="0"/>
        <v>503.42161016949154</v>
      </c>
      <c r="H21" s="28">
        <f t="shared" si="1"/>
        <v>594.03750000000002</v>
      </c>
      <c r="I21" s="30">
        <f t="shared" si="2"/>
        <v>1258554.0254237289</v>
      </c>
      <c r="J21" s="30">
        <f t="shared" si="3"/>
        <v>1485093.75</v>
      </c>
      <c r="K21" s="30"/>
    </row>
    <row r="22" spans="1:11" ht="49.5" x14ac:dyDescent="0.3">
      <c r="A22" s="27">
        <v>12</v>
      </c>
      <c r="B22" s="30">
        <v>2.27</v>
      </c>
      <c r="C22" s="32" t="s">
        <v>109</v>
      </c>
      <c r="D22" s="27" t="s">
        <v>81</v>
      </c>
      <c r="E22" s="27">
        <f>'[1]Measurement sheet'!H92</f>
        <v>250</v>
      </c>
      <c r="F22" s="28">
        <v>2123.75</v>
      </c>
      <c r="G22" s="28">
        <f t="shared" si="0"/>
        <v>1799.7881355932204</v>
      </c>
      <c r="H22" s="28">
        <f t="shared" si="1"/>
        <v>2123.75</v>
      </c>
      <c r="I22" s="30">
        <f t="shared" si="2"/>
        <v>449947.03389830509</v>
      </c>
      <c r="J22" s="30">
        <f t="shared" si="3"/>
        <v>530937.5</v>
      </c>
      <c r="K22" s="30"/>
    </row>
    <row r="23" spans="1:11" ht="49.5" x14ac:dyDescent="0.3">
      <c r="A23" s="27">
        <v>13</v>
      </c>
      <c r="B23" s="30" t="s">
        <v>46</v>
      </c>
      <c r="C23" s="34" t="s">
        <v>110</v>
      </c>
      <c r="D23" s="27" t="s">
        <v>81</v>
      </c>
      <c r="E23" s="27">
        <f>'[1]Measurement sheet'!H94</f>
        <v>18</v>
      </c>
      <c r="F23" s="28">
        <v>7132.25</v>
      </c>
      <c r="G23" s="28">
        <f t="shared" si="0"/>
        <v>6044.2796610169498</v>
      </c>
      <c r="H23" s="28">
        <f t="shared" si="1"/>
        <v>7132.25</v>
      </c>
      <c r="I23" s="30">
        <f t="shared" si="2"/>
        <v>108797.03389830509</v>
      </c>
      <c r="J23" s="30">
        <f t="shared" si="3"/>
        <v>128380.5</v>
      </c>
      <c r="K23" s="30"/>
    </row>
    <row r="24" spans="1:11" ht="53.25" customHeight="1" x14ac:dyDescent="0.3">
      <c r="A24" s="27">
        <v>14</v>
      </c>
      <c r="B24" s="30" t="s">
        <v>111</v>
      </c>
      <c r="C24" s="32" t="s">
        <v>112</v>
      </c>
      <c r="D24" s="27" t="s">
        <v>56</v>
      </c>
      <c r="E24" s="27">
        <f>'[1]Measurement sheet'!H97</f>
        <v>195</v>
      </c>
      <c r="F24" s="28">
        <v>905.05</v>
      </c>
      <c r="G24" s="28">
        <f t="shared" si="0"/>
        <v>766.99152542372883</v>
      </c>
      <c r="H24" s="28">
        <f t="shared" si="1"/>
        <v>905.05</v>
      </c>
      <c r="I24" s="30">
        <f t="shared" si="2"/>
        <v>149563.34745762713</v>
      </c>
      <c r="J24" s="30">
        <f t="shared" si="3"/>
        <v>176484.75</v>
      </c>
      <c r="K24" s="30"/>
    </row>
    <row r="25" spans="1:11" ht="33.75" customHeight="1" x14ac:dyDescent="0.3">
      <c r="A25" s="27">
        <v>15</v>
      </c>
      <c r="B25" s="30" t="s">
        <v>113</v>
      </c>
      <c r="C25" s="29" t="s">
        <v>114</v>
      </c>
      <c r="D25" s="27" t="s">
        <v>56</v>
      </c>
      <c r="E25" s="27">
        <f>'[1]Measurement sheet'!H100</f>
        <v>720</v>
      </c>
      <c r="F25" s="28">
        <v>425.55</v>
      </c>
      <c r="G25" s="28">
        <f t="shared" si="0"/>
        <v>360.63559322033899</v>
      </c>
      <c r="H25" s="28">
        <f t="shared" si="1"/>
        <v>425.55</v>
      </c>
      <c r="I25" s="30">
        <f t="shared" si="2"/>
        <v>259657.62711864407</v>
      </c>
      <c r="J25" s="30">
        <f t="shared" si="3"/>
        <v>306396</v>
      </c>
      <c r="K25" s="30"/>
    </row>
    <row r="26" spans="1:11" x14ac:dyDescent="0.3">
      <c r="A26" s="27">
        <v>16</v>
      </c>
      <c r="B26" s="30">
        <v>13.18</v>
      </c>
      <c r="C26" s="29" t="s">
        <v>115</v>
      </c>
      <c r="D26" s="27" t="s">
        <v>56</v>
      </c>
      <c r="E26" s="27">
        <f>'[1]Measurement sheet'!H103</f>
        <v>720</v>
      </c>
      <c r="F26" s="28">
        <v>79.95</v>
      </c>
      <c r="G26" s="28">
        <f t="shared" si="0"/>
        <v>67.754237288135599</v>
      </c>
      <c r="H26" s="28">
        <f t="shared" si="1"/>
        <v>79.95</v>
      </c>
      <c r="I26" s="30">
        <f t="shared" si="2"/>
        <v>48783.050847457635</v>
      </c>
      <c r="J26" s="30">
        <f t="shared" si="3"/>
        <v>57564</v>
      </c>
      <c r="K26" s="30"/>
    </row>
    <row r="27" spans="1:11" ht="82.5" x14ac:dyDescent="0.3">
      <c r="A27" s="27">
        <v>17</v>
      </c>
      <c r="B27" s="30" t="s">
        <v>116</v>
      </c>
      <c r="C27" s="32" t="s">
        <v>117</v>
      </c>
      <c r="D27" s="27" t="s">
        <v>56</v>
      </c>
      <c r="E27" s="27">
        <f>'[1]Measurement sheet'!H105</f>
        <v>795</v>
      </c>
      <c r="F27" s="28">
        <v>1017.8</v>
      </c>
      <c r="G27" s="28">
        <f t="shared" si="0"/>
        <v>862.54237288135596</v>
      </c>
      <c r="H27" s="28">
        <f t="shared" si="1"/>
        <v>1017.8</v>
      </c>
      <c r="I27" s="30">
        <f t="shared" si="2"/>
        <v>685721.18644067796</v>
      </c>
      <c r="J27" s="30">
        <f t="shared" si="3"/>
        <v>809151</v>
      </c>
      <c r="K27" s="30"/>
    </row>
    <row r="28" spans="1:11" ht="66" x14ac:dyDescent="0.3">
      <c r="A28" s="27">
        <v>18</v>
      </c>
      <c r="B28" s="30">
        <v>10.1</v>
      </c>
      <c r="C28" s="32" t="s">
        <v>118</v>
      </c>
      <c r="D28" s="27" t="s">
        <v>55</v>
      </c>
      <c r="E28" s="35">
        <f>'[1]Measurement sheet'!H111</f>
        <v>13045.92352</v>
      </c>
      <c r="F28" s="28">
        <v>117.35</v>
      </c>
      <c r="G28" s="28">
        <f t="shared" si="0"/>
        <v>99.449152542372886</v>
      </c>
      <c r="H28" s="28">
        <f t="shared" si="1"/>
        <v>117.35</v>
      </c>
      <c r="I28" s="30">
        <f t="shared" si="2"/>
        <v>1297406.0381966103</v>
      </c>
      <c r="J28" s="30">
        <f t="shared" si="3"/>
        <v>1530939.1250719998</v>
      </c>
      <c r="K28" s="30"/>
    </row>
    <row r="29" spans="1:11" ht="231.75" customHeight="1" x14ac:dyDescent="0.3">
      <c r="A29" s="27">
        <v>19</v>
      </c>
      <c r="B29" s="36" t="s">
        <v>119</v>
      </c>
      <c r="C29" s="32" t="s">
        <v>120</v>
      </c>
      <c r="D29" s="27" t="s">
        <v>56</v>
      </c>
      <c r="E29" s="27">
        <f>'[1]Measurement sheet'!H113</f>
        <v>1300</v>
      </c>
      <c r="F29" s="28">
        <v>738.65</v>
      </c>
      <c r="G29" s="28">
        <f t="shared" si="0"/>
        <v>625.97457627118649</v>
      </c>
      <c r="H29" s="28">
        <f t="shared" si="1"/>
        <v>738.65</v>
      </c>
      <c r="I29" s="30">
        <f t="shared" si="2"/>
        <v>813766.94915254239</v>
      </c>
      <c r="J29" s="30">
        <f t="shared" si="3"/>
        <v>960245</v>
      </c>
      <c r="K29" s="30"/>
    </row>
    <row r="30" spans="1:11" ht="99" x14ac:dyDescent="0.3">
      <c r="A30" s="27">
        <v>20</v>
      </c>
      <c r="B30" s="30" t="s">
        <v>121</v>
      </c>
      <c r="C30" s="32" t="s">
        <v>122</v>
      </c>
      <c r="D30" s="27" t="s">
        <v>50</v>
      </c>
      <c r="E30" s="27">
        <f>'[1]Measurement sheet'!H115</f>
        <v>100</v>
      </c>
      <c r="F30" s="28">
        <v>1313.7</v>
      </c>
      <c r="G30" s="28">
        <f t="shared" si="0"/>
        <v>1113.3050847457628</v>
      </c>
      <c r="H30" s="28">
        <f t="shared" si="1"/>
        <v>1313.7</v>
      </c>
      <c r="I30" s="30">
        <f t="shared" si="2"/>
        <v>111330.50847457627</v>
      </c>
      <c r="J30" s="30">
        <f t="shared" si="3"/>
        <v>131370</v>
      </c>
      <c r="K30" s="30"/>
    </row>
    <row r="31" spans="1:11" ht="99" x14ac:dyDescent="0.3">
      <c r="A31" s="27">
        <v>21</v>
      </c>
      <c r="B31" s="36" t="s">
        <v>123</v>
      </c>
      <c r="C31" s="32" t="s">
        <v>124</v>
      </c>
      <c r="D31" s="27" t="s">
        <v>125</v>
      </c>
      <c r="E31" s="27">
        <f>'[1]Measurement sheet'!H117</f>
        <v>50</v>
      </c>
      <c r="F31" s="28">
        <v>532.35</v>
      </c>
      <c r="G31" s="28">
        <f t="shared" si="0"/>
        <v>451.14406779661022</v>
      </c>
      <c r="H31" s="28">
        <f t="shared" si="1"/>
        <v>532.35</v>
      </c>
      <c r="I31" s="30">
        <f t="shared" si="2"/>
        <v>22557.203389830509</v>
      </c>
      <c r="J31" s="30">
        <f t="shared" si="3"/>
        <v>26617.5</v>
      </c>
      <c r="K31" s="30"/>
    </row>
    <row r="32" spans="1:11" ht="82.5" x14ac:dyDescent="0.3">
      <c r="A32" s="27">
        <v>22</v>
      </c>
      <c r="B32" s="30" t="s">
        <v>126</v>
      </c>
      <c r="C32" s="32" t="s">
        <v>127</v>
      </c>
      <c r="D32" s="27" t="s">
        <v>56</v>
      </c>
      <c r="E32" s="27">
        <f>'[1]Measurement sheet'!H119</f>
        <v>250</v>
      </c>
      <c r="F32" s="28">
        <v>226.25</v>
      </c>
      <c r="G32" s="28">
        <f t="shared" si="0"/>
        <v>191.73728813559322</v>
      </c>
      <c r="H32" s="28">
        <f t="shared" si="1"/>
        <v>226.24999999999997</v>
      </c>
      <c r="I32" s="30">
        <f t="shared" si="2"/>
        <v>47934.322033898301</v>
      </c>
      <c r="J32" s="30">
        <f t="shared" si="3"/>
        <v>56562.499999999993</v>
      </c>
      <c r="K32" s="30"/>
    </row>
    <row r="33" spans="1:11" ht="115.5" x14ac:dyDescent="0.3">
      <c r="A33" s="27">
        <v>23</v>
      </c>
      <c r="B33" s="30" t="s">
        <v>128</v>
      </c>
      <c r="C33" s="32" t="s">
        <v>129</v>
      </c>
      <c r="D33" s="27" t="s">
        <v>56</v>
      </c>
      <c r="E33" s="27">
        <f>'[1]Measurement sheet'!H123</f>
        <v>588.024</v>
      </c>
      <c r="F33" s="28">
        <v>181.25</v>
      </c>
      <c r="G33" s="28">
        <f t="shared" si="0"/>
        <v>153.60169491525426</v>
      </c>
      <c r="H33" s="28">
        <f t="shared" si="1"/>
        <v>181.25</v>
      </c>
      <c r="I33" s="30">
        <f t="shared" si="2"/>
        <v>90321.48305084747</v>
      </c>
      <c r="J33" s="30">
        <f t="shared" si="3"/>
        <v>106579.35</v>
      </c>
      <c r="K33" s="30"/>
    </row>
    <row r="34" spans="1:11" ht="99" x14ac:dyDescent="0.3">
      <c r="A34" s="27">
        <v>24</v>
      </c>
      <c r="B34" s="30" t="s">
        <v>130</v>
      </c>
      <c r="C34" s="34" t="s">
        <v>131</v>
      </c>
      <c r="D34" s="27" t="s">
        <v>81</v>
      </c>
      <c r="E34" s="35">
        <f>'[1]Measurement sheet'!H129</f>
        <v>426.83918049999994</v>
      </c>
      <c r="F34" s="28">
        <v>177.5</v>
      </c>
      <c r="G34" s="28">
        <f t="shared" si="0"/>
        <v>150.42372881355934</v>
      </c>
      <c r="H34" s="28">
        <f t="shared" si="1"/>
        <v>177.5</v>
      </c>
      <c r="I34" s="30">
        <f t="shared" si="2"/>
        <v>64206.741134533899</v>
      </c>
      <c r="J34" s="30">
        <f t="shared" si="3"/>
        <v>75763.954538749997</v>
      </c>
      <c r="K34" s="30"/>
    </row>
    <row r="35" spans="1:11" ht="49.5" x14ac:dyDescent="0.3">
      <c r="A35" s="27">
        <v>25</v>
      </c>
      <c r="B35" s="30" t="s">
        <v>132</v>
      </c>
      <c r="C35" s="34" t="s">
        <v>133</v>
      </c>
      <c r="D35" s="27" t="s">
        <v>42</v>
      </c>
      <c r="E35" s="35">
        <f>'[1]Measurement sheet'!H132</f>
        <v>67.759091499999997</v>
      </c>
      <c r="F35" s="28">
        <v>126.8</v>
      </c>
      <c r="G35" s="28">
        <f t="shared" si="0"/>
        <v>107.45762711864407</v>
      </c>
      <c r="H35" s="28">
        <f t="shared" si="1"/>
        <v>126.8</v>
      </c>
      <c r="I35" s="30">
        <f t="shared" si="2"/>
        <v>7281.2311883050843</v>
      </c>
      <c r="J35" s="30">
        <f t="shared" si="3"/>
        <v>8591.8528021999991</v>
      </c>
      <c r="K35" s="30"/>
    </row>
    <row r="36" spans="1:11" x14ac:dyDescent="0.3">
      <c r="A36" s="27">
        <v>26</v>
      </c>
      <c r="B36" s="30" t="s">
        <v>49</v>
      </c>
      <c r="C36" s="34" t="s">
        <v>134</v>
      </c>
      <c r="D36" s="27" t="s">
        <v>31</v>
      </c>
      <c r="E36" s="35">
        <f>'[1]Measurement sheet'!H134</f>
        <v>388.024</v>
      </c>
      <c r="F36" s="28">
        <v>343.65</v>
      </c>
      <c r="G36" s="28">
        <f t="shared" si="0"/>
        <v>291.22881355932202</v>
      </c>
      <c r="H36" s="28">
        <f t="shared" si="1"/>
        <v>343.65</v>
      </c>
      <c r="I36" s="30">
        <f t="shared" si="2"/>
        <v>113003.76915254237</v>
      </c>
      <c r="J36" s="30">
        <f t="shared" si="3"/>
        <v>133344.44759999998</v>
      </c>
      <c r="K36" s="30"/>
    </row>
    <row r="37" spans="1:11" ht="67.5" customHeight="1" x14ac:dyDescent="0.3">
      <c r="A37" s="27">
        <v>27</v>
      </c>
      <c r="B37" s="30">
        <v>2.25</v>
      </c>
      <c r="C37" s="32" t="s">
        <v>135</v>
      </c>
      <c r="D37" s="27" t="s">
        <v>81</v>
      </c>
      <c r="E37" s="27">
        <f>'[1]Measurement sheet'!H137</f>
        <v>125.36</v>
      </c>
      <c r="F37" s="28">
        <v>196</v>
      </c>
      <c r="G37" s="28">
        <f t="shared" si="0"/>
        <v>166.10169491525426</v>
      </c>
      <c r="H37" s="28">
        <f t="shared" si="1"/>
        <v>196</v>
      </c>
      <c r="I37" s="30">
        <f t="shared" si="2"/>
        <v>20822.508474576272</v>
      </c>
      <c r="J37" s="30">
        <f t="shared" si="3"/>
        <v>24570.560000000001</v>
      </c>
      <c r="K37" s="30"/>
    </row>
    <row r="38" spans="1:11" ht="67.5" customHeight="1" x14ac:dyDescent="0.3">
      <c r="A38" s="27">
        <v>28</v>
      </c>
      <c r="B38" s="30" t="s">
        <v>136</v>
      </c>
      <c r="C38" s="32" t="s">
        <v>137</v>
      </c>
      <c r="D38" s="27" t="s">
        <v>57</v>
      </c>
      <c r="E38" s="27">
        <f>'[1]Measurement sheet'!H139</f>
        <v>3</v>
      </c>
      <c r="F38" s="28">
        <v>26861.9</v>
      </c>
      <c r="G38" s="28">
        <f t="shared" si="0"/>
        <v>22764.322033898308</v>
      </c>
      <c r="H38" s="28">
        <f t="shared" si="1"/>
        <v>26861.9</v>
      </c>
      <c r="I38" s="30">
        <f t="shared" si="2"/>
        <v>68292.966101694925</v>
      </c>
      <c r="J38" s="30">
        <f t="shared" si="3"/>
        <v>80585.700000000012</v>
      </c>
      <c r="K38" s="30"/>
    </row>
    <row r="39" spans="1:11" ht="67.5" customHeight="1" x14ac:dyDescent="0.3">
      <c r="A39" s="27">
        <v>29</v>
      </c>
      <c r="B39" s="30" t="s">
        <v>138</v>
      </c>
      <c r="C39" s="34" t="s">
        <v>139</v>
      </c>
      <c r="D39" s="27" t="s">
        <v>81</v>
      </c>
      <c r="E39" s="27">
        <f>'[1]Measurement sheet'!H141</f>
        <v>10</v>
      </c>
      <c r="F39" s="28">
        <v>1503.6</v>
      </c>
      <c r="G39" s="28">
        <f t="shared" si="0"/>
        <v>1274.2372881355932</v>
      </c>
      <c r="H39" s="28">
        <f t="shared" si="1"/>
        <v>1503.6</v>
      </c>
      <c r="I39" s="30">
        <f t="shared" si="2"/>
        <v>12742.372881355932</v>
      </c>
      <c r="J39" s="30">
        <f t="shared" si="3"/>
        <v>15036</v>
      </c>
      <c r="K39" s="30"/>
    </row>
    <row r="40" spans="1:11" ht="67.5" customHeight="1" x14ac:dyDescent="0.3">
      <c r="A40" s="27">
        <v>30</v>
      </c>
      <c r="B40" s="30">
        <v>15.3</v>
      </c>
      <c r="C40" s="32" t="s">
        <v>140</v>
      </c>
      <c r="D40" s="27" t="s">
        <v>81</v>
      </c>
      <c r="E40" s="27">
        <f>'[1]Measurement sheet'!H143</f>
        <v>10</v>
      </c>
      <c r="F40" s="28">
        <v>3551.25</v>
      </c>
      <c r="G40" s="28">
        <f t="shared" si="0"/>
        <v>3009.5338983050851</v>
      </c>
      <c r="H40" s="28">
        <f t="shared" si="1"/>
        <v>3551.2500000000005</v>
      </c>
      <c r="I40" s="30">
        <f t="shared" si="2"/>
        <v>30095.338983050853</v>
      </c>
      <c r="J40" s="30">
        <f t="shared" si="3"/>
        <v>35512.500000000007</v>
      </c>
      <c r="K40" s="30"/>
    </row>
    <row r="41" spans="1:11" ht="67.5" customHeight="1" x14ac:dyDescent="0.3">
      <c r="A41" s="27">
        <v>31</v>
      </c>
      <c r="B41" s="30" t="s">
        <v>141</v>
      </c>
      <c r="C41" s="32" t="s">
        <v>142</v>
      </c>
      <c r="D41" s="27" t="s">
        <v>81</v>
      </c>
      <c r="E41" s="27">
        <f>'[1]Measurement sheet'!H145</f>
        <v>10</v>
      </c>
      <c r="F41" s="28">
        <v>2060.1999999999998</v>
      </c>
      <c r="G41" s="28">
        <f t="shared" si="0"/>
        <v>1745.9322033898304</v>
      </c>
      <c r="H41" s="28">
        <f t="shared" si="1"/>
        <v>2060.1999999999998</v>
      </c>
      <c r="I41" s="30">
        <f t="shared" si="2"/>
        <v>17459.322033898305</v>
      </c>
      <c r="J41" s="30">
        <f t="shared" si="3"/>
        <v>20602</v>
      </c>
      <c r="K41" s="30"/>
    </row>
    <row r="42" spans="1:11" ht="165" x14ac:dyDescent="0.3">
      <c r="A42" s="27">
        <v>32</v>
      </c>
      <c r="B42" s="30">
        <v>16.690000000000001</v>
      </c>
      <c r="C42" s="32" t="s">
        <v>143</v>
      </c>
      <c r="D42" s="27" t="s">
        <v>81</v>
      </c>
      <c r="E42" s="27">
        <f>'[1]Measurement sheet'!H147</f>
        <v>4.8</v>
      </c>
      <c r="F42" s="28">
        <v>10117.6</v>
      </c>
      <c r="G42" s="28">
        <f t="shared" si="0"/>
        <v>8574.2372881355932</v>
      </c>
      <c r="H42" s="28">
        <f t="shared" si="1"/>
        <v>10117.599999999999</v>
      </c>
      <c r="I42" s="30">
        <f t="shared" si="2"/>
        <v>41156.338983050846</v>
      </c>
      <c r="J42" s="30">
        <f t="shared" si="3"/>
        <v>48564.479999999989</v>
      </c>
      <c r="K42" s="30"/>
    </row>
    <row r="43" spans="1:11" ht="181.5" x14ac:dyDescent="0.3">
      <c r="A43" s="27">
        <v>33</v>
      </c>
      <c r="B43" s="30" t="s">
        <v>54</v>
      </c>
      <c r="C43" s="32" t="s">
        <v>144</v>
      </c>
      <c r="D43" s="27" t="s">
        <v>56</v>
      </c>
      <c r="E43" s="27">
        <f>'[1]Measurement sheet'!H149</f>
        <v>50</v>
      </c>
      <c r="F43" s="28">
        <v>5136.3</v>
      </c>
      <c r="G43" s="28">
        <f t="shared" si="0"/>
        <v>4352.7966101694919</v>
      </c>
      <c r="H43" s="28">
        <f t="shared" si="1"/>
        <v>5136.3</v>
      </c>
      <c r="I43" s="30">
        <f t="shared" si="2"/>
        <v>217639.83050847461</v>
      </c>
      <c r="J43" s="30">
        <f t="shared" si="3"/>
        <v>256815</v>
      </c>
      <c r="K43" s="30"/>
    </row>
    <row r="44" spans="1:11" ht="181.5" x14ac:dyDescent="0.3">
      <c r="A44" s="27">
        <v>34</v>
      </c>
      <c r="B44" s="30" t="s">
        <v>145</v>
      </c>
      <c r="C44" s="32" t="s">
        <v>146</v>
      </c>
      <c r="D44" s="27" t="s">
        <v>56</v>
      </c>
      <c r="E44" s="27">
        <f>'[1]Measurement sheet'!H151</f>
        <v>50</v>
      </c>
      <c r="F44" s="28">
        <v>3078.4</v>
      </c>
      <c r="G44" s="28">
        <f t="shared" si="0"/>
        <v>2608.8135593220341</v>
      </c>
      <c r="H44" s="28">
        <f t="shared" si="1"/>
        <v>3078.4</v>
      </c>
      <c r="I44" s="30">
        <f t="shared" si="2"/>
        <v>130440.67796610171</v>
      </c>
      <c r="J44" s="30">
        <f t="shared" si="3"/>
        <v>153920</v>
      </c>
      <c r="K44" s="30"/>
    </row>
    <row r="45" spans="1:11" ht="150" customHeight="1" x14ac:dyDescent="0.3">
      <c r="A45" s="27">
        <v>35</v>
      </c>
      <c r="B45" s="30" t="s">
        <v>147</v>
      </c>
      <c r="C45" s="32" t="s">
        <v>148</v>
      </c>
      <c r="D45" s="27" t="s">
        <v>56</v>
      </c>
      <c r="E45" s="27">
        <f>'[1]Measurement sheet'!H153</f>
        <v>50</v>
      </c>
      <c r="F45" s="28">
        <v>1112.7</v>
      </c>
      <c r="G45" s="28">
        <f t="shared" si="0"/>
        <v>942.96610169491532</v>
      </c>
      <c r="H45" s="28">
        <f t="shared" si="1"/>
        <v>1112.7</v>
      </c>
      <c r="I45" s="30">
        <f t="shared" si="2"/>
        <v>47148.305084745763</v>
      </c>
      <c r="J45" s="30">
        <f t="shared" si="3"/>
        <v>55635</v>
      </c>
      <c r="K45" s="30"/>
    </row>
    <row r="46" spans="1:11" ht="151.5" customHeight="1" x14ac:dyDescent="0.3">
      <c r="A46" s="27">
        <v>36</v>
      </c>
      <c r="B46" s="30">
        <v>8.31</v>
      </c>
      <c r="C46" s="32" t="s">
        <v>149</v>
      </c>
      <c r="D46" s="27" t="s">
        <v>101</v>
      </c>
      <c r="E46" s="27">
        <f>'[1]Measurement sheet'!H155</f>
        <v>50</v>
      </c>
      <c r="F46" s="28">
        <v>1267.95</v>
      </c>
      <c r="G46" s="28">
        <f t="shared" si="0"/>
        <v>1074.5338983050849</v>
      </c>
      <c r="H46" s="37">
        <f t="shared" si="1"/>
        <v>1267.95</v>
      </c>
      <c r="I46" s="28">
        <f t="shared" si="2"/>
        <v>53726.694915254244</v>
      </c>
      <c r="J46" s="30">
        <f t="shared" si="3"/>
        <v>63397.5</v>
      </c>
      <c r="K46" s="30"/>
    </row>
    <row r="47" spans="1:11" ht="118.5" customHeight="1" x14ac:dyDescent="0.3">
      <c r="A47" s="27">
        <v>37</v>
      </c>
      <c r="B47" s="30">
        <v>4.17</v>
      </c>
      <c r="C47" s="32" t="s">
        <v>150</v>
      </c>
      <c r="D47" s="27" t="s">
        <v>31</v>
      </c>
      <c r="E47" s="27">
        <f>'[1]Measurement sheet'!H157</f>
        <v>200</v>
      </c>
      <c r="F47" s="28">
        <v>749.3</v>
      </c>
      <c r="G47" s="28">
        <f t="shared" si="0"/>
        <v>635</v>
      </c>
      <c r="H47" s="37">
        <f t="shared" si="1"/>
        <v>749.3</v>
      </c>
      <c r="I47" s="28">
        <f t="shared" si="2"/>
        <v>127000</v>
      </c>
      <c r="J47" s="30">
        <f t="shared" si="3"/>
        <v>149860</v>
      </c>
      <c r="K47" s="30"/>
    </row>
    <row r="48" spans="1:11" ht="82.5" x14ac:dyDescent="0.3">
      <c r="A48" s="27" t="s">
        <v>151</v>
      </c>
      <c r="B48" s="30" t="s">
        <v>152</v>
      </c>
      <c r="C48" s="32" t="s">
        <v>153</v>
      </c>
      <c r="D48" s="27" t="s">
        <v>125</v>
      </c>
      <c r="E48" s="27">
        <f>'[1]Measurement sheet'!H159</f>
        <v>15</v>
      </c>
      <c r="F48" s="28">
        <v>377.4</v>
      </c>
      <c r="G48" s="28">
        <f t="shared" si="0"/>
        <v>319.83050847457628</v>
      </c>
      <c r="H48" s="37">
        <f t="shared" si="1"/>
        <v>377.4</v>
      </c>
      <c r="I48" s="28">
        <f t="shared" si="2"/>
        <v>4797.4576271186443</v>
      </c>
      <c r="J48" s="30">
        <f t="shared" si="3"/>
        <v>5661</v>
      </c>
      <c r="K48" s="30"/>
    </row>
    <row r="49" spans="1:11" ht="33" x14ac:dyDescent="0.3">
      <c r="A49" s="27" t="s">
        <v>98</v>
      </c>
      <c r="B49" s="30" t="s">
        <v>154</v>
      </c>
      <c r="C49" s="32" t="s">
        <v>155</v>
      </c>
      <c r="D49" s="27" t="s">
        <v>125</v>
      </c>
      <c r="E49" s="27">
        <f>'[1]Measurement sheet'!H161</f>
        <v>50</v>
      </c>
      <c r="F49" s="38" t="s">
        <v>156</v>
      </c>
      <c r="G49" s="28">
        <v>1576</v>
      </c>
      <c r="H49" s="37">
        <f>G49*1.18</f>
        <v>1859.6799999999998</v>
      </c>
      <c r="I49" s="28">
        <f>E49*G49</f>
        <v>78800</v>
      </c>
      <c r="J49" s="30">
        <f t="shared" si="3"/>
        <v>92983.999999999985</v>
      </c>
      <c r="K49" s="30"/>
    </row>
    <row r="50" spans="1:11" ht="182.25" customHeight="1" x14ac:dyDescent="0.3">
      <c r="A50" s="27">
        <v>39</v>
      </c>
      <c r="B50" s="30">
        <v>10.28</v>
      </c>
      <c r="C50" s="32" t="s">
        <v>157</v>
      </c>
      <c r="D50" s="27" t="s">
        <v>43</v>
      </c>
      <c r="E50" s="27">
        <f>'[1]Measurement sheet'!H163</f>
        <v>100</v>
      </c>
      <c r="F50" s="28">
        <v>772.4</v>
      </c>
      <c r="G50" s="28">
        <f t="shared" si="0"/>
        <v>654.57627118644075</v>
      </c>
      <c r="H50" s="37">
        <f t="shared" si="1"/>
        <v>772.40000000000009</v>
      </c>
      <c r="I50" s="28">
        <f t="shared" si="2"/>
        <v>65457.627118644072</v>
      </c>
      <c r="J50" s="30">
        <f t="shared" si="3"/>
        <v>77240.000000000015</v>
      </c>
      <c r="K50" s="30"/>
    </row>
    <row r="51" spans="1:11" ht="265.5" customHeight="1" x14ac:dyDescent="0.3">
      <c r="A51" s="27">
        <v>40</v>
      </c>
      <c r="B51" s="30" t="s">
        <v>158</v>
      </c>
      <c r="C51" s="32" t="s">
        <v>159</v>
      </c>
      <c r="D51" s="27" t="s">
        <v>36</v>
      </c>
      <c r="E51" s="27">
        <f>'[1]Measurement sheet'!H165</f>
        <v>5</v>
      </c>
      <c r="F51" s="28">
        <v>12770.55</v>
      </c>
      <c r="G51" s="28">
        <f t="shared" si="0"/>
        <v>10822.5</v>
      </c>
      <c r="H51" s="37">
        <f t="shared" si="1"/>
        <v>12770.55</v>
      </c>
      <c r="I51" s="28">
        <f t="shared" si="2"/>
        <v>54112.5</v>
      </c>
      <c r="J51" s="30">
        <f t="shared" si="3"/>
        <v>63852.75</v>
      </c>
      <c r="K51" s="30"/>
    </row>
    <row r="52" spans="1:11" ht="17.25" x14ac:dyDescent="0.35">
      <c r="A52" s="27"/>
      <c r="B52" s="30"/>
      <c r="C52" s="39" t="s">
        <v>160</v>
      </c>
      <c r="D52" s="27"/>
      <c r="E52" s="27"/>
      <c r="F52" s="28"/>
      <c r="G52" s="28"/>
      <c r="H52" s="37"/>
      <c r="I52" s="28"/>
      <c r="J52" s="30"/>
      <c r="K52" s="30"/>
    </row>
    <row r="53" spans="1:11" ht="132" x14ac:dyDescent="0.3">
      <c r="A53" s="27" t="s">
        <v>161</v>
      </c>
      <c r="B53" s="30" t="s">
        <v>162</v>
      </c>
      <c r="C53" s="32" t="s">
        <v>163</v>
      </c>
      <c r="D53" s="27" t="s">
        <v>125</v>
      </c>
      <c r="E53" s="27">
        <f>'[1]Measurement sheet'!H169</f>
        <v>90</v>
      </c>
      <c r="F53" s="28">
        <v>990.8</v>
      </c>
      <c r="G53" s="28">
        <f t="shared" si="0"/>
        <v>839.66101694915255</v>
      </c>
      <c r="H53" s="37">
        <f t="shared" si="1"/>
        <v>990.8</v>
      </c>
      <c r="I53" s="28">
        <f t="shared" ref="I53" si="4">E53*G53</f>
        <v>75569.491525423728</v>
      </c>
      <c r="J53" s="30">
        <f t="shared" ref="J53" si="5">E53*H53</f>
        <v>89172</v>
      </c>
      <c r="K53" s="30"/>
    </row>
    <row r="54" spans="1:11" ht="135" customHeight="1" x14ac:dyDescent="0.3">
      <c r="A54" s="27" t="s">
        <v>164</v>
      </c>
      <c r="B54" s="30" t="s">
        <v>165</v>
      </c>
      <c r="C54" s="32" t="s">
        <v>166</v>
      </c>
      <c r="D54" s="27" t="s">
        <v>167</v>
      </c>
      <c r="E54" s="27">
        <f>'[1]Measurement sheet'!H171</f>
        <v>30</v>
      </c>
      <c r="F54" s="28">
        <v>1238.5</v>
      </c>
      <c r="G54" s="28">
        <f t="shared" si="0"/>
        <v>1049.5762711864406</v>
      </c>
      <c r="H54" s="28">
        <f t="shared" si="1"/>
        <v>1238.4999999999998</v>
      </c>
      <c r="I54" s="30">
        <f t="shared" si="2"/>
        <v>31487.288135593219</v>
      </c>
      <c r="J54" s="30">
        <f t="shared" si="3"/>
        <v>37154.999999999993</v>
      </c>
      <c r="K54" s="30"/>
    </row>
    <row r="55" spans="1:11" x14ac:dyDescent="0.3">
      <c r="A55" s="27">
        <v>42</v>
      </c>
      <c r="B55" s="30"/>
      <c r="C55" s="32" t="s">
        <v>168</v>
      </c>
      <c r="D55" s="27"/>
      <c r="E55" s="27"/>
      <c r="F55" s="28"/>
      <c r="G55" s="28"/>
      <c r="H55" s="28"/>
      <c r="I55" s="30"/>
      <c r="J55" s="30"/>
      <c r="K55" s="30"/>
    </row>
    <row r="56" spans="1:11" ht="49.5" x14ac:dyDescent="0.3">
      <c r="A56" s="40" t="s">
        <v>78</v>
      </c>
      <c r="B56" s="40" t="s">
        <v>169</v>
      </c>
      <c r="C56" s="32" t="s">
        <v>170</v>
      </c>
      <c r="D56" s="37" t="s">
        <v>59</v>
      </c>
      <c r="E56" s="37">
        <f>'[1]Measurement sheet'!H174</f>
        <v>1</v>
      </c>
      <c r="F56" s="37">
        <v>322</v>
      </c>
      <c r="G56" s="28">
        <f t="shared" ref="G56:G63" si="6">F56/1.18</f>
        <v>272.88135593220341</v>
      </c>
      <c r="H56" s="37">
        <f t="shared" ref="H56:H65" si="7">G56*1.18</f>
        <v>322</v>
      </c>
      <c r="I56" s="28">
        <f t="shared" ref="I56:I65" si="8">E56*G56</f>
        <v>272.88135593220341</v>
      </c>
      <c r="J56" s="30">
        <f t="shared" ref="J56:J65" si="9">E56*H56</f>
        <v>322</v>
      </c>
      <c r="K56" s="37"/>
    </row>
    <row r="57" spans="1:11" ht="66" x14ac:dyDescent="0.3">
      <c r="A57" s="40" t="s">
        <v>98</v>
      </c>
      <c r="B57" s="40" t="s">
        <v>171</v>
      </c>
      <c r="C57" s="34" t="s">
        <v>172</v>
      </c>
      <c r="D57" s="37" t="s">
        <v>59</v>
      </c>
      <c r="E57" s="37">
        <f>'[1]Measurement sheet'!H176</f>
        <v>1</v>
      </c>
      <c r="F57" s="37">
        <v>2019.05</v>
      </c>
      <c r="G57" s="28">
        <f t="shared" si="6"/>
        <v>1711.0593220338983</v>
      </c>
      <c r="H57" s="37">
        <f t="shared" si="7"/>
        <v>2019.05</v>
      </c>
      <c r="I57" s="28">
        <f t="shared" si="8"/>
        <v>1711.0593220338983</v>
      </c>
      <c r="J57" s="30">
        <f t="shared" si="9"/>
        <v>2019.05</v>
      </c>
      <c r="K57" s="37"/>
    </row>
    <row r="58" spans="1:11" ht="66" x14ac:dyDescent="0.3">
      <c r="A58" s="40">
        <v>43</v>
      </c>
      <c r="B58" s="40">
        <v>23.8</v>
      </c>
      <c r="C58" s="34" t="s">
        <v>173</v>
      </c>
      <c r="D58" s="37" t="s">
        <v>42</v>
      </c>
      <c r="E58" s="37">
        <f>'[1]Measurement sheet'!H178</f>
        <v>8</v>
      </c>
      <c r="F58" s="37">
        <v>2024.5</v>
      </c>
      <c r="G58" s="28">
        <f t="shared" si="6"/>
        <v>1715.6779661016949</v>
      </c>
      <c r="H58" s="37">
        <f t="shared" si="7"/>
        <v>2024.4999999999998</v>
      </c>
      <c r="I58" s="28">
        <f t="shared" si="8"/>
        <v>13725.423728813559</v>
      </c>
      <c r="J58" s="30">
        <f t="shared" si="9"/>
        <v>16195.999999999998</v>
      </c>
      <c r="K58" s="37"/>
    </row>
    <row r="59" spans="1:11" ht="198" x14ac:dyDescent="0.3">
      <c r="A59" s="40">
        <v>44</v>
      </c>
      <c r="B59" s="40">
        <v>23.12</v>
      </c>
      <c r="C59" s="32" t="s">
        <v>174</v>
      </c>
      <c r="D59" s="37" t="s">
        <v>175</v>
      </c>
      <c r="E59" s="37">
        <f>'[1]Measurement sheet'!H180</f>
        <v>48</v>
      </c>
      <c r="F59" s="37">
        <v>1085.05</v>
      </c>
      <c r="G59" s="28">
        <f t="shared" si="6"/>
        <v>919.53389830508479</v>
      </c>
      <c r="H59" s="37">
        <f t="shared" si="7"/>
        <v>1085.05</v>
      </c>
      <c r="I59" s="28">
        <f t="shared" si="8"/>
        <v>44137.627118644072</v>
      </c>
      <c r="J59" s="30">
        <f t="shared" si="9"/>
        <v>52082.399999999994</v>
      </c>
      <c r="K59" s="37"/>
    </row>
    <row r="60" spans="1:11" ht="99" x14ac:dyDescent="0.3">
      <c r="A60" s="40">
        <v>45</v>
      </c>
      <c r="B60" s="40" t="s">
        <v>176</v>
      </c>
      <c r="C60" s="34" t="s">
        <v>177</v>
      </c>
      <c r="D60" s="40" t="s">
        <v>125</v>
      </c>
      <c r="E60" s="37">
        <f>'[1]Measurement sheet'!H182</f>
        <v>60</v>
      </c>
      <c r="F60" s="37">
        <v>1113.3499999999999</v>
      </c>
      <c r="G60" s="28">
        <f t="shared" si="6"/>
        <v>943.51694915254234</v>
      </c>
      <c r="H60" s="37">
        <f t="shared" si="7"/>
        <v>1113.3499999999999</v>
      </c>
      <c r="I60" s="28">
        <f t="shared" si="8"/>
        <v>56611.016949152538</v>
      </c>
      <c r="J60" s="30">
        <f t="shared" si="9"/>
        <v>66801</v>
      </c>
      <c r="K60" s="37"/>
    </row>
    <row r="61" spans="1:11" ht="99" x14ac:dyDescent="0.3">
      <c r="A61" s="40">
        <v>46</v>
      </c>
      <c r="B61" s="40" t="s">
        <v>178</v>
      </c>
      <c r="C61" s="34" t="s">
        <v>179</v>
      </c>
      <c r="D61" s="40" t="s">
        <v>125</v>
      </c>
      <c r="E61" s="37">
        <f>'[1]Measurement sheet'!H184</f>
        <v>20</v>
      </c>
      <c r="F61" s="37">
        <v>793.25</v>
      </c>
      <c r="G61" s="28">
        <f t="shared" si="6"/>
        <v>672.24576271186447</v>
      </c>
      <c r="H61" s="37">
        <f t="shared" si="7"/>
        <v>793.25</v>
      </c>
      <c r="I61" s="28">
        <f t="shared" si="8"/>
        <v>13444.91525423729</v>
      </c>
      <c r="J61" s="30">
        <f t="shared" si="9"/>
        <v>15865</v>
      </c>
      <c r="K61" s="37"/>
    </row>
    <row r="62" spans="1:11" ht="99" x14ac:dyDescent="0.3">
      <c r="A62" s="40">
        <v>47</v>
      </c>
      <c r="B62" s="40" t="s">
        <v>180</v>
      </c>
      <c r="C62" s="32" t="s">
        <v>181</v>
      </c>
      <c r="D62" s="40" t="s">
        <v>125</v>
      </c>
      <c r="E62" s="37">
        <f>'[1]Measurement sheet'!H186</f>
        <v>20</v>
      </c>
      <c r="F62" s="37">
        <v>807.45</v>
      </c>
      <c r="G62" s="28">
        <f t="shared" si="6"/>
        <v>684.27966101694926</v>
      </c>
      <c r="H62" s="37">
        <f t="shared" si="7"/>
        <v>807.45</v>
      </c>
      <c r="I62" s="28">
        <f t="shared" si="8"/>
        <v>13685.593220338986</v>
      </c>
      <c r="J62" s="30">
        <f t="shared" si="9"/>
        <v>16149</v>
      </c>
      <c r="K62" s="37"/>
    </row>
    <row r="63" spans="1:11" ht="35.25" customHeight="1" x14ac:dyDescent="0.3">
      <c r="A63" s="40">
        <v>48</v>
      </c>
      <c r="B63" s="40" t="s">
        <v>182</v>
      </c>
      <c r="C63" s="32" t="s">
        <v>183</v>
      </c>
      <c r="D63" s="37" t="s">
        <v>36</v>
      </c>
      <c r="E63" s="37">
        <f>'[1]Measurement sheet'!H188</f>
        <v>1</v>
      </c>
      <c r="F63" s="37">
        <v>3664.75</v>
      </c>
      <c r="G63" s="28">
        <f t="shared" si="6"/>
        <v>3105.7203389830511</v>
      </c>
      <c r="H63" s="37">
        <f t="shared" si="7"/>
        <v>3664.75</v>
      </c>
      <c r="I63" s="28">
        <f t="shared" si="8"/>
        <v>3105.7203389830511</v>
      </c>
      <c r="J63" s="30">
        <f t="shared" si="9"/>
        <v>3664.75</v>
      </c>
      <c r="K63" s="37"/>
    </row>
    <row r="64" spans="1:11" ht="66" x14ac:dyDescent="0.3">
      <c r="A64" s="40">
        <v>49</v>
      </c>
      <c r="B64" s="41" t="s">
        <v>184</v>
      </c>
      <c r="C64" s="32" t="s">
        <v>185</v>
      </c>
      <c r="D64" s="40" t="s">
        <v>36</v>
      </c>
      <c r="E64" s="37">
        <f>'[1]Measurement sheet'!H190</f>
        <v>1</v>
      </c>
      <c r="F64" s="38" t="s">
        <v>156</v>
      </c>
      <c r="G64" s="37">
        <v>154613</v>
      </c>
      <c r="H64" s="37">
        <f t="shared" si="7"/>
        <v>182443.34</v>
      </c>
      <c r="I64" s="28">
        <f t="shared" si="8"/>
        <v>154613</v>
      </c>
      <c r="J64" s="30">
        <f t="shared" si="9"/>
        <v>182443.34</v>
      </c>
      <c r="K64" s="37"/>
    </row>
    <row r="65" spans="1:11" ht="33" x14ac:dyDescent="0.3">
      <c r="A65" s="40">
        <v>50</v>
      </c>
      <c r="B65" s="41" t="s">
        <v>186</v>
      </c>
      <c r="C65" s="34" t="s">
        <v>187</v>
      </c>
      <c r="D65" s="40" t="s">
        <v>36</v>
      </c>
      <c r="E65" s="37">
        <f>'[1]Measurement sheet'!H192</f>
        <v>1</v>
      </c>
      <c r="F65" s="38" t="s">
        <v>156</v>
      </c>
      <c r="G65" s="37">
        <v>8500</v>
      </c>
      <c r="H65" s="37">
        <f t="shared" si="7"/>
        <v>10030</v>
      </c>
      <c r="I65" s="28">
        <f t="shared" si="8"/>
        <v>8500</v>
      </c>
      <c r="J65" s="30">
        <f t="shared" si="9"/>
        <v>10030</v>
      </c>
      <c r="K65" s="37"/>
    </row>
    <row r="66" spans="1:11" ht="104.25" customHeight="1" x14ac:dyDescent="0.3">
      <c r="A66" s="40">
        <v>51</v>
      </c>
      <c r="B66" s="31"/>
      <c r="C66" s="32" t="s">
        <v>188</v>
      </c>
      <c r="D66" s="37"/>
      <c r="E66" s="37"/>
      <c r="F66" s="37"/>
      <c r="G66" s="37"/>
      <c r="H66" s="37"/>
      <c r="I66" s="37"/>
      <c r="J66" s="37"/>
      <c r="K66" s="37"/>
    </row>
    <row r="67" spans="1:11" x14ac:dyDescent="0.3">
      <c r="A67" s="42" t="s">
        <v>78</v>
      </c>
      <c r="B67" s="31" t="s">
        <v>189</v>
      </c>
      <c r="C67" s="43" t="s">
        <v>190</v>
      </c>
      <c r="D67" s="40" t="s">
        <v>125</v>
      </c>
      <c r="E67" s="37">
        <f>'[1]Measurement sheet'!H194</f>
        <v>150</v>
      </c>
      <c r="F67" s="37">
        <v>2166.35</v>
      </c>
      <c r="G67" s="28">
        <f t="shared" ref="G67:G70" si="10">F67/1.18</f>
        <v>1835.8898305084747</v>
      </c>
      <c r="H67" s="37">
        <f t="shared" ref="H67:H70" si="11">G67*1.18</f>
        <v>2166.35</v>
      </c>
      <c r="I67" s="28">
        <f t="shared" ref="I67:I70" si="12">E67*G67</f>
        <v>275383.4745762712</v>
      </c>
      <c r="J67" s="30">
        <f t="shared" ref="J67:J70" si="13">E67*H67</f>
        <v>324952.5</v>
      </c>
      <c r="K67" s="37"/>
    </row>
    <row r="68" spans="1:11" x14ac:dyDescent="0.3">
      <c r="A68" s="42" t="s">
        <v>98</v>
      </c>
      <c r="B68" s="43" t="s">
        <v>191</v>
      </c>
      <c r="C68" s="31" t="s">
        <v>192</v>
      </c>
      <c r="D68" s="40" t="s">
        <v>125</v>
      </c>
      <c r="E68" s="37">
        <f>'[1]Measurement sheet'!H196</f>
        <v>50</v>
      </c>
      <c r="F68" s="37">
        <v>794.25</v>
      </c>
      <c r="G68" s="28">
        <f t="shared" si="10"/>
        <v>673.09322033898309</v>
      </c>
      <c r="H68" s="37">
        <f t="shared" si="11"/>
        <v>794.25</v>
      </c>
      <c r="I68" s="28">
        <f t="shared" si="12"/>
        <v>33654.661016949154</v>
      </c>
      <c r="J68" s="30">
        <f t="shared" si="13"/>
        <v>39712.5</v>
      </c>
      <c r="K68" s="37"/>
    </row>
    <row r="69" spans="1:11" x14ac:dyDescent="0.3">
      <c r="A69" s="42" t="s">
        <v>84</v>
      </c>
      <c r="B69" s="31" t="s">
        <v>193</v>
      </c>
      <c r="C69" s="31" t="s">
        <v>194</v>
      </c>
      <c r="D69" s="40" t="s">
        <v>125</v>
      </c>
      <c r="E69" s="37">
        <f>'[1]Measurement sheet'!H198</f>
        <v>50</v>
      </c>
      <c r="F69" s="37">
        <v>563.04999999999995</v>
      </c>
      <c r="G69" s="28">
        <f t="shared" si="10"/>
        <v>477.16101694915255</v>
      </c>
      <c r="H69" s="37">
        <f t="shared" si="11"/>
        <v>563.04999999999995</v>
      </c>
      <c r="I69" s="28">
        <f t="shared" si="12"/>
        <v>23858.050847457627</v>
      </c>
      <c r="J69" s="30">
        <f t="shared" si="13"/>
        <v>28152.499999999996</v>
      </c>
      <c r="K69" s="37"/>
    </row>
    <row r="70" spans="1:11" x14ac:dyDescent="0.3">
      <c r="A70" s="42" t="s">
        <v>87</v>
      </c>
      <c r="B70" s="31" t="s">
        <v>195</v>
      </c>
      <c r="C70" s="31" t="s">
        <v>196</v>
      </c>
      <c r="D70" s="40" t="s">
        <v>125</v>
      </c>
      <c r="E70" s="37">
        <f>'[1]Measurement sheet'!H200</f>
        <v>100</v>
      </c>
      <c r="F70" s="37">
        <v>438.6</v>
      </c>
      <c r="G70" s="28">
        <f t="shared" si="10"/>
        <v>371.69491525423734</v>
      </c>
      <c r="H70" s="37">
        <f t="shared" si="11"/>
        <v>438.6</v>
      </c>
      <c r="I70" s="28">
        <f t="shared" si="12"/>
        <v>37169.491525423735</v>
      </c>
      <c r="J70" s="30">
        <f t="shared" si="13"/>
        <v>43860</v>
      </c>
      <c r="K70" s="37"/>
    </row>
    <row r="71" spans="1:11" ht="33" x14ac:dyDescent="0.3">
      <c r="A71" s="40">
        <v>52</v>
      </c>
      <c r="B71" s="31"/>
      <c r="C71" s="34" t="s">
        <v>197</v>
      </c>
      <c r="D71" s="37"/>
      <c r="E71" s="37"/>
      <c r="F71" s="37"/>
      <c r="G71" s="37"/>
      <c r="H71" s="37"/>
      <c r="I71" s="37"/>
      <c r="J71" s="37"/>
      <c r="K71" s="37"/>
    </row>
    <row r="72" spans="1:11" x14ac:dyDescent="0.3">
      <c r="A72" s="42" t="s">
        <v>78</v>
      </c>
      <c r="B72" s="31" t="s">
        <v>198</v>
      </c>
      <c r="C72" s="31" t="s">
        <v>199</v>
      </c>
      <c r="D72" s="37" t="s">
        <v>36</v>
      </c>
      <c r="E72" s="37">
        <f>'[1]Measurement sheet'!H203</f>
        <v>1</v>
      </c>
      <c r="F72" s="37">
        <v>2604.5500000000002</v>
      </c>
      <c r="G72" s="28">
        <f t="shared" ref="G72:G76" si="14">F72/1.18</f>
        <v>2207.2457627118647</v>
      </c>
      <c r="H72" s="37">
        <f t="shared" ref="H72:H77" si="15">G72*1.18</f>
        <v>2604.5500000000002</v>
      </c>
      <c r="I72" s="28">
        <f t="shared" ref="I72:I77" si="16">E72*G72</f>
        <v>2207.2457627118647</v>
      </c>
      <c r="J72" s="30">
        <f t="shared" ref="J72:J77" si="17">E72*H72</f>
        <v>2604.5500000000002</v>
      </c>
      <c r="K72" s="37"/>
    </row>
    <row r="73" spans="1:11" x14ac:dyDescent="0.3">
      <c r="A73" s="42" t="s">
        <v>98</v>
      </c>
      <c r="B73" s="31" t="s">
        <v>200</v>
      </c>
      <c r="C73" s="31" t="s">
        <v>201</v>
      </c>
      <c r="D73" s="37" t="s">
        <v>36</v>
      </c>
      <c r="E73" s="37">
        <f>'[1]Measurement sheet'!H205</f>
        <v>3</v>
      </c>
      <c r="F73" s="37">
        <v>1026.6500000000001</v>
      </c>
      <c r="G73" s="28">
        <f t="shared" si="14"/>
        <v>870.04237288135607</v>
      </c>
      <c r="H73" s="37">
        <f t="shared" si="15"/>
        <v>1026.6500000000001</v>
      </c>
      <c r="I73" s="28">
        <f t="shared" si="16"/>
        <v>2610.1271186440681</v>
      </c>
      <c r="J73" s="30">
        <f t="shared" si="17"/>
        <v>3079.9500000000003</v>
      </c>
      <c r="K73" s="37"/>
    </row>
    <row r="74" spans="1:11" x14ac:dyDescent="0.3">
      <c r="A74" s="42" t="s">
        <v>84</v>
      </c>
      <c r="B74" s="31" t="s">
        <v>202</v>
      </c>
      <c r="C74" s="31" t="s">
        <v>203</v>
      </c>
      <c r="D74" s="37" t="s">
        <v>36</v>
      </c>
      <c r="E74" s="37">
        <f>'[1]Measurement sheet'!H207</f>
        <v>3</v>
      </c>
      <c r="F74" s="37">
        <v>826.1</v>
      </c>
      <c r="G74" s="28">
        <f t="shared" si="14"/>
        <v>700.08474576271192</v>
      </c>
      <c r="H74" s="37">
        <f t="shared" si="15"/>
        <v>826.1</v>
      </c>
      <c r="I74" s="28">
        <f t="shared" si="16"/>
        <v>2100.2542372881358</v>
      </c>
      <c r="J74" s="30">
        <f t="shared" si="17"/>
        <v>2478.3000000000002</v>
      </c>
      <c r="K74" s="37"/>
    </row>
    <row r="75" spans="1:11" x14ac:dyDescent="0.3">
      <c r="A75" s="42" t="s">
        <v>87</v>
      </c>
      <c r="B75" s="31" t="s">
        <v>204</v>
      </c>
      <c r="C75" s="31" t="s">
        <v>58</v>
      </c>
      <c r="D75" s="37" t="s">
        <v>36</v>
      </c>
      <c r="E75" s="37">
        <f>'[1]Measurement sheet'!H209</f>
        <v>5</v>
      </c>
      <c r="F75" s="37">
        <v>689.6</v>
      </c>
      <c r="G75" s="28">
        <f t="shared" si="14"/>
        <v>584.40677966101703</v>
      </c>
      <c r="H75" s="37">
        <f t="shared" si="15"/>
        <v>689.6</v>
      </c>
      <c r="I75" s="28">
        <f t="shared" si="16"/>
        <v>2922.0338983050851</v>
      </c>
      <c r="J75" s="30">
        <f t="shared" si="17"/>
        <v>3448</v>
      </c>
      <c r="K75" s="37"/>
    </row>
    <row r="76" spans="1:11" ht="82.5" x14ac:dyDescent="0.3">
      <c r="A76" s="40">
        <v>53</v>
      </c>
      <c r="B76" s="40">
        <v>18.48</v>
      </c>
      <c r="C76" s="34" t="s">
        <v>205</v>
      </c>
      <c r="D76" s="44" t="s">
        <v>206</v>
      </c>
      <c r="E76" s="37">
        <f>'[1]Measurement sheet'!H211</f>
        <v>15000</v>
      </c>
      <c r="F76" s="37">
        <v>11</v>
      </c>
      <c r="G76" s="28">
        <f t="shared" si="14"/>
        <v>9.3220338983050848</v>
      </c>
      <c r="H76" s="37">
        <f t="shared" si="15"/>
        <v>11</v>
      </c>
      <c r="I76" s="28">
        <f t="shared" si="16"/>
        <v>139830.50847457626</v>
      </c>
      <c r="J76" s="30">
        <f t="shared" si="17"/>
        <v>165000</v>
      </c>
      <c r="K76" s="37"/>
    </row>
    <row r="77" spans="1:11" ht="33" x14ac:dyDescent="0.3">
      <c r="A77" s="40">
        <v>54</v>
      </c>
      <c r="B77" s="44" t="s">
        <v>186</v>
      </c>
      <c r="C77" s="45" t="s">
        <v>207</v>
      </c>
      <c r="D77" s="44" t="s">
        <v>125</v>
      </c>
      <c r="E77" s="37">
        <f>'[1]Measurement sheet'!H213</f>
        <v>75</v>
      </c>
      <c r="F77" s="38" t="s">
        <v>156</v>
      </c>
      <c r="G77" s="37">
        <v>283.33</v>
      </c>
      <c r="H77" s="37">
        <f t="shared" si="15"/>
        <v>334.32939999999996</v>
      </c>
      <c r="I77" s="28">
        <f t="shared" si="16"/>
        <v>21249.75</v>
      </c>
      <c r="J77" s="30">
        <f t="shared" si="17"/>
        <v>25074.704999999998</v>
      </c>
      <c r="K77" s="37"/>
    </row>
    <row r="78" spans="1:11" ht="17.25" x14ac:dyDescent="0.3">
      <c r="A78" s="31"/>
      <c r="B78" s="31"/>
      <c r="C78" s="46" t="s">
        <v>208</v>
      </c>
      <c r="D78" s="37"/>
      <c r="E78" s="37"/>
      <c r="F78" s="37"/>
      <c r="G78" s="37"/>
      <c r="H78" s="37"/>
      <c r="I78" s="37"/>
      <c r="J78" s="37"/>
      <c r="K78" s="37"/>
    </row>
    <row r="79" spans="1:11" ht="115.5" x14ac:dyDescent="0.3">
      <c r="A79" s="27">
        <v>55</v>
      </c>
      <c r="B79" s="30" t="s">
        <v>209</v>
      </c>
      <c r="C79" s="32" t="s">
        <v>210</v>
      </c>
      <c r="D79" s="27" t="s">
        <v>56</v>
      </c>
      <c r="E79" s="27">
        <f>'[1]Measurement sheet'!H216</f>
        <v>1250</v>
      </c>
      <c r="F79" s="28">
        <f>214.4+214.4*20%</f>
        <v>257.28000000000003</v>
      </c>
      <c r="G79" s="28">
        <f>F79</f>
        <v>257.28000000000003</v>
      </c>
      <c r="H79" s="28">
        <f t="shared" si="1"/>
        <v>303.59040000000005</v>
      </c>
      <c r="I79" s="30">
        <f t="shared" si="2"/>
        <v>321600.00000000006</v>
      </c>
      <c r="J79" s="30">
        <f t="shared" si="3"/>
        <v>379488.00000000006</v>
      </c>
      <c r="K79" s="30"/>
    </row>
    <row r="80" spans="1:11" ht="87.75" customHeight="1" x14ac:dyDescent="0.3">
      <c r="A80" s="27">
        <v>56</v>
      </c>
      <c r="B80" s="30" t="s">
        <v>211</v>
      </c>
      <c r="C80" s="32" t="s">
        <v>212</v>
      </c>
      <c r="D80" s="27" t="s">
        <v>31</v>
      </c>
      <c r="E80" s="27">
        <f>'[1]Measurement sheet'!H218</f>
        <v>5000</v>
      </c>
      <c r="F80" s="28">
        <f>13.3*1.2</f>
        <v>15.96</v>
      </c>
      <c r="G80" s="28">
        <f>F80</f>
        <v>15.96</v>
      </c>
      <c r="H80" s="28">
        <f t="shared" ref="H80" si="18">G80*1.18</f>
        <v>18.832799999999999</v>
      </c>
      <c r="I80" s="30">
        <f t="shared" ref="I80" si="19">E80*G80</f>
        <v>79800</v>
      </c>
      <c r="J80" s="30">
        <f t="shared" ref="J80" si="20">E80*H80</f>
        <v>94164</v>
      </c>
      <c r="K80" s="30"/>
    </row>
    <row r="81" spans="1:11" ht="17.25" x14ac:dyDescent="0.3">
      <c r="A81" s="27">
        <v>57</v>
      </c>
      <c r="B81" s="30"/>
      <c r="C81" s="47" t="s">
        <v>213</v>
      </c>
      <c r="D81" s="27"/>
      <c r="E81" s="27"/>
      <c r="F81" s="28"/>
      <c r="G81" s="28"/>
      <c r="H81" s="28"/>
      <c r="I81" s="30"/>
      <c r="J81" s="30"/>
      <c r="K81" s="30"/>
    </row>
    <row r="82" spans="1:11" ht="75" x14ac:dyDescent="0.3">
      <c r="A82" s="27" t="s">
        <v>78</v>
      </c>
      <c r="B82" s="30" t="s">
        <v>214</v>
      </c>
      <c r="C82" s="32" t="s">
        <v>215</v>
      </c>
      <c r="D82" s="27" t="s">
        <v>36</v>
      </c>
      <c r="E82" s="27">
        <f>'[1]Measurement sheet'!H221</f>
        <v>10</v>
      </c>
      <c r="F82" s="28">
        <f>180+180*20%</f>
        <v>216</v>
      </c>
      <c r="G82" s="28">
        <f t="shared" ref="G82:G91" si="21">F82</f>
        <v>216</v>
      </c>
      <c r="H82" s="37">
        <f t="shared" ref="H82:H96" si="22">G82*1.18</f>
        <v>254.88</v>
      </c>
      <c r="I82" s="28">
        <f t="shared" ref="I82:I96" si="23">E82*G82</f>
        <v>2160</v>
      </c>
      <c r="J82" s="30">
        <f t="shared" ref="J82:J96" si="24">E82*H82</f>
        <v>2548.8000000000002</v>
      </c>
      <c r="K82" s="30"/>
    </row>
    <row r="83" spans="1:11" ht="75" x14ac:dyDescent="0.3">
      <c r="A83" s="27" t="s">
        <v>98</v>
      </c>
      <c r="B83" s="30" t="s">
        <v>216</v>
      </c>
      <c r="C83" s="32" t="s">
        <v>217</v>
      </c>
      <c r="D83" s="27" t="s">
        <v>36</v>
      </c>
      <c r="E83" s="27">
        <f>'[1]Measurement sheet'!H223</f>
        <v>10</v>
      </c>
      <c r="F83" s="28">
        <f>353.65*1.2</f>
        <v>424.37999999999994</v>
      </c>
      <c r="G83" s="28">
        <f t="shared" si="21"/>
        <v>424.37999999999994</v>
      </c>
      <c r="H83" s="37">
        <f t="shared" si="22"/>
        <v>500.76839999999993</v>
      </c>
      <c r="I83" s="28">
        <f>E83*G83</f>
        <v>4243.7999999999993</v>
      </c>
      <c r="J83" s="30">
        <f t="shared" si="24"/>
        <v>5007.6839999999993</v>
      </c>
      <c r="K83" s="30"/>
    </row>
    <row r="84" spans="1:11" ht="75" x14ac:dyDescent="0.3">
      <c r="A84" s="27" t="s">
        <v>84</v>
      </c>
      <c r="B84" s="30" t="s">
        <v>218</v>
      </c>
      <c r="C84" s="32" t="s">
        <v>219</v>
      </c>
      <c r="D84" s="27" t="s">
        <v>36</v>
      </c>
      <c r="E84" s="27">
        <f>'[1]Measurement sheet'!H225</f>
        <v>10</v>
      </c>
      <c r="F84" s="28">
        <f>165*1.2</f>
        <v>198</v>
      </c>
      <c r="G84" s="28">
        <f t="shared" si="21"/>
        <v>198</v>
      </c>
      <c r="H84" s="37">
        <f t="shared" si="22"/>
        <v>233.64</v>
      </c>
      <c r="I84" s="28">
        <f t="shared" si="23"/>
        <v>1980</v>
      </c>
      <c r="J84" s="30">
        <f t="shared" si="24"/>
        <v>2336.3999999999996</v>
      </c>
      <c r="K84" s="30"/>
    </row>
    <row r="85" spans="1:11" ht="75" x14ac:dyDescent="0.3">
      <c r="A85" s="27" t="s">
        <v>87</v>
      </c>
      <c r="B85" s="30" t="s">
        <v>220</v>
      </c>
      <c r="C85" s="32" t="s">
        <v>221</v>
      </c>
      <c r="D85" s="27" t="s">
        <v>36</v>
      </c>
      <c r="E85" s="27">
        <f>'[1]Measurement sheet'!H227</f>
        <v>100</v>
      </c>
      <c r="F85" s="28">
        <f>105*1.2</f>
        <v>126</v>
      </c>
      <c r="G85" s="28">
        <f t="shared" si="21"/>
        <v>126</v>
      </c>
      <c r="H85" s="37">
        <f t="shared" si="22"/>
        <v>148.67999999999998</v>
      </c>
      <c r="I85" s="28">
        <f t="shared" si="23"/>
        <v>12600</v>
      </c>
      <c r="J85" s="30">
        <f t="shared" si="24"/>
        <v>14867.999999999998</v>
      </c>
      <c r="K85" s="30"/>
    </row>
    <row r="86" spans="1:11" ht="75" x14ac:dyDescent="0.3">
      <c r="A86" s="27" t="s">
        <v>222</v>
      </c>
      <c r="B86" s="30" t="s">
        <v>223</v>
      </c>
      <c r="C86" s="32" t="s">
        <v>224</v>
      </c>
      <c r="D86" s="27" t="s">
        <v>36</v>
      </c>
      <c r="E86" s="27">
        <f>'[1]Measurement sheet'!H229</f>
        <v>100</v>
      </c>
      <c r="F86" s="28">
        <f>53*1.2</f>
        <v>63.599999999999994</v>
      </c>
      <c r="G86" s="28">
        <f t="shared" si="21"/>
        <v>63.599999999999994</v>
      </c>
      <c r="H86" s="37">
        <f t="shared" si="22"/>
        <v>75.047999999999988</v>
      </c>
      <c r="I86" s="28">
        <f t="shared" si="23"/>
        <v>6359.9999999999991</v>
      </c>
      <c r="J86" s="30">
        <f t="shared" si="24"/>
        <v>7504.7999999999984</v>
      </c>
      <c r="K86" s="30"/>
    </row>
    <row r="87" spans="1:11" ht="75" x14ac:dyDescent="0.3">
      <c r="A87" s="27" t="s">
        <v>225</v>
      </c>
      <c r="B87" s="30" t="s">
        <v>226</v>
      </c>
      <c r="C87" s="32" t="s">
        <v>227</v>
      </c>
      <c r="D87" s="27" t="s">
        <v>36</v>
      </c>
      <c r="E87" s="27">
        <f>'[1]Measurement sheet'!H231</f>
        <v>100</v>
      </c>
      <c r="F87" s="28">
        <f>42*1.2</f>
        <v>50.4</v>
      </c>
      <c r="G87" s="28">
        <f t="shared" si="21"/>
        <v>50.4</v>
      </c>
      <c r="H87" s="37">
        <f t="shared" si="22"/>
        <v>59.471999999999994</v>
      </c>
      <c r="I87" s="28">
        <f t="shared" si="23"/>
        <v>5040</v>
      </c>
      <c r="J87" s="30">
        <f t="shared" si="24"/>
        <v>5947.2</v>
      </c>
      <c r="K87" s="30"/>
    </row>
    <row r="88" spans="1:11" ht="75" x14ac:dyDescent="0.3">
      <c r="A88" s="27" t="s">
        <v>228</v>
      </c>
      <c r="B88" s="30" t="s">
        <v>229</v>
      </c>
      <c r="C88" s="32" t="s">
        <v>230</v>
      </c>
      <c r="D88" s="27" t="s">
        <v>36</v>
      </c>
      <c r="E88" s="27">
        <f>'[1]Measurement sheet'!H233</f>
        <v>100</v>
      </c>
      <c r="F88" s="28">
        <f>53*1.2</f>
        <v>63.599999999999994</v>
      </c>
      <c r="G88" s="28">
        <f t="shared" si="21"/>
        <v>63.599999999999994</v>
      </c>
      <c r="H88" s="37">
        <f t="shared" si="22"/>
        <v>75.047999999999988</v>
      </c>
      <c r="I88" s="28">
        <f t="shared" si="23"/>
        <v>6359.9999999999991</v>
      </c>
      <c r="J88" s="30">
        <f t="shared" si="24"/>
        <v>7504.7999999999984</v>
      </c>
      <c r="K88" s="30"/>
    </row>
    <row r="89" spans="1:11" ht="75" x14ac:dyDescent="0.3">
      <c r="A89" s="27" t="s">
        <v>231</v>
      </c>
      <c r="B89" s="30" t="s">
        <v>232</v>
      </c>
      <c r="C89" s="32" t="s">
        <v>233</v>
      </c>
      <c r="D89" s="27" t="s">
        <v>36</v>
      </c>
      <c r="E89" s="27">
        <f>'[1]Measurement sheet'!H235</f>
        <v>100</v>
      </c>
      <c r="F89" s="28">
        <f>42*1.2</f>
        <v>50.4</v>
      </c>
      <c r="G89" s="28">
        <f t="shared" si="21"/>
        <v>50.4</v>
      </c>
      <c r="H89" s="37">
        <f t="shared" si="22"/>
        <v>59.471999999999994</v>
      </c>
      <c r="I89" s="28">
        <f t="shared" si="23"/>
        <v>5040</v>
      </c>
      <c r="J89" s="30">
        <f t="shared" si="24"/>
        <v>5947.2</v>
      </c>
      <c r="K89" s="30"/>
    </row>
    <row r="90" spans="1:11" ht="75" x14ac:dyDescent="0.3">
      <c r="A90" s="27" t="s">
        <v>234</v>
      </c>
      <c r="B90" s="30" t="s">
        <v>235</v>
      </c>
      <c r="C90" s="32" t="s">
        <v>236</v>
      </c>
      <c r="D90" s="27" t="s">
        <v>36</v>
      </c>
      <c r="E90" s="27">
        <f>'[1]Measurement sheet'!H237</f>
        <v>100</v>
      </c>
      <c r="F90" s="28">
        <f>53*1.2</f>
        <v>63.599999999999994</v>
      </c>
      <c r="G90" s="28">
        <f t="shared" si="21"/>
        <v>63.599999999999994</v>
      </c>
      <c r="H90" s="37">
        <f t="shared" si="22"/>
        <v>75.047999999999988</v>
      </c>
      <c r="I90" s="28">
        <f t="shared" si="23"/>
        <v>6359.9999999999991</v>
      </c>
      <c r="J90" s="30">
        <f t="shared" si="24"/>
        <v>7504.7999999999984</v>
      </c>
      <c r="K90" s="30"/>
    </row>
    <row r="91" spans="1:11" ht="75" x14ac:dyDescent="0.3">
      <c r="A91" s="27">
        <v>58</v>
      </c>
      <c r="B91" s="30" t="s">
        <v>237</v>
      </c>
      <c r="C91" s="32" t="s">
        <v>238</v>
      </c>
      <c r="D91" s="27" t="s">
        <v>36</v>
      </c>
      <c r="E91" s="27">
        <f>'[1]Measurement sheet'!H239</f>
        <v>630</v>
      </c>
      <c r="F91" s="28">
        <f>7.3*1.2</f>
        <v>8.76</v>
      </c>
      <c r="G91" s="28">
        <f t="shared" si="21"/>
        <v>8.76</v>
      </c>
      <c r="H91" s="48">
        <f t="shared" si="22"/>
        <v>10.336799999999998</v>
      </c>
      <c r="I91" s="28">
        <f t="shared" si="23"/>
        <v>5518.8</v>
      </c>
      <c r="J91" s="30">
        <f t="shared" si="24"/>
        <v>6512.1839999999993</v>
      </c>
      <c r="K91" s="30"/>
    </row>
    <row r="92" spans="1:11" ht="75" x14ac:dyDescent="0.3">
      <c r="A92" s="27">
        <v>59</v>
      </c>
      <c r="B92" s="30" t="s">
        <v>239</v>
      </c>
      <c r="C92" s="32" t="s">
        <v>240</v>
      </c>
      <c r="D92" s="27" t="s">
        <v>42</v>
      </c>
      <c r="E92" s="27">
        <f>'[1]Measurement sheet'!H241</f>
        <v>300</v>
      </c>
      <c r="F92" s="28">
        <f>515.6*1.2</f>
        <v>618.72</v>
      </c>
      <c r="G92" s="28">
        <f>F92</f>
        <v>618.72</v>
      </c>
      <c r="H92" s="37">
        <f t="shared" si="22"/>
        <v>730.08960000000002</v>
      </c>
      <c r="I92" s="28">
        <f t="shared" si="23"/>
        <v>185616</v>
      </c>
      <c r="J92" s="30">
        <f t="shared" si="24"/>
        <v>219026.88</v>
      </c>
      <c r="K92" s="30"/>
    </row>
    <row r="93" spans="1:11" ht="75" x14ac:dyDescent="0.3">
      <c r="A93" s="27">
        <v>60</v>
      </c>
      <c r="B93" s="30" t="s">
        <v>241</v>
      </c>
      <c r="C93" s="32" t="s">
        <v>242</v>
      </c>
      <c r="D93" s="27" t="s">
        <v>81</v>
      </c>
      <c r="E93" s="27">
        <f>'[1]Measurement sheet'!H243</f>
        <v>100</v>
      </c>
      <c r="F93" s="28">
        <f>294*1.2</f>
        <v>352.8</v>
      </c>
      <c r="G93" s="28">
        <f>F93</f>
        <v>352.8</v>
      </c>
      <c r="H93" s="37">
        <f t="shared" si="22"/>
        <v>416.30399999999997</v>
      </c>
      <c r="I93" s="28">
        <f t="shared" si="23"/>
        <v>35280</v>
      </c>
      <c r="J93" s="30">
        <f t="shared" si="24"/>
        <v>41630.399999999994</v>
      </c>
      <c r="K93" s="30"/>
    </row>
    <row r="94" spans="1:11" ht="75" x14ac:dyDescent="0.3">
      <c r="A94" s="27">
        <v>61</v>
      </c>
      <c r="B94" s="30" t="s">
        <v>243</v>
      </c>
      <c r="C94" s="32" t="s">
        <v>244</v>
      </c>
      <c r="D94" s="27" t="s">
        <v>245</v>
      </c>
      <c r="E94" s="27">
        <f>'[1]Measurement sheet'!H245</f>
        <v>100</v>
      </c>
      <c r="F94" s="28">
        <f>319.9*1.2</f>
        <v>383.87999999999994</v>
      </c>
      <c r="G94" s="28">
        <f t="shared" ref="G94:G96" si="25">F94</f>
        <v>383.87999999999994</v>
      </c>
      <c r="H94" s="37">
        <f t="shared" si="22"/>
        <v>452.97839999999991</v>
      </c>
      <c r="I94" s="28">
        <f t="shared" si="23"/>
        <v>38387.999999999993</v>
      </c>
      <c r="J94" s="30">
        <f t="shared" si="24"/>
        <v>45297.839999999989</v>
      </c>
      <c r="K94" s="30"/>
    </row>
    <row r="95" spans="1:11" ht="75" x14ac:dyDescent="0.3">
      <c r="A95" s="27">
        <v>62</v>
      </c>
      <c r="B95" s="30" t="s">
        <v>246</v>
      </c>
      <c r="C95" s="32" t="s">
        <v>247</v>
      </c>
      <c r="D95" s="27" t="s">
        <v>42</v>
      </c>
      <c r="E95" s="27">
        <f>'[1]Measurement sheet'!H247</f>
        <v>500</v>
      </c>
      <c r="F95" s="28">
        <f>36.55*1.2</f>
        <v>43.859999999999992</v>
      </c>
      <c r="G95" s="28">
        <f t="shared" si="25"/>
        <v>43.859999999999992</v>
      </c>
      <c r="H95" s="37">
        <f t="shared" si="22"/>
        <v>51.754799999999989</v>
      </c>
      <c r="I95" s="28">
        <f t="shared" si="23"/>
        <v>21929.999999999996</v>
      </c>
      <c r="J95" s="30">
        <f t="shared" si="24"/>
        <v>25877.399999999994</v>
      </c>
      <c r="K95" s="30"/>
    </row>
    <row r="96" spans="1:11" ht="75" x14ac:dyDescent="0.3">
      <c r="A96" s="27">
        <v>63</v>
      </c>
      <c r="B96" s="30" t="s">
        <v>248</v>
      </c>
      <c r="C96" s="32" t="s">
        <v>249</v>
      </c>
      <c r="D96" s="27" t="s">
        <v>42</v>
      </c>
      <c r="E96" s="27">
        <f>'[1]Measurement sheet'!H249</f>
        <v>500</v>
      </c>
      <c r="F96" s="28">
        <f>52.35*1.2</f>
        <v>62.82</v>
      </c>
      <c r="G96" s="28">
        <f t="shared" si="25"/>
        <v>62.82</v>
      </c>
      <c r="H96" s="37">
        <f t="shared" si="22"/>
        <v>74.127600000000001</v>
      </c>
      <c r="I96" s="28">
        <f t="shared" si="23"/>
        <v>31410</v>
      </c>
      <c r="J96" s="30">
        <f t="shared" si="24"/>
        <v>37063.800000000003</v>
      </c>
      <c r="K96" s="30"/>
    </row>
    <row r="97" spans="1:11" ht="17.25" x14ac:dyDescent="0.3">
      <c r="A97" s="27"/>
      <c r="B97" s="30"/>
      <c r="C97" s="49" t="s">
        <v>250</v>
      </c>
      <c r="D97" s="27"/>
      <c r="E97" s="27"/>
      <c r="F97" s="28"/>
      <c r="G97" s="28"/>
      <c r="H97" s="28"/>
      <c r="I97" s="30"/>
      <c r="J97" s="30"/>
      <c r="K97" s="30"/>
    </row>
    <row r="98" spans="1:11" ht="132" x14ac:dyDescent="0.3">
      <c r="A98" s="27">
        <v>64</v>
      </c>
      <c r="B98" s="30" t="s">
        <v>251</v>
      </c>
      <c r="C98" s="32" t="s">
        <v>252</v>
      </c>
      <c r="D98" s="27" t="s">
        <v>36</v>
      </c>
      <c r="E98" s="27">
        <f>'[1]Measurement sheet'!H252</f>
        <v>12</v>
      </c>
      <c r="F98" s="28">
        <v>3491</v>
      </c>
      <c r="G98" s="28">
        <f>F98</f>
        <v>3491</v>
      </c>
      <c r="H98" s="37">
        <f>G98*1.18</f>
        <v>4119.38</v>
      </c>
      <c r="I98" s="28">
        <f>E98*G98</f>
        <v>41892</v>
      </c>
      <c r="J98" s="30">
        <f t="shared" ref="J98:J109" si="26">E98*H98</f>
        <v>49432.56</v>
      </c>
      <c r="K98" s="30"/>
    </row>
    <row r="99" spans="1:11" ht="30" x14ac:dyDescent="0.3">
      <c r="A99" s="27">
        <v>65</v>
      </c>
      <c r="B99" s="30" t="s">
        <v>253</v>
      </c>
      <c r="C99" s="32" t="s">
        <v>254</v>
      </c>
      <c r="D99" s="27" t="s">
        <v>36</v>
      </c>
      <c r="E99" s="27">
        <f>'[1]Measurement sheet'!H254</f>
        <v>12</v>
      </c>
      <c r="F99" s="38" t="s">
        <v>156</v>
      </c>
      <c r="G99" s="28">
        <v>24360</v>
      </c>
      <c r="H99" s="37">
        <f t="shared" ref="H99:H109" si="27">G99*1.18</f>
        <v>28744.799999999999</v>
      </c>
      <c r="I99" s="28">
        <f t="shared" ref="I99:I109" si="28">E99*G99</f>
        <v>292320</v>
      </c>
      <c r="J99" s="30">
        <f t="shared" si="26"/>
        <v>344937.6</v>
      </c>
      <c r="K99" s="30"/>
    </row>
    <row r="100" spans="1:11" ht="33" x14ac:dyDescent="0.3">
      <c r="A100" s="27">
        <v>66</v>
      </c>
      <c r="B100" s="30" t="s">
        <v>253</v>
      </c>
      <c r="C100" s="32" t="s">
        <v>255</v>
      </c>
      <c r="D100" s="27" t="s">
        <v>125</v>
      </c>
      <c r="E100" s="27">
        <f>'[1]Measurement sheet'!H256</f>
        <v>1000</v>
      </c>
      <c r="F100" s="38" t="s">
        <v>156</v>
      </c>
      <c r="G100" s="28">
        <v>150</v>
      </c>
      <c r="H100" s="37">
        <f t="shared" si="27"/>
        <v>177</v>
      </c>
      <c r="I100" s="28">
        <f t="shared" si="28"/>
        <v>150000</v>
      </c>
      <c r="J100" s="30">
        <f t="shared" si="26"/>
        <v>177000</v>
      </c>
      <c r="K100" s="30"/>
    </row>
    <row r="101" spans="1:11" ht="33" x14ac:dyDescent="0.3">
      <c r="A101" s="27">
        <v>67</v>
      </c>
      <c r="B101" s="30" t="s">
        <v>253</v>
      </c>
      <c r="C101" s="32" t="s">
        <v>256</v>
      </c>
      <c r="D101" s="27" t="s">
        <v>125</v>
      </c>
      <c r="E101" s="27">
        <f>'[1]Measurement sheet'!H258</f>
        <v>1000</v>
      </c>
      <c r="F101" s="38" t="s">
        <v>156</v>
      </c>
      <c r="G101" s="28">
        <v>279</v>
      </c>
      <c r="H101" s="37">
        <f t="shared" si="27"/>
        <v>329.21999999999997</v>
      </c>
      <c r="I101" s="28">
        <f t="shared" si="28"/>
        <v>279000</v>
      </c>
      <c r="J101" s="30">
        <f t="shared" si="26"/>
        <v>329219.99999999994</v>
      </c>
      <c r="K101" s="30"/>
    </row>
    <row r="102" spans="1:11" ht="214.5" customHeight="1" x14ac:dyDescent="0.3">
      <c r="A102" s="27">
        <v>68</v>
      </c>
      <c r="B102" s="50" t="s">
        <v>186</v>
      </c>
      <c r="C102" s="51" t="s">
        <v>257</v>
      </c>
      <c r="D102" s="52" t="s">
        <v>44</v>
      </c>
      <c r="E102" s="27">
        <f>'[1]Measurement sheet'!H260</f>
        <v>1</v>
      </c>
      <c r="F102" s="38" t="s">
        <v>156</v>
      </c>
      <c r="G102" s="53">
        <v>145141</v>
      </c>
      <c r="H102" s="37">
        <f t="shared" si="27"/>
        <v>171266.38</v>
      </c>
      <c r="I102" s="28">
        <f t="shared" si="28"/>
        <v>145141</v>
      </c>
      <c r="J102" s="30">
        <f t="shared" si="26"/>
        <v>171266.38</v>
      </c>
      <c r="K102" s="30"/>
    </row>
    <row r="103" spans="1:11" ht="33" x14ac:dyDescent="0.3">
      <c r="A103" s="27">
        <v>69</v>
      </c>
      <c r="B103" s="50" t="s">
        <v>186</v>
      </c>
      <c r="C103" s="54" t="s">
        <v>258</v>
      </c>
      <c r="D103" s="52" t="s">
        <v>44</v>
      </c>
      <c r="E103" s="27">
        <f>'[1]Measurement sheet'!H262</f>
        <v>1</v>
      </c>
      <c r="F103" s="38" t="s">
        <v>156</v>
      </c>
      <c r="G103" s="53">
        <v>25411</v>
      </c>
      <c r="H103" s="37">
        <f t="shared" si="27"/>
        <v>29984.98</v>
      </c>
      <c r="I103" s="28">
        <f t="shared" si="28"/>
        <v>25411</v>
      </c>
      <c r="J103" s="30">
        <f t="shared" si="26"/>
        <v>29984.98</v>
      </c>
      <c r="K103" s="30"/>
    </row>
    <row r="104" spans="1:11" ht="49.5" x14ac:dyDescent="0.3">
      <c r="A104" s="27">
        <v>70</v>
      </c>
      <c r="B104" s="50" t="s">
        <v>186</v>
      </c>
      <c r="C104" s="55" t="s">
        <v>259</v>
      </c>
      <c r="D104" s="52" t="s">
        <v>260</v>
      </c>
      <c r="E104" s="27">
        <f>'[1]Measurement sheet'!H264</f>
        <v>15</v>
      </c>
      <c r="F104" s="38" t="s">
        <v>156</v>
      </c>
      <c r="G104" s="53">
        <v>16250</v>
      </c>
      <c r="H104" s="37">
        <f t="shared" si="27"/>
        <v>19175</v>
      </c>
      <c r="I104" s="28">
        <f t="shared" si="28"/>
        <v>243750</v>
      </c>
      <c r="J104" s="30">
        <f t="shared" si="26"/>
        <v>287625</v>
      </c>
      <c r="K104" s="30"/>
    </row>
    <row r="105" spans="1:11" ht="33" x14ac:dyDescent="0.3">
      <c r="A105" s="27">
        <v>71</v>
      </c>
      <c r="B105" s="50" t="s">
        <v>186</v>
      </c>
      <c r="C105" s="56" t="s">
        <v>261</v>
      </c>
      <c r="D105" s="52" t="s">
        <v>260</v>
      </c>
      <c r="E105" s="27">
        <f>'[1]Measurement sheet'!H266</f>
        <v>1</v>
      </c>
      <c r="F105" s="38" t="s">
        <v>156</v>
      </c>
      <c r="G105" s="53">
        <v>30740</v>
      </c>
      <c r="H105" s="37">
        <f t="shared" si="27"/>
        <v>36273.199999999997</v>
      </c>
      <c r="I105" s="28">
        <f t="shared" si="28"/>
        <v>30740</v>
      </c>
      <c r="J105" s="30">
        <f t="shared" si="26"/>
        <v>36273.199999999997</v>
      </c>
      <c r="K105" s="30"/>
    </row>
    <row r="106" spans="1:11" ht="33" x14ac:dyDescent="0.3">
      <c r="A106" s="27">
        <v>72</v>
      </c>
      <c r="B106" s="50" t="s">
        <v>186</v>
      </c>
      <c r="C106" s="54" t="s">
        <v>262</v>
      </c>
      <c r="D106" s="52" t="s">
        <v>260</v>
      </c>
      <c r="E106" s="27">
        <f>'[1]Measurement sheet'!H268</f>
        <v>2</v>
      </c>
      <c r="F106" s="38" t="s">
        <v>156</v>
      </c>
      <c r="G106" s="53">
        <v>6150</v>
      </c>
      <c r="H106" s="37">
        <f t="shared" si="27"/>
        <v>7257</v>
      </c>
      <c r="I106" s="28">
        <f t="shared" si="28"/>
        <v>12300</v>
      </c>
      <c r="J106" s="30">
        <f t="shared" si="26"/>
        <v>14514</v>
      </c>
      <c r="K106" s="30"/>
    </row>
    <row r="107" spans="1:11" ht="33" x14ac:dyDescent="0.3">
      <c r="A107" s="27">
        <v>73</v>
      </c>
      <c r="B107" s="50" t="s">
        <v>186</v>
      </c>
      <c r="C107" s="54" t="s">
        <v>263</v>
      </c>
      <c r="D107" s="52" t="s">
        <v>260</v>
      </c>
      <c r="E107" s="27">
        <f>'[1]Measurement sheet'!H270</f>
        <v>1</v>
      </c>
      <c r="F107" s="38" t="s">
        <v>156</v>
      </c>
      <c r="G107" s="53">
        <v>10250</v>
      </c>
      <c r="H107" s="37">
        <f t="shared" si="27"/>
        <v>12095</v>
      </c>
      <c r="I107" s="28">
        <f t="shared" si="28"/>
        <v>10250</v>
      </c>
      <c r="J107" s="30">
        <f t="shared" si="26"/>
        <v>12095</v>
      </c>
      <c r="K107" s="30"/>
    </row>
    <row r="108" spans="1:11" ht="33" x14ac:dyDescent="0.3">
      <c r="A108" s="27">
        <v>74</v>
      </c>
      <c r="B108" s="50" t="s">
        <v>186</v>
      </c>
      <c r="C108" s="56" t="s">
        <v>264</v>
      </c>
      <c r="D108" s="52" t="s">
        <v>44</v>
      </c>
      <c r="E108" s="27">
        <f>'[1]Measurement sheet'!H272</f>
        <v>1</v>
      </c>
      <c r="F108" s="38" t="s">
        <v>156</v>
      </c>
      <c r="G108" s="53">
        <v>2049</v>
      </c>
      <c r="H108" s="37">
        <f t="shared" si="27"/>
        <v>2417.8199999999997</v>
      </c>
      <c r="I108" s="28">
        <f t="shared" si="28"/>
        <v>2049</v>
      </c>
      <c r="J108" s="30">
        <f t="shared" si="26"/>
        <v>2417.8199999999997</v>
      </c>
      <c r="K108" s="30"/>
    </row>
    <row r="109" spans="1:11" ht="33" x14ac:dyDescent="0.3">
      <c r="A109" s="27">
        <v>75</v>
      </c>
      <c r="B109" s="50" t="s">
        <v>186</v>
      </c>
      <c r="C109" s="54" t="s">
        <v>265</v>
      </c>
      <c r="D109" s="52" t="s">
        <v>125</v>
      </c>
      <c r="E109" s="27">
        <f>'[1]Measurement sheet'!H274</f>
        <v>75</v>
      </c>
      <c r="F109" s="38" t="s">
        <v>156</v>
      </c>
      <c r="G109" s="53">
        <v>430</v>
      </c>
      <c r="H109" s="37">
        <f t="shared" si="27"/>
        <v>507.4</v>
      </c>
      <c r="I109" s="28">
        <f t="shared" si="28"/>
        <v>32250</v>
      </c>
      <c r="J109" s="30">
        <f t="shared" si="26"/>
        <v>38055</v>
      </c>
      <c r="K109" s="30"/>
    </row>
    <row r="110" spans="1:11" ht="17.25" x14ac:dyDescent="0.35">
      <c r="A110" s="96" t="s">
        <v>266</v>
      </c>
      <c r="B110" s="96"/>
      <c r="C110" s="96"/>
      <c r="D110" s="96"/>
      <c r="E110" s="96"/>
      <c r="F110" s="96"/>
      <c r="G110" s="96"/>
      <c r="H110" s="96"/>
      <c r="I110" s="57">
        <f>SUM(I4:I109)</f>
        <v>16309267.073006738</v>
      </c>
      <c r="J110" s="58">
        <f>SUM(J4:J109)</f>
        <v>19244935.146147948</v>
      </c>
      <c r="K110" s="31"/>
    </row>
    <row r="111" spans="1:11" ht="17.25" x14ac:dyDescent="0.35">
      <c r="A111" s="96" t="s">
        <v>267</v>
      </c>
      <c r="B111" s="96"/>
      <c r="C111" s="96"/>
      <c r="D111" s="96"/>
      <c r="E111" s="96"/>
      <c r="F111" s="96"/>
      <c r="G111" s="96"/>
      <c r="H111" s="96"/>
      <c r="I111" s="59">
        <f>I110</f>
        <v>16309267.073006738</v>
      </c>
      <c r="J111" s="59">
        <f>J110</f>
        <v>19244935.146147948</v>
      </c>
      <c r="K111" s="31"/>
    </row>
    <row r="112" spans="1:11" x14ac:dyDescent="0.3">
      <c r="A112" s="31"/>
      <c r="B112" s="31"/>
      <c r="C112" s="97" t="s">
        <v>40</v>
      </c>
      <c r="D112" s="98"/>
      <c r="E112" s="98"/>
      <c r="F112" s="98"/>
      <c r="G112" s="99"/>
      <c r="H112" s="31"/>
      <c r="I112" s="22">
        <v>0</v>
      </c>
    </row>
    <row r="113" spans="1:9" x14ac:dyDescent="0.3">
      <c r="A113" s="31"/>
      <c r="B113" s="31"/>
      <c r="C113" s="97" t="s">
        <v>32</v>
      </c>
      <c r="D113" s="98"/>
      <c r="E113" s="98"/>
      <c r="F113" s="98"/>
      <c r="G113" s="99"/>
      <c r="H113" s="31"/>
      <c r="I113" s="60">
        <f>I111*(1+I112)</f>
        <v>16309267.073006738</v>
      </c>
    </row>
    <row r="114" spans="1:9" x14ac:dyDescent="0.3">
      <c r="A114" s="31"/>
      <c r="B114" s="31"/>
      <c r="C114" s="100" t="s">
        <v>33</v>
      </c>
      <c r="D114" s="100"/>
      <c r="E114" s="100"/>
      <c r="F114" s="100"/>
      <c r="G114" s="23">
        <v>0.18</v>
      </c>
      <c r="H114" s="31"/>
      <c r="I114" s="62">
        <f>I113*G114</f>
        <v>2935668.0731412126</v>
      </c>
    </row>
    <row r="115" spans="1:9" x14ac:dyDescent="0.3">
      <c r="A115" s="31"/>
      <c r="B115" s="31"/>
      <c r="C115" s="92" t="s">
        <v>34</v>
      </c>
      <c r="D115" s="93"/>
      <c r="E115" s="93"/>
      <c r="F115" s="93"/>
      <c r="G115" s="94"/>
      <c r="H115" s="31"/>
      <c r="I115" s="61">
        <f>I113+I114</f>
        <v>19244935.146147951</v>
      </c>
    </row>
  </sheetData>
  <sheetProtection algorithmName="SHA-512" hashValue="4At3nJJFoa3jDPZbr7EzxP7hl5+cM9BLXPzzOt5nlSwz1u6a66SugdbLXuVtoyo8jwUVl8CeGDI78712xwpC3Q==" saltValue="7yI9ReyaHarzJkxHtXOfjA==" spinCount="100000" sheet="1" objects="1" scenarios="1"/>
  <mergeCells count="7">
    <mergeCell ref="C115:G115"/>
    <mergeCell ref="A1:K1"/>
    <mergeCell ref="A110:H110"/>
    <mergeCell ref="A111:H111"/>
    <mergeCell ref="C112:G112"/>
    <mergeCell ref="C113:G113"/>
    <mergeCell ref="C114:F11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dimension ref="A1:H20"/>
  <sheetViews>
    <sheetView workbookViewId="0">
      <selection activeCell="H15" sqref="H15"/>
    </sheetView>
  </sheetViews>
  <sheetFormatPr defaultColWidth="9.140625" defaultRowHeight="15" x14ac:dyDescent="0.25"/>
  <cols>
    <col min="1" max="3" width="9.140625" style="5"/>
    <col min="4" max="4" width="27.28515625" style="5" customWidth="1"/>
    <col min="5" max="6" width="9.140625" style="5"/>
    <col min="7" max="7" width="6.140625" style="5" customWidth="1"/>
    <col min="8" max="8" width="45.42578125" style="5" customWidth="1"/>
    <col min="9" max="16384" width="9.140625" style="5"/>
  </cols>
  <sheetData>
    <row r="1" spans="1:8" ht="19.5" customHeight="1" x14ac:dyDescent="0.25">
      <c r="A1" s="4" t="str">
        <f>Sheet1!A2</f>
        <v>RFX. No. 5002003372  NIT-452</v>
      </c>
      <c r="B1" s="4"/>
      <c r="C1" s="4"/>
    </row>
    <row r="2" spans="1:8" ht="31.5" customHeight="1" x14ac:dyDescent="0.25">
      <c r="A2" s="107" t="str">
        <f>Sheet1!B3</f>
        <v xml:space="preserve">Construction of Miscellaneous civil works for Skill Development Centre at Banka Substation under CSR </v>
      </c>
      <c r="B2" s="107"/>
      <c r="C2" s="107"/>
      <c r="D2" s="107"/>
      <c r="E2" s="107"/>
      <c r="F2" s="107"/>
      <c r="G2" s="107"/>
      <c r="H2" s="107"/>
    </row>
    <row r="4" spans="1:8" ht="30.75" customHeight="1" x14ac:dyDescent="0.25">
      <c r="A4" s="117" t="s">
        <v>11</v>
      </c>
      <c r="B4" s="117"/>
      <c r="C4" s="105">
        <f>Details!E13</f>
        <v>0</v>
      </c>
      <c r="D4" s="105"/>
      <c r="E4" s="6"/>
      <c r="F4" s="7" t="s">
        <v>20</v>
      </c>
    </row>
    <row r="5" spans="1:8" ht="27.75" customHeight="1" x14ac:dyDescent="0.25">
      <c r="A5" s="117" t="s">
        <v>12</v>
      </c>
      <c r="B5" s="117"/>
      <c r="C5" s="105">
        <f>Details!E7</f>
        <v>0</v>
      </c>
      <c r="D5" s="105"/>
      <c r="E5" s="6"/>
      <c r="F5" s="118" t="s">
        <v>21</v>
      </c>
      <c r="G5" s="118"/>
      <c r="H5" s="118"/>
    </row>
    <row r="6" spans="1:8" ht="32.25" customHeight="1" x14ac:dyDescent="0.25">
      <c r="C6" s="105">
        <f>Details!E8</f>
        <v>0</v>
      </c>
      <c r="D6" s="105"/>
      <c r="E6" s="6"/>
      <c r="F6" s="118" t="s">
        <v>22</v>
      </c>
      <c r="G6" s="118"/>
      <c r="H6" s="118"/>
    </row>
    <row r="7" spans="1:8" ht="30.75" customHeight="1" x14ac:dyDescent="0.25">
      <c r="C7" s="105">
        <f>Details!E9</f>
        <v>0</v>
      </c>
      <c r="D7" s="105"/>
      <c r="E7" s="6"/>
      <c r="F7" s="106" t="s">
        <v>23</v>
      </c>
      <c r="G7" s="106"/>
      <c r="H7" s="106"/>
    </row>
    <row r="8" spans="1:8" ht="15.75" thickBot="1" x14ac:dyDescent="0.3">
      <c r="A8" s="102"/>
      <c r="B8" s="102"/>
      <c r="C8" s="102"/>
      <c r="D8" s="102"/>
      <c r="E8" s="102"/>
      <c r="F8" s="102"/>
      <c r="G8" s="102"/>
      <c r="H8" s="102"/>
    </row>
    <row r="9" spans="1:8" x14ac:dyDescent="0.25">
      <c r="A9" s="108" t="s">
        <v>25</v>
      </c>
      <c r="B9" s="109"/>
      <c r="C9" s="109"/>
      <c r="D9" s="109"/>
      <c r="E9" s="109"/>
      <c r="F9" s="109"/>
      <c r="G9" s="109"/>
      <c r="H9" s="110"/>
    </row>
    <row r="10" spans="1:8" x14ac:dyDescent="0.25">
      <c r="A10" s="111"/>
      <c r="B10" s="112"/>
      <c r="C10" s="112"/>
      <c r="D10" s="112"/>
      <c r="E10" s="112"/>
      <c r="F10" s="112"/>
      <c r="G10" s="112"/>
      <c r="H10" s="113"/>
    </row>
    <row r="11" spans="1:8" x14ac:dyDescent="0.25">
      <c r="A11" s="111"/>
      <c r="B11" s="112"/>
      <c r="C11" s="112"/>
      <c r="D11" s="112"/>
      <c r="E11" s="112"/>
      <c r="F11" s="112"/>
      <c r="G11" s="112"/>
      <c r="H11" s="113"/>
    </row>
    <row r="12" spans="1:8" ht="2.25" customHeight="1" thickBot="1" x14ac:dyDescent="0.3">
      <c r="A12" s="114"/>
      <c r="B12" s="115"/>
      <c r="C12" s="115"/>
      <c r="D12" s="115"/>
      <c r="E12" s="115"/>
      <c r="F12" s="115"/>
      <c r="G12" s="115"/>
      <c r="H12" s="116"/>
    </row>
    <row r="13" spans="1:8" x14ac:dyDescent="0.25">
      <c r="A13" s="103"/>
      <c r="B13" s="103"/>
      <c r="C13" s="103"/>
      <c r="D13" s="103"/>
      <c r="E13" s="103"/>
      <c r="F13" s="103"/>
      <c r="G13" s="103"/>
      <c r="H13" s="103"/>
    </row>
    <row r="14" spans="1:8" ht="30" customHeight="1" x14ac:dyDescent="0.25">
      <c r="A14" s="104" t="s">
        <v>26</v>
      </c>
      <c r="B14" s="104"/>
      <c r="C14" s="104" t="s">
        <v>35</v>
      </c>
      <c r="D14" s="104"/>
      <c r="E14" s="104"/>
      <c r="F14" s="104"/>
      <c r="G14" s="104"/>
      <c r="H14" s="11">
        <f>'Schedule-I'!I113</f>
        <v>16309267.073006738</v>
      </c>
    </row>
    <row r="15" spans="1:8" ht="31.5" customHeight="1" x14ac:dyDescent="0.25">
      <c r="A15" s="104" t="s">
        <v>27</v>
      </c>
      <c r="B15" s="104"/>
      <c r="C15" s="104" t="s">
        <v>28</v>
      </c>
      <c r="D15" s="104"/>
      <c r="E15" s="104"/>
      <c r="F15" s="104"/>
      <c r="G15" s="104"/>
      <c r="H15" s="3">
        <f>'Schedule-I'!I114</f>
        <v>2935668.0731412126</v>
      </c>
    </row>
    <row r="16" spans="1:8" ht="29.25" customHeight="1" x14ac:dyDescent="0.25">
      <c r="A16" s="104" t="s">
        <v>29</v>
      </c>
      <c r="B16" s="104"/>
      <c r="C16" s="104" t="s">
        <v>30</v>
      </c>
      <c r="D16" s="104"/>
      <c r="E16" s="104"/>
      <c r="F16" s="104"/>
      <c r="G16" s="104"/>
      <c r="H16" s="3">
        <f>SUM(H14:H15)</f>
        <v>19244935.146147951</v>
      </c>
    </row>
    <row r="19" spans="1:8" ht="25.5" customHeight="1" x14ac:dyDescent="0.25">
      <c r="A19" s="5" t="s">
        <v>19</v>
      </c>
      <c r="B19" s="101">
        <f>Details!E2</f>
        <v>0</v>
      </c>
      <c r="C19" s="101"/>
      <c r="D19" s="8"/>
      <c r="E19" s="102" t="s">
        <v>16</v>
      </c>
      <c r="F19" s="102"/>
      <c r="G19" s="101">
        <f>Details!E13</f>
        <v>0</v>
      </c>
      <c r="H19" s="101"/>
    </row>
    <row r="20" spans="1:8" ht="24.75" customHeight="1" x14ac:dyDescent="0.25">
      <c r="A20" s="5" t="s">
        <v>18</v>
      </c>
      <c r="B20" s="101">
        <f>Details!E1</f>
        <v>0</v>
      </c>
      <c r="C20" s="101"/>
      <c r="D20" s="8"/>
      <c r="E20" s="102" t="s">
        <v>24</v>
      </c>
      <c r="F20" s="102"/>
      <c r="G20" s="101">
        <f>Details!E14</f>
        <v>0</v>
      </c>
      <c r="H20" s="101"/>
    </row>
  </sheetData>
  <sheetProtection selectLockedCells="1" selectUnlockedCells="1"/>
  <mergeCells count="25">
    <mergeCell ref="C7:D7"/>
    <mergeCell ref="F7:H7"/>
    <mergeCell ref="A2:H2"/>
    <mergeCell ref="A9:H12"/>
    <mergeCell ref="C14:G14"/>
    <mergeCell ref="A14:B14"/>
    <mergeCell ref="A4:B4"/>
    <mergeCell ref="C4:D4"/>
    <mergeCell ref="A5:B5"/>
    <mergeCell ref="C5:D5"/>
    <mergeCell ref="F5:H5"/>
    <mergeCell ref="C6:D6"/>
    <mergeCell ref="F6:H6"/>
    <mergeCell ref="B20:C20"/>
    <mergeCell ref="E20:F20"/>
    <mergeCell ref="G20:H20"/>
    <mergeCell ref="A8:H8"/>
    <mergeCell ref="A13:H13"/>
    <mergeCell ref="A15:B15"/>
    <mergeCell ref="C15:G15"/>
    <mergeCell ref="A16:B16"/>
    <mergeCell ref="C16:G16"/>
    <mergeCell ref="B19:C19"/>
    <mergeCell ref="E19:F19"/>
    <mergeCell ref="G19:H1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Sheet1</vt:lpstr>
      <vt:lpstr>Basic</vt:lpstr>
      <vt:lpstr>Details</vt:lpstr>
      <vt:lpstr>Schedule-I</vt: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2024-08-17T10:33:16Z</dcterms:modified>
</cp:coreProperties>
</file>