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defaultThemeVersion="124226"/>
  <xr:revisionPtr revIDLastSave="153" documentId="13_ncr:1_{5E954B94-3095-44F7-BCA6-3A5AF6964098}" xr6:coauthVersionLast="47" xr6:coauthVersionMax="47" xr10:uidLastSave="{7858352F-2629-4CF3-B1DE-157F0F2D8AD4}"/>
  <workbookProtection workbookAlgorithmName="SHA-512" workbookHashValue="aLIpdevaSN0sloqnhA3sUiyFeFisSuvmGlY0BxJ0VOjZRebCvrbmlJpXy2JY5qYSoSdbcgqgyXLDS4F0Lbe8nw==" workbookSaltValue="HI5Hpr7X4QjDEKwrJtOcfw==" workbookSpinCount="100000" lockStructure="1"/>
  <bookViews>
    <workbookView xWindow="-120" yWindow="-120" windowWidth="29040" windowHeight="15720" tabRatio="946" activeTab="4" xr2:uid="{00000000-000D-0000-FFFF-FFFF00000000}"/>
  </bookViews>
  <sheets>
    <sheet name="Sheet1" sheetId="1" r:id="rId1"/>
    <sheet name="Basic" sheetId="2" r:id="rId2"/>
    <sheet name="Details" sheetId="3" r:id="rId3"/>
    <sheet name="Schedule -I" sheetId="63" r:id="rId4"/>
    <sheet name="Summary"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H135" i="63"/>
  <c r="H133" i="63"/>
  <c r="B135" i="63"/>
  <c r="B133" i="63"/>
  <c r="A2" i="63"/>
  <c r="A1" i="63"/>
  <c r="C7" i="63"/>
  <c r="C6" i="63"/>
  <c r="C5" i="63"/>
  <c r="C4" i="63"/>
  <c r="G122" i="63"/>
  <c r="H122" i="63" s="1"/>
  <c r="G121" i="63"/>
  <c r="H121" i="63" s="1"/>
  <c r="G120" i="63"/>
  <c r="H120" i="63" s="1"/>
  <c r="G119" i="63"/>
  <c r="H119" i="63" s="1"/>
  <c r="G118" i="63"/>
  <c r="H118" i="63" s="1"/>
  <c r="G117" i="63"/>
  <c r="H117" i="63" s="1"/>
  <c r="G116" i="63"/>
  <c r="H116" i="63" s="1"/>
  <c r="G115" i="63"/>
  <c r="H115" i="63" s="1"/>
  <c r="G114" i="63"/>
  <c r="H114" i="63" s="1"/>
  <c r="G113" i="63"/>
  <c r="H113" i="63" s="1"/>
  <c r="G109" i="63"/>
  <c r="H109" i="63" s="1"/>
  <c r="G108" i="63"/>
  <c r="H108" i="63" s="1"/>
  <c r="G107" i="63"/>
  <c r="H107" i="63" s="1"/>
  <c r="G106" i="63"/>
  <c r="H106" i="63" s="1"/>
  <c r="G105" i="63"/>
  <c r="H105" i="63" s="1"/>
  <c r="G101" i="63"/>
  <c r="H101" i="63" s="1"/>
  <c r="G100" i="63"/>
  <c r="H100" i="63" s="1"/>
  <c r="G99" i="63"/>
  <c r="H99" i="63" s="1"/>
  <c r="G98" i="63"/>
  <c r="H98" i="63" s="1"/>
  <c r="G97" i="63"/>
  <c r="H97" i="63" s="1"/>
  <c r="G96" i="63"/>
  <c r="H96" i="63" s="1"/>
  <c r="G95" i="63"/>
  <c r="H95" i="63" s="1"/>
  <c r="G94" i="63"/>
  <c r="H94" i="63" s="1"/>
  <c r="H102" i="63" s="1"/>
  <c r="G91" i="63"/>
  <c r="H91" i="63" s="1"/>
  <c r="G90" i="63"/>
  <c r="H90" i="63" s="1"/>
  <c r="G89" i="63"/>
  <c r="H89" i="63" s="1"/>
  <c r="G88" i="63"/>
  <c r="H88" i="63" s="1"/>
  <c r="G87" i="63"/>
  <c r="H87" i="63" s="1"/>
  <c r="G86" i="63"/>
  <c r="H86" i="63" s="1"/>
  <c r="G81" i="63"/>
  <c r="H81" i="63" s="1"/>
  <c r="G80" i="63"/>
  <c r="H80" i="63" s="1"/>
  <c r="G79" i="63"/>
  <c r="H79" i="63" s="1"/>
  <c r="G78" i="63"/>
  <c r="H78" i="63" s="1"/>
  <c r="G76" i="63"/>
  <c r="G75" i="63"/>
  <c r="H75" i="63" s="1"/>
  <c r="G74" i="63"/>
  <c r="H74" i="63" s="1"/>
  <c r="G72" i="63"/>
  <c r="G71" i="63"/>
  <c r="G70" i="63"/>
  <c r="H70" i="63" s="1"/>
  <c r="F70" i="63"/>
  <c r="G68" i="63"/>
  <c r="H68" i="63" s="1"/>
  <c r="G67" i="63"/>
  <c r="H67" i="63" s="1"/>
  <c r="G66" i="63"/>
  <c r="H66" i="63" s="1"/>
  <c r="G65" i="63"/>
  <c r="H65" i="63" s="1"/>
  <c r="G64" i="63"/>
  <c r="H64" i="63" s="1"/>
  <c r="G63" i="63"/>
  <c r="H63" i="63" s="1"/>
  <c r="G62" i="63"/>
  <c r="H62" i="63" s="1"/>
  <c r="G61" i="63"/>
  <c r="H61" i="63" s="1"/>
  <c r="G60" i="63"/>
  <c r="H60" i="63" s="1"/>
  <c r="G59" i="63"/>
  <c r="H59" i="63" s="1"/>
  <c r="G58" i="63"/>
  <c r="H58" i="63" s="1"/>
  <c r="G57" i="63"/>
  <c r="H57" i="63" s="1"/>
  <c r="G56" i="63"/>
  <c r="H56" i="63" s="1"/>
  <c r="G55" i="63"/>
  <c r="H55" i="63" s="1"/>
  <c r="F54" i="63"/>
  <c r="G53" i="63"/>
  <c r="H53" i="63" s="1"/>
  <c r="G52" i="63"/>
  <c r="H52" i="63" s="1"/>
  <c r="G51" i="63"/>
  <c r="H51" i="63" s="1"/>
  <c r="G50" i="63"/>
  <c r="H50" i="63" s="1"/>
  <c r="G49" i="63"/>
  <c r="H49" i="63" s="1"/>
  <c r="G48" i="63"/>
  <c r="H48" i="63" s="1"/>
  <c r="G47" i="63"/>
  <c r="H47" i="63" s="1"/>
  <c r="G46" i="63"/>
  <c r="H46" i="63" s="1"/>
  <c r="G45" i="63"/>
  <c r="H45" i="63" s="1"/>
  <c r="G44" i="63"/>
  <c r="H44" i="63" s="1"/>
  <c r="G43" i="63"/>
  <c r="H43" i="63" s="1"/>
  <c r="G42" i="63"/>
  <c r="H42" i="63" s="1"/>
  <c r="G41" i="63"/>
  <c r="H41" i="63" s="1"/>
  <c r="G40" i="63"/>
  <c r="H40" i="63" s="1"/>
  <c r="G39" i="63"/>
  <c r="H39" i="63" s="1"/>
  <c r="G38" i="63"/>
  <c r="H38" i="63" s="1"/>
  <c r="G37" i="63"/>
  <c r="H37" i="63" s="1"/>
  <c r="G36" i="63"/>
  <c r="H36" i="63" s="1"/>
  <c r="G35" i="63"/>
  <c r="H35" i="63" s="1"/>
  <c r="G34" i="63"/>
  <c r="H34" i="63" s="1"/>
  <c r="G33" i="63"/>
  <c r="H33" i="63" s="1"/>
  <c r="G32" i="63"/>
  <c r="H32" i="63" s="1"/>
  <c r="G31" i="63"/>
  <c r="H31" i="63" s="1"/>
  <c r="G30" i="63"/>
  <c r="H30" i="63" s="1"/>
  <c r="G29" i="63"/>
  <c r="H29" i="63" s="1"/>
  <c r="G28" i="63"/>
  <c r="H28" i="63" s="1"/>
  <c r="G27" i="63"/>
  <c r="H27" i="63" s="1"/>
  <c r="G26" i="63"/>
  <c r="H26" i="63" s="1"/>
  <c r="G25" i="63"/>
  <c r="H25" i="63" s="1"/>
  <c r="G24" i="63"/>
  <c r="H24" i="63" s="1"/>
  <c r="G23" i="63"/>
  <c r="H23" i="63" s="1"/>
  <c r="G22" i="63"/>
  <c r="H22" i="63" s="1"/>
  <c r="G21" i="63"/>
  <c r="H21" i="63" s="1"/>
  <c r="G20" i="63"/>
  <c r="H20" i="63" s="1"/>
  <c r="G19" i="63"/>
  <c r="H19" i="63" s="1"/>
  <c r="G17" i="63"/>
  <c r="H17" i="63" s="1"/>
  <c r="G16" i="63"/>
  <c r="H16" i="63" s="1"/>
  <c r="G15" i="63"/>
  <c r="H15" i="63" s="1"/>
  <c r="G14" i="63"/>
  <c r="H14" i="63" s="1"/>
  <c r="G13" i="63"/>
  <c r="H13" i="63" s="1"/>
  <c r="G12" i="63"/>
  <c r="H12" i="63" s="1"/>
  <c r="G11" i="63"/>
  <c r="H11" i="63" s="1"/>
  <c r="H110" i="63" l="1"/>
  <c r="H123" i="63"/>
  <c r="H92" i="63"/>
  <c r="H103" i="63" s="1"/>
  <c r="G54" i="63"/>
  <c r="H54" i="63" s="1"/>
  <c r="H71" i="63"/>
  <c r="H76" i="63"/>
  <c r="H72" i="63"/>
  <c r="H82" i="63" l="1"/>
  <c r="H124" i="63" s="1"/>
  <c r="H126" i="63" s="1"/>
  <c r="H14" i="5" l="1"/>
  <c r="H127" i="63"/>
  <c r="H15" i="5" s="1"/>
  <c r="H16" i="5" l="1"/>
  <c r="H128" i="63"/>
  <c r="A2" i="3" l="1"/>
  <c r="C7" i="5" l="1"/>
  <c r="C6" i="5"/>
  <c r="C5" i="5"/>
  <c r="C4" i="5"/>
  <c r="G20" i="5" l="1"/>
  <c r="G19" i="5"/>
  <c r="B20" i="5"/>
  <c r="B19" i="5"/>
  <c r="A2" i="5" l="1"/>
  <c r="A1" i="5"/>
  <c r="A1" i="3"/>
  <c r="A1" i="2"/>
</calcChain>
</file>

<file path=xl/sharedStrings.xml><?xml version="1.0" encoding="utf-8"?>
<sst xmlns="http://schemas.openxmlformats.org/spreadsheetml/2006/main" count="377" uniqueCount="254">
  <si>
    <t>Name of the Package</t>
  </si>
  <si>
    <t>General Guidelines for filling up the Price Schedule and other attachments.</t>
  </si>
  <si>
    <t>All the cells in Summary will be auto filled, therefore no cell is required to be filled in that sheet.</t>
  </si>
  <si>
    <t>Instructions ,if any will be displayed automatically after selecting the cell.</t>
  </si>
  <si>
    <t>Click here to proceed.</t>
  </si>
  <si>
    <t>Fill only Green shaded cells in Details and Schedule-I.</t>
  </si>
  <si>
    <t>पावर ग्रिड कारपोरेशन ऑफ इण्डिया लिमिटेड</t>
  </si>
  <si>
    <t>(भारत सरकार का उद्यम)</t>
  </si>
  <si>
    <t>Power Grid Corporation of India Limited</t>
  </si>
  <si>
    <t>(A Government of India Enterprises)</t>
  </si>
  <si>
    <t>Enter the following details of the bidder</t>
  </si>
  <si>
    <t>Name of the bidder</t>
  </si>
  <si>
    <t>Address</t>
  </si>
  <si>
    <t>Contact No.</t>
  </si>
  <si>
    <t xml:space="preserve">E-mail </t>
  </si>
  <si>
    <t>Alternative E-mail</t>
  </si>
  <si>
    <t>Printed Name</t>
  </si>
  <si>
    <t xml:space="preserve">Designation </t>
  </si>
  <si>
    <t>Place</t>
  </si>
  <si>
    <t>Date</t>
  </si>
  <si>
    <t>To,</t>
  </si>
  <si>
    <t>Contracts and Materials Department</t>
  </si>
  <si>
    <t>POWER GRID CORPORATION OF INDIA LIMITED</t>
  </si>
  <si>
    <t>VIDYUT BOARD COLONY, SHASTRINAGAR, PATNA-23</t>
  </si>
  <si>
    <t>Designation</t>
  </si>
  <si>
    <t>We declare that following are our Total Bid Prices in Rupees for the expenditure incurred for the entire scope of work as specified in the specifications and documents. We have indicated Total Estimated  Cost as indicated in the "Bill of Quantity(BOQ) &amp; Prices" covering entire scope of works enclosed herewith as Schedule-I.</t>
  </si>
  <si>
    <t>I</t>
  </si>
  <si>
    <t>II</t>
  </si>
  <si>
    <t>Total GST on services/Installation as per Schedule-I</t>
  </si>
  <si>
    <t>III</t>
  </si>
  <si>
    <t>Toal BID Price including all taxes</t>
  </si>
  <si>
    <t>Sqm</t>
  </si>
  <si>
    <t>Quoted Price</t>
  </si>
  <si>
    <t>GST (in percentage )@</t>
  </si>
  <si>
    <t>Total for Installation/Services as per Schedule-I</t>
  </si>
  <si>
    <t>Above (+)and below (-)(in %): To be quoted by bidder</t>
  </si>
  <si>
    <t>Unit</t>
  </si>
  <si>
    <t>Kg</t>
  </si>
  <si>
    <t>Total amount including taxes=</t>
  </si>
  <si>
    <t>Item Description</t>
  </si>
  <si>
    <t>Cum</t>
  </si>
  <si>
    <t>i)</t>
  </si>
  <si>
    <t>ii)</t>
  </si>
  <si>
    <t>Columns, Pillars, Piers, Abutments, Posts and Struts</t>
  </si>
  <si>
    <t>iii)</t>
  </si>
  <si>
    <t>Lintels, beams, plinth beams, girders, bressumers and cantilevers.</t>
  </si>
  <si>
    <t>iv)</t>
  </si>
  <si>
    <t>Brick work with common burnt clay F.P.S. (non modular) bricks of class designation 7.5 in superstructure above plinth level up to floor V level in all shapes and sizes in :Cement mortar 1:6 (1 cement : 6 coarse sand)</t>
  </si>
  <si>
    <t>18 mm cement plaster in two coats under layer 12 mm thick cement plaster 1:5 (1 cement : 5 coarse sand) finished with a top layer 6 mm thick cement plaster 1:6 (1 cement : 6 fine sand).</t>
  </si>
  <si>
    <t>Each</t>
  </si>
  <si>
    <t>ELECTRICAL WORKS</t>
  </si>
  <si>
    <t xml:space="preserve">Quoted Price </t>
  </si>
  <si>
    <t>S.no.</t>
  </si>
  <si>
    <t>DSR 2023 item no.</t>
  </si>
  <si>
    <t>Qty.</t>
  </si>
  <si>
    <t>DSR 2023 Rate</t>
  </si>
  <si>
    <t>Amount excl. GST</t>
  </si>
  <si>
    <t>PART A: GIS INDOOR STORE</t>
  </si>
  <si>
    <t>2.6.1</t>
  </si>
  <si>
    <t>Earth work in excavation by mechanical means (Hydraulic excavator)/manual means over areas (exceeding 30 cm in depth, 1.5 m in width aswell as 10 sqm on plan) including getting out and disposal of excavated earth lead upto 50 m and lift upto 1.5 m, as directed by Engineer-in_x0002_charge All kinds of soil.</t>
  </si>
  <si>
    <t>Filling available excavated earth (excluding rock) in trenches, plinth, sides of foundations etc. in layers not exceeding 20cm in depth, consolidating each deposited layer by ramming and watering, lead up to 50 and for all lift.</t>
  </si>
  <si>
    <t>4.1.8</t>
  </si>
  <si>
    <t>Providing and laying in position cement concrete of specified grade excluding the cost of centering and shuttering - All work up to plinth level :1:4:8 (1 Cement : 4 coarse sand (zone-III) derived from natural sources : 8 graded stone aggregate 40 mm nominal size derived from natural sources).</t>
  </si>
  <si>
    <t>5.1.2</t>
  </si>
  <si>
    <t>Providing and laying in position specified grade of reinforced cement concrete, excluding the cost of centering, shuttering, finishing and reinforcement - All work up to plinth level : 1:1.5:3 (1 cement : 1.5 coarse sand (zone-III) derived from natural sources : 3 graded stone aggregate 20 mm nominal size derived from natural sources).</t>
  </si>
  <si>
    <t>5.2.2</t>
  </si>
  <si>
    <t>Reinforced cement concrete work in walls (any thickness), including attached pilasters,buttresses, plinth and string courses, fillets, columns, pillars, piers, abutments, posts and struts etc. above plinth level up to floor five level, excluding cost of centering, shuttering, finishing and reinforcement :1:1.5:3 (1 cement : 1.5 coarse sand(zone-III) derived from natural sources : 3 graded stone 
aggregate 20 mm nominal size derived from natural sources)</t>
  </si>
  <si>
    <t>5.22.6 &amp; 5.22A.6</t>
  </si>
  <si>
    <t>Steel reinforcement for R.C.C. work including straightening, cutting, bending, placing in position and binding all complete upto plinth level.Thermo-Mechanically Treated bars of grade Fe-500D or more.</t>
  </si>
  <si>
    <t>52 mm thick cement concrete flooring with concrete hardener topping, under layer 40mm thick cement concrete 1:2:4 (1 cement : 2 coarse sand : 4 graded stone aggregate 
20 mm nominal size) and top layer 12 mm thick cement hardener consisting of mix 1:2 (1cement hardener mix : 2 graded stone aggregate 6 mm nominal size) by volume, hardening compound mixed @ 2 litre per 50 kg of cement or as per manufacturer’s specifications. This includes cost of cement slurry, but excluding the cost of nosing of steps etc. complete.</t>
  </si>
  <si>
    <t>Centering and shuttering including strutting, propping etc. and removal of form for</t>
  </si>
  <si>
    <t>5.9.1</t>
  </si>
  <si>
    <t>Foundations, footings, bases of columns, etc. for mass concrete</t>
  </si>
  <si>
    <t>5.9.5</t>
  </si>
  <si>
    <t>5.9.6</t>
  </si>
  <si>
    <t>5.9.3</t>
  </si>
  <si>
    <t>Suspended floors, roofs, landings, balconies and access platform</t>
  </si>
  <si>
    <t>6.1.2</t>
  </si>
  <si>
    <t>Brick work with common burnt clay F.P.S. (non modular) bricks of class designation 7.5 in foundation and plinth in: Cement mortar 1:6 (1 cement : 6 coarse sand)</t>
  </si>
  <si>
    <t>6.4.2</t>
  </si>
  <si>
    <t>6.13.2</t>
  </si>
  <si>
    <t>Half brick masonry with common burnt clay F.P.S. (non modular) bricks of class designation 7.5 in superstructure above plinth level up to floor V level. Cement mortar 1:4 (1 cement :4 coarse sand).</t>
  </si>
  <si>
    <t>13.4.2</t>
  </si>
  <si>
    <t>12 mm cement plaster of mix :1:6 (1 cement: 6 coarse sand)</t>
  </si>
  <si>
    <t>13.16.1</t>
  </si>
  <si>
    <t>6 mm cement plaster of mix :1:3 (1 cement : 3 fine sand)</t>
  </si>
  <si>
    <t>13.48A.1</t>
  </si>
  <si>
    <t>Finishing walls with ready mixed Premium acrylic emulsion paint (Company Depot Tinted) having VOC less than 50 gm/litre and UV resistance as per IS 15489:2004, Alkali &amp; fungal resistance, dirt resistance exterior paint of required shade with silicon additives.New work (Two or more coats applied @ 1.43 litre/ 10 sqm over and including priming coat of exterior primer applied @ 0.90 litre/10 sqm.</t>
  </si>
  <si>
    <t>13.82.2</t>
  </si>
  <si>
    <t>Wall painting with acrylic emulsion paint, having VOC (Volatile Organic Compound) content less than 50 grams/ litre, of approved brand and manufacture, including applying additional coats wherever required, to achieve even shade and colour. Two coats.</t>
  </si>
  <si>
    <t>10.6.1</t>
  </si>
  <si>
    <t>Supplying and fixing rolling shutters of approved make, made of required size M.S. laths, interlocked together through their entire length and jointed together at the end by end locks, mounted on specially designed pipe shaft with brackets, side guides and arrangements for inside and outside locking with push and pull operation complete, including the cost of providing and fixing necessary 27.5 cm long wire springs manufactured from high tensile 
steel wire of adequate strength conforming to IS: 4454 - part 1 and M.S. top cover of required thickness for rolling shutters. 80x1.25 mm M.S. laths with 1.25 mm thick top cover</t>
  </si>
  <si>
    <t>26.86.1</t>
  </si>
  <si>
    <t>Providing and fixing factory made single extruded WPC (Wood Polymer Composite) solid door/window/Clerestory windows &amp; other Frames/Chowkhat comprising of virgin PVC polymer of K value 58-60 (Suspension Grade), calcium carbonate and natural fibers (wood powder/ rice husk/wheat husk) and non toxic additives (maximum toxicity index of 12 for 100 gms) fabricated with miter joints after applying PVC solvent cement and screwed with full body threaded star headed SS screws having minimum frame density of 750 kg/cum, screw withdrawal strength of 2200 N (Face) &amp; 1100 N (Edge), minimum compressive strength of 58 N/mm2, modulus of elasticity 900 N/mm2 and resistance to spread of flame of Class A category with property of being termite/borer proof, water/moisture proof and fire retardant and fixed in position with M.S hold fast/lugs/SS dash fasteners of required dia and length complete as per direction of Engineer-In- Charge. (M.S hold fast/lugs or SS dash fasteners shall be paid for separately).
Note: For WPC solid door/window frames, minus 5mm tolerance in dimensions i.e depth and width of profile shall be acceptable. Variation in profile dimensions on plus side shall be acceptable but no extra payment on this account shall be made. Frame size 45 x 70 mm</t>
  </si>
  <si>
    <t>Mtr.</t>
  </si>
  <si>
    <t>26.87.1</t>
  </si>
  <si>
    <t>Providing and fixing factory made single extruded WPC (Wood Polymer Composite) solid plain flush door shutter of required size comprising of virgin polymer of K value 58-60(Suspension Grade), calcium carbonate and natural fibers (wood powder/ rice husk/wheat husk) and non toxic additives (maximum toxicity index of 12 for 100 gms) having minimum density of 650 kg/cum and screw withdrawal strength of 1800 N (Face) &amp; 900 N (Edge),minimum compressive strength 50 N/mm2, modulus of elasticity 850 N/mm2 and resistance to spread of flame of Class A category with property of being termite/borer proof, water/moisture proof and fire retardant and fixing with stainless steel butt hinges of required size with necessary full body threaded star headed counter sunk S.S screws, all as per direction of Engineer-In- Charge. (Note: stainless steel butt hinges and necessary S.S screws shall be paid separately) 30 mm thick</t>
  </si>
  <si>
    <t>9.147.A5.1</t>
  </si>
  <si>
    <t>Providing and fixing factory made uPVC glazed/wire mesh windows/doors comprising of lead free uPVC multi-chambered frame, sash and mullion/coupler (where ever required) extruded profiles having minimum wall thickness of 1.70 mm for Series R1 and R2 profiles and 2.10mm for Series R3 and R4 profiles conforming to EN: 12608 in any shape, colour and design duly reinforced with galvanized mild steel section made of required shape &amp; size as per CPWD Specification, uPVC extruded glazing beads, interlocks and Inline sash adaptor (where ever required) of appropriate dimension, EPDM gasket, hardware, SS 304 grade fasteners
of minimum 8 mm dia with countersunk head, comprising of matching polyamide PA6 grade sleeve for fixing frame to finished wall as per IS 1367 : Part 1 to 14, plastic packers, plastic caps and necessary stainless steel screws etc. Profile of frame, sash &amp; mullion (if required) shall be mitred cut and fusion welded/mechanically jointed duly sealed at all corners, including drilling of holes for fixing hardware and drainage of water etc. After fixing frame the gap between frame and adjacent finished wall shall be filled with weather proof silicon sealant over backer rod of approved size and quality, all complete as per approved drawing conforming to CPWD specification &amp; direction of Engineer-in-Charge. Section of steel reinforcement and cross sections of uPVC profiles to be as per design approved by Engineer-in-Charge. Wire mesh / Glazing of plain/ toughened/ laminated/ double glass unit with / without high performance coatings as per design requirements and conforming to IS: 3548 &amp; IS: 16231 shall be paid separately. Note:- Structural design proof checked from a Government Engineering Institute, to be provided by the manufacturer for : (i) Sites with basic wind speed &gt; 45 m/sec as per IS 875 – Part 3 (ii) Sites with structure height more than 20m for all wind speeds. Three track three panels sliding window with Aluminium channel for roller track, wool pile, nylon rollers with SS 304 body. Using R2 series with frame (70mm &amp; above) x (40mm &amp; above) &amp; sash (25mm &amp; above) x(50mm &amp; above) with zinc alloy (zamak) powder coated touch locks with hook. (Height upto 1.2 metre).</t>
  </si>
  <si>
    <t>21.3.2</t>
  </si>
  <si>
    <t>Providing and fixing glazing in aluminium door, window, ventilator shutters and partitions etc. with EPDM rubber / neoprene gasket etc. complete as per the architectural drawings and the directions of engineer-in-charge . (Cost of aluminium snap beading shall be paid in basic item): With float glass panes of 5 mm thickness (weight not less than 12.50 kg/sqm).</t>
  </si>
  <si>
    <t>SOR Dec'24(100001721)</t>
  </si>
  <si>
    <t>Supplying, filling and compacting stone boulders mixed with sand under foundations,roads, cable trenches, drains etc in layers not exceeding 250mm thickness including ramming, watering, compacting etc.(DSR Item No.16.3,16.4,16.3.8)</t>
  </si>
  <si>
    <t>Structural steel work in single section, fixed with or without connecting plate, including cutting,hoisting, fixing in position and applying a priming coat of approved steel primer all complete.</t>
  </si>
  <si>
    <t>Making plinth protection 50mm thick of cement concrete 1:3:6 (1 cement : 3 coarse sand (zoneIII) derived from natural sources : 6 graded stone aggregate 20 mm nominal size derived from natural sources) over 75mm thick bed of dry brick ballast 40 mm nominal size, well rammed and consolidated and grouted with fine sand, including necessary excavation, levelling &amp; dressing &amp; finishing the top smooth.</t>
  </si>
  <si>
    <t>25(i)</t>
  </si>
  <si>
    <t>Providing and laying damp-proof course 40mm thick with cement concrete 1:2:4 (1 cement : 2 coarse sand (zone-III) derived from natural sources : 4 graded stone aggregate 12.5mm nominal size derived from natural sources)</t>
  </si>
  <si>
    <t>25(ii)</t>
  </si>
  <si>
    <t>Providing &amp; applying a coat of residual petroleum bitumen of grade of VG-10 of approved quality using 1.7 kg per square metre on damp proof course after cleaning the surface with 
brushes and finally with a piece of cloth lightly soaked in kerosene oil.</t>
  </si>
  <si>
    <t>13.61.1</t>
  </si>
  <si>
    <t>Painting with synthetic enamel paint of approved brand and manufacture to give an even shade : Two or more coats on new work.</t>
  </si>
  <si>
    <t>Dry brick on edge flooring in required pattern with bricks of class designation 7.5 on a bed of 12 mm mud mortar, including filling joints with Jamuna sand, with common burnt clay non modular bricks.</t>
  </si>
  <si>
    <t>18.9.3</t>
  </si>
  <si>
    <t>Providing and fixing Chlorinated Polyvinyl Chloride (CPVC) pipes,having thermal stability for hot &amp; cold water supply including all CPVC plain &amp; brass threaded fittings This includes jointing of pipes &amp; fittings with one step CPVC solvent cement, trenching, refilling &amp; testing of joints complete as per direction of Engineer in Charge. External work: 25 mm nominal dia Pipes</t>
  </si>
  <si>
    <t>18.8.2</t>
  </si>
  <si>
    <t>Providing and fixing Chlorinated Polyvinyl Chloride (CPVC) pipes,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complete as per direction: 20 mm nominal dia Pipes of Engineer in Charge. Concealed work, including cutting chases and making good the walls etc.</t>
  </si>
  <si>
    <t>17.3.1</t>
  </si>
  <si>
    <t>Providing and fixing white vitreous china pedestal type water closet (European type) with seat and lid, 10 litre low level white vitreous china flushing cistern &amp; C.P. flush bend with fittings &amp; C.I. brackets, 40 mm flush bend, overflow arrangement with specials of standard make and mosquito proof coupling of approved municipal design complete, including painting of fittings and brackets, cutting and making good the walls and floors wherever required :W.C. pan with ISI marked white solid plastic seat and lid .</t>
  </si>
  <si>
    <t>17.7A</t>
  </si>
  <si>
    <t>Providing and fixing wash basin with C.I. brackets, 15 mm dia CP Brass single hole basin mixer of approved quality and make, including painting of fittings and brackets, cutting and making good the walls wherever required:-White Vitreous China Wash basin size 550x400 mm with a 15 mm CP Brass single hole basin mixer.</t>
  </si>
  <si>
    <t>18.56.1</t>
  </si>
  <si>
    <t>Providing and fixing PTMT pillar cock of approved quality and colour. 15mm nominal bore, 107 mm long, weighing not less than 110 gms.</t>
  </si>
  <si>
    <t>18.49.1</t>
  </si>
  <si>
    <t xml:space="preserve">Providing and fixing C.P. brass bib cock of approved quality conforming to IS:8931 :15 mm nominal bore </t>
  </si>
  <si>
    <t>Providing and fixing 600x450 mm beveled edge mirror of superior glass (of approved quality) complete with 6 mm thick hard board ground fixed to wooden cleats with C.P. brass screws and washers complete.</t>
  </si>
  <si>
    <t>Providing and fixing 600x120x5 mm glass shelf with edges round off, supported on anodised aluminium angle frame with C.P. brass brackets and guard rail complete fixed with 40 mm long screws, rawl plugs etc., complete.</t>
  </si>
  <si>
    <t xml:space="preserve">Providing and fixing PTMT towel ring trapezoidal shape 215 mm long 200 mm wide with minimum distances of 37 mm from wall face with concealed fittings arrangement of approved quality and colour, weighing not less than 88 gms. </t>
  </si>
  <si>
    <t>9.62.2</t>
  </si>
  <si>
    <t>Providing and fixing ISI marked oxidised M.S. sliding door bolts with nuts and screws etc. complete (Copper oxidised as per IS 1378): 250x16 mm</t>
  </si>
  <si>
    <t>9.74.1</t>
  </si>
  <si>
    <t>Providing and fixing bright finished brass tower bolts (barrel type) with necessary screws etc. complete : 250x10 mm</t>
  </si>
  <si>
    <t>EA</t>
  </si>
  <si>
    <t>Derived from 11.2</t>
  </si>
  <si>
    <t>Dry brick on flat flooring in required pattern with bricks of class designation 7.5 on a bed of 12 mm mud mortar, including filling joints with Jamuna sand, with common burnt clay non modular bricks.</t>
  </si>
  <si>
    <t>Providing and placing on terrace (at all floor levels) polyethylene water storage tank, IS : 12701 marked, with cover and suitable locking arrangement and making necessary holes for inlet, outlet and overflow pipes but without fittings and the base support for tank.</t>
  </si>
  <si>
    <t>Per Ltr.</t>
  </si>
  <si>
    <t>12.41.2</t>
  </si>
  <si>
    <t>Providing and fixing on wall face unplasticised Rigid PVC rain water pipes conforming to IS :13592 Type A, including jointing with seal ring conforming to IS : 5382, leaving 10 mm gap for thermal expansion, (i) Single socketed pipes. 110 mm diameter</t>
  </si>
  <si>
    <t>12.43.2</t>
  </si>
  <si>
    <t>Providing and fixing unplasticised -PVC pipe clips of approved design to unplasticised - PVC rain water pipes by means of 50x50x50 mm hard wood plugs, screwed with M.S. screws of required length, including cutting brick work and fixing in cement mortar 1:4 (1 cement : 4coarse sand) and making good the wall etc. complete. 110 mm.</t>
  </si>
  <si>
    <t>Supplying and filling in plinth with sand under floors, including watering, ramming, consolidating and dressing complete.</t>
  </si>
  <si>
    <t>4.1.3</t>
  </si>
  <si>
    <t>Providing and laying in position cement concrete of specified grade excluding the cost of centering and shuttering - All work up to plinth level : 1:2:4 (1 cement : 2 coarse sand (zone-III) derived from natural sources : 4 graded stone aggregate 20 mm nominal size derived from natural sources)</t>
  </si>
  <si>
    <t>Neat cement punning.</t>
  </si>
  <si>
    <t>21.8.1</t>
  </si>
  <si>
    <t>Filling the gap in between aluminium frame &amp; adjacent RCC/ Brick/ Stone work by providing weather silicon sealant over backer rod of approved quality as per architectural drawings and direction of Engineer-in-charge complete. Upto 5mm depth and 5 mm width.</t>
  </si>
  <si>
    <t>Extra for providing and mixing water proofing material in cement concrete work in doses by weight of cement as per manufacturer’s specification.</t>
  </si>
  <si>
    <t>Per bag of cement</t>
  </si>
  <si>
    <t>Existing LOA rate</t>
  </si>
  <si>
    <t>PU painting for the floor including supply,grinding and application of Pro Epishield floor sealer and Pro Polyshield FC-150 finish coat.</t>
  </si>
  <si>
    <t>2.34.1</t>
  </si>
  <si>
    <t>Supplying chemical emulsion in sealed containers including delivery as specified: Chlorpyriphos emulsifiable concentrate of 20%</t>
  </si>
  <si>
    <t>Ltr.</t>
  </si>
  <si>
    <t>2.35.1.1</t>
  </si>
  <si>
    <t xml:space="preserve">Diluting and injecting chemical emulsion for Pre-CONSTRUCTIONAL anti-termite treatment (excluding the cost of chemical emulsion) :Treatment of soil under  floors using chemical emul_x0002_sion @ one litre per hole, 300 mm apart including drilling 12 mm diameter holes and plugging with cement mortar 1 :2 (1 cement : 2 Coarse sand) to match the existing floor: With Chlorpyriphos E.C. 20% with 1% concentration. </t>
  </si>
  <si>
    <t>22.14.1</t>
  </si>
  <si>
    <t>Grading roof for water proofing treatment with Cement concrete 1:2:4 (1 cement : 2 coarse sand : 4 graded stone aggregate 20mm nominal size).</t>
  </si>
  <si>
    <t>19.32.1</t>
  </si>
  <si>
    <t>Making soak pit 2.5 m diameter 3.0 metre deep with 45 x 45 cm dry brick honey comb shaft with bricks and S.W. drain pipe 100 mm diameter, 1.8 m long complete as per 
standard design.With common burnt clay F.P.S. (non modular) bricks of class designation 7.5</t>
  </si>
  <si>
    <t>Providing 40x5 mm flat iron hold fast 400 mm long including fixing to frame with 10 mm diameter bolts, nuts and wooden plugs and embedding in cement concrete block 300x100x150mm 1:3:6 mix (1 cement : 3 coarse sand : 6 graded stone aggregate 20mm nominal size).</t>
  </si>
  <si>
    <t>LOA rate  + DSR(E&amp;M)-1.42 for installation</t>
  </si>
  <si>
    <t>Supply and installation of LED luminiary type(IHB) incl. testing and commissioning of pre-wired, fluorescent fitting / compact fluorescent fitting of all types,complete with all accessories and tube/lamp etc., including supplying and fixing ball and socket arrangement, 2 Nos. down rods of 20 mm dia X 1.6 mm thick steel conduit upto 30 cm length, painting and wiring the down rods and connections with 1.5 sq. mm FRLS PVC insulated, copper conductor, single core cable and earthing etc. as required.as per technical specification and as per direction of E-I-C.</t>
  </si>
  <si>
    <t>DSR(E&amp;M)'22-1.3.3</t>
  </si>
  <si>
    <t>Wiring for light point/ fan point/ exhaust fan point/ call bell 
point with 1.5 sq.mm FRLS PVC insulated copper conductor 
single core cable in surface / recessed steel conduit, with 
modular switch, modular plate, suitable GI box and earthing the point with 1.5 sq.mm FRLS PVC insulated copper conductor single core cable etc. as required.Group C</t>
  </si>
  <si>
    <t>Point</t>
  </si>
  <si>
    <t>DSR(E&amp;M)'22-2.4.3</t>
  </si>
  <si>
    <t>Supplying and fixing following way, horizontal type three pole 
and neutral, sheet steel, MCB distribution board, 415 V, on 
surface/ recess, complete with tinned copper bus bar, neutral 
bus bar, earth bar, din bar, interconnections, powder painted 
including earthing etc. as required. (But without 
MCB/RCCB/Isolator: 8 way (4 + 24), Double door</t>
  </si>
  <si>
    <t>DSR(E&amp;M)'22-</t>
  </si>
  <si>
    <t>Supplying and fixing 5 A to 32 A rating, 240/415 V, 10 kA, "C" 
curve, miniature circuit breaker suitable for inductive load of 
following poles in the existing MCB DB complete with 
connections, testing and commissioning etc. as required.</t>
  </si>
  <si>
    <t>2.10.1</t>
  </si>
  <si>
    <t>Single pole</t>
  </si>
  <si>
    <t>2.10.3</t>
  </si>
  <si>
    <t>Double pole</t>
  </si>
  <si>
    <t>2.10.5</t>
  </si>
  <si>
    <t>Triple pole and neutral</t>
  </si>
  <si>
    <t>Wiring for circuit/ submain wiring alongwith earth wire with the following sizes of FRLS PVC insulated copper conductor, single core cable in surface/ recessed steel conduit as required.</t>
  </si>
  <si>
    <t>1.7.1</t>
  </si>
  <si>
    <t>2 X 1.5 sq. mm + 1 X 1.5 sq. mm earth wire</t>
  </si>
  <si>
    <t>1.7.2</t>
  </si>
  <si>
    <t>2 X 2.5 sq. mm + 1 X 2.5 sq. mm earth wire</t>
  </si>
  <si>
    <t>DSR(E&amp;M)'22-1.14.11</t>
  </si>
  <si>
    <t>Wiring for circuit/ submain wiring alongwith earth wire with the following sizes of FRLS PVC insulated copper conductor, single core cable in surface/ recessed medium class PVC conduit as required.4 X 16 sq. mm + 2 X 6 sq. mm earth wire</t>
  </si>
  <si>
    <t>DSR(Civil)'23-19.35.1</t>
  </si>
  <si>
    <t>Providing and laying Non Pressure NP-3 class (Medium duty) R.C.C. pipes including collars/spigot jointed with stiff mixture of cement mortar in the proportion of 1:2 (1 cement : 2 fine 
sand) including testing of joints etc. complete. 450 mm dia RCC pipes.</t>
  </si>
  <si>
    <t>TOTAL (PART A)- CLOSED STORE</t>
  </si>
  <si>
    <t>* For PART A (CLOSED STORE) drawings is to be developed by the selected vendor and 1% of the awarded cost for PART A shall be reimbursable to the vendor after approval of the submitted drawings.</t>
  </si>
  <si>
    <t>PART B: OPEN STORE</t>
  </si>
  <si>
    <t>Platform for AIS equipment</t>
  </si>
  <si>
    <t>2.8.1</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</si>
  <si>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50m. All kinds of soil</t>
  </si>
  <si>
    <t>CUM</t>
  </si>
  <si>
    <t>4.1.6</t>
  </si>
  <si>
    <t>Providing and laying in position cement concrete of specified grade excluding the cost of centering and shuttering - All work up to plinth level :
1:3:6 (1 Cement : 3 coarse sand (zone-III): 6 graded stone aggregate 40 mm nominal size)</t>
  </si>
  <si>
    <t>Providing and laying in position specified grade of reinforced cementconcrete,  excluding the cost of centering, shuttering, finishing and reinforcement - All 
work up to plinth level : 1:1.5:3 (1 cement : 1.5 coarse sand (zone-III): 3 graded stoneaggregate 20 mm nominal size)</t>
  </si>
  <si>
    <t>Centering and shuttering including strutting, propping etc. and emoval of form work for :  Foundations, footings, bases of columns etc for Mass concrete</t>
  </si>
  <si>
    <t>5.22.6 &amp; 5.22A.1</t>
  </si>
  <si>
    <t>Steel reinforcement for R.C.C. work including straightening, cutting, bending, placing in position and binding all complete uptofloor v level. Thermo Mechanically Treated bars of grade Fe-500D or mor</t>
  </si>
  <si>
    <t>Structural steel work in single section, fixed with or without connecting plate,  including cutting, hoisting, fixing in position and applying a priming coat of approved steel primer all complete.</t>
  </si>
  <si>
    <t>Total for Construction of Platform</t>
  </si>
  <si>
    <t>Sand Bed for BPI &amp; Insulator</t>
  </si>
  <si>
    <t>2.28.1</t>
  </si>
  <si>
    <t>Surface dressing of the ground including removing vegetation and inequalities not exceeding 15 cm deep and disposal of rubbish, lead upto 50 m and lift upto 1.5 m.  All kinds of soil</t>
  </si>
  <si>
    <t>sqm</t>
  </si>
  <si>
    <t>Earth work in excavation by mechanical means (Hydraulic excavator)/ manual means in foundation trenches or drains (not exceeding 1.5 m in width or 10 sqm on plan), including dressing of sides and ramming of bottoms, lift upto 1.5 m, including getting out the excavated soil and disposal of surplus excavated soil as directed, within a lead of 50 m.    All kinds of soil.</t>
  </si>
  <si>
    <t>cum</t>
  </si>
  <si>
    <t>Providing and laying in position cement concrete of specified grade excluding the cost of centering and shuttering - All work up to plinth level :                                                                                                                   1:4:8 (1 Cement : 4 coarse sand : 8 graded stone aggregate 40 mm nominal size)</t>
  </si>
  <si>
    <t>13.5.2</t>
  </si>
  <si>
    <t>15 mm cement plaste 1:6 (1 cement: 6 coarse sand)</t>
  </si>
  <si>
    <t>4.1.10</t>
  </si>
  <si>
    <t>1:5:10 (1 cement : 5 coarse sand (zone-III) derived from natural sources : 10 graded stone aggregate 40 mm nominal size derived from natural sources)</t>
  </si>
  <si>
    <t>4.3.1</t>
  </si>
  <si>
    <t>Centering and shuttering including strutting, propping etc. and emoval of form work for :                                                                                         Foundations, footings, bases for columns</t>
  </si>
  <si>
    <t>Total for Construction of Sand Bed</t>
  </si>
  <si>
    <t>TOTAL PART-B (OPEN STORE)</t>
  </si>
  <si>
    <t>PART C: GATE</t>
  </si>
  <si>
    <t>Earth work in excavation by mechanical means (Hydraulic excavator)/ manual means in foundation trenches or drains (not exceeding 1.5 m in width or 10 sqm on plan), including dressing of sides and ramming of bottoms, lift upto 1.5 m, including getting out the excavated soil and disposal of surplus excavated soil as directed, within a lead of 50 m.                                  All kinds of soil.</t>
  </si>
  <si>
    <t>4.1.2</t>
  </si>
  <si>
    <t>Providing and laying in position cement concrete of specified grade excluding the cost of centering and shuttering - All work up to plinth level :                         1:1½:3 (1 Cement: 1½ coarse sand (zone-III) : 3 graded stone aggregate 20 mm nominal size)</t>
  </si>
  <si>
    <t>Centering and shuttering including strutting, propping etc. and emoval of form work for :                 Foundations, footings, bases for columns</t>
  </si>
  <si>
    <t xml:space="preserve">sqm </t>
  </si>
  <si>
    <t>10.25.2</t>
  </si>
  <si>
    <t>Steel work welded in built up sections/ framed work, including cutting, hoisting, fixing in position and applying a priming coat of approved steel primer using structural steel etc. as required : In gratings, frames, guard bar, ladder, railings, brackets, gates and similar works</t>
  </si>
  <si>
    <t>Painting with synthetic enamel paint of approved brand and manufacture of required colour to give an even shade :                                                                               Two or more coats on new work over an under coat of suitable shade with ordinary paint of approved brand and manufacture</t>
  </si>
  <si>
    <t>TOTAL PART C (GATE)</t>
  </si>
  <si>
    <t>Total                ( Rs. )</t>
  </si>
  <si>
    <t>PART D: CHAIN LINK FENCING</t>
  </si>
  <si>
    <t>Sl. No.</t>
  </si>
  <si>
    <t>DSR'23 Code</t>
  </si>
  <si>
    <t>Description</t>
  </si>
  <si>
    <t>Quantity</t>
  </si>
  <si>
    <t>DSR 23</t>
  </si>
  <si>
    <t>DSR*100/118</t>
  </si>
  <si>
    <t>Amount</t>
  </si>
  <si>
    <t xml:space="preserve">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
 All kinds of soil. </t>
  </si>
  <si>
    <t xml:space="preserve">Providing and laying in position cement concrete of specified grade excluding the cost of centering and shuttering - All work up to plinth level :1:4:8 (1 Cement : 4 coarse sand : 8 graded stone aggregate 40 mm nominal size) </t>
  </si>
  <si>
    <t xml:space="preserve">Providing and laying in position cement concrete of specified grade excluding the cost of centering and shuttering - All work up to plinth level :1:2:4 (1 cement : 2 coarse sand : 4 graded stone aggregate 20 mm nominal size) </t>
  </si>
  <si>
    <t xml:space="preserve">Centering and shuttering including strutting, propping etc. and emoval of
form work for :  Foundations, footings, bases for columns </t>
  </si>
  <si>
    <t xml:space="preserve">Brick work with common burnt clay F.P.S. (non modular) bricks of class designation 7.5 in foundation and plinth in:
 Cement mortar 1:6 (1 cement : 6 coarse sand) </t>
  </si>
  <si>
    <t>13.7.2</t>
  </si>
  <si>
    <t xml:space="preserve">12 mm cement plaster finished with a floating coat of neat cement of mix :
 1:4 (1 cement: 4 fine sand) </t>
  </si>
  <si>
    <t>13.44.1</t>
  </si>
  <si>
    <t xml:space="preserve">Finishing walls with water proofing cement paint of required shade :New work (Two or more coats applied @ 3.84 kg/10 sqm) </t>
  </si>
  <si>
    <t xml:space="preserve">Providing and fixing G.I. chain link fabric fencing of required width in mesh size 25x25 mm made of G.I. wire of dia 3 mm including strengthening with 2 mm dia wire or nuts, bolts and washers as required complete as
per the direction of Engineer-in-charge. </t>
  </si>
  <si>
    <t xml:space="preserve">Painting with synthetic enamel paint of approved brand and manufacture to give an even shade :
 Two or more coats on new work </t>
  </si>
  <si>
    <t xml:space="preserve">Steel work welded in built up sections/ framed work, including cutting,
hoisting, fixing in position and applying a priming coat of approved steel
primer using structural steel etc. as required.In gratings, frames, guard bar, ladder, railings, brackets, gates
and similar works </t>
  </si>
  <si>
    <t>GRAND TOTAL (A+B+C+D)</t>
  </si>
  <si>
    <t>(I) Bidders may please note that the percentage low/high quoted by the bidder in their bid with respect to the estimated value mentioned shall be considered proportionately on arriving the rates of each individual items of the BOQs enclosed as Annexures against each line item.</t>
  </si>
  <si>
    <t>(II) In cas of "AT PAR" , "0.00%" is to be quoted by the bidder</t>
  </si>
  <si>
    <t>Rate excl. GST</t>
  </si>
  <si>
    <t>(III) Bidder to quote only % below or above as -/+  in cell marked as GREEN</t>
  </si>
  <si>
    <t>Schedule-I of Price Bid</t>
  </si>
  <si>
    <t>Printed name</t>
  </si>
  <si>
    <t>Construction of Store for mandatory spares under ERSS(TBCB) package at Banka Substation</t>
  </si>
  <si>
    <t>RFX. No. 5002004608 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</si>
</sst>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_(* #,##0.00_);_(* \(#,##0.00\);_(* &quot;-&quot;??_);_(@_)"/>
    <numFmt numFmtId="165" formatCode="[$-409]d\-mmm\-yyyy;@"/>
    <numFmt numFmtId="166" formatCode="_(&quot;$&quot;* #,##0.00_);_(&quot;$&quot;* \(#,##0.00\);_(&quot;$&quot;* &quot;-&quot;??_);_(@_)"/>
    <numFmt numFmtId="167" formatCode="_(&quot;Rs.&quot;* #,##0.00_);_(&quot;Rs.&quot;* \(#,##0.00\);_(&quot;Rs.&quot;* &quot;-&quot;??_);_(@_)"/>
    <numFmt numFmtId="168" formatCode="_ * #,##0_ ;_ * \-#,##0_ ;_ * &quot;-&quot;??_ ;_ @_ "/>
    <numFmt numFmtId="169" formatCode="#,##0.000"/>
  </numFmts>
  <fonts count="34" x14ac:knownFonts="1">
    <font>
      <sz val="11"/>
      <color theme="1"/>
      <name val="Calibri"/>
      <family val="2"/>
      <scheme val="minor"/>
    </font>
    <font>
      <u/>
      <sz val="11"/>
      <color theme="10"/>
      <name val="Calibri"/>
      <family val="2"/>
    </font>
    <font>
      <sz val="10"/>
      <name val="Arial"/>
      <family val="2"/>
    </font>
    <font>
      <b/>
      <sz val="16"/>
      <color indexed="12"/>
      <name val="Book Antiqua"/>
      <family val="1"/>
    </font>
    <font>
      <sz val="11"/>
      <color indexed="12"/>
      <name val="Book Antiqua"/>
      <family val="1"/>
    </font>
    <font>
      <sz val="11"/>
      <color theme="1"/>
      <name val="Times New Roman"/>
      <family val="1"/>
    </font>
    <font>
      <sz val="11"/>
      <name val="Times New Roman"/>
      <family val="1"/>
    </font>
    <font>
      <sz val="11"/>
      <color rgb="FF339933"/>
      <name val="Times New Roman"/>
      <family val="1"/>
    </font>
    <font>
      <b/>
      <sz val="11"/>
      <color theme="1"/>
      <name val="Times New Roman"/>
      <family val="1"/>
    </font>
    <font>
      <sz val="11"/>
      <name val="Calibri"/>
      <family val="2"/>
      <scheme val="minor"/>
    </font>
    <font>
      <sz val="10"/>
      <name val="Arial"/>
      <family val="2"/>
    </font>
    <font>
      <u/>
      <sz val="10"/>
      <color theme="10"/>
      <name val="Arial"/>
      <family val="2"/>
    </font>
    <font>
      <b/>
      <sz val="11"/>
      <name val="Calibri"/>
      <family val="2"/>
      <scheme val="minor"/>
    </font>
    <font>
      <b/>
      <u/>
      <sz val="12"/>
      <color rgb="FF0070C0"/>
      <name val="Times New Roman"/>
      <family val="1"/>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sz val="10"/>
      <color rgb="FF000000"/>
      <name val="Times New Roman"/>
      <family val="1"/>
    </font>
    <font>
      <b/>
      <sz val="10"/>
      <color rgb="FF000000"/>
      <name val="Book Antiqua"/>
      <family val="1"/>
    </font>
    <font>
      <sz val="10"/>
      <color rgb="FF000000"/>
      <name val="Times New Roman"/>
      <family val="1"/>
    </font>
    <font>
      <b/>
      <sz val="10"/>
      <name val="Palatino Linotype"/>
      <family val="1"/>
    </font>
    <font>
      <sz val="10"/>
      <name val="Palatino Linotype"/>
      <family val="1"/>
    </font>
    <font>
      <b/>
      <u/>
      <sz val="18"/>
      <color theme="1"/>
      <name val="Palatino Linotype"/>
      <family val="1"/>
    </font>
    <font>
      <sz val="12"/>
      <color theme="1"/>
      <name val="Palatino Linotype"/>
      <family val="1"/>
    </font>
    <font>
      <b/>
      <sz val="12"/>
      <color theme="1"/>
      <name val="Palatino Linotype"/>
      <family val="1"/>
    </font>
    <font>
      <sz val="12"/>
      <color rgb="FF242424"/>
      <name val="Palatino Linotype"/>
      <family val="1"/>
    </font>
    <font>
      <b/>
      <u/>
      <sz val="12"/>
      <color theme="1"/>
      <name val="Palatino Linotype"/>
      <family val="1"/>
    </font>
    <font>
      <b/>
      <i/>
      <sz val="12"/>
      <color theme="1"/>
      <name val="Palatino Linotype"/>
      <family val="1"/>
    </font>
    <font>
      <sz val="12"/>
      <name val="Palatino Linotype"/>
      <family val="1"/>
    </font>
    <font>
      <b/>
      <sz val="12"/>
      <name val="Palatino Linotype"/>
      <family val="1"/>
    </font>
    <font>
      <sz val="11"/>
      <color theme="1"/>
      <name val="Book Antiqua"/>
      <family val="1"/>
    </font>
    <font>
      <sz val="11"/>
      <name val="Book Antiqua"/>
      <family val="1"/>
    </font>
  </fonts>
  <fills count="13">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
      <patternFill patternType="solid">
        <fgColor rgb="FFCCFF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009900"/>
        <bgColor indexed="64"/>
      </patternFill>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21">
    <xf numFmtId="0" fontId="0" fillId="0" borderId="0"/>
    <xf numFmtId="0" fontId="1" fillId="0" borderId="0" applyNumberFormat="0" applyFill="0" applyBorder="0" applyAlignment="0" applyProtection="0">
      <alignment vertical="top"/>
      <protection locked="0"/>
    </xf>
    <xf numFmtId="0" fontId="2" fillId="0" borderId="0"/>
    <xf numFmtId="0" fontId="10" fillId="0" borderId="0"/>
    <xf numFmtId="43" fontId="2" fillId="0" borderId="0" applyFont="0" applyFill="0" applyBorder="0" applyAlignment="0" applyProtection="0"/>
    <xf numFmtId="0" fontId="11" fillId="0" borderId="0" applyNumberFormat="0" applyFill="0" applyBorder="0" applyAlignment="0" applyProtection="0"/>
    <xf numFmtId="0" fontId="2" fillId="0" borderId="0"/>
    <xf numFmtId="166" fontId="14" fillId="0" borderId="0" applyFont="0" applyFill="0" applyBorder="0" applyAlignment="0" applyProtection="0"/>
    <xf numFmtId="0" fontId="15" fillId="0" borderId="0"/>
    <xf numFmtId="0" fontId="16" fillId="0" borderId="0"/>
    <xf numFmtId="0" fontId="17" fillId="0" borderId="0" applyNumberFormat="0" applyFill="0" applyBorder="0" applyAlignment="0" applyProtection="0">
      <alignment vertical="top"/>
      <protection locked="0"/>
    </xf>
    <xf numFmtId="0" fontId="2" fillId="0" borderId="0"/>
    <xf numFmtId="164" fontId="2" fillId="0" borderId="0" applyFont="0" applyFill="0" applyBorder="0" applyAlignment="0" applyProtection="0"/>
    <xf numFmtId="43" fontId="14" fillId="0" borderId="0" applyFont="0" applyFill="0" applyBorder="0" applyAlignment="0" applyProtection="0"/>
    <xf numFmtId="0" fontId="18" fillId="0" borderId="0"/>
    <xf numFmtId="164" fontId="18" fillId="0" borderId="0" applyFont="0" applyFill="0" applyBorder="0" applyAlignment="0" applyProtection="0"/>
    <xf numFmtId="0" fontId="19" fillId="0" borderId="0"/>
    <xf numFmtId="164" fontId="21" fillId="0" borderId="0" applyFont="0" applyFill="0" applyBorder="0" applyAlignment="0" applyProtection="0"/>
    <xf numFmtId="9" fontId="21" fillId="0" borderId="0" applyFont="0" applyFill="0" applyBorder="0" applyAlignment="0" applyProtection="0"/>
    <xf numFmtId="43" fontId="14" fillId="0" borderId="0" applyFont="0" applyFill="0" applyBorder="0" applyAlignment="0" applyProtection="0"/>
    <xf numFmtId="167" fontId="14" fillId="0" borderId="0" applyFont="0" applyFill="0" applyBorder="0" applyAlignment="0" applyProtection="0"/>
  </cellStyleXfs>
  <cellXfs count="156">
    <xf numFmtId="0" fontId="0" fillId="0" borderId="0" xfId="0"/>
    <xf numFmtId="0" fontId="0" fillId="5" borderId="0" xfId="0" applyFill="1"/>
    <xf numFmtId="0" fontId="0" fillId="0" borderId="0" xfId="0" applyProtection="1">
      <protection hidden="1"/>
    </xf>
    <xf numFmtId="2" fontId="8" fillId="0" borderId="10" xfId="0" applyNumberFormat="1" applyFont="1" applyBorder="1" applyAlignment="1" applyProtection="1">
      <alignment horizontal="center"/>
      <protection hidden="1"/>
    </xf>
    <xf numFmtId="0" fontId="5" fillId="5" borderId="0" xfId="0" applyFont="1" applyFill="1" applyProtection="1">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0" fontId="5" fillId="0" borderId="0" xfId="0" applyFont="1" applyAlignment="1" applyProtection="1">
      <alignment horizontal="right"/>
      <protection hidden="1"/>
    </xf>
    <xf numFmtId="0" fontId="9" fillId="0" borderId="0" xfId="0" applyFont="1"/>
    <xf numFmtId="0" fontId="9" fillId="6" borderId="10" xfId="0" applyFont="1" applyFill="1" applyBorder="1" applyProtection="1">
      <protection locked="0" hidden="1"/>
    </xf>
    <xf numFmtId="0" fontId="0" fillId="5" borderId="2" xfId="0" applyFill="1" applyBorder="1" applyProtection="1">
      <protection hidden="1"/>
    </xf>
    <xf numFmtId="0" fontId="0" fillId="5" borderId="3" xfId="0" applyFill="1" applyBorder="1" applyProtection="1">
      <protection hidden="1"/>
    </xf>
    <xf numFmtId="0" fontId="0" fillId="0" borderId="3" xfId="0" applyBorder="1" applyProtection="1">
      <protection hidden="1"/>
    </xf>
    <xf numFmtId="0" fontId="0" fillId="0" borderId="4" xfId="0"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5" xfId="0" applyBorder="1" applyAlignment="1" applyProtection="1">
      <alignment horizontal="center" vertical="center"/>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10" fontId="12" fillId="6" borderId="10" xfId="3" applyNumberFormat="1" applyFont="1" applyFill="1" applyBorder="1" applyAlignment="1" applyProtection="1">
      <alignment horizontal="center" vertical="center"/>
      <protection locked="0"/>
    </xf>
    <xf numFmtId="0" fontId="20" fillId="0" borderId="10" xfId="16" applyFont="1" applyBorder="1" applyAlignment="1" applyProtection="1">
      <alignment horizontal="center" vertical="top" wrapText="1"/>
      <protection locked="0"/>
    </xf>
    <xf numFmtId="0" fontId="20" fillId="0" borderId="10" xfId="16" applyFont="1" applyBorder="1" applyAlignment="1" applyProtection="1">
      <alignment horizontal="right" vertical="top" wrapText="1"/>
      <protection locked="0"/>
    </xf>
    <xf numFmtId="10" fontId="12" fillId="7" borderId="10" xfId="3" applyNumberFormat="1" applyFont="1" applyFill="1" applyBorder="1" applyAlignment="1">
      <alignment horizontal="center" vertical="center"/>
    </xf>
    <xf numFmtId="0" fontId="20" fillId="0" borderId="11" xfId="16" applyFont="1" applyBorder="1" applyAlignment="1">
      <alignment horizontal="center" vertical="top" wrapText="1"/>
    </xf>
    <xf numFmtId="43" fontId="20" fillId="0" borderId="10" xfId="19" applyFont="1" applyFill="1" applyBorder="1" applyAlignment="1" applyProtection="1">
      <alignment vertical="center" wrapText="1"/>
    </xf>
    <xf numFmtId="0" fontId="25" fillId="0" borderId="0" xfId="0" applyFont="1" applyAlignment="1">
      <alignment vertical="center"/>
    </xf>
    <xf numFmtId="0" fontId="26" fillId="0" borderId="10" xfId="0" applyFont="1" applyBorder="1" applyAlignment="1">
      <alignment horizontal="center" vertical="center"/>
    </xf>
    <xf numFmtId="0" fontId="26" fillId="0" borderId="10" xfId="0" applyFont="1" applyBorder="1" applyAlignment="1">
      <alignment horizontal="center" vertical="center" wrapText="1"/>
    </xf>
    <xf numFmtId="0" fontId="25" fillId="0" borderId="10" xfId="0" applyFont="1" applyBorder="1" applyAlignment="1">
      <alignment horizontal="center" vertical="center"/>
    </xf>
    <xf numFmtId="0" fontId="25" fillId="0" borderId="10" xfId="0" applyFont="1" applyBorder="1" applyAlignment="1">
      <alignment vertical="center" wrapText="1"/>
    </xf>
    <xf numFmtId="2" fontId="25" fillId="0" borderId="10" xfId="0" applyNumberFormat="1" applyFont="1" applyBorder="1" applyAlignment="1">
      <alignment horizontal="center" vertical="center"/>
    </xf>
    <xf numFmtId="2" fontId="25" fillId="0" borderId="0" xfId="0" applyNumberFormat="1" applyFont="1" applyAlignment="1">
      <alignment vertical="center"/>
    </xf>
    <xf numFmtId="0" fontId="25" fillId="0" borderId="10" xfId="0" applyFont="1" applyBorder="1" applyAlignment="1">
      <alignment vertical="center"/>
    </xf>
    <xf numFmtId="0" fontId="25" fillId="0" borderId="10" xfId="0" applyFont="1" applyBorder="1" applyAlignment="1">
      <alignment horizontal="center" vertical="center" wrapText="1"/>
    </xf>
    <xf numFmtId="0" fontId="27" fillId="0" borderId="10" xfId="0" applyFont="1" applyBorder="1" applyAlignment="1">
      <alignment vertical="center" wrapText="1"/>
    </xf>
    <xf numFmtId="0" fontId="25" fillId="0" borderId="0" xfId="0" applyFont="1" applyAlignment="1">
      <alignment horizontal="center" vertical="center"/>
    </xf>
    <xf numFmtId="0" fontId="28" fillId="0" borderId="10" xfId="0" applyFont="1" applyBorder="1" applyAlignment="1">
      <alignment horizontal="center" vertical="center" wrapText="1"/>
    </xf>
    <xf numFmtId="168" fontId="26" fillId="10" borderId="10" xfId="19" applyNumberFormat="1" applyFont="1" applyFill="1" applyBorder="1" applyAlignment="1">
      <alignment vertical="center"/>
    </xf>
    <xf numFmtId="0" fontId="30" fillId="0" borderId="15" xfId="6" applyFont="1" applyBorder="1" applyAlignment="1">
      <alignment horizontal="center" vertical="center"/>
    </xf>
    <xf numFmtId="0" fontId="31" fillId="0" borderId="13" xfId="6" applyFont="1" applyBorder="1" applyAlignment="1">
      <alignment horizontal="center" vertical="center"/>
    </xf>
    <xf numFmtId="169" fontId="31" fillId="0" borderId="10" xfId="6" applyNumberFormat="1" applyFont="1" applyBorder="1" applyAlignment="1">
      <alignment horizontal="center" vertical="center"/>
    </xf>
    <xf numFmtId="4" fontId="31" fillId="0" borderId="10" xfId="6" applyNumberFormat="1" applyFont="1" applyBorder="1" applyAlignment="1">
      <alignment horizontal="center" vertical="center" wrapText="1"/>
    </xf>
    <xf numFmtId="169" fontId="31" fillId="0" borderId="10" xfId="6" applyNumberFormat="1" applyFont="1" applyBorder="1" applyAlignment="1">
      <alignment horizontal="center" vertical="center" wrapText="1"/>
    </xf>
    <xf numFmtId="0" fontId="31" fillId="0" borderId="10" xfId="6" applyFont="1" applyBorder="1" applyAlignment="1">
      <alignment horizontal="center" vertical="center" wrapText="1"/>
    </xf>
    <xf numFmtId="0" fontId="30" fillId="0" borderId="0" xfId="6" applyFont="1" applyAlignment="1">
      <alignment vertical="center"/>
    </xf>
    <xf numFmtId="43" fontId="30" fillId="0" borderId="0" xfId="6" applyNumberFormat="1" applyFont="1" applyAlignment="1">
      <alignment vertical="center"/>
    </xf>
    <xf numFmtId="0" fontId="30" fillId="0" borderId="15" xfId="6" applyFont="1" applyBorder="1" applyAlignment="1">
      <alignment horizontal="left" vertical="center" wrapText="1"/>
    </xf>
    <xf numFmtId="0" fontId="30" fillId="0" borderId="10" xfId="6" applyFont="1" applyBorder="1" applyAlignment="1">
      <alignment vertical="center"/>
    </xf>
    <xf numFmtId="169" fontId="30" fillId="0" borderId="10" xfId="6" applyNumberFormat="1" applyFont="1" applyBorder="1" applyAlignment="1">
      <alignment horizontal="right" vertical="center"/>
    </xf>
    <xf numFmtId="4" fontId="30" fillId="0" borderId="10" xfId="6" applyNumberFormat="1" applyFont="1" applyBorder="1" applyAlignment="1">
      <alignment horizontal="right" vertical="center"/>
    </xf>
    <xf numFmtId="0" fontId="30" fillId="0" borderId="10" xfId="6" applyFont="1" applyBorder="1" applyAlignment="1">
      <alignment horizontal="center" vertical="center"/>
    </xf>
    <xf numFmtId="0" fontId="30" fillId="0" borderId="10" xfId="6" applyFont="1" applyBorder="1" applyAlignment="1">
      <alignment vertical="center" wrapText="1"/>
    </xf>
    <xf numFmtId="0" fontId="30" fillId="0" borderId="10" xfId="6" applyFont="1" applyBorder="1" applyAlignment="1">
      <alignment horizontal="center" vertical="center" wrapText="1"/>
    </xf>
    <xf numFmtId="4" fontId="31" fillId="0" borderId="10" xfId="6" applyNumberFormat="1" applyFont="1" applyBorder="1" applyAlignment="1">
      <alignment horizontal="right" vertical="center"/>
    </xf>
    <xf numFmtId="4" fontId="31" fillId="10" borderId="10" xfId="6" applyNumberFormat="1" applyFont="1" applyFill="1" applyBorder="1" applyAlignment="1">
      <alignment horizontal="right" vertical="center"/>
    </xf>
    <xf numFmtId="0" fontId="30" fillId="0" borderId="10" xfId="0" applyFont="1" applyBorder="1" applyAlignment="1">
      <alignment horizontal="center" vertical="center" wrapText="1"/>
    </xf>
    <xf numFmtId="0" fontId="30" fillId="0" borderId="10" xfId="0" applyFont="1" applyBorder="1" applyAlignment="1">
      <alignment horizontal="justify" vertical="center" wrapText="1"/>
    </xf>
    <xf numFmtId="0" fontId="30" fillId="0" borderId="15" xfId="0" applyFont="1" applyBorder="1" applyAlignment="1">
      <alignment horizontal="left" vertical="center" wrapText="1"/>
    </xf>
    <xf numFmtId="0" fontId="25" fillId="0" borderId="15" xfId="0" applyFont="1" applyBorder="1" applyAlignment="1">
      <alignment horizontal="center" vertical="center"/>
    </xf>
    <xf numFmtId="2" fontId="25" fillId="0" borderId="15" xfId="0" applyNumberFormat="1" applyFont="1" applyBorder="1" applyAlignment="1">
      <alignment horizontal="center" vertical="center"/>
    </xf>
    <xf numFmtId="0" fontId="30" fillId="0" borderId="10" xfId="0" applyFont="1" applyBorder="1" applyAlignment="1">
      <alignment horizontal="left" vertical="center" wrapText="1"/>
    </xf>
    <xf numFmtId="0" fontId="26" fillId="0" borderId="10" xfId="0" applyFont="1" applyBorder="1" applyAlignment="1">
      <alignment vertical="center"/>
    </xf>
    <xf numFmtId="0" fontId="26" fillId="0" borderId="10" xfId="0" applyFont="1" applyBorder="1" applyAlignment="1">
      <alignment vertical="center" wrapText="1"/>
    </xf>
    <xf numFmtId="2" fontId="25" fillId="0" borderId="10" xfId="0" applyNumberFormat="1" applyFont="1" applyBorder="1" applyAlignment="1">
      <alignment vertical="center"/>
    </xf>
    <xf numFmtId="0" fontId="25" fillId="0" borderId="10" xfId="0" applyFont="1" applyBorder="1" applyAlignment="1">
      <alignment horizontal="left" vertical="center"/>
    </xf>
    <xf numFmtId="4" fontId="31" fillId="11" borderId="10" xfId="6" applyNumberFormat="1" applyFont="1" applyFill="1" applyBorder="1" applyAlignment="1">
      <alignment horizontal="right" vertical="center"/>
    </xf>
    <xf numFmtId="0" fontId="26" fillId="9" borderId="11" xfId="0" applyFont="1" applyFill="1" applyBorder="1" applyAlignment="1">
      <alignment vertical="center"/>
    </xf>
    <xf numFmtId="0" fontId="26" fillId="9" borderId="14" xfId="0" applyFont="1" applyFill="1" applyBorder="1" applyAlignment="1">
      <alignment vertical="center"/>
    </xf>
    <xf numFmtId="0" fontId="32" fillId="5" borderId="0" xfId="0" applyFont="1" applyFill="1" applyProtection="1">
      <protection hidden="1"/>
    </xf>
    <xf numFmtId="0" fontId="32" fillId="0" borderId="0" xfId="0" applyFont="1" applyProtection="1">
      <protection hidden="1"/>
    </xf>
    <xf numFmtId="0" fontId="33" fillId="0" borderId="0" xfId="0" applyFont="1" applyProtection="1">
      <protection hidden="1"/>
    </xf>
    <xf numFmtId="0" fontId="32" fillId="6" borderId="0" xfId="0" applyFont="1" applyFill="1" applyProtection="1">
      <protection hidden="1"/>
    </xf>
    <xf numFmtId="0" fontId="13" fillId="0" borderId="0" xfId="0" applyFont="1" applyAlignment="1">
      <alignment horizontal="left" vertical="top" wrapText="1"/>
    </xf>
    <xf numFmtId="0" fontId="13" fillId="0" borderId="0" xfId="0" applyFont="1" applyAlignment="1">
      <alignment horizontal="left" vertical="top"/>
    </xf>
    <xf numFmtId="0" fontId="4" fillId="0" borderId="5" xfId="2" applyFont="1" applyBorder="1" applyAlignment="1" applyProtection="1">
      <alignment horizontal="right" vertical="center"/>
      <protection hidden="1"/>
    </xf>
    <xf numFmtId="0" fontId="4" fillId="0" borderId="0" xfId="2" applyFont="1" applyAlignment="1" applyProtection="1">
      <alignment horizontal="right" vertical="center"/>
      <protection hidden="1"/>
    </xf>
    <xf numFmtId="0" fontId="1" fillId="5" borderId="5" xfId="1" applyFill="1" applyBorder="1" applyAlignment="1" applyProtection="1">
      <alignment horizontal="center"/>
      <protection hidden="1"/>
    </xf>
    <xf numFmtId="0" fontId="1" fillId="5" borderId="0" xfId="1" applyFill="1" applyBorder="1" applyAlignment="1" applyProtection="1">
      <alignment horizontal="center"/>
      <protection hidden="1"/>
    </xf>
    <xf numFmtId="0" fontId="1" fillId="5" borderId="6" xfId="1" applyFill="1" applyBorder="1" applyAlignment="1" applyProtection="1">
      <alignment horizontal="center"/>
      <protection hidden="1"/>
    </xf>
    <xf numFmtId="0" fontId="0" fillId="3" borderId="0" xfId="0" applyFill="1" applyAlignment="1" applyProtection="1">
      <alignment horizontal="center" vertical="center"/>
      <protection hidden="1"/>
    </xf>
    <xf numFmtId="0" fontId="0" fillId="3" borderId="6" xfId="0" applyFill="1" applyBorder="1" applyAlignment="1" applyProtection="1">
      <alignment horizontal="center" vertical="center"/>
      <protection hidden="1"/>
    </xf>
    <xf numFmtId="0" fontId="0" fillId="4" borderId="5" xfId="0" applyFill="1" applyBorder="1" applyAlignment="1" applyProtection="1">
      <alignment horizontal="center"/>
      <protection hidden="1"/>
    </xf>
    <xf numFmtId="0" fontId="0" fillId="4" borderId="0" xfId="0" applyFill="1" applyAlignment="1" applyProtection="1">
      <alignment horizontal="center"/>
      <protection hidden="1"/>
    </xf>
    <xf numFmtId="0" fontId="0" fillId="4" borderId="6" xfId="0" applyFill="1" applyBorder="1" applyAlignment="1" applyProtection="1">
      <alignment horizontal="center"/>
      <protection hidden="1"/>
    </xf>
    <xf numFmtId="0" fontId="0" fillId="3" borderId="5" xfId="0" applyFill="1" applyBorder="1" applyAlignment="1" applyProtection="1">
      <alignment horizontal="center" wrapText="1"/>
      <protection hidden="1"/>
    </xf>
    <xf numFmtId="0" fontId="0" fillId="3" borderId="0" xfId="0" applyFill="1" applyAlignment="1" applyProtection="1">
      <alignment horizontal="center" wrapText="1"/>
      <protection hidden="1"/>
    </xf>
    <xf numFmtId="0" fontId="0" fillId="3" borderId="6" xfId="0" applyFill="1" applyBorder="1" applyAlignment="1" applyProtection="1">
      <alignment horizontal="center" wrapText="1"/>
      <protection hidden="1"/>
    </xf>
    <xf numFmtId="0" fontId="3" fillId="0" borderId="5" xfId="2" applyFont="1" applyBorder="1" applyAlignment="1" applyProtection="1">
      <alignment horizontal="right" vertical="center"/>
      <protection hidden="1"/>
    </xf>
    <xf numFmtId="0" fontId="3" fillId="0" borderId="0" xfId="2" applyFont="1" applyAlignment="1" applyProtection="1">
      <alignment horizontal="right" vertical="center"/>
      <protection hidden="1"/>
    </xf>
    <xf numFmtId="0" fontId="0" fillId="2" borderId="0" xfId="0" applyFill="1" applyAlignment="1">
      <alignment horizontal="center" wrapText="1"/>
    </xf>
    <xf numFmtId="0" fontId="0" fillId="4" borderId="0" xfId="0" applyFill="1" applyAlignment="1">
      <alignment horizontal="center"/>
    </xf>
    <xf numFmtId="0" fontId="0" fillId="0" borderId="10" xfId="0" applyBorder="1" applyAlignment="1">
      <alignment horizontal="center" vertical="center"/>
    </xf>
    <xf numFmtId="0" fontId="9" fillId="6" borderId="10" xfId="0" applyFont="1" applyFill="1" applyBorder="1" applyAlignment="1" applyProtection="1">
      <alignment horizontal="center" vertical="center"/>
      <protection locked="0"/>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9" fillId="6" borderId="10" xfId="0" applyFont="1" applyFill="1" applyBorder="1" applyAlignment="1" applyProtection="1">
      <alignment horizontal="center" vertical="center" wrapText="1"/>
      <protection locked="0"/>
    </xf>
    <xf numFmtId="0" fontId="9" fillId="6" borderId="10" xfId="0" applyFont="1" applyFill="1" applyBorder="1" applyAlignment="1" applyProtection="1">
      <alignment horizontal="center"/>
      <protection locked="0"/>
    </xf>
    <xf numFmtId="0" fontId="9" fillId="6" borderId="12" xfId="0" applyFont="1" applyFill="1" applyBorder="1" applyAlignment="1" applyProtection="1">
      <alignment horizontal="center"/>
      <protection locked="0"/>
    </xf>
    <xf numFmtId="0" fontId="0" fillId="0" borderId="10" xfId="0" applyBorder="1" applyAlignment="1">
      <alignment horizontal="center"/>
    </xf>
    <xf numFmtId="0" fontId="9" fillId="6" borderId="10" xfId="0" applyFont="1" applyFill="1" applyBorder="1" applyAlignment="1" applyProtection="1">
      <alignment horizontal="center"/>
      <protection locked="0" hidden="1"/>
    </xf>
    <xf numFmtId="165" fontId="9" fillId="6" borderId="10" xfId="0" applyNumberFormat="1" applyFont="1" applyFill="1" applyBorder="1" applyAlignment="1" applyProtection="1">
      <alignment horizontal="center"/>
      <protection locked="0" hidden="1"/>
    </xf>
    <xf numFmtId="0" fontId="32" fillId="6" borderId="0" xfId="0" applyFont="1" applyFill="1" applyAlignment="1" applyProtection="1">
      <alignment horizontal="center"/>
      <protection hidden="1"/>
    </xf>
    <xf numFmtId="0" fontId="33" fillId="7" borderId="0" xfId="0" applyFont="1" applyFill="1" applyAlignment="1" applyProtection="1">
      <alignment horizontal="center"/>
      <protection hidden="1"/>
    </xf>
    <xf numFmtId="0" fontId="33" fillId="7" borderId="16" xfId="0" applyFont="1" applyFill="1" applyBorder="1" applyAlignment="1" applyProtection="1">
      <alignment horizontal="center"/>
      <protection hidden="1"/>
    </xf>
    <xf numFmtId="0" fontId="33" fillId="12" borderId="11" xfId="0" applyFont="1" applyFill="1" applyBorder="1" applyAlignment="1" applyProtection="1">
      <alignment horizontal="center"/>
      <protection hidden="1"/>
    </xf>
    <xf numFmtId="0" fontId="33" fillId="12" borderId="13" xfId="0" applyFont="1" applyFill="1" applyBorder="1" applyAlignment="1" applyProtection="1">
      <alignment horizontal="center"/>
      <protection hidden="1"/>
    </xf>
    <xf numFmtId="0" fontId="33" fillId="0" borderId="0" xfId="0" applyFont="1" applyAlignment="1" applyProtection="1">
      <alignment horizontal="center" wrapText="1"/>
      <protection hidden="1"/>
    </xf>
    <xf numFmtId="0" fontId="32" fillId="0" borderId="0" xfId="0" applyFont="1" applyAlignment="1" applyProtection="1">
      <alignment horizontal="center"/>
      <protection hidden="1"/>
    </xf>
    <xf numFmtId="0" fontId="32" fillId="0" borderId="16" xfId="0" applyFont="1" applyBorder="1" applyAlignment="1" applyProtection="1">
      <alignment horizontal="center"/>
      <protection hidden="1"/>
    </xf>
    <xf numFmtId="0" fontId="33" fillId="12" borderId="17" xfId="0" applyFont="1" applyFill="1" applyBorder="1" applyAlignment="1" applyProtection="1">
      <alignment horizontal="center"/>
      <protection hidden="1"/>
    </xf>
    <xf numFmtId="0" fontId="33" fillId="12" borderId="18" xfId="0" applyFont="1" applyFill="1" applyBorder="1" applyAlignment="1" applyProtection="1">
      <alignment horizontal="center"/>
      <protection hidden="1"/>
    </xf>
    <xf numFmtId="0" fontId="25" fillId="0" borderId="0" xfId="0" applyFont="1" applyAlignment="1">
      <alignment horizontal="left" vertical="center" wrapText="1"/>
    </xf>
    <xf numFmtId="0" fontId="20" fillId="0" borderId="10" xfId="16" applyFont="1" applyBorder="1" applyAlignment="1">
      <alignment horizontal="center" vertical="top" wrapText="1"/>
    </xf>
    <xf numFmtId="43" fontId="23" fillId="7" borderId="10" xfId="19" applyFont="1" applyFill="1" applyBorder="1" applyAlignment="1">
      <alignment horizontal="right" vertical="center" wrapText="1"/>
    </xf>
    <xf numFmtId="0" fontId="22" fillId="8" borderId="10" xfId="0" applyFont="1" applyFill="1" applyBorder="1" applyAlignment="1">
      <alignment horizontal="right" vertical="top" wrapText="1" indent="1"/>
    </xf>
    <xf numFmtId="169" fontId="31" fillId="11" borderId="11" xfId="6" applyNumberFormat="1" applyFont="1" applyFill="1" applyBorder="1" applyAlignment="1">
      <alignment horizontal="right" vertical="center"/>
    </xf>
    <xf numFmtId="169" fontId="31" fillId="11" borderId="14" xfId="6" applyNumberFormat="1" applyFont="1" applyFill="1" applyBorder="1" applyAlignment="1">
      <alignment horizontal="right" vertical="center"/>
    </xf>
    <xf numFmtId="169" fontId="31" fillId="11" borderId="13" xfId="6" applyNumberFormat="1" applyFont="1" applyFill="1" applyBorder="1" applyAlignment="1">
      <alignment horizontal="right" vertical="center"/>
    </xf>
    <xf numFmtId="0" fontId="32" fillId="2" borderId="0" xfId="0" applyFont="1" applyFill="1" applyAlignment="1" applyProtection="1">
      <alignment horizontal="left" wrapText="1"/>
      <protection hidden="1"/>
    </xf>
    <xf numFmtId="0" fontId="32" fillId="0" borderId="0" xfId="0" applyFont="1" applyAlignment="1" applyProtection="1">
      <alignment horizontal="center" wrapText="1"/>
      <protection hidden="1"/>
    </xf>
    <xf numFmtId="0" fontId="32" fillId="0" borderId="16" xfId="0" applyFont="1" applyBorder="1" applyAlignment="1" applyProtection="1">
      <alignment horizontal="center" wrapText="1"/>
      <protection hidden="1"/>
    </xf>
    <xf numFmtId="0" fontId="33" fillId="0" borderId="0" xfId="0" applyFont="1" applyAlignment="1" applyProtection="1">
      <alignment horizontal="center"/>
      <protection hidden="1"/>
    </xf>
    <xf numFmtId="169" fontId="31" fillId="0" borderId="11" xfId="6" applyNumberFormat="1" applyFont="1" applyBorder="1" applyAlignment="1">
      <alignment horizontal="right" vertical="center" wrapText="1"/>
    </xf>
    <xf numFmtId="169" fontId="31" fillId="0" borderId="14" xfId="6" applyNumberFormat="1" applyFont="1" applyBorder="1" applyAlignment="1">
      <alignment horizontal="right" vertical="center" wrapText="1"/>
    </xf>
    <xf numFmtId="169" fontId="31" fillId="0" borderId="13" xfId="6" applyNumberFormat="1" applyFont="1" applyBorder="1" applyAlignment="1">
      <alignment horizontal="right" vertical="center" wrapText="1"/>
    </xf>
    <xf numFmtId="0" fontId="31" fillId="0" borderId="11" xfId="6" applyFont="1" applyBorder="1" applyAlignment="1">
      <alignment horizontal="left" vertical="center"/>
    </xf>
    <xf numFmtId="0" fontId="31" fillId="0" borderId="13" xfId="6" applyFont="1" applyBorder="1" applyAlignment="1">
      <alignment horizontal="left" vertical="center"/>
    </xf>
    <xf numFmtId="169" fontId="31" fillId="10" borderId="11" xfId="6" applyNumberFormat="1" applyFont="1" applyFill="1" applyBorder="1" applyAlignment="1">
      <alignment horizontal="right" vertical="center"/>
    </xf>
    <xf numFmtId="169" fontId="31" fillId="10" borderId="14" xfId="6" applyNumberFormat="1" applyFont="1" applyFill="1" applyBorder="1" applyAlignment="1">
      <alignment horizontal="right" vertical="center"/>
    </xf>
    <xf numFmtId="169" fontId="31" fillId="10" borderId="13" xfId="6" applyNumberFormat="1" applyFont="1" applyFill="1" applyBorder="1" applyAlignment="1">
      <alignment horizontal="right" vertical="center"/>
    </xf>
    <xf numFmtId="0" fontId="26" fillId="9" borderId="11" xfId="0" applyFont="1" applyFill="1" applyBorder="1" applyAlignment="1">
      <alignment horizontal="left" vertical="center"/>
    </xf>
    <xf numFmtId="0" fontId="26" fillId="9" borderId="14" xfId="0" applyFont="1" applyFill="1" applyBorder="1" applyAlignment="1">
      <alignment horizontal="left" vertical="center"/>
    </xf>
    <xf numFmtId="0" fontId="24" fillId="0" borderId="1" xfId="0" applyFont="1" applyBorder="1" applyAlignment="1">
      <alignment horizontal="center" vertical="center"/>
    </xf>
    <xf numFmtId="0" fontId="26" fillId="10" borderId="10" xfId="0" applyFont="1" applyFill="1" applyBorder="1" applyAlignment="1">
      <alignment horizontal="right" vertical="center"/>
    </xf>
    <xf numFmtId="0" fontId="29" fillId="10" borderId="11" xfId="0" applyFont="1" applyFill="1" applyBorder="1" applyAlignment="1">
      <alignment horizontal="left" vertical="center" wrapText="1"/>
    </xf>
    <xf numFmtId="0" fontId="29" fillId="10" borderId="14" xfId="0" applyFont="1" applyFill="1" applyBorder="1" applyAlignment="1">
      <alignment horizontal="left" vertical="center" wrapText="1"/>
    </xf>
    <xf numFmtId="0" fontId="6" fillId="6" borderId="10" xfId="0" applyFont="1" applyFill="1" applyBorder="1" applyAlignment="1" applyProtection="1">
      <alignment horizontal="center"/>
      <protection hidden="1"/>
    </xf>
    <xf numFmtId="0" fontId="6" fillId="0" borderId="0" xfId="0" applyFont="1" applyAlignment="1" applyProtection="1">
      <alignment horizontal="center" wrapText="1"/>
      <protection hidden="1"/>
    </xf>
    <xf numFmtId="0" fontId="5" fillId="2" borderId="0" xfId="0" applyFont="1" applyFill="1" applyAlignment="1" applyProtection="1">
      <alignment horizontal="center" wrapText="1"/>
      <protection hidden="1"/>
    </xf>
    <xf numFmtId="0" fontId="8" fillId="0" borderId="2" xfId="0" applyFont="1" applyBorder="1" applyAlignment="1" applyProtection="1">
      <alignment horizontal="center" wrapText="1"/>
      <protection hidden="1"/>
    </xf>
    <xf numFmtId="0" fontId="8" fillId="0" borderId="3" xfId="0" applyFont="1" applyBorder="1" applyAlignment="1" applyProtection="1">
      <alignment horizontal="center" wrapText="1"/>
      <protection hidden="1"/>
    </xf>
    <xf numFmtId="0" fontId="8" fillId="0" borderId="4" xfId="0" applyFont="1" applyBorder="1" applyAlignment="1" applyProtection="1">
      <alignment horizontal="center" wrapText="1"/>
      <protection hidden="1"/>
    </xf>
    <xf numFmtId="0" fontId="8" fillId="0" borderId="5" xfId="0" applyFont="1" applyBorder="1" applyAlignment="1" applyProtection="1">
      <alignment horizontal="center" wrapText="1"/>
      <protection hidden="1"/>
    </xf>
    <xf numFmtId="0" fontId="8" fillId="0" borderId="0" xfId="0" applyFont="1" applyAlignment="1" applyProtection="1">
      <alignment horizontal="center" wrapText="1"/>
      <protection hidden="1"/>
    </xf>
    <xf numFmtId="0" fontId="8" fillId="0" borderId="6" xfId="0" applyFont="1" applyBorder="1" applyAlignment="1" applyProtection="1">
      <alignment horizontal="center" wrapText="1"/>
      <protection hidden="1"/>
    </xf>
    <xf numFmtId="0" fontId="8" fillId="0" borderId="7"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8" fillId="0" borderId="9" xfId="0" applyFont="1" applyBorder="1" applyAlignment="1" applyProtection="1">
      <alignment horizontal="center" wrapText="1"/>
      <protection hidden="1"/>
    </xf>
    <xf numFmtId="0" fontId="8" fillId="0" borderId="10" xfId="0" applyFont="1" applyBorder="1" applyAlignment="1" applyProtection="1">
      <alignment horizontal="center"/>
      <protection hidden="1"/>
    </xf>
    <xf numFmtId="0" fontId="5" fillId="0" borderId="0" xfId="0" applyFont="1" applyAlignment="1" applyProtection="1">
      <alignment horizontal="left"/>
      <protection hidden="1"/>
    </xf>
    <xf numFmtId="0" fontId="6" fillId="0" borderId="0" xfId="0" applyFont="1" applyAlignment="1" applyProtection="1">
      <alignment horizontal="center"/>
      <protection hidden="1"/>
    </xf>
    <xf numFmtId="0" fontId="5" fillId="6" borderId="10" xfId="0" applyFont="1" applyFill="1" applyBorder="1" applyAlignment="1" applyProtection="1">
      <alignment horizontal="center"/>
      <protection hidden="1"/>
    </xf>
    <xf numFmtId="0" fontId="5" fillId="0" borderId="0" xfId="0" applyFont="1" applyAlignment="1" applyProtection="1">
      <alignment horizontal="center"/>
      <protection hidden="1"/>
    </xf>
    <xf numFmtId="0" fontId="5" fillId="0" borderId="1" xfId="0" applyFont="1" applyBorder="1" applyAlignment="1" applyProtection="1">
      <alignment horizontal="center"/>
      <protection hidden="1"/>
    </xf>
  </cellXfs>
  <cellStyles count="21">
    <cellStyle name="Comma" xfId="19" builtinId="3"/>
    <cellStyle name="Comma 2" xfId="4" xr:uid="{00000000-0005-0000-0000-000000000000}"/>
    <cellStyle name="Comma 3" xfId="12" xr:uid="{8F6770F3-BEC8-4C90-A881-AA296348DEEC}"/>
    <cellStyle name="Comma 4" xfId="13" xr:uid="{06B59838-4F5E-4A80-9243-2CE53C588FDA}"/>
    <cellStyle name="Comma 5" xfId="15" xr:uid="{D74C2053-E7F9-42F2-B80B-94E1C099D04C}"/>
    <cellStyle name="Comma 6" xfId="17" xr:uid="{FA87F84F-4077-4CE3-8ECB-67368AFF6E39}"/>
    <cellStyle name="Currency 2" xfId="7" xr:uid="{DA1F35AA-CAC0-43AA-AD4C-21A3A7692C38}"/>
    <cellStyle name="Currency 3" xfId="20" xr:uid="{D0D41A85-85F9-4238-8640-09625139176D}"/>
    <cellStyle name="Hyperlink" xfId="1" builtinId="8"/>
    <cellStyle name="Hyperlink 2" xfId="5" xr:uid="{00000000-0005-0000-0000-000002000000}"/>
    <cellStyle name="Hyperlink 3" xfId="10" xr:uid="{595BD9C8-FA1E-43BF-AA02-13EA1A7E0CF7}"/>
    <cellStyle name="Normal" xfId="0" builtinId="0"/>
    <cellStyle name="Normal 12" xfId="11" xr:uid="{06AB1079-8D28-4D80-93BF-C055B3F6B330}"/>
    <cellStyle name="Normal 2" xfId="3" xr:uid="{00000000-0005-0000-0000-000004000000}"/>
    <cellStyle name="Normal 2 2" xfId="6" xr:uid="{09D1F1FE-C169-4CAA-89B5-F42FD4BDF913}"/>
    <cellStyle name="Normal 3" xfId="9" xr:uid="{CFE0EE4D-F08A-4B80-9FE5-AAD62C5DA6A2}"/>
    <cellStyle name="Normal 4" xfId="8" xr:uid="{3353E05B-A15A-4685-81C1-042ED145DCBC}"/>
    <cellStyle name="Normal 5" xfId="14" xr:uid="{D103BA01-4EA3-41E5-9103-9C50C3738E4F}"/>
    <cellStyle name="Normal 6" xfId="16" xr:uid="{E0C7D0AB-D73D-4B86-9197-1DDD43C9A261}"/>
    <cellStyle name="Normal_Price_Schedules for Insulator Package Rev-01" xfId="2" xr:uid="{00000000-0005-0000-0000-000007000000}"/>
    <cellStyle name="Percent 2" xfId="18" xr:uid="{6544D8B7-9A4E-48F4-84D0-1AA6E2F3BF00}"/>
  </cellStyles>
  <dxfs count="0"/>
  <tableStyles count="0" defaultTableStyle="TableStyleMedium9" defaultPivotStyle="PivotStyleLight16"/>
  <colors>
    <mruColors>
      <color rgb="FF339933"/>
      <color rgb="FF00CC0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13</xdr:row>
      <xdr:rowOff>57150</xdr:rowOff>
    </xdr:from>
    <xdr:to>
      <xdr:col>11</xdr:col>
      <xdr:colOff>576986</xdr:colOff>
      <xdr:row>16</xdr:row>
      <xdr:rowOff>191177</xdr:rowOff>
    </xdr:to>
    <xdr:pic>
      <xdr:nvPicPr>
        <xdr:cNvPr id="2" name="Picture 1" descr="Logo PN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886325" y="3810000"/>
          <a:ext cx="2691536" cy="8579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152400</xdr:colOff>
      <xdr:row>130</xdr:row>
      <xdr:rowOff>38100</xdr:rowOff>
    </xdr:from>
    <xdr:to>
      <xdr:col>4</xdr:col>
      <xdr:colOff>285750</xdr:colOff>
      <xdr:row>130</xdr:row>
      <xdr:rowOff>276225</xdr:rowOff>
    </xdr:to>
    <xdr:sp macro="" textlink="">
      <xdr:nvSpPr>
        <xdr:cNvPr id="2" name="Rectangle 1">
          <a:extLst>
            <a:ext uri="{FF2B5EF4-FFF2-40B4-BE49-F238E27FC236}">
              <a16:creationId xmlns:a16="http://schemas.microsoft.com/office/drawing/2014/main" id="{BED2A51F-C8FB-4F52-BDBD-4F30D16E4F83}"/>
            </a:ext>
          </a:extLst>
        </xdr:cNvPr>
        <xdr:cNvSpPr/>
      </xdr:nvSpPr>
      <xdr:spPr>
        <a:xfrm>
          <a:off x="5276850" y="119386350"/>
          <a:ext cx="752475" cy="238125"/>
        </a:xfrm>
        <a:prstGeom prst="rect">
          <a:avLst/>
        </a:prstGeom>
        <a:solidFill>
          <a:schemeClr val="accent3">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K3"/>
  <sheetViews>
    <sheetView workbookViewId="0">
      <selection activeCell="B3" sqref="B3:K3"/>
    </sheetView>
  </sheetViews>
  <sheetFormatPr defaultRowHeight="15" x14ac:dyDescent="0.25"/>
  <cols>
    <col min="1" max="1" width="19.85546875" customWidth="1"/>
    <col min="11" max="11" width="53.28515625" customWidth="1"/>
  </cols>
  <sheetData>
    <row r="2" spans="1:11" x14ac:dyDescent="0.25">
      <c r="A2" t="s">
        <v>253</v>
      </c>
    </row>
    <row r="3" spans="1:11" ht="29.25" customHeight="1" x14ac:dyDescent="0.25">
      <c r="A3" t="s">
        <v>0</v>
      </c>
      <c r="B3" s="74" t="s">
        <v>252</v>
      </c>
      <c r="C3" s="75"/>
      <c r="D3" s="75"/>
      <c r="E3" s="75"/>
      <c r="F3" s="75"/>
      <c r="G3" s="75"/>
      <c r="H3" s="75"/>
      <c r="I3" s="75"/>
      <c r="J3" s="75"/>
      <c r="K3" s="75"/>
    </row>
  </sheetData>
  <sheetProtection algorithmName="SHA-512" hashValue="nVKQnr2QXMKiVkVd9WWKUcMN/C7/LZtzpjDEeCvhxmPXpGzco6vRVsRgQ74uXZI8C/FZzGp0BEn1iAPmi/T/tw==" saltValue="hwsbkazDurBmFpoSz9qcGw==" spinCount="100000" sheet="1" objects="1" scenarios="1"/>
  <mergeCells count="1">
    <mergeCell ref="B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18"/>
  <sheetViews>
    <sheetView showGridLines="0" workbookViewId="0">
      <selection activeCell="A2" sqref="A2:L3"/>
    </sheetView>
  </sheetViews>
  <sheetFormatPr defaultColWidth="8.7109375" defaultRowHeight="15" x14ac:dyDescent="0.25"/>
  <cols>
    <col min="1" max="9" width="8.7109375" style="2"/>
    <col min="10" max="10" width="13.140625" style="2" customWidth="1"/>
    <col min="11" max="16384" width="8.7109375" style="2"/>
  </cols>
  <sheetData>
    <row r="1" spans="1:12" ht="21.75" customHeight="1" x14ac:dyDescent="0.25">
      <c r="A1" s="11" t="str">
        <f>Sheet1!A2</f>
        <v>RFX. No. 5002004608 NIT-…</v>
      </c>
      <c r="B1" s="12"/>
      <c r="C1" s="12"/>
      <c r="D1" s="13"/>
      <c r="E1" s="13"/>
      <c r="F1" s="13"/>
      <c r="G1" s="13"/>
      <c r="H1" s="13"/>
      <c r="I1" s="13"/>
      <c r="J1" s="13"/>
      <c r="K1" s="13"/>
      <c r="L1" s="14"/>
    </row>
    <row r="2" spans="1:12" ht="34.5" customHeight="1" x14ac:dyDescent="0.25">
      <c r="A2" s="86" t="str">
        <f>Sheet1!B3</f>
        <v>Construction of Store for mandatory spares under ERSS(TBCB) package at Banka Substation</v>
      </c>
      <c r="B2" s="87"/>
      <c r="C2" s="87"/>
      <c r="D2" s="87"/>
      <c r="E2" s="87"/>
      <c r="F2" s="87"/>
      <c r="G2" s="87"/>
      <c r="H2" s="87"/>
      <c r="I2" s="87"/>
      <c r="J2" s="87"/>
      <c r="K2" s="87"/>
      <c r="L2" s="88"/>
    </row>
    <row r="3" spans="1:12" ht="15" hidden="1" customHeight="1" x14ac:dyDescent="0.25">
      <c r="A3" s="86"/>
      <c r="B3" s="87"/>
      <c r="C3" s="87"/>
      <c r="D3" s="87"/>
      <c r="E3" s="87"/>
      <c r="F3" s="87"/>
      <c r="G3" s="87"/>
      <c r="H3" s="87"/>
      <c r="I3" s="87"/>
      <c r="J3" s="87"/>
      <c r="K3" s="87"/>
      <c r="L3" s="88"/>
    </row>
    <row r="4" spans="1:12" x14ac:dyDescent="0.25">
      <c r="A4" s="83" t="s">
        <v>1</v>
      </c>
      <c r="B4" s="84"/>
      <c r="C4" s="84"/>
      <c r="D4" s="84"/>
      <c r="E4" s="84"/>
      <c r="F4" s="84"/>
      <c r="G4" s="84"/>
      <c r="H4" s="84"/>
      <c r="I4" s="84"/>
      <c r="J4" s="84"/>
      <c r="K4" s="84"/>
      <c r="L4" s="85"/>
    </row>
    <row r="5" spans="1:12" x14ac:dyDescent="0.25">
      <c r="A5" s="15"/>
      <c r="L5" s="16"/>
    </row>
    <row r="6" spans="1:12" ht="44.25" customHeight="1" x14ac:dyDescent="0.25">
      <c r="A6" s="17">
        <v>1</v>
      </c>
      <c r="B6" s="81" t="s">
        <v>5</v>
      </c>
      <c r="C6" s="81"/>
      <c r="D6" s="81"/>
      <c r="E6" s="81"/>
      <c r="F6" s="81"/>
      <c r="G6" s="81"/>
      <c r="H6" s="81"/>
      <c r="I6" s="81"/>
      <c r="J6" s="81"/>
      <c r="K6" s="81"/>
      <c r="L6" s="82"/>
    </row>
    <row r="7" spans="1:12" ht="51" customHeight="1" x14ac:dyDescent="0.25">
      <c r="A7" s="17">
        <v>2</v>
      </c>
      <c r="B7" s="81" t="s">
        <v>2</v>
      </c>
      <c r="C7" s="81"/>
      <c r="D7" s="81"/>
      <c r="E7" s="81"/>
      <c r="F7" s="81"/>
      <c r="G7" s="81"/>
      <c r="H7" s="81"/>
      <c r="I7" s="81"/>
      <c r="J7" s="81"/>
      <c r="K7" s="81"/>
      <c r="L7" s="82"/>
    </row>
    <row r="8" spans="1:12" ht="48" customHeight="1" x14ac:dyDescent="0.25">
      <c r="A8" s="17">
        <v>3</v>
      </c>
      <c r="B8" s="81" t="s">
        <v>3</v>
      </c>
      <c r="C8" s="81"/>
      <c r="D8" s="81"/>
      <c r="E8" s="81"/>
      <c r="F8" s="81"/>
      <c r="G8" s="81"/>
      <c r="H8" s="81"/>
      <c r="I8" s="81"/>
      <c r="J8" s="81"/>
      <c r="K8" s="81"/>
      <c r="L8" s="82"/>
    </row>
    <row r="9" spans="1:12" x14ac:dyDescent="0.25">
      <c r="A9" s="15"/>
      <c r="L9" s="16"/>
    </row>
    <row r="10" spans="1:12" ht="12.75" customHeight="1" x14ac:dyDescent="0.25">
      <c r="A10" s="15"/>
      <c r="L10" s="16"/>
    </row>
    <row r="11" spans="1:12" x14ac:dyDescent="0.25">
      <c r="A11" s="15"/>
      <c r="L11" s="16"/>
    </row>
    <row r="12" spans="1:12" x14ac:dyDescent="0.25">
      <c r="A12" s="78" t="s">
        <v>4</v>
      </c>
      <c r="B12" s="79"/>
      <c r="C12" s="79"/>
      <c r="D12" s="79"/>
      <c r="E12" s="79"/>
      <c r="F12" s="79"/>
      <c r="G12" s="79"/>
      <c r="H12" s="79"/>
      <c r="I12" s="79"/>
      <c r="J12" s="79"/>
      <c r="K12" s="79"/>
      <c r="L12" s="80"/>
    </row>
    <row r="13" spans="1:12" x14ac:dyDescent="0.25">
      <c r="A13" s="15"/>
      <c r="L13" s="16"/>
    </row>
    <row r="14" spans="1:12" ht="20.25" x14ac:dyDescent="0.25">
      <c r="A14" s="89" t="s">
        <v>6</v>
      </c>
      <c r="B14" s="90"/>
      <c r="C14" s="90"/>
      <c r="D14" s="90"/>
      <c r="E14" s="90"/>
      <c r="F14" s="90"/>
      <c r="G14" s="90"/>
      <c r="H14" s="90"/>
      <c r="L14" s="16"/>
    </row>
    <row r="15" spans="1:12" ht="16.5" x14ac:dyDescent="0.25">
      <c r="A15" s="76" t="s">
        <v>7</v>
      </c>
      <c r="B15" s="77"/>
      <c r="C15" s="77"/>
      <c r="D15" s="77"/>
      <c r="E15" s="77"/>
      <c r="F15" s="77"/>
      <c r="G15" s="77"/>
      <c r="H15" s="77"/>
      <c r="L15" s="16"/>
    </row>
    <row r="16" spans="1:12" ht="20.25" x14ac:dyDescent="0.25">
      <c r="A16" s="89" t="s">
        <v>8</v>
      </c>
      <c r="B16" s="90"/>
      <c r="C16" s="90"/>
      <c r="D16" s="90"/>
      <c r="E16" s="90"/>
      <c r="F16" s="90"/>
      <c r="G16" s="90"/>
      <c r="H16" s="90"/>
      <c r="L16" s="16"/>
    </row>
    <row r="17" spans="1:12" ht="16.5" x14ac:dyDescent="0.25">
      <c r="A17" s="76" t="s">
        <v>9</v>
      </c>
      <c r="B17" s="77"/>
      <c r="C17" s="77"/>
      <c r="D17" s="77"/>
      <c r="E17" s="77"/>
      <c r="F17" s="77"/>
      <c r="G17" s="77"/>
      <c r="H17" s="77"/>
      <c r="L17" s="16"/>
    </row>
    <row r="18" spans="1:12" ht="15.75" thickBot="1" x14ac:dyDescent="0.3">
      <c r="A18" s="18"/>
      <c r="B18" s="19"/>
      <c r="C18" s="19"/>
      <c r="D18" s="19"/>
      <c r="E18" s="19"/>
      <c r="F18" s="19"/>
      <c r="G18" s="19"/>
      <c r="H18" s="19"/>
      <c r="I18" s="19"/>
      <c r="J18" s="19"/>
      <c r="K18" s="19"/>
      <c r="L18" s="20"/>
    </row>
  </sheetData>
  <sheetProtection algorithmName="SHA-512" hashValue="KhaqWcuu0ZI/wYY+L3V4RvY30TN9zNRcFHb41j98BG4CJLBEX15FClZfGCP8KbEFvVCdoTKHQpb8tYqJTcSAGw==" saltValue="trx6J7/VzDa/EHXJnqZWLA==" spinCount="100000" sheet="1" objects="1" scenarios="1"/>
  <mergeCells count="10">
    <mergeCell ref="A4:L4"/>
    <mergeCell ref="A2:L3"/>
    <mergeCell ref="A14:H14"/>
    <mergeCell ref="A15:H15"/>
    <mergeCell ref="A16:H16"/>
    <mergeCell ref="A17:H17"/>
    <mergeCell ref="A12:L12"/>
    <mergeCell ref="B8:L8"/>
    <mergeCell ref="B7:L7"/>
    <mergeCell ref="B6:L6"/>
  </mergeCells>
  <hyperlinks>
    <hyperlink ref="A12:J12" location="Details!A1" display="Click here to proceed."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L18"/>
  <sheetViews>
    <sheetView showGridLines="0" workbookViewId="0">
      <selection activeCell="E7" sqref="E7:I7"/>
    </sheetView>
  </sheetViews>
  <sheetFormatPr defaultRowHeight="15" x14ac:dyDescent="0.25"/>
  <cols>
    <col min="9" max="9" width="8.85546875" customWidth="1"/>
    <col min="10" max="10" width="9.140625" hidden="1" customWidth="1"/>
    <col min="11" max="11" width="0.140625" customWidth="1"/>
    <col min="12" max="12" width="9.140625" hidden="1" customWidth="1"/>
  </cols>
  <sheetData>
    <row r="1" spans="1:12" x14ac:dyDescent="0.25">
      <c r="A1" s="1" t="str">
        <f>Sheet1!A2</f>
        <v>RFX. No. 5002004608 NIT-…</v>
      </c>
      <c r="B1" s="1"/>
      <c r="C1" s="1"/>
    </row>
    <row r="2" spans="1:12" ht="39" customHeight="1" x14ac:dyDescent="0.25">
      <c r="A2" s="91" t="str">
        <f>Sheet1!B3</f>
        <v>Construction of Store for mandatory spares under ERSS(TBCB) package at Banka Substation</v>
      </c>
      <c r="B2" s="91"/>
      <c r="C2" s="91"/>
      <c r="D2" s="91"/>
      <c r="E2" s="91"/>
      <c r="F2" s="91"/>
      <c r="G2" s="91"/>
      <c r="H2" s="91"/>
      <c r="I2" s="91"/>
      <c r="J2" s="91"/>
      <c r="K2" s="91"/>
      <c r="L2" s="91"/>
    </row>
    <row r="4" spans="1:12" x14ac:dyDescent="0.25">
      <c r="A4" s="92" t="s">
        <v>10</v>
      </c>
      <c r="B4" s="92"/>
      <c r="C4" s="92"/>
      <c r="D4" s="92"/>
      <c r="E4" s="92"/>
      <c r="F4" s="92"/>
      <c r="G4" s="92"/>
      <c r="H4" s="92"/>
      <c r="I4" s="92"/>
      <c r="J4" s="92"/>
      <c r="K4" s="92"/>
      <c r="L4" s="92"/>
    </row>
    <row r="6" spans="1:12" ht="47.25" customHeight="1" x14ac:dyDescent="0.25">
      <c r="A6" s="93" t="s">
        <v>11</v>
      </c>
      <c r="B6" s="93"/>
      <c r="C6" s="93"/>
      <c r="D6" s="93"/>
      <c r="E6" s="94"/>
      <c r="F6" s="94"/>
      <c r="G6" s="94"/>
      <c r="H6" s="94"/>
      <c r="I6" s="94"/>
      <c r="J6" s="9"/>
      <c r="K6" s="9"/>
    </row>
    <row r="7" spans="1:12" ht="45" customHeight="1" x14ac:dyDescent="0.25">
      <c r="A7" s="95" t="s">
        <v>12</v>
      </c>
      <c r="B7" s="95"/>
      <c r="C7" s="95"/>
      <c r="D7" s="96"/>
      <c r="E7" s="97"/>
      <c r="F7" s="97"/>
      <c r="G7" s="97"/>
      <c r="H7" s="97"/>
      <c r="I7" s="97"/>
      <c r="J7" s="9"/>
      <c r="K7" s="9"/>
    </row>
    <row r="8" spans="1:12" ht="42" customHeight="1" x14ac:dyDescent="0.25">
      <c r="E8" s="98"/>
      <c r="F8" s="98"/>
      <c r="G8" s="98"/>
      <c r="H8" s="98"/>
      <c r="I8" s="98"/>
      <c r="J8" s="9"/>
      <c r="K8" s="9"/>
    </row>
    <row r="9" spans="1:12" ht="46.5" customHeight="1" x14ac:dyDescent="0.25">
      <c r="E9" s="99"/>
      <c r="F9" s="99"/>
      <c r="G9" s="99"/>
      <c r="H9" s="99"/>
      <c r="I9" s="99"/>
      <c r="J9" s="9"/>
      <c r="K9" s="9"/>
    </row>
    <row r="10" spans="1:12" ht="30.75" customHeight="1" x14ac:dyDescent="0.25">
      <c r="A10" s="100" t="s">
        <v>13</v>
      </c>
      <c r="B10" s="100"/>
      <c r="C10" s="100"/>
      <c r="D10" s="100"/>
      <c r="E10" s="98"/>
      <c r="F10" s="98"/>
      <c r="G10" s="98"/>
      <c r="H10" s="98"/>
      <c r="I10" s="98"/>
      <c r="J10" s="9"/>
      <c r="K10" s="9"/>
    </row>
    <row r="11" spans="1:12" ht="29.25" customHeight="1" x14ac:dyDescent="0.25">
      <c r="A11" s="93" t="s">
        <v>14</v>
      </c>
      <c r="B11" s="93"/>
      <c r="C11" s="93"/>
      <c r="D11" s="93"/>
      <c r="E11" s="94"/>
      <c r="F11" s="94"/>
      <c r="G11" s="94"/>
      <c r="H11" s="94"/>
      <c r="I11" s="94"/>
      <c r="J11" s="9"/>
      <c r="K11" s="9"/>
    </row>
    <row r="12" spans="1:12" ht="29.25" customHeight="1" x14ac:dyDescent="0.25">
      <c r="A12" s="93" t="s">
        <v>15</v>
      </c>
      <c r="B12" s="93"/>
      <c r="C12" s="93"/>
      <c r="D12" s="93"/>
      <c r="E12" s="94"/>
      <c r="F12" s="94"/>
      <c r="G12" s="94"/>
      <c r="H12" s="94"/>
      <c r="I12" s="94"/>
      <c r="J12" s="9"/>
      <c r="K12" s="9"/>
    </row>
    <row r="13" spans="1:12" ht="29.25" customHeight="1" x14ac:dyDescent="0.25">
      <c r="A13" s="93" t="s">
        <v>16</v>
      </c>
      <c r="B13" s="93"/>
      <c r="C13" s="93"/>
      <c r="D13" s="93"/>
      <c r="E13" s="94"/>
      <c r="F13" s="94"/>
      <c r="G13" s="94"/>
      <c r="H13" s="94"/>
      <c r="I13" s="94"/>
      <c r="J13" s="9"/>
      <c r="K13" s="9"/>
    </row>
    <row r="14" spans="1:12" ht="31.5" customHeight="1" x14ac:dyDescent="0.25">
      <c r="A14" s="93" t="s">
        <v>17</v>
      </c>
      <c r="B14" s="93"/>
      <c r="C14" s="93"/>
      <c r="D14" s="93"/>
      <c r="E14" s="94"/>
      <c r="F14" s="94"/>
      <c r="G14" s="94"/>
      <c r="H14" s="94"/>
      <c r="I14" s="94"/>
      <c r="J14" s="9"/>
      <c r="K14" s="9"/>
    </row>
    <row r="15" spans="1:12" x14ac:dyDescent="0.25">
      <c r="E15" s="9"/>
      <c r="F15" s="9"/>
      <c r="G15" s="9"/>
      <c r="H15" s="9"/>
      <c r="I15" s="9"/>
      <c r="J15" s="9"/>
      <c r="K15" s="9"/>
    </row>
    <row r="16" spans="1:12" x14ac:dyDescent="0.25">
      <c r="E16" s="9"/>
      <c r="F16" s="9"/>
      <c r="G16" s="9"/>
      <c r="H16" s="9"/>
      <c r="I16" s="9"/>
      <c r="J16" s="9"/>
      <c r="K16" s="9"/>
    </row>
    <row r="17" spans="1:11" ht="25.5" customHeight="1" x14ac:dyDescent="0.25">
      <c r="A17" s="100" t="s">
        <v>18</v>
      </c>
      <c r="B17" s="100"/>
      <c r="C17" s="100"/>
      <c r="D17" s="100"/>
      <c r="E17" s="101"/>
      <c r="F17" s="101"/>
      <c r="G17" s="101"/>
      <c r="H17" s="101"/>
      <c r="I17" s="101"/>
      <c r="J17" s="10"/>
      <c r="K17" s="10"/>
    </row>
    <row r="18" spans="1:11" ht="25.5" customHeight="1" x14ac:dyDescent="0.25">
      <c r="A18" s="100" t="s">
        <v>19</v>
      </c>
      <c r="B18" s="100"/>
      <c r="C18" s="100"/>
      <c r="D18" s="100"/>
      <c r="E18" s="102"/>
      <c r="F18" s="102"/>
      <c r="G18" s="102"/>
      <c r="H18" s="102"/>
      <c r="I18" s="102"/>
      <c r="J18" s="102"/>
      <c r="K18" s="102"/>
    </row>
  </sheetData>
  <sheetProtection algorithmName="SHA-512" hashValue="tyMZ02yYMPhA/KiOjWWHC3Myz5T+/3JqgQsdKwv20YVCvq1NkZ7BzuT9AKC6PkwA3TLeW2C5eHzsCV0jcRo2Ow==" saltValue="llwxLE1K/mXNUTvolmcWJQ==" spinCount="100000" sheet="1" selectLockedCells="1"/>
  <mergeCells count="22">
    <mergeCell ref="A17:D17"/>
    <mergeCell ref="A18:D18"/>
    <mergeCell ref="E17:I17"/>
    <mergeCell ref="E18:K18"/>
    <mergeCell ref="A12:D12"/>
    <mergeCell ref="E12:I12"/>
    <mergeCell ref="A13:D13"/>
    <mergeCell ref="A14:D14"/>
    <mergeCell ref="E13:I13"/>
    <mergeCell ref="E14:I14"/>
    <mergeCell ref="E8:I8"/>
    <mergeCell ref="E9:I9"/>
    <mergeCell ref="A10:D10"/>
    <mergeCell ref="E10:I10"/>
    <mergeCell ref="A11:D11"/>
    <mergeCell ref="E11:I11"/>
    <mergeCell ref="A2:L2"/>
    <mergeCell ref="A4:L4"/>
    <mergeCell ref="A6:D6"/>
    <mergeCell ref="E6:I6"/>
    <mergeCell ref="A7:D7"/>
    <mergeCell ref="E7:I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0D5BF-9DB1-4498-B660-25257BAC6214}">
  <sheetPr>
    <tabColor theme="6" tint="0.39997558519241921"/>
  </sheetPr>
  <dimension ref="A1:M135"/>
  <sheetViews>
    <sheetView workbookViewId="0">
      <pane ySplit="9" topLeftCell="A74" activePane="bottomLeft" state="frozen"/>
      <selection pane="bottomLeft" activeCell="C4" sqref="C4:D4"/>
    </sheetView>
  </sheetViews>
  <sheetFormatPr defaultRowHeight="18" x14ac:dyDescent="0.25"/>
  <cols>
    <col min="1" max="1" width="15.42578125" style="27" customWidth="1"/>
    <col min="2" max="2" width="10.28515625" style="27" hidden="1" customWidth="1"/>
    <col min="3" max="3" width="60.42578125" style="27" customWidth="1"/>
    <col min="4" max="4" width="9.28515625" style="27" customWidth="1"/>
    <col min="5" max="5" width="12" style="27" bestFit="1" customWidth="1"/>
    <col min="6" max="6" width="11.85546875" style="27" hidden="1" customWidth="1"/>
    <col min="7" max="7" width="16.28515625" style="27" customWidth="1"/>
    <col min="8" max="8" width="23.7109375" style="27" customWidth="1"/>
    <col min="9" max="9" width="9.140625" style="27"/>
    <col min="10" max="10" width="11.28515625" style="27" bestFit="1" customWidth="1"/>
    <col min="11" max="11" width="10.28515625" style="27" bestFit="1" customWidth="1"/>
    <col min="12" max="12" width="9.140625" style="27"/>
    <col min="13" max="13" width="9.5703125" style="27" bestFit="1" customWidth="1"/>
    <col min="14" max="16384" width="9.140625" style="27"/>
  </cols>
  <sheetData>
    <row r="1" spans="1:13" x14ac:dyDescent="0.3">
      <c r="A1" s="70" t="str">
        <f>Sheet1!A2</f>
        <v>RFX. No. 5002004608 NIT-…</v>
      </c>
      <c r="B1" s="70"/>
      <c r="C1" s="70"/>
      <c r="D1" s="71"/>
      <c r="E1" s="71"/>
      <c r="F1" s="71"/>
      <c r="G1" s="71"/>
      <c r="H1" s="71"/>
    </row>
    <row r="2" spans="1:13" x14ac:dyDescent="0.3">
      <c r="A2" s="120" t="str">
        <f>Sheet1!B3</f>
        <v>Construction of Store for mandatory spares under ERSS(TBCB) package at Banka Substation</v>
      </c>
      <c r="B2" s="120"/>
      <c r="C2" s="120"/>
      <c r="D2" s="120"/>
      <c r="E2" s="120"/>
      <c r="F2" s="120"/>
      <c r="G2" s="120"/>
      <c r="H2" s="120"/>
    </row>
    <row r="3" spans="1:13" x14ac:dyDescent="0.3">
      <c r="A3" s="71"/>
      <c r="B3" s="71"/>
      <c r="C3" s="71"/>
      <c r="D3" s="71"/>
      <c r="E3" s="71"/>
      <c r="F3" s="71"/>
      <c r="G3" s="71"/>
      <c r="H3" s="71" t="s">
        <v>250</v>
      </c>
    </row>
    <row r="4" spans="1:13" ht="37.5" customHeight="1" x14ac:dyDescent="0.3">
      <c r="A4" s="121" t="s">
        <v>11</v>
      </c>
      <c r="B4" s="122"/>
      <c r="C4" s="106">
        <f>Details!E6</f>
        <v>0</v>
      </c>
      <c r="D4" s="107"/>
      <c r="E4" s="71"/>
      <c r="F4" s="71"/>
      <c r="G4" s="72" t="s">
        <v>20</v>
      </c>
      <c r="H4" s="71"/>
    </row>
    <row r="5" spans="1:13" x14ac:dyDescent="0.3">
      <c r="A5" s="109" t="s">
        <v>12</v>
      </c>
      <c r="B5" s="110"/>
      <c r="C5" s="106">
        <f>Details!E7</f>
        <v>0</v>
      </c>
      <c r="D5" s="107"/>
      <c r="E5" s="71"/>
      <c r="F5" s="71"/>
      <c r="G5" s="123" t="s">
        <v>21</v>
      </c>
      <c r="H5" s="123"/>
    </row>
    <row r="6" spans="1:13" x14ac:dyDescent="0.3">
      <c r="A6" s="104"/>
      <c r="B6" s="105"/>
      <c r="C6" s="106">
        <f>Details!E9</f>
        <v>0</v>
      </c>
      <c r="D6" s="107"/>
      <c r="E6" s="71"/>
      <c r="F6" s="71"/>
      <c r="G6" s="108" t="s">
        <v>22</v>
      </c>
      <c r="H6" s="108"/>
    </row>
    <row r="7" spans="1:13" x14ac:dyDescent="0.3">
      <c r="A7" s="109"/>
      <c r="B7" s="110"/>
      <c r="C7" s="111">
        <f>Details!E9</f>
        <v>0</v>
      </c>
      <c r="D7" s="112"/>
      <c r="E7" s="71"/>
      <c r="F7" s="71"/>
      <c r="G7" s="108" t="s">
        <v>23</v>
      </c>
      <c r="H7" s="108"/>
    </row>
    <row r="8" spans="1:13" ht="25.5" x14ac:dyDescent="0.25">
      <c r="A8" s="134"/>
      <c r="B8" s="134"/>
      <c r="C8" s="134"/>
      <c r="D8" s="134"/>
      <c r="E8" s="134"/>
      <c r="F8" s="134"/>
      <c r="G8" s="134"/>
      <c r="H8" s="134"/>
    </row>
    <row r="9" spans="1:13" ht="54" x14ac:dyDescent="0.25">
      <c r="A9" s="28" t="s">
        <v>52</v>
      </c>
      <c r="B9" s="29" t="s">
        <v>53</v>
      </c>
      <c r="C9" s="28" t="s">
        <v>39</v>
      </c>
      <c r="D9" s="28" t="s">
        <v>36</v>
      </c>
      <c r="E9" s="28" t="s">
        <v>54</v>
      </c>
      <c r="F9" s="29" t="s">
        <v>55</v>
      </c>
      <c r="G9" s="29" t="s">
        <v>248</v>
      </c>
      <c r="H9" s="29" t="s">
        <v>56</v>
      </c>
    </row>
    <row r="10" spans="1:13" x14ac:dyDescent="0.25">
      <c r="A10" s="132" t="s">
        <v>57</v>
      </c>
      <c r="B10" s="133"/>
      <c r="C10" s="133"/>
      <c r="D10" s="133"/>
      <c r="E10" s="133"/>
      <c r="F10" s="133"/>
      <c r="G10" s="133"/>
      <c r="H10" s="133"/>
    </row>
    <row r="11" spans="1:13" ht="108" x14ac:dyDescent="0.25">
      <c r="A11" s="30">
        <v>1</v>
      </c>
      <c r="B11" s="30" t="s">
        <v>58</v>
      </c>
      <c r="C11" s="31" t="s">
        <v>59</v>
      </c>
      <c r="D11" s="30" t="s">
        <v>40</v>
      </c>
      <c r="E11" s="32">
        <v>287.19</v>
      </c>
      <c r="F11" s="32">
        <v>177.5</v>
      </c>
      <c r="G11" s="32">
        <f>F11/1.18</f>
        <v>150.42372881355934</v>
      </c>
      <c r="H11" s="32">
        <f>E11*G11</f>
        <v>43200.190677966108</v>
      </c>
      <c r="K11" s="33"/>
      <c r="M11" s="33"/>
    </row>
    <row r="12" spans="1:13" ht="90" x14ac:dyDescent="0.25">
      <c r="A12" s="30">
        <v>2</v>
      </c>
      <c r="B12" s="30">
        <v>2.25</v>
      </c>
      <c r="C12" s="31" t="s">
        <v>60</v>
      </c>
      <c r="D12" s="30" t="s">
        <v>40</v>
      </c>
      <c r="E12" s="32">
        <v>188.58997769999999</v>
      </c>
      <c r="F12" s="32">
        <v>196</v>
      </c>
      <c r="G12" s="32">
        <f t="shared" ref="G12:G62" si="0">F12/1.18</f>
        <v>166.10169491525426</v>
      </c>
      <c r="H12" s="32">
        <f t="shared" ref="H12:H68" si="1">E12*G12</f>
        <v>31325.114940000003</v>
      </c>
      <c r="K12" s="33"/>
      <c r="M12" s="33"/>
    </row>
    <row r="13" spans="1:13" ht="108" x14ac:dyDescent="0.25">
      <c r="A13" s="34">
        <v>3</v>
      </c>
      <c r="B13" s="30" t="s">
        <v>61</v>
      </c>
      <c r="C13" s="31" t="s">
        <v>62</v>
      </c>
      <c r="D13" s="30" t="s">
        <v>40</v>
      </c>
      <c r="E13" s="32">
        <v>36.195511500000002</v>
      </c>
      <c r="F13" s="32">
        <v>6812</v>
      </c>
      <c r="G13" s="32">
        <f t="shared" si="0"/>
        <v>5772.8813559322034</v>
      </c>
      <c r="H13" s="32">
        <f t="shared" si="1"/>
        <v>208952.39350677968</v>
      </c>
      <c r="K13" s="33"/>
      <c r="M13" s="33"/>
    </row>
    <row r="14" spans="1:13" ht="108" x14ac:dyDescent="0.25">
      <c r="A14" s="34">
        <v>4</v>
      </c>
      <c r="B14" s="30" t="s">
        <v>63</v>
      </c>
      <c r="C14" s="31" t="s">
        <v>64</v>
      </c>
      <c r="D14" s="30" t="s">
        <v>40</v>
      </c>
      <c r="E14" s="32">
        <v>104.00751799999999</v>
      </c>
      <c r="F14" s="32">
        <v>9045.75</v>
      </c>
      <c r="G14" s="32">
        <f t="shared" si="0"/>
        <v>7665.8898305084749</v>
      </c>
      <c r="H14" s="32">
        <f t="shared" si="1"/>
        <v>797310.1745326271</v>
      </c>
      <c r="K14" s="33"/>
      <c r="M14" s="33"/>
    </row>
    <row r="15" spans="1:13" ht="162" x14ac:dyDescent="0.25">
      <c r="A15" s="34">
        <v>5</v>
      </c>
      <c r="B15" s="30" t="s">
        <v>65</v>
      </c>
      <c r="C15" s="31" t="s">
        <v>66</v>
      </c>
      <c r="D15" s="30" t="s">
        <v>40</v>
      </c>
      <c r="E15" s="30">
        <v>95.058937500000013</v>
      </c>
      <c r="F15" s="30">
        <v>10852.95</v>
      </c>
      <c r="G15" s="32">
        <f t="shared" si="0"/>
        <v>9197.4152542372885</v>
      </c>
      <c r="H15" s="32">
        <f t="shared" si="1"/>
        <v>874296.52181408915</v>
      </c>
      <c r="K15" s="33"/>
      <c r="M15" s="33"/>
    </row>
    <row r="16" spans="1:13" ht="72" x14ac:dyDescent="0.25">
      <c r="A16" s="34">
        <v>6</v>
      </c>
      <c r="B16" s="35" t="s">
        <v>67</v>
      </c>
      <c r="C16" s="31" t="s">
        <v>68</v>
      </c>
      <c r="D16" s="30" t="s">
        <v>37</v>
      </c>
      <c r="E16" s="32">
        <v>17517.848084000001</v>
      </c>
      <c r="F16" s="32">
        <v>107.85</v>
      </c>
      <c r="G16" s="32">
        <f t="shared" si="0"/>
        <v>91.398305084745758</v>
      </c>
      <c r="H16" s="32">
        <f t="shared" si="1"/>
        <v>1601101.6236096611</v>
      </c>
      <c r="K16" s="33"/>
      <c r="M16" s="33"/>
    </row>
    <row r="17" spans="1:13" ht="180" x14ac:dyDescent="0.25">
      <c r="A17" s="34">
        <v>7</v>
      </c>
      <c r="B17" s="34">
        <v>11.4</v>
      </c>
      <c r="C17" s="31" t="s">
        <v>69</v>
      </c>
      <c r="D17" s="30" t="s">
        <v>31</v>
      </c>
      <c r="E17" s="30">
        <v>240</v>
      </c>
      <c r="F17" s="30">
        <v>978.45</v>
      </c>
      <c r="G17" s="32">
        <f t="shared" si="0"/>
        <v>829.19491525423734</v>
      </c>
      <c r="H17" s="32">
        <f t="shared" si="1"/>
        <v>199006.77966101698</v>
      </c>
      <c r="K17" s="33"/>
      <c r="M17" s="33"/>
    </row>
    <row r="18" spans="1:13" ht="36" x14ac:dyDescent="0.25">
      <c r="A18" s="34">
        <v>8</v>
      </c>
      <c r="B18" s="30">
        <v>5.9</v>
      </c>
      <c r="C18" s="31" t="s">
        <v>70</v>
      </c>
      <c r="D18" s="30"/>
      <c r="E18" s="30"/>
      <c r="F18" s="30"/>
      <c r="G18" s="32"/>
      <c r="H18" s="32"/>
      <c r="K18" s="33"/>
      <c r="M18" s="33"/>
    </row>
    <row r="19" spans="1:13" ht="36" x14ac:dyDescent="0.25">
      <c r="A19" s="30" t="s">
        <v>41</v>
      </c>
      <c r="B19" s="30" t="s">
        <v>71</v>
      </c>
      <c r="C19" s="31" t="s">
        <v>72</v>
      </c>
      <c r="D19" s="30" t="s">
        <v>31</v>
      </c>
      <c r="E19" s="32">
        <v>55.2</v>
      </c>
      <c r="F19" s="32">
        <v>392.15</v>
      </c>
      <c r="G19" s="32">
        <f t="shared" si="0"/>
        <v>332.33050847457628</v>
      </c>
      <c r="H19" s="32">
        <f t="shared" si="1"/>
        <v>18344.644067796613</v>
      </c>
      <c r="K19" s="33"/>
      <c r="M19" s="33"/>
    </row>
    <row r="20" spans="1:13" ht="36" x14ac:dyDescent="0.25">
      <c r="A20" s="30" t="s">
        <v>42</v>
      </c>
      <c r="B20" s="30" t="s">
        <v>73</v>
      </c>
      <c r="C20" s="31" t="s">
        <v>45</v>
      </c>
      <c r="D20" s="30" t="s">
        <v>31</v>
      </c>
      <c r="E20" s="32">
        <v>205.34999999999997</v>
      </c>
      <c r="F20" s="32">
        <v>736.4</v>
      </c>
      <c r="G20" s="32">
        <f t="shared" si="0"/>
        <v>624.06779661016947</v>
      </c>
      <c r="H20" s="32">
        <f t="shared" si="1"/>
        <v>128152.32203389828</v>
      </c>
      <c r="K20" s="33"/>
      <c r="M20" s="33"/>
    </row>
    <row r="21" spans="1:13" x14ac:dyDescent="0.25">
      <c r="A21" s="30" t="s">
        <v>44</v>
      </c>
      <c r="B21" s="30" t="s">
        <v>74</v>
      </c>
      <c r="C21" s="31" t="s">
        <v>43</v>
      </c>
      <c r="D21" s="30" t="s">
        <v>31</v>
      </c>
      <c r="E21" s="32">
        <v>314.88</v>
      </c>
      <c r="F21" s="32">
        <v>961.3</v>
      </c>
      <c r="G21" s="32">
        <f t="shared" si="0"/>
        <v>814.66101694915255</v>
      </c>
      <c r="H21" s="32">
        <f t="shared" si="1"/>
        <v>256520.46101694915</v>
      </c>
      <c r="K21" s="33"/>
      <c r="M21" s="33"/>
    </row>
    <row r="22" spans="1:13" ht="36" x14ac:dyDescent="0.25">
      <c r="A22" s="30" t="s">
        <v>46</v>
      </c>
      <c r="B22" s="30" t="s">
        <v>75</v>
      </c>
      <c r="C22" s="31" t="s">
        <v>76</v>
      </c>
      <c r="D22" s="30" t="s">
        <v>31</v>
      </c>
      <c r="E22" s="30">
        <v>296.95999999999998</v>
      </c>
      <c r="F22" s="32">
        <v>927.25</v>
      </c>
      <c r="G22" s="32">
        <f t="shared" si="0"/>
        <v>785.80508474576277</v>
      </c>
      <c r="H22" s="32">
        <f t="shared" si="1"/>
        <v>233352.67796610171</v>
      </c>
      <c r="K22" s="33"/>
      <c r="M22" s="33"/>
    </row>
    <row r="23" spans="1:13" ht="54" x14ac:dyDescent="0.25">
      <c r="A23" s="34">
        <v>9</v>
      </c>
      <c r="B23" s="30" t="s">
        <v>77</v>
      </c>
      <c r="C23" s="31" t="s">
        <v>78</v>
      </c>
      <c r="D23" s="30" t="s">
        <v>40</v>
      </c>
      <c r="E23" s="32">
        <v>4.6920000000000002</v>
      </c>
      <c r="F23" s="32">
        <v>7132.25</v>
      </c>
      <c r="G23" s="32">
        <f t="shared" si="0"/>
        <v>6044.2796610169498</v>
      </c>
      <c r="H23" s="32">
        <f t="shared" si="1"/>
        <v>28359.760169491528</v>
      </c>
      <c r="K23" s="33"/>
      <c r="M23" s="33"/>
    </row>
    <row r="24" spans="1:13" ht="72" x14ac:dyDescent="0.25">
      <c r="A24" s="34">
        <v>10</v>
      </c>
      <c r="B24" s="30" t="s">
        <v>79</v>
      </c>
      <c r="C24" s="31" t="s">
        <v>47</v>
      </c>
      <c r="D24" s="30" t="s">
        <v>40</v>
      </c>
      <c r="E24" s="32">
        <v>73.385916000000023</v>
      </c>
      <c r="F24" s="32">
        <v>9105.9500000000007</v>
      </c>
      <c r="G24" s="32">
        <f t="shared" si="0"/>
        <v>7716.9067796610179</v>
      </c>
      <c r="H24" s="32">
        <f t="shared" si="1"/>
        <v>566312.27271203417</v>
      </c>
      <c r="K24" s="33"/>
      <c r="M24" s="33"/>
    </row>
    <row r="25" spans="1:13" ht="72" x14ac:dyDescent="0.25">
      <c r="A25" s="34">
        <v>11</v>
      </c>
      <c r="B25" s="30" t="s">
        <v>80</v>
      </c>
      <c r="C25" s="31" t="s">
        <v>81</v>
      </c>
      <c r="D25" s="30" t="s">
        <v>31</v>
      </c>
      <c r="E25" s="32">
        <v>91.800000000000011</v>
      </c>
      <c r="F25" s="32">
        <v>1123.8</v>
      </c>
      <c r="G25" s="32">
        <f t="shared" si="0"/>
        <v>952.37288135593224</v>
      </c>
      <c r="H25" s="32">
        <f t="shared" si="1"/>
        <v>87427.830508474595</v>
      </c>
      <c r="K25" s="33"/>
      <c r="M25" s="33"/>
    </row>
    <row r="26" spans="1:13" ht="72" x14ac:dyDescent="0.25">
      <c r="A26" s="34">
        <v>12</v>
      </c>
      <c r="B26" s="30">
        <v>13.11</v>
      </c>
      <c r="C26" s="31" t="s">
        <v>48</v>
      </c>
      <c r="D26" s="30" t="s">
        <v>31</v>
      </c>
      <c r="E26" s="30">
        <v>387.19650000000007</v>
      </c>
      <c r="F26" s="30">
        <v>518.54999999999995</v>
      </c>
      <c r="G26" s="32">
        <f t="shared" si="0"/>
        <v>439.44915254237287</v>
      </c>
      <c r="H26" s="32">
        <f t="shared" si="1"/>
        <v>170153.17379237292</v>
      </c>
      <c r="K26" s="33"/>
      <c r="M26" s="33"/>
    </row>
    <row r="27" spans="1:13" x14ac:dyDescent="0.25">
      <c r="A27" s="34">
        <v>13</v>
      </c>
      <c r="B27" s="30" t="s">
        <v>82</v>
      </c>
      <c r="C27" s="31" t="s">
        <v>83</v>
      </c>
      <c r="D27" s="30" t="s">
        <v>31</v>
      </c>
      <c r="E27" s="30">
        <v>410.32499999999999</v>
      </c>
      <c r="F27" s="32">
        <v>343.65</v>
      </c>
      <c r="G27" s="32">
        <f t="shared" si="0"/>
        <v>291.22881355932202</v>
      </c>
      <c r="H27" s="32">
        <f t="shared" si="1"/>
        <v>119498.4629237288</v>
      </c>
      <c r="K27" s="33"/>
      <c r="M27" s="33"/>
    </row>
    <row r="28" spans="1:13" x14ac:dyDescent="0.25">
      <c r="A28" s="34">
        <v>14</v>
      </c>
      <c r="B28" s="30" t="s">
        <v>84</v>
      </c>
      <c r="C28" s="31" t="s">
        <v>85</v>
      </c>
      <c r="D28" s="30" t="s">
        <v>31</v>
      </c>
      <c r="E28" s="30">
        <v>342.6</v>
      </c>
      <c r="F28" s="32">
        <v>300.45</v>
      </c>
      <c r="G28" s="32">
        <f t="shared" si="0"/>
        <v>254.61864406779662</v>
      </c>
      <c r="H28" s="32">
        <f t="shared" si="1"/>
        <v>87232.347457627126</v>
      </c>
      <c r="K28" s="33"/>
      <c r="M28" s="33"/>
    </row>
    <row r="29" spans="1:13" ht="126" x14ac:dyDescent="0.25">
      <c r="A29" s="34">
        <v>15</v>
      </c>
      <c r="B29" s="30" t="s">
        <v>86</v>
      </c>
      <c r="C29" s="31" t="s">
        <v>87</v>
      </c>
      <c r="D29" s="30" t="s">
        <v>31</v>
      </c>
      <c r="E29" s="32">
        <v>387.19650000000007</v>
      </c>
      <c r="F29" s="32">
        <v>181.25</v>
      </c>
      <c r="G29" s="32">
        <f t="shared" si="0"/>
        <v>153.60169491525426</v>
      </c>
      <c r="H29" s="32">
        <f t="shared" si="1"/>
        <v>59474.038665254258</v>
      </c>
      <c r="K29" s="33"/>
      <c r="M29" s="33"/>
    </row>
    <row r="30" spans="1:13" ht="90" x14ac:dyDescent="0.25">
      <c r="A30" s="34">
        <v>16</v>
      </c>
      <c r="B30" s="30" t="s">
        <v>88</v>
      </c>
      <c r="C30" s="31" t="s">
        <v>89</v>
      </c>
      <c r="D30" s="30" t="s">
        <v>31</v>
      </c>
      <c r="E30" s="32">
        <v>752.92499999999995</v>
      </c>
      <c r="F30" s="32">
        <v>137.44999999999999</v>
      </c>
      <c r="G30" s="32">
        <f t="shared" si="0"/>
        <v>116.48305084745762</v>
      </c>
      <c r="H30" s="32">
        <f t="shared" si="1"/>
        <v>87703.001059322021</v>
      </c>
      <c r="K30" s="33"/>
      <c r="M30" s="33"/>
    </row>
    <row r="31" spans="1:13" ht="216" x14ac:dyDescent="0.25">
      <c r="A31" s="34">
        <v>17</v>
      </c>
      <c r="B31" s="30" t="s">
        <v>90</v>
      </c>
      <c r="C31" s="31" t="s">
        <v>91</v>
      </c>
      <c r="D31" s="30" t="s">
        <v>31</v>
      </c>
      <c r="E31" s="30">
        <v>12.069999999999999</v>
      </c>
      <c r="F31" s="32">
        <v>3653.2</v>
      </c>
      <c r="G31" s="32">
        <f t="shared" si="0"/>
        <v>3095.9322033898306</v>
      </c>
      <c r="H31" s="32">
        <f t="shared" si="1"/>
        <v>37367.90169491525</v>
      </c>
      <c r="K31" s="33"/>
      <c r="M31" s="33"/>
    </row>
    <row r="32" spans="1:13" ht="409.5" x14ac:dyDescent="0.25">
      <c r="A32" s="34">
        <v>18</v>
      </c>
      <c r="B32" s="30" t="s">
        <v>92</v>
      </c>
      <c r="C32" s="31" t="s">
        <v>93</v>
      </c>
      <c r="D32" s="30" t="s">
        <v>94</v>
      </c>
      <c r="E32" s="32">
        <v>16.5</v>
      </c>
      <c r="F32" s="32">
        <v>705.85</v>
      </c>
      <c r="G32" s="32">
        <f t="shared" si="0"/>
        <v>598.17796610169501</v>
      </c>
      <c r="H32" s="32">
        <f t="shared" si="1"/>
        <v>9869.9364406779678</v>
      </c>
      <c r="K32" s="33"/>
      <c r="M32" s="33"/>
    </row>
    <row r="33" spans="1:13" ht="306" x14ac:dyDescent="0.25">
      <c r="A33" s="34">
        <v>19</v>
      </c>
      <c r="B33" s="30" t="s">
        <v>95</v>
      </c>
      <c r="C33" s="31" t="s">
        <v>96</v>
      </c>
      <c r="D33" s="30" t="s">
        <v>31</v>
      </c>
      <c r="E33" s="32">
        <v>6.75</v>
      </c>
      <c r="F33" s="32">
        <v>4346.7</v>
      </c>
      <c r="G33" s="32">
        <f t="shared" si="0"/>
        <v>3683.6440677966102</v>
      </c>
      <c r="H33" s="32">
        <f t="shared" si="1"/>
        <v>24864.597457627118</v>
      </c>
      <c r="K33" s="33"/>
      <c r="M33" s="33"/>
    </row>
    <row r="34" spans="1:13" ht="409.5" x14ac:dyDescent="0.25">
      <c r="A34" s="34">
        <v>20</v>
      </c>
      <c r="B34" s="35" t="s">
        <v>97</v>
      </c>
      <c r="C34" s="31" t="s">
        <v>98</v>
      </c>
      <c r="D34" s="30" t="s">
        <v>31</v>
      </c>
      <c r="E34" s="32">
        <v>39.599999999999994</v>
      </c>
      <c r="F34" s="32">
        <v>8748.35</v>
      </c>
      <c r="G34" s="32">
        <f t="shared" si="0"/>
        <v>7413.8559322033907</v>
      </c>
      <c r="H34" s="32">
        <f t="shared" si="1"/>
        <v>293588.69491525425</v>
      </c>
      <c r="K34" s="33"/>
      <c r="M34" s="33"/>
    </row>
    <row r="35" spans="1:13" ht="126" x14ac:dyDescent="0.25">
      <c r="A35" s="34">
        <v>21</v>
      </c>
      <c r="B35" s="30" t="s">
        <v>99</v>
      </c>
      <c r="C35" s="31" t="s">
        <v>100</v>
      </c>
      <c r="D35" s="30" t="s">
        <v>31</v>
      </c>
      <c r="E35" s="32">
        <v>39.599999999999994</v>
      </c>
      <c r="F35" s="32">
        <v>1505.25</v>
      </c>
      <c r="G35" s="32">
        <f t="shared" si="0"/>
        <v>1275.6355932203392</v>
      </c>
      <c r="H35" s="32">
        <f t="shared" si="1"/>
        <v>50515.169491525427</v>
      </c>
      <c r="K35" s="33"/>
      <c r="M35" s="33"/>
    </row>
    <row r="36" spans="1:13" ht="90" x14ac:dyDescent="0.25">
      <c r="A36" s="34">
        <v>22</v>
      </c>
      <c r="B36" s="35" t="s">
        <v>101</v>
      </c>
      <c r="C36" s="31" t="s">
        <v>102</v>
      </c>
      <c r="D36" s="30" t="s">
        <v>40</v>
      </c>
      <c r="E36" s="30">
        <v>120</v>
      </c>
      <c r="F36" s="32">
        <v>2115</v>
      </c>
      <c r="G36" s="32">
        <f t="shared" si="0"/>
        <v>1792.3728813559323</v>
      </c>
      <c r="H36" s="32">
        <f t="shared" si="1"/>
        <v>215084.74576271189</v>
      </c>
      <c r="K36" s="33"/>
      <c r="M36" s="33"/>
    </row>
    <row r="37" spans="1:13" ht="72" x14ac:dyDescent="0.25">
      <c r="A37" s="34">
        <v>23</v>
      </c>
      <c r="B37" s="30">
        <v>10.1</v>
      </c>
      <c r="C37" s="31" t="s">
        <v>103</v>
      </c>
      <c r="D37" s="30" t="s">
        <v>37</v>
      </c>
      <c r="E37" s="32">
        <v>850.21199999999988</v>
      </c>
      <c r="F37" s="32">
        <v>117.35</v>
      </c>
      <c r="G37" s="32">
        <f t="shared" si="0"/>
        <v>99.449152542372886</v>
      </c>
      <c r="H37" s="32">
        <f t="shared" si="1"/>
        <v>84552.862881355919</v>
      </c>
      <c r="K37" s="33"/>
      <c r="M37" s="33"/>
    </row>
    <row r="38" spans="1:13" ht="125.25" customHeight="1" x14ac:dyDescent="0.25">
      <c r="A38" s="30">
        <v>24</v>
      </c>
      <c r="B38" s="30">
        <v>4.17</v>
      </c>
      <c r="C38" s="31" t="s">
        <v>104</v>
      </c>
      <c r="D38" s="30" t="s">
        <v>31</v>
      </c>
      <c r="E38" s="32">
        <v>33.840000000000003</v>
      </c>
      <c r="F38" s="32">
        <v>749.3</v>
      </c>
      <c r="G38" s="32">
        <f t="shared" si="0"/>
        <v>635</v>
      </c>
      <c r="H38" s="32">
        <f t="shared" si="1"/>
        <v>21488.400000000001</v>
      </c>
      <c r="K38" s="33"/>
      <c r="M38" s="33"/>
    </row>
    <row r="39" spans="1:13" ht="72" x14ac:dyDescent="0.25">
      <c r="A39" s="30" t="s">
        <v>105</v>
      </c>
      <c r="B39" s="32">
        <v>4.0999999999999996</v>
      </c>
      <c r="C39" s="31" t="s">
        <v>106</v>
      </c>
      <c r="D39" s="30" t="s">
        <v>31</v>
      </c>
      <c r="E39" s="30">
        <v>15.64</v>
      </c>
      <c r="F39" s="32">
        <v>410.85</v>
      </c>
      <c r="G39" s="32">
        <f t="shared" si="0"/>
        <v>348.17796610169495</v>
      </c>
      <c r="H39" s="32">
        <f t="shared" si="1"/>
        <v>5445.5033898305091</v>
      </c>
      <c r="K39" s="33"/>
      <c r="M39" s="33"/>
    </row>
    <row r="40" spans="1:13" ht="82.5" customHeight="1" x14ac:dyDescent="0.25">
      <c r="A40" s="30" t="s">
        <v>107</v>
      </c>
      <c r="B40" s="32">
        <v>4.13</v>
      </c>
      <c r="C40" s="31" t="s">
        <v>108</v>
      </c>
      <c r="D40" s="30" t="s">
        <v>31</v>
      </c>
      <c r="E40" s="30">
        <v>15.64</v>
      </c>
      <c r="F40" s="32">
        <v>146.15</v>
      </c>
      <c r="G40" s="32">
        <f t="shared" si="0"/>
        <v>123.85593220338984</v>
      </c>
      <c r="H40" s="32">
        <f t="shared" si="1"/>
        <v>1937.1067796610171</v>
      </c>
      <c r="K40" s="33"/>
      <c r="M40" s="33"/>
    </row>
    <row r="41" spans="1:13" ht="54" x14ac:dyDescent="0.25">
      <c r="A41" s="30">
        <v>26</v>
      </c>
      <c r="B41" s="30" t="s">
        <v>109</v>
      </c>
      <c r="C41" s="31" t="s">
        <v>110</v>
      </c>
      <c r="D41" s="30" t="s">
        <v>31</v>
      </c>
      <c r="E41" s="32">
        <v>100</v>
      </c>
      <c r="F41" s="32">
        <v>155.9</v>
      </c>
      <c r="G41" s="32">
        <f t="shared" si="0"/>
        <v>132.11864406779662</v>
      </c>
      <c r="H41" s="32">
        <f t="shared" si="1"/>
        <v>13211.864406779663</v>
      </c>
      <c r="K41" s="33"/>
      <c r="M41" s="33"/>
    </row>
    <row r="42" spans="1:13" ht="72" x14ac:dyDescent="0.25">
      <c r="A42" s="30">
        <v>27</v>
      </c>
      <c r="B42" s="30">
        <v>11.2</v>
      </c>
      <c r="C42" s="31" t="s">
        <v>111</v>
      </c>
      <c r="D42" s="30" t="s">
        <v>31</v>
      </c>
      <c r="E42" s="30">
        <v>65.25</v>
      </c>
      <c r="F42" s="32">
        <v>792.05</v>
      </c>
      <c r="G42" s="32">
        <f t="shared" si="0"/>
        <v>671.22881355932202</v>
      </c>
      <c r="H42" s="32">
        <f t="shared" si="1"/>
        <v>43797.680084745763</v>
      </c>
      <c r="K42" s="33"/>
      <c r="M42" s="33"/>
    </row>
    <row r="43" spans="1:13" ht="126" x14ac:dyDescent="0.25">
      <c r="A43" s="30">
        <v>28</v>
      </c>
      <c r="B43" s="35" t="s">
        <v>112</v>
      </c>
      <c r="C43" s="31" t="s">
        <v>113</v>
      </c>
      <c r="D43" s="30" t="s">
        <v>94</v>
      </c>
      <c r="E43" s="30">
        <v>25</v>
      </c>
      <c r="F43" s="32">
        <v>355.4</v>
      </c>
      <c r="G43" s="32">
        <f t="shared" si="0"/>
        <v>301.18644067796612</v>
      </c>
      <c r="H43" s="32">
        <f t="shared" si="1"/>
        <v>7529.6610169491532</v>
      </c>
      <c r="K43" s="33"/>
      <c r="M43" s="33"/>
    </row>
    <row r="44" spans="1:13" ht="165.75" customHeight="1" x14ac:dyDescent="0.25">
      <c r="A44" s="30">
        <v>29</v>
      </c>
      <c r="B44" s="35" t="s">
        <v>114</v>
      </c>
      <c r="C44" s="36" t="s">
        <v>115</v>
      </c>
      <c r="D44" s="30" t="s">
        <v>94</v>
      </c>
      <c r="E44" s="30">
        <v>20</v>
      </c>
      <c r="F44" s="30">
        <v>537.6</v>
      </c>
      <c r="G44" s="32">
        <f t="shared" si="0"/>
        <v>455.59322033898309</v>
      </c>
      <c r="H44" s="32">
        <f t="shared" si="1"/>
        <v>9111.8644067796613</v>
      </c>
      <c r="K44" s="33"/>
      <c r="M44" s="33"/>
    </row>
    <row r="45" spans="1:13" ht="162" x14ac:dyDescent="0.25">
      <c r="A45" s="30">
        <v>30</v>
      </c>
      <c r="B45" s="35" t="s">
        <v>116</v>
      </c>
      <c r="C45" s="36" t="s">
        <v>117</v>
      </c>
      <c r="D45" s="35" t="s">
        <v>49</v>
      </c>
      <c r="E45" s="32">
        <v>1</v>
      </c>
      <c r="F45" s="35">
        <v>8006.6</v>
      </c>
      <c r="G45" s="32">
        <f t="shared" si="0"/>
        <v>6785.2542372881362</v>
      </c>
      <c r="H45" s="32">
        <f t="shared" si="1"/>
        <v>6785.2542372881362</v>
      </c>
      <c r="K45" s="33"/>
      <c r="M45" s="33"/>
    </row>
    <row r="46" spans="1:13" ht="108" x14ac:dyDescent="0.25">
      <c r="A46" s="30">
        <v>31</v>
      </c>
      <c r="B46" s="35" t="s">
        <v>118</v>
      </c>
      <c r="C46" s="36" t="s">
        <v>119</v>
      </c>
      <c r="D46" s="35" t="s">
        <v>49</v>
      </c>
      <c r="E46" s="32">
        <v>1</v>
      </c>
      <c r="F46" s="35">
        <v>3960.55</v>
      </c>
      <c r="G46" s="32">
        <f t="shared" si="0"/>
        <v>3356.398305084746</v>
      </c>
      <c r="H46" s="32">
        <f t="shared" si="1"/>
        <v>3356.398305084746</v>
      </c>
      <c r="K46" s="33"/>
      <c r="M46" s="33"/>
    </row>
    <row r="47" spans="1:13" ht="54" x14ac:dyDescent="0.25">
      <c r="A47" s="30">
        <v>32</v>
      </c>
      <c r="B47" s="35" t="s">
        <v>120</v>
      </c>
      <c r="C47" s="36" t="s">
        <v>121</v>
      </c>
      <c r="D47" s="35" t="s">
        <v>49</v>
      </c>
      <c r="E47" s="32">
        <v>1</v>
      </c>
      <c r="F47" s="35">
        <v>208.45</v>
      </c>
      <c r="G47" s="32">
        <f t="shared" si="0"/>
        <v>176.65254237288136</v>
      </c>
      <c r="H47" s="32">
        <f t="shared" si="1"/>
        <v>176.65254237288136</v>
      </c>
      <c r="K47" s="33"/>
      <c r="M47" s="33"/>
    </row>
    <row r="48" spans="1:13" ht="36" x14ac:dyDescent="0.25">
      <c r="A48" s="30">
        <v>33</v>
      </c>
      <c r="B48" s="30" t="s">
        <v>122</v>
      </c>
      <c r="C48" s="36" t="s">
        <v>123</v>
      </c>
      <c r="D48" s="35" t="s">
        <v>49</v>
      </c>
      <c r="E48" s="32">
        <v>1</v>
      </c>
      <c r="F48" s="35">
        <v>506.8</v>
      </c>
      <c r="G48" s="32">
        <f t="shared" si="0"/>
        <v>429.49152542372883</v>
      </c>
      <c r="H48" s="32">
        <f t="shared" si="1"/>
        <v>429.49152542372883</v>
      </c>
      <c r="K48" s="33"/>
      <c r="M48" s="33"/>
    </row>
    <row r="49" spans="1:13" ht="72" x14ac:dyDescent="0.25">
      <c r="A49" s="30">
        <v>34</v>
      </c>
      <c r="B49" s="35">
        <v>17.309999999999999</v>
      </c>
      <c r="C49" s="31" t="s">
        <v>124</v>
      </c>
      <c r="D49" s="35" t="s">
        <v>49</v>
      </c>
      <c r="E49" s="32">
        <v>1</v>
      </c>
      <c r="F49" s="30">
        <v>1607.95</v>
      </c>
      <c r="G49" s="32">
        <f t="shared" si="0"/>
        <v>1362.6694915254238</v>
      </c>
      <c r="H49" s="32">
        <f t="shared" si="1"/>
        <v>1362.6694915254238</v>
      </c>
      <c r="K49" s="33"/>
      <c r="M49" s="33"/>
    </row>
    <row r="50" spans="1:13" ht="72" x14ac:dyDescent="0.25">
      <c r="A50" s="30">
        <v>35</v>
      </c>
      <c r="B50" s="30">
        <v>17.329999999999998</v>
      </c>
      <c r="C50" s="36" t="s">
        <v>125</v>
      </c>
      <c r="D50" s="35" t="s">
        <v>49</v>
      </c>
      <c r="E50" s="32">
        <v>1</v>
      </c>
      <c r="F50" s="35">
        <v>1083.5</v>
      </c>
      <c r="G50" s="32">
        <f t="shared" si="0"/>
        <v>918.22033898305085</v>
      </c>
      <c r="H50" s="32">
        <f t="shared" si="1"/>
        <v>918.22033898305085</v>
      </c>
      <c r="K50" s="33"/>
      <c r="M50" s="33"/>
    </row>
    <row r="51" spans="1:13" ht="90" x14ac:dyDescent="0.25">
      <c r="A51" s="30">
        <v>36</v>
      </c>
      <c r="B51" s="35">
        <v>17.72</v>
      </c>
      <c r="C51" s="31" t="s">
        <v>126</v>
      </c>
      <c r="D51" s="35" t="s">
        <v>49</v>
      </c>
      <c r="E51" s="32">
        <v>1</v>
      </c>
      <c r="F51" s="30">
        <v>231.95</v>
      </c>
      <c r="G51" s="32">
        <f t="shared" si="0"/>
        <v>196.56779661016949</v>
      </c>
      <c r="H51" s="32">
        <f t="shared" si="1"/>
        <v>196.56779661016949</v>
      </c>
      <c r="K51" s="33"/>
      <c r="M51" s="33"/>
    </row>
    <row r="52" spans="1:13" ht="54" x14ac:dyDescent="0.25">
      <c r="A52" s="30">
        <v>37</v>
      </c>
      <c r="B52" s="30" t="s">
        <v>127</v>
      </c>
      <c r="C52" s="31" t="s">
        <v>128</v>
      </c>
      <c r="D52" s="35" t="s">
        <v>49</v>
      </c>
      <c r="E52" s="30">
        <v>3</v>
      </c>
      <c r="F52" s="35">
        <v>193.7</v>
      </c>
      <c r="G52" s="32">
        <f t="shared" si="0"/>
        <v>164.15254237288136</v>
      </c>
      <c r="H52" s="32">
        <f t="shared" si="1"/>
        <v>492.45762711864404</v>
      </c>
      <c r="K52" s="33"/>
      <c r="M52" s="33"/>
    </row>
    <row r="53" spans="1:13" ht="54" x14ac:dyDescent="0.25">
      <c r="A53" s="30">
        <v>38</v>
      </c>
      <c r="B53" s="30" t="s">
        <v>129</v>
      </c>
      <c r="C53" s="31" t="s">
        <v>130</v>
      </c>
      <c r="D53" s="30" t="s">
        <v>131</v>
      </c>
      <c r="E53" s="32">
        <v>3</v>
      </c>
      <c r="F53" s="32">
        <v>441.6</v>
      </c>
      <c r="G53" s="32">
        <f t="shared" si="0"/>
        <v>374.23728813559325</v>
      </c>
      <c r="H53" s="32">
        <f t="shared" si="1"/>
        <v>1122.7118644067798</v>
      </c>
      <c r="K53" s="33"/>
      <c r="M53" s="33"/>
    </row>
    <row r="54" spans="1:13" ht="72" x14ac:dyDescent="0.25">
      <c r="A54" s="30">
        <v>39</v>
      </c>
      <c r="B54" s="35" t="s">
        <v>132</v>
      </c>
      <c r="C54" s="31" t="s">
        <v>133</v>
      </c>
      <c r="D54" s="30" t="s">
        <v>31</v>
      </c>
      <c r="E54" s="30">
        <v>20</v>
      </c>
      <c r="F54" s="32">
        <f>792.05*75/125</f>
        <v>475.23</v>
      </c>
      <c r="G54" s="32">
        <f t="shared" si="0"/>
        <v>402.73728813559325</v>
      </c>
      <c r="H54" s="32">
        <f t="shared" si="1"/>
        <v>8054.7457627118647</v>
      </c>
      <c r="K54" s="33"/>
      <c r="M54" s="33"/>
    </row>
    <row r="55" spans="1:13" ht="90" x14ac:dyDescent="0.25">
      <c r="A55" s="30">
        <v>40</v>
      </c>
      <c r="B55" s="30">
        <v>18.48</v>
      </c>
      <c r="C55" s="31" t="s">
        <v>134</v>
      </c>
      <c r="D55" s="35" t="s">
        <v>135</v>
      </c>
      <c r="E55" s="30">
        <v>1000</v>
      </c>
      <c r="F55" s="30">
        <v>11</v>
      </c>
      <c r="G55" s="32">
        <f t="shared" si="0"/>
        <v>9.3220338983050848</v>
      </c>
      <c r="H55" s="32">
        <f t="shared" si="1"/>
        <v>9322.0338983050842</v>
      </c>
      <c r="K55" s="33"/>
      <c r="M55" s="33"/>
    </row>
    <row r="56" spans="1:13" ht="90" x14ac:dyDescent="0.25">
      <c r="A56" s="30">
        <v>41</v>
      </c>
      <c r="B56" s="35" t="s">
        <v>136</v>
      </c>
      <c r="C56" s="31" t="s">
        <v>137</v>
      </c>
      <c r="D56" s="30" t="s">
        <v>94</v>
      </c>
      <c r="E56" s="32">
        <v>77</v>
      </c>
      <c r="F56" s="30">
        <v>377.4</v>
      </c>
      <c r="G56" s="32">
        <f t="shared" si="0"/>
        <v>319.83050847457628</v>
      </c>
      <c r="H56" s="32">
        <f t="shared" si="1"/>
        <v>24626.949152542373</v>
      </c>
      <c r="K56" s="33"/>
      <c r="M56" s="33"/>
    </row>
    <row r="57" spans="1:13" ht="108" x14ac:dyDescent="0.25">
      <c r="A57" s="30">
        <v>42</v>
      </c>
      <c r="B57" s="35" t="s">
        <v>138</v>
      </c>
      <c r="C57" s="31" t="s">
        <v>139</v>
      </c>
      <c r="D57" s="30" t="s">
        <v>49</v>
      </c>
      <c r="E57" s="32">
        <v>70</v>
      </c>
      <c r="F57" s="30">
        <v>371.3</v>
      </c>
      <c r="G57" s="32">
        <f t="shared" si="0"/>
        <v>314.66101694915255</v>
      </c>
      <c r="H57" s="32">
        <f t="shared" si="1"/>
        <v>22026.271186440677</v>
      </c>
      <c r="K57" s="33"/>
      <c r="M57" s="33"/>
    </row>
    <row r="58" spans="1:13" ht="54" x14ac:dyDescent="0.25">
      <c r="A58" s="30">
        <v>43</v>
      </c>
      <c r="B58" s="30">
        <v>2.27</v>
      </c>
      <c r="C58" s="31" t="s">
        <v>140</v>
      </c>
      <c r="D58" s="30" t="s">
        <v>40</v>
      </c>
      <c r="E58" s="32">
        <v>48</v>
      </c>
      <c r="F58" s="32">
        <v>2123.75</v>
      </c>
      <c r="G58" s="32">
        <f t="shared" si="0"/>
        <v>1799.7881355932204</v>
      </c>
      <c r="H58" s="32">
        <f t="shared" si="1"/>
        <v>86389.830508474581</v>
      </c>
      <c r="K58" s="33"/>
      <c r="M58" s="33"/>
    </row>
    <row r="59" spans="1:13" ht="108" x14ac:dyDescent="0.25">
      <c r="A59" s="30">
        <v>44</v>
      </c>
      <c r="B59" s="30" t="s">
        <v>141</v>
      </c>
      <c r="C59" s="31" t="s">
        <v>142</v>
      </c>
      <c r="D59" s="30" t="s">
        <v>40</v>
      </c>
      <c r="E59" s="32">
        <v>2</v>
      </c>
      <c r="F59" s="32">
        <v>7878.5</v>
      </c>
      <c r="G59" s="32">
        <f t="shared" si="0"/>
        <v>6676.6949152542375</v>
      </c>
      <c r="H59" s="32">
        <f t="shared" si="1"/>
        <v>13353.389830508475</v>
      </c>
      <c r="K59" s="33"/>
      <c r="M59" s="33"/>
    </row>
    <row r="60" spans="1:13" x14ac:dyDescent="0.25">
      <c r="A60" s="30">
        <v>45</v>
      </c>
      <c r="B60" s="30">
        <v>13.18</v>
      </c>
      <c r="C60" s="31" t="s">
        <v>143</v>
      </c>
      <c r="D60" s="30" t="s">
        <v>31</v>
      </c>
      <c r="E60" s="32">
        <v>260.76</v>
      </c>
      <c r="F60" s="32">
        <v>79.95</v>
      </c>
      <c r="G60" s="32">
        <f t="shared" si="0"/>
        <v>67.754237288135599</v>
      </c>
      <c r="H60" s="32">
        <f t="shared" si="1"/>
        <v>17667.594915254238</v>
      </c>
      <c r="K60" s="33"/>
      <c r="M60" s="33"/>
    </row>
    <row r="61" spans="1:13" ht="90" x14ac:dyDescent="0.25">
      <c r="A61" s="30">
        <v>46</v>
      </c>
      <c r="B61" s="30" t="s">
        <v>144</v>
      </c>
      <c r="C61" s="31" t="s">
        <v>145</v>
      </c>
      <c r="D61" s="30" t="s">
        <v>94</v>
      </c>
      <c r="E61" s="32">
        <v>87.6</v>
      </c>
      <c r="F61" s="32">
        <v>96.75</v>
      </c>
      <c r="G61" s="32">
        <f t="shared" si="0"/>
        <v>81.991525423728817</v>
      </c>
      <c r="H61" s="32">
        <f t="shared" si="1"/>
        <v>7182.4576271186443</v>
      </c>
      <c r="K61" s="33"/>
      <c r="M61" s="33"/>
    </row>
    <row r="62" spans="1:13" ht="54" x14ac:dyDescent="0.25">
      <c r="A62" s="30">
        <v>47</v>
      </c>
      <c r="B62" s="30">
        <v>4.12</v>
      </c>
      <c r="C62" s="31" t="s">
        <v>146</v>
      </c>
      <c r="D62" s="35" t="s">
        <v>147</v>
      </c>
      <c r="E62" s="30">
        <v>240</v>
      </c>
      <c r="F62" s="32">
        <v>18.149999999999999</v>
      </c>
      <c r="G62" s="32">
        <f t="shared" si="0"/>
        <v>15.381355932203389</v>
      </c>
      <c r="H62" s="32">
        <f t="shared" si="1"/>
        <v>3691.5254237288136</v>
      </c>
      <c r="K62" s="33"/>
      <c r="M62" s="33"/>
    </row>
    <row r="63" spans="1:13" ht="54" x14ac:dyDescent="0.25">
      <c r="A63" s="30">
        <v>48</v>
      </c>
      <c r="B63" s="35" t="s">
        <v>148</v>
      </c>
      <c r="C63" s="31" t="s">
        <v>149</v>
      </c>
      <c r="D63" s="35" t="s">
        <v>31</v>
      </c>
      <c r="E63" s="30">
        <v>240</v>
      </c>
      <c r="F63" s="32">
        <v>690</v>
      </c>
      <c r="G63" s="32">
        <f>F63</f>
        <v>690</v>
      </c>
      <c r="H63" s="32">
        <f t="shared" si="1"/>
        <v>165600</v>
      </c>
      <c r="K63" s="33"/>
      <c r="M63" s="33"/>
    </row>
    <row r="64" spans="1:13" ht="54" x14ac:dyDescent="0.25">
      <c r="A64" s="30">
        <v>49</v>
      </c>
      <c r="B64" s="30" t="s">
        <v>150</v>
      </c>
      <c r="C64" s="31" t="s">
        <v>151</v>
      </c>
      <c r="D64" s="30" t="s">
        <v>152</v>
      </c>
      <c r="E64" s="30">
        <v>90</v>
      </c>
      <c r="F64" s="32">
        <v>234.75</v>
      </c>
      <c r="G64" s="32">
        <f t="shared" ref="G64:G68" si="2">F64/1.18</f>
        <v>198.9406779661017</v>
      </c>
      <c r="H64" s="32">
        <f t="shared" si="1"/>
        <v>17904.661016949154</v>
      </c>
      <c r="K64" s="33"/>
      <c r="M64" s="33"/>
    </row>
    <row r="65" spans="1:13" ht="144" x14ac:dyDescent="0.25">
      <c r="A65" s="37">
        <v>50</v>
      </c>
      <c r="B65" s="30" t="s">
        <v>153</v>
      </c>
      <c r="C65" s="31" t="s">
        <v>154</v>
      </c>
      <c r="D65" s="30" t="s">
        <v>31</v>
      </c>
      <c r="E65" s="30">
        <v>816</v>
      </c>
      <c r="F65" s="32">
        <v>38.9</v>
      </c>
      <c r="G65" s="32">
        <f t="shared" si="2"/>
        <v>32.966101694915253</v>
      </c>
      <c r="H65" s="32">
        <f t="shared" si="1"/>
        <v>26900.338983050846</v>
      </c>
      <c r="K65" s="33"/>
      <c r="M65" s="33"/>
    </row>
    <row r="66" spans="1:13" ht="54" x14ac:dyDescent="0.25">
      <c r="A66" s="30">
        <v>51</v>
      </c>
      <c r="B66" s="30" t="s">
        <v>155</v>
      </c>
      <c r="C66" s="31" t="s">
        <v>156</v>
      </c>
      <c r="D66" s="35" t="s">
        <v>40</v>
      </c>
      <c r="E66" s="30">
        <v>9.6</v>
      </c>
      <c r="F66" s="32">
        <v>8042.3</v>
      </c>
      <c r="G66" s="32">
        <f t="shared" si="2"/>
        <v>6815.5084745762715</v>
      </c>
      <c r="H66" s="32">
        <f t="shared" si="1"/>
        <v>65428.881355932201</v>
      </c>
      <c r="K66" s="33"/>
      <c r="M66" s="33"/>
    </row>
    <row r="67" spans="1:13" ht="90" x14ac:dyDescent="0.25">
      <c r="A67" s="30">
        <v>52</v>
      </c>
      <c r="B67" s="30" t="s">
        <v>157</v>
      </c>
      <c r="C67" s="31" t="s">
        <v>158</v>
      </c>
      <c r="D67" s="35" t="s">
        <v>49</v>
      </c>
      <c r="E67" s="30">
        <v>1</v>
      </c>
      <c r="F67" s="32">
        <v>26861.9</v>
      </c>
      <c r="G67" s="32">
        <f t="shared" si="2"/>
        <v>22764.322033898308</v>
      </c>
      <c r="H67" s="32">
        <f t="shared" si="1"/>
        <v>22764.322033898308</v>
      </c>
      <c r="K67" s="33"/>
      <c r="M67" s="33"/>
    </row>
    <row r="68" spans="1:13" ht="90" x14ac:dyDescent="0.25">
      <c r="A68" s="30">
        <v>53</v>
      </c>
      <c r="B68" s="30">
        <v>9.5299999999999994</v>
      </c>
      <c r="C68" s="31" t="s">
        <v>159</v>
      </c>
      <c r="D68" s="35" t="s">
        <v>49</v>
      </c>
      <c r="E68" s="30">
        <v>18</v>
      </c>
      <c r="F68" s="32">
        <v>228.85</v>
      </c>
      <c r="G68" s="32">
        <f t="shared" si="2"/>
        <v>193.9406779661017</v>
      </c>
      <c r="H68" s="32">
        <f t="shared" si="1"/>
        <v>3490.9322033898306</v>
      </c>
      <c r="K68" s="33"/>
      <c r="M68" s="33"/>
    </row>
    <row r="69" spans="1:13" x14ac:dyDescent="0.25">
      <c r="A69" s="30"/>
      <c r="B69" s="30"/>
      <c r="C69" s="38" t="s">
        <v>50</v>
      </c>
      <c r="D69" s="35"/>
      <c r="E69" s="30"/>
      <c r="F69" s="32"/>
      <c r="G69" s="32"/>
      <c r="H69" s="32"/>
      <c r="K69" s="33"/>
      <c r="M69" s="33"/>
    </row>
    <row r="70" spans="1:13" ht="180" x14ac:dyDescent="0.25">
      <c r="A70" s="30">
        <v>54</v>
      </c>
      <c r="B70" s="35" t="s">
        <v>160</v>
      </c>
      <c r="C70" s="31" t="s">
        <v>161</v>
      </c>
      <c r="D70" s="35" t="s">
        <v>49</v>
      </c>
      <c r="E70" s="30">
        <v>6</v>
      </c>
      <c r="F70" s="32">
        <f>8400+358</f>
        <v>8758</v>
      </c>
      <c r="G70" s="32">
        <f>8400+358/1.12</f>
        <v>8719.6428571428569</v>
      </c>
      <c r="H70" s="32">
        <f t="shared" ref="H70:H81" si="3">E70*G70</f>
        <v>52317.857142857145</v>
      </c>
      <c r="K70" s="33"/>
      <c r="M70" s="33"/>
    </row>
    <row r="71" spans="1:13" ht="101.25" customHeight="1" x14ac:dyDescent="0.25">
      <c r="A71" s="30">
        <v>55</v>
      </c>
      <c r="B71" s="35" t="s">
        <v>162</v>
      </c>
      <c r="C71" s="31" t="s">
        <v>163</v>
      </c>
      <c r="D71" s="35" t="s">
        <v>164</v>
      </c>
      <c r="E71" s="30">
        <v>10</v>
      </c>
      <c r="F71" s="32">
        <v>1845</v>
      </c>
      <c r="G71" s="32">
        <f>F71/1.12</f>
        <v>1647.3214285714284</v>
      </c>
      <c r="H71" s="32">
        <f t="shared" si="3"/>
        <v>16473.214285714283</v>
      </c>
      <c r="K71" s="33"/>
      <c r="M71" s="33"/>
    </row>
    <row r="72" spans="1:13" ht="99.75" customHeight="1" x14ac:dyDescent="0.25">
      <c r="A72" s="30">
        <v>56</v>
      </c>
      <c r="B72" s="35" t="s">
        <v>165</v>
      </c>
      <c r="C72" s="31" t="s">
        <v>166</v>
      </c>
      <c r="D72" s="35" t="s">
        <v>49</v>
      </c>
      <c r="E72" s="30">
        <v>1</v>
      </c>
      <c r="F72" s="32">
        <v>5967</v>
      </c>
      <c r="G72" s="32">
        <f>F72/1.12</f>
        <v>5327.6785714285706</v>
      </c>
      <c r="H72" s="32">
        <f t="shared" si="3"/>
        <v>5327.6785714285706</v>
      </c>
      <c r="K72" s="33"/>
      <c r="M72" s="33"/>
    </row>
    <row r="73" spans="1:13" ht="68.25" customHeight="1" x14ac:dyDescent="0.25">
      <c r="A73" s="30">
        <v>57</v>
      </c>
      <c r="B73" s="35" t="s">
        <v>167</v>
      </c>
      <c r="C73" s="31" t="s">
        <v>168</v>
      </c>
      <c r="D73" s="35"/>
      <c r="E73" s="30"/>
      <c r="F73" s="32"/>
      <c r="G73" s="32"/>
      <c r="H73" s="32"/>
      <c r="K73" s="33"/>
      <c r="M73" s="33"/>
    </row>
    <row r="74" spans="1:13" x14ac:dyDescent="0.25">
      <c r="A74" s="30" t="s">
        <v>41</v>
      </c>
      <c r="B74" s="30" t="s">
        <v>169</v>
      </c>
      <c r="C74" s="31" t="s">
        <v>170</v>
      </c>
      <c r="D74" s="35" t="s">
        <v>49</v>
      </c>
      <c r="E74" s="30">
        <v>5</v>
      </c>
      <c r="F74" s="32">
        <v>256</v>
      </c>
      <c r="G74" s="32">
        <f t="shared" ref="G74:G80" si="4">F74/1.12</f>
        <v>228.57142857142856</v>
      </c>
      <c r="H74" s="32">
        <f t="shared" si="3"/>
        <v>1142.8571428571427</v>
      </c>
      <c r="K74" s="33"/>
      <c r="M74" s="33"/>
    </row>
    <row r="75" spans="1:13" x14ac:dyDescent="0.25">
      <c r="A75" s="30" t="s">
        <v>42</v>
      </c>
      <c r="B75" s="30" t="s">
        <v>171</v>
      </c>
      <c r="C75" s="27" t="s">
        <v>172</v>
      </c>
      <c r="D75" s="35" t="s">
        <v>49</v>
      </c>
      <c r="E75" s="30">
        <v>2</v>
      </c>
      <c r="F75" s="32">
        <v>656</v>
      </c>
      <c r="G75" s="32">
        <f t="shared" si="4"/>
        <v>585.71428571428567</v>
      </c>
      <c r="H75" s="32">
        <f t="shared" si="3"/>
        <v>1171.4285714285713</v>
      </c>
      <c r="K75" s="33"/>
      <c r="M75" s="33"/>
    </row>
    <row r="76" spans="1:13" x14ac:dyDescent="0.25">
      <c r="A76" s="30" t="s">
        <v>44</v>
      </c>
      <c r="B76" s="30" t="s">
        <v>173</v>
      </c>
      <c r="C76" s="31" t="s">
        <v>174</v>
      </c>
      <c r="D76" s="35" t="s">
        <v>49</v>
      </c>
      <c r="E76" s="30">
        <v>2</v>
      </c>
      <c r="F76" s="32">
        <v>1228</v>
      </c>
      <c r="G76" s="32">
        <f t="shared" si="4"/>
        <v>1096.4285714285713</v>
      </c>
      <c r="H76" s="32">
        <f t="shared" si="3"/>
        <v>2192.8571428571427</v>
      </c>
      <c r="K76" s="33"/>
      <c r="M76" s="33"/>
    </row>
    <row r="77" spans="1:13" ht="51" customHeight="1" x14ac:dyDescent="0.25">
      <c r="A77" s="30">
        <v>58</v>
      </c>
      <c r="B77" s="35" t="s">
        <v>167</v>
      </c>
      <c r="C77" s="31" t="s">
        <v>175</v>
      </c>
      <c r="D77" s="35"/>
      <c r="E77" s="30"/>
      <c r="F77" s="32"/>
      <c r="G77" s="32"/>
      <c r="H77" s="32"/>
      <c r="K77" s="33"/>
      <c r="M77" s="33"/>
    </row>
    <row r="78" spans="1:13" x14ac:dyDescent="0.25">
      <c r="A78" s="30" t="s">
        <v>41</v>
      </c>
      <c r="B78" s="30" t="s">
        <v>176</v>
      </c>
      <c r="C78" s="31" t="s">
        <v>177</v>
      </c>
      <c r="D78" s="35" t="s">
        <v>94</v>
      </c>
      <c r="E78" s="30">
        <v>50</v>
      </c>
      <c r="F78" s="32">
        <v>327</v>
      </c>
      <c r="G78" s="32">
        <f t="shared" si="4"/>
        <v>291.96428571428567</v>
      </c>
      <c r="H78" s="32">
        <f t="shared" si="3"/>
        <v>14598.214285714283</v>
      </c>
      <c r="K78" s="33"/>
      <c r="M78" s="33"/>
    </row>
    <row r="79" spans="1:13" x14ac:dyDescent="0.25">
      <c r="A79" s="30" t="s">
        <v>42</v>
      </c>
      <c r="B79" s="30" t="s">
        <v>178</v>
      </c>
      <c r="C79" s="34" t="s">
        <v>179</v>
      </c>
      <c r="D79" s="35" t="s">
        <v>94</v>
      </c>
      <c r="E79" s="30">
        <v>50</v>
      </c>
      <c r="F79" s="32">
        <v>369</v>
      </c>
      <c r="G79" s="32">
        <f t="shared" si="4"/>
        <v>329.46428571428567</v>
      </c>
      <c r="H79" s="32">
        <f t="shared" si="3"/>
        <v>16473.214285714283</v>
      </c>
      <c r="K79" s="33"/>
      <c r="M79" s="33"/>
    </row>
    <row r="80" spans="1:13" ht="90" x14ac:dyDescent="0.25">
      <c r="A80" s="30">
        <v>59</v>
      </c>
      <c r="B80" s="35" t="s">
        <v>180</v>
      </c>
      <c r="C80" s="31" t="s">
        <v>181</v>
      </c>
      <c r="D80" s="35" t="s">
        <v>94</v>
      </c>
      <c r="E80" s="30">
        <v>50</v>
      </c>
      <c r="F80" s="32">
        <v>1365</v>
      </c>
      <c r="G80" s="32">
        <f t="shared" si="4"/>
        <v>1218.7499999999998</v>
      </c>
      <c r="H80" s="32">
        <f>E80*G80</f>
        <v>60937.499999999985</v>
      </c>
      <c r="K80" s="33"/>
      <c r="M80" s="33"/>
    </row>
    <row r="81" spans="1:13" ht="108" x14ac:dyDescent="0.25">
      <c r="A81" s="30">
        <v>60</v>
      </c>
      <c r="B81" s="35" t="s">
        <v>182</v>
      </c>
      <c r="C81" s="31" t="s">
        <v>183</v>
      </c>
      <c r="D81" s="35" t="s">
        <v>94</v>
      </c>
      <c r="E81" s="30">
        <v>20</v>
      </c>
      <c r="F81" s="37">
        <v>2676.55</v>
      </c>
      <c r="G81" s="32">
        <f>F81/1.18</f>
        <v>2268.2627118644073</v>
      </c>
      <c r="H81" s="32">
        <f t="shared" si="3"/>
        <v>45365.254237288143</v>
      </c>
      <c r="K81" s="33"/>
      <c r="M81" s="33"/>
    </row>
    <row r="82" spans="1:13" x14ac:dyDescent="0.25">
      <c r="A82" s="135" t="s">
        <v>184</v>
      </c>
      <c r="B82" s="135"/>
      <c r="C82" s="135"/>
      <c r="D82" s="135"/>
      <c r="E82" s="135"/>
      <c r="F82" s="135"/>
      <c r="G82" s="135"/>
      <c r="H82" s="39">
        <f>SUM(H11:H81)</f>
        <v>7141334.213136984</v>
      </c>
    </row>
    <row r="83" spans="1:13" ht="40.5" customHeight="1" x14ac:dyDescent="0.25">
      <c r="A83" s="136" t="s">
        <v>185</v>
      </c>
      <c r="B83" s="137"/>
      <c r="C83" s="137"/>
      <c r="D83" s="137"/>
      <c r="E83" s="137"/>
      <c r="F83" s="137"/>
      <c r="G83" s="137"/>
      <c r="H83" s="137"/>
    </row>
    <row r="84" spans="1:13" x14ac:dyDescent="0.25">
      <c r="A84" s="132" t="s">
        <v>186</v>
      </c>
      <c r="B84" s="133"/>
      <c r="C84" s="133"/>
      <c r="D84" s="133"/>
      <c r="E84" s="133"/>
      <c r="F84" s="133"/>
      <c r="G84" s="133"/>
      <c r="H84" s="133"/>
    </row>
    <row r="85" spans="1:13" s="46" customFormat="1" x14ac:dyDescent="0.25">
      <c r="A85" s="40" t="s">
        <v>26</v>
      </c>
      <c r="B85" s="127" t="s">
        <v>187</v>
      </c>
      <c r="C85" s="128"/>
      <c r="D85" s="41"/>
      <c r="E85" s="42"/>
      <c r="F85" s="43"/>
      <c r="G85" s="44"/>
      <c r="H85" s="45"/>
      <c r="J85" s="47"/>
    </row>
    <row r="86" spans="1:13" s="46" customFormat="1" ht="126" x14ac:dyDescent="0.25">
      <c r="A86" s="40">
        <v>1</v>
      </c>
      <c r="B86" s="40" t="s">
        <v>188</v>
      </c>
      <c r="C86" s="48" t="s">
        <v>189</v>
      </c>
      <c r="D86" s="49" t="s">
        <v>190</v>
      </c>
      <c r="E86" s="50">
        <v>44</v>
      </c>
      <c r="F86" s="51">
        <v>260.3</v>
      </c>
      <c r="G86" s="50">
        <f>F86/1.18</f>
        <v>220.59322033898306</v>
      </c>
      <c r="H86" s="51">
        <f t="shared" ref="H86:H91" si="5">E86*G86</f>
        <v>9706.1016949152545</v>
      </c>
    </row>
    <row r="87" spans="1:13" s="46" customFormat="1" ht="90" x14ac:dyDescent="0.25">
      <c r="A87" s="40">
        <v>2</v>
      </c>
      <c r="B87" s="52" t="s">
        <v>191</v>
      </c>
      <c r="C87" s="53" t="s">
        <v>192</v>
      </c>
      <c r="D87" s="49" t="s">
        <v>190</v>
      </c>
      <c r="E87" s="50">
        <v>22</v>
      </c>
      <c r="F87" s="51">
        <v>7178.75</v>
      </c>
      <c r="G87" s="50">
        <f t="shared" ref="G87:G91" si="6">F87/1.18</f>
        <v>6083.6864406779669</v>
      </c>
      <c r="H87" s="51">
        <f t="shared" si="5"/>
        <v>133841.10169491527</v>
      </c>
    </row>
    <row r="88" spans="1:13" s="46" customFormat="1" ht="90" x14ac:dyDescent="0.25">
      <c r="A88" s="40">
        <v>3</v>
      </c>
      <c r="B88" s="52" t="s">
        <v>63</v>
      </c>
      <c r="C88" s="53" t="s">
        <v>193</v>
      </c>
      <c r="D88" s="49" t="s">
        <v>190</v>
      </c>
      <c r="E88" s="50">
        <v>24.1</v>
      </c>
      <c r="F88" s="51">
        <v>9045.75</v>
      </c>
      <c r="G88" s="50">
        <f t="shared" si="6"/>
        <v>7665.8898305084749</v>
      </c>
      <c r="H88" s="51">
        <f t="shared" si="5"/>
        <v>184747.94491525425</v>
      </c>
    </row>
    <row r="89" spans="1:13" s="46" customFormat="1" ht="54" x14ac:dyDescent="0.25">
      <c r="A89" s="40">
        <v>4</v>
      </c>
      <c r="B89" s="52" t="s">
        <v>71</v>
      </c>
      <c r="C89" s="53" t="s">
        <v>194</v>
      </c>
      <c r="D89" s="49" t="s">
        <v>31</v>
      </c>
      <c r="E89" s="50">
        <v>19.22</v>
      </c>
      <c r="F89" s="51">
        <v>392.15</v>
      </c>
      <c r="G89" s="50">
        <f t="shared" si="6"/>
        <v>332.33050847457628</v>
      </c>
      <c r="H89" s="51">
        <f t="shared" si="5"/>
        <v>6387.3923728813561</v>
      </c>
    </row>
    <row r="90" spans="1:13" s="46" customFormat="1" ht="72" x14ac:dyDescent="0.25">
      <c r="A90" s="40">
        <v>5</v>
      </c>
      <c r="B90" s="54" t="s">
        <v>195</v>
      </c>
      <c r="C90" s="53" t="s">
        <v>196</v>
      </c>
      <c r="D90" s="49" t="s">
        <v>37</v>
      </c>
      <c r="E90" s="50">
        <v>684.27400000000011</v>
      </c>
      <c r="F90" s="51">
        <v>107.85</v>
      </c>
      <c r="G90" s="50">
        <f t="shared" si="6"/>
        <v>91.398305084745758</v>
      </c>
      <c r="H90" s="51">
        <f t="shared" si="5"/>
        <v>62541.483813559331</v>
      </c>
    </row>
    <row r="91" spans="1:13" s="46" customFormat="1" ht="72" x14ac:dyDescent="0.25">
      <c r="A91" s="40">
        <v>6</v>
      </c>
      <c r="B91" s="52">
        <v>10.1</v>
      </c>
      <c r="C91" s="53" t="s">
        <v>197</v>
      </c>
      <c r="D91" s="49" t="s">
        <v>37</v>
      </c>
      <c r="E91" s="50">
        <v>286.38</v>
      </c>
      <c r="F91" s="51">
        <v>117.35</v>
      </c>
      <c r="G91" s="50">
        <f t="shared" si="6"/>
        <v>99.449152542372886</v>
      </c>
      <c r="H91" s="51">
        <f t="shared" si="5"/>
        <v>28480.248305084748</v>
      </c>
    </row>
    <row r="92" spans="1:13" s="46" customFormat="1" x14ac:dyDescent="0.25">
      <c r="A92" s="40"/>
      <c r="B92" s="124" t="s">
        <v>198</v>
      </c>
      <c r="C92" s="125"/>
      <c r="D92" s="125"/>
      <c r="E92" s="125"/>
      <c r="F92" s="125"/>
      <c r="G92" s="126"/>
      <c r="H92" s="55">
        <f>SUM(H86:H91)</f>
        <v>425704.27279661025</v>
      </c>
    </row>
    <row r="93" spans="1:13" s="46" customFormat="1" x14ac:dyDescent="0.25">
      <c r="A93" s="40" t="s">
        <v>27</v>
      </c>
      <c r="B93" s="127" t="s">
        <v>199</v>
      </c>
      <c r="C93" s="128"/>
      <c r="D93" s="49"/>
      <c r="E93" s="50"/>
      <c r="F93" s="51"/>
      <c r="G93" s="50"/>
      <c r="H93" s="51"/>
    </row>
    <row r="94" spans="1:13" s="46" customFormat="1" ht="72" x14ac:dyDescent="0.25">
      <c r="A94" s="40">
        <v>1</v>
      </c>
      <c r="B94" s="52" t="s">
        <v>200</v>
      </c>
      <c r="C94" s="53" t="s">
        <v>201</v>
      </c>
      <c r="D94" s="49" t="s">
        <v>202</v>
      </c>
      <c r="E94" s="50">
        <v>126</v>
      </c>
      <c r="F94" s="51">
        <v>34.15</v>
      </c>
      <c r="G94" s="50">
        <f>F94/1.18</f>
        <v>28.940677966101696</v>
      </c>
      <c r="H94" s="51">
        <f t="shared" ref="H94:H101" si="7">E94*G94</f>
        <v>3646.5254237288136</v>
      </c>
    </row>
    <row r="95" spans="1:13" s="46" customFormat="1" ht="126" x14ac:dyDescent="0.25">
      <c r="A95" s="40">
        <v>2</v>
      </c>
      <c r="B95" s="52" t="s">
        <v>188</v>
      </c>
      <c r="C95" s="53" t="s">
        <v>203</v>
      </c>
      <c r="D95" s="49" t="s">
        <v>204</v>
      </c>
      <c r="E95" s="50">
        <v>5.1750000000000007</v>
      </c>
      <c r="F95" s="51">
        <v>260.3</v>
      </c>
      <c r="G95" s="50">
        <f>F95/1.18</f>
        <v>220.59322033898306</v>
      </c>
      <c r="H95" s="51">
        <f t="shared" si="7"/>
        <v>1141.5699152542375</v>
      </c>
    </row>
    <row r="96" spans="1:13" s="46" customFormat="1" ht="90" x14ac:dyDescent="0.25">
      <c r="A96" s="40">
        <v>3</v>
      </c>
      <c r="B96" s="52" t="s">
        <v>61</v>
      </c>
      <c r="C96" s="53" t="s">
        <v>205</v>
      </c>
      <c r="D96" s="49" t="s">
        <v>204</v>
      </c>
      <c r="E96" s="50">
        <v>1.9125000000000001</v>
      </c>
      <c r="F96" s="51">
        <v>6812</v>
      </c>
      <c r="G96" s="50">
        <f>F96/1.18</f>
        <v>5772.8813559322034</v>
      </c>
      <c r="H96" s="51">
        <f t="shared" si="7"/>
        <v>11040.635593220339</v>
      </c>
    </row>
    <row r="97" spans="1:8" s="46" customFormat="1" ht="54" x14ac:dyDescent="0.25">
      <c r="A97" s="40">
        <v>4</v>
      </c>
      <c r="B97" s="52" t="s">
        <v>77</v>
      </c>
      <c r="C97" s="53" t="s">
        <v>78</v>
      </c>
      <c r="D97" s="49" t="s">
        <v>204</v>
      </c>
      <c r="E97" s="50">
        <v>3.1124999999999998</v>
      </c>
      <c r="F97" s="51">
        <v>7132.25</v>
      </c>
      <c r="G97" s="50">
        <f>F97/1.18</f>
        <v>6044.2796610169498</v>
      </c>
      <c r="H97" s="51">
        <f t="shared" si="7"/>
        <v>18812.820444915254</v>
      </c>
    </row>
    <row r="98" spans="1:8" s="46" customFormat="1" x14ac:dyDescent="0.25">
      <c r="A98" s="40">
        <v>5</v>
      </c>
      <c r="B98" s="52" t="s">
        <v>206</v>
      </c>
      <c r="C98" s="53" t="s">
        <v>207</v>
      </c>
      <c r="D98" s="49" t="s">
        <v>202</v>
      </c>
      <c r="E98" s="50">
        <v>22.5</v>
      </c>
      <c r="F98" s="51">
        <v>395.35</v>
      </c>
      <c r="G98" s="50">
        <f>F98/1.18</f>
        <v>335.04237288135596</v>
      </c>
      <c r="H98" s="51">
        <f t="shared" si="7"/>
        <v>7538.453389830509</v>
      </c>
    </row>
    <row r="99" spans="1:8" s="46" customFormat="1" ht="54" x14ac:dyDescent="0.25">
      <c r="A99" s="40">
        <v>6</v>
      </c>
      <c r="B99" s="52" t="s">
        <v>208</v>
      </c>
      <c r="C99" s="53" t="s">
        <v>209</v>
      </c>
      <c r="D99" s="49" t="s">
        <v>204</v>
      </c>
      <c r="E99" s="50">
        <v>3.75</v>
      </c>
      <c r="F99" s="51">
        <v>6518.6</v>
      </c>
      <c r="G99" s="50">
        <f t="shared" ref="G99:G101" si="8">F99/1.18</f>
        <v>5524.2372881355941</v>
      </c>
      <c r="H99" s="51">
        <f t="shared" si="7"/>
        <v>20715.889830508477</v>
      </c>
    </row>
    <row r="100" spans="1:8" s="46" customFormat="1" ht="54" x14ac:dyDescent="0.25">
      <c r="A100" s="40">
        <v>7</v>
      </c>
      <c r="B100" s="52" t="s">
        <v>210</v>
      </c>
      <c r="C100" s="53" t="s">
        <v>211</v>
      </c>
      <c r="D100" s="49" t="s">
        <v>202</v>
      </c>
      <c r="E100" s="50">
        <v>4.5</v>
      </c>
      <c r="F100" s="51">
        <v>392.15</v>
      </c>
      <c r="G100" s="50">
        <f t="shared" si="8"/>
        <v>332.33050847457628</v>
      </c>
      <c r="H100" s="51">
        <f t="shared" si="7"/>
        <v>1495.4872881355932</v>
      </c>
    </row>
    <row r="101" spans="1:8" s="46" customFormat="1" ht="54" x14ac:dyDescent="0.25">
      <c r="A101" s="40">
        <v>8</v>
      </c>
      <c r="B101" s="52">
        <v>2.27</v>
      </c>
      <c r="C101" s="53" t="s">
        <v>140</v>
      </c>
      <c r="D101" s="49" t="s">
        <v>204</v>
      </c>
      <c r="E101" s="50">
        <v>7.5</v>
      </c>
      <c r="F101" s="51">
        <v>2123.75</v>
      </c>
      <c r="G101" s="50">
        <f t="shared" si="8"/>
        <v>1799.7881355932204</v>
      </c>
      <c r="H101" s="51">
        <f t="shared" si="7"/>
        <v>13498.411016949154</v>
      </c>
    </row>
    <row r="102" spans="1:8" s="46" customFormat="1" x14ac:dyDescent="0.25">
      <c r="A102" s="124" t="s">
        <v>212</v>
      </c>
      <c r="B102" s="125"/>
      <c r="C102" s="125"/>
      <c r="D102" s="125"/>
      <c r="E102" s="125"/>
      <c r="F102" s="125"/>
      <c r="G102" s="126"/>
      <c r="H102" s="55">
        <f>SUM(H94:H101)</f>
        <v>77889.79290254238</v>
      </c>
    </row>
    <row r="103" spans="1:8" s="46" customFormat="1" ht="20.45" customHeight="1" x14ac:dyDescent="0.25">
      <c r="A103" s="129" t="s">
        <v>213</v>
      </c>
      <c r="B103" s="130"/>
      <c r="C103" s="130"/>
      <c r="D103" s="130"/>
      <c r="E103" s="130"/>
      <c r="F103" s="130"/>
      <c r="G103" s="131"/>
      <c r="H103" s="56">
        <f>H92+H102</f>
        <v>503594.06569915265</v>
      </c>
    </row>
    <row r="104" spans="1:8" x14ac:dyDescent="0.25">
      <c r="A104" s="132" t="s">
        <v>214</v>
      </c>
      <c r="B104" s="133"/>
      <c r="C104" s="133"/>
      <c r="D104" s="133"/>
      <c r="E104" s="133"/>
      <c r="F104" s="133"/>
      <c r="G104" s="133"/>
      <c r="H104" s="133"/>
    </row>
    <row r="105" spans="1:8" ht="126" x14ac:dyDescent="0.25">
      <c r="A105" s="30">
        <v>1</v>
      </c>
      <c r="B105" s="57" t="s">
        <v>188</v>
      </c>
      <c r="C105" s="58" t="s">
        <v>215</v>
      </c>
      <c r="D105" s="30" t="s">
        <v>204</v>
      </c>
      <c r="E105" s="32">
        <v>1.3719999999999997</v>
      </c>
      <c r="F105" s="32">
        <v>260.3</v>
      </c>
      <c r="G105" s="32">
        <f>F105*100/118</f>
        <v>220.59322033898306</v>
      </c>
      <c r="H105" s="32">
        <f>G105*E105</f>
        <v>302.65389830508468</v>
      </c>
    </row>
    <row r="106" spans="1:8" ht="90" x14ac:dyDescent="0.25">
      <c r="A106" s="30">
        <v>2</v>
      </c>
      <c r="B106" s="57" t="s">
        <v>216</v>
      </c>
      <c r="C106" s="59" t="s">
        <v>217</v>
      </c>
      <c r="D106" s="30" t="s">
        <v>204</v>
      </c>
      <c r="E106" s="32">
        <v>0.7</v>
      </c>
      <c r="F106" s="32">
        <v>8340.85</v>
      </c>
      <c r="G106" s="32">
        <f t="shared" ref="G106:G109" si="9">F106*100/118</f>
        <v>7068.5169491525421</v>
      </c>
      <c r="H106" s="32">
        <f>G106*E106</f>
        <v>4947.9618644067796</v>
      </c>
    </row>
    <row r="107" spans="1:8" ht="54" x14ac:dyDescent="0.25">
      <c r="A107" s="30">
        <v>3</v>
      </c>
      <c r="B107" s="57" t="s">
        <v>210</v>
      </c>
      <c r="C107" s="59" t="s">
        <v>218</v>
      </c>
      <c r="D107" s="60" t="s">
        <v>219</v>
      </c>
      <c r="E107" s="61">
        <v>5.6</v>
      </c>
      <c r="F107" s="61">
        <v>392.15</v>
      </c>
      <c r="G107" s="32">
        <f t="shared" si="9"/>
        <v>332.33050847457628</v>
      </c>
      <c r="H107" s="32">
        <f>G107*E107</f>
        <v>1861.050847457627</v>
      </c>
    </row>
    <row r="108" spans="1:8" ht="90" x14ac:dyDescent="0.25">
      <c r="A108" s="30">
        <v>4</v>
      </c>
      <c r="B108" s="35" t="s">
        <v>220</v>
      </c>
      <c r="C108" s="31" t="s">
        <v>221</v>
      </c>
      <c r="D108" s="30" t="s">
        <v>37</v>
      </c>
      <c r="E108" s="32">
        <v>1854.4928</v>
      </c>
      <c r="F108" s="32">
        <v>172.6</v>
      </c>
      <c r="G108" s="32">
        <f t="shared" si="9"/>
        <v>146.27118644067798</v>
      </c>
      <c r="H108" s="32">
        <f>G108*E108</f>
        <v>271258.86210169492</v>
      </c>
    </row>
    <row r="109" spans="1:8" ht="90" x14ac:dyDescent="0.25">
      <c r="A109" s="30">
        <v>5</v>
      </c>
      <c r="B109" s="57" t="s">
        <v>109</v>
      </c>
      <c r="C109" s="62" t="s">
        <v>222</v>
      </c>
      <c r="D109" s="30" t="s">
        <v>219</v>
      </c>
      <c r="E109" s="32">
        <v>20</v>
      </c>
      <c r="F109" s="30">
        <v>155.9</v>
      </c>
      <c r="G109" s="32">
        <f t="shared" si="9"/>
        <v>132.11864406779662</v>
      </c>
      <c r="H109" s="32">
        <f>G109*E109</f>
        <v>2642.3728813559323</v>
      </c>
    </row>
    <row r="110" spans="1:8" s="46" customFormat="1" ht="20.45" customHeight="1" x14ac:dyDescent="0.25">
      <c r="A110" s="129" t="s">
        <v>223</v>
      </c>
      <c r="B110" s="130"/>
      <c r="C110" s="130"/>
      <c r="D110" s="130"/>
      <c r="E110" s="130"/>
      <c r="F110" s="130"/>
      <c r="G110" s="131" t="s">
        <v>224</v>
      </c>
      <c r="H110" s="56">
        <f>SUM(H105:H109)</f>
        <v>281012.90159322036</v>
      </c>
    </row>
    <row r="111" spans="1:8" x14ac:dyDescent="0.25">
      <c r="A111" s="68" t="s">
        <v>225</v>
      </c>
      <c r="B111" s="69"/>
      <c r="C111" s="69"/>
      <c r="D111" s="69"/>
      <c r="E111" s="69"/>
      <c r="F111" s="69"/>
      <c r="G111" s="69"/>
      <c r="H111" s="69"/>
    </row>
    <row r="112" spans="1:8" ht="36" hidden="1" x14ac:dyDescent="0.25">
      <c r="A112" s="63" t="s">
        <v>226</v>
      </c>
      <c r="B112" s="63" t="s">
        <v>227</v>
      </c>
      <c r="C112" s="63" t="s">
        <v>228</v>
      </c>
      <c r="D112" s="63" t="s">
        <v>36</v>
      </c>
      <c r="E112" s="63" t="s">
        <v>229</v>
      </c>
      <c r="F112" s="63" t="s">
        <v>230</v>
      </c>
      <c r="G112" s="64" t="s">
        <v>231</v>
      </c>
      <c r="H112" s="28" t="s">
        <v>232</v>
      </c>
    </row>
    <row r="113" spans="1:8" ht="162" x14ac:dyDescent="0.25">
      <c r="A113" s="34">
        <v>1</v>
      </c>
      <c r="B113" s="34" t="s">
        <v>188</v>
      </c>
      <c r="C113" s="31" t="s">
        <v>233</v>
      </c>
      <c r="D113" s="34" t="s">
        <v>204</v>
      </c>
      <c r="E113" s="65">
        <v>12.23556338028169</v>
      </c>
      <c r="F113" s="34">
        <v>260.3</v>
      </c>
      <c r="G113" s="65">
        <f>F113*100/118</f>
        <v>220.59322033898306</v>
      </c>
      <c r="H113" s="65">
        <f>G113*E113</f>
        <v>2699.082328718071</v>
      </c>
    </row>
    <row r="114" spans="1:8" ht="90" x14ac:dyDescent="0.25">
      <c r="A114" s="34">
        <v>2</v>
      </c>
      <c r="B114" s="34" t="s">
        <v>61</v>
      </c>
      <c r="C114" s="31" t="s">
        <v>234</v>
      </c>
      <c r="D114" s="34" t="s">
        <v>204</v>
      </c>
      <c r="E114" s="65">
        <v>4.5386619718309857</v>
      </c>
      <c r="F114" s="34">
        <v>6812</v>
      </c>
      <c r="G114" s="65">
        <f t="shared" ref="G114:G122" si="10">F114*100/118</f>
        <v>5772.8813559322034</v>
      </c>
      <c r="H114" s="65">
        <f t="shared" ref="H114:H122" si="11">G114*E114</f>
        <v>26201.157078061588</v>
      </c>
    </row>
    <row r="115" spans="1:8" ht="90" x14ac:dyDescent="0.25">
      <c r="A115" s="34">
        <v>3</v>
      </c>
      <c r="B115" s="34" t="s">
        <v>141</v>
      </c>
      <c r="C115" s="31" t="s">
        <v>235</v>
      </c>
      <c r="D115" s="34" t="s">
        <v>204</v>
      </c>
      <c r="E115" s="65">
        <v>9.1267605633802837</v>
      </c>
      <c r="F115" s="34">
        <v>7878.5</v>
      </c>
      <c r="G115" s="65">
        <f t="shared" si="10"/>
        <v>6676.6949152542375</v>
      </c>
      <c r="H115" s="65">
        <f t="shared" si="11"/>
        <v>60936.595846264041</v>
      </c>
    </row>
    <row r="116" spans="1:8" ht="54" x14ac:dyDescent="0.25">
      <c r="A116" s="34">
        <v>4</v>
      </c>
      <c r="B116" s="34" t="s">
        <v>210</v>
      </c>
      <c r="C116" s="31" t="s">
        <v>236</v>
      </c>
      <c r="D116" s="34" t="s">
        <v>202</v>
      </c>
      <c r="E116" s="65">
        <v>121.69014084507045</v>
      </c>
      <c r="F116" s="34">
        <v>392.15</v>
      </c>
      <c r="G116" s="65">
        <f t="shared" si="10"/>
        <v>332.33050847457628</v>
      </c>
      <c r="H116" s="65">
        <f t="shared" si="11"/>
        <v>40441.346383385062</v>
      </c>
    </row>
    <row r="117" spans="1:8" ht="72" x14ac:dyDescent="0.25">
      <c r="A117" s="34">
        <v>5</v>
      </c>
      <c r="B117" s="34" t="s">
        <v>77</v>
      </c>
      <c r="C117" s="31" t="s">
        <v>237</v>
      </c>
      <c r="D117" s="34" t="s">
        <v>204</v>
      </c>
      <c r="E117" s="65">
        <v>14.830985915492958</v>
      </c>
      <c r="F117" s="34">
        <v>7132.25</v>
      </c>
      <c r="G117" s="65">
        <f t="shared" si="10"/>
        <v>6044.2796610169489</v>
      </c>
      <c r="H117" s="65">
        <f t="shared" si="11"/>
        <v>89642.626521842918</v>
      </c>
    </row>
    <row r="118" spans="1:8" ht="72" x14ac:dyDescent="0.25">
      <c r="A118" s="34">
        <v>6</v>
      </c>
      <c r="B118" s="34" t="s">
        <v>238</v>
      </c>
      <c r="C118" s="31" t="s">
        <v>239</v>
      </c>
      <c r="D118" s="34" t="s">
        <v>202</v>
      </c>
      <c r="E118" s="65">
        <v>39.549295774647888</v>
      </c>
      <c r="F118" s="34">
        <v>425.55</v>
      </c>
      <c r="G118" s="65">
        <f t="shared" si="10"/>
        <v>360.63559322033899</v>
      </c>
      <c r="H118" s="65">
        <f t="shared" si="11"/>
        <v>14262.883743136787</v>
      </c>
    </row>
    <row r="119" spans="1:8" ht="54" x14ac:dyDescent="0.25">
      <c r="A119" s="34">
        <v>7</v>
      </c>
      <c r="B119" s="34" t="s">
        <v>240</v>
      </c>
      <c r="C119" s="31" t="s">
        <v>241</v>
      </c>
      <c r="D119" s="34" t="s">
        <v>202</v>
      </c>
      <c r="E119" s="65">
        <v>39.549295774647888</v>
      </c>
      <c r="F119" s="34">
        <v>116.9</v>
      </c>
      <c r="G119" s="65">
        <f t="shared" si="10"/>
        <v>99.067796610169495</v>
      </c>
      <c r="H119" s="65">
        <f t="shared" si="11"/>
        <v>3918.0615898782526</v>
      </c>
    </row>
    <row r="120" spans="1:8" ht="90" x14ac:dyDescent="0.25">
      <c r="A120" s="34">
        <v>8</v>
      </c>
      <c r="B120" s="66">
        <v>16.71</v>
      </c>
      <c r="C120" s="31" t="s">
        <v>242</v>
      </c>
      <c r="D120" s="34" t="s">
        <v>202</v>
      </c>
      <c r="E120" s="65">
        <v>112.11971830985915</v>
      </c>
      <c r="F120" s="34">
        <v>1149.25</v>
      </c>
      <c r="G120" s="65">
        <f t="shared" si="10"/>
        <v>973.9406779661017</v>
      </c>
      <c r="H120" s="65">
        <f t="shared" si="11"/>
        <v>109197.95446407257</v>
      </c>
    </row>
    <row r="121" spans="1:8" ht="54" x14ac:dyDescent="0.25">
      <c r="A121" s="34">
        <v>9</v>
      </c>
      <c r="B121" s="34" t="s">
        <v>109</v>
      </c>
      <c r="C121" s="31" t="s">
        <v>243</v>
      </c>
      <c r="D121" s="34" t="s">
        <v>202</v>
      </c>
      <c r="E121" s="65">
        <v>112.11971830985915</v>
      </c>
      <c r="F121" s="34">
        <v>155.9</v>
      </c>
      <c r="G121" s="65">
        <f t="shared" si="10"/>
        <v>132.11864406779662</v>
      </c>
      <c r="H121" s="65">
        <f t="shared" si="11"/>
        <v>14813.105156361902</v>
      </c>
    </row>
    <row r="122" spans="1:8" ht="126" x14ac:dyDescent="0.25">
      <c r="A122" s="34">
        <v>10</v>
      </c>
      <c r="B122" s="34" t="s">
        <v>220</v>
      </c>
      <c r="C122" s="31" t="s">
        <v>244</v>
      </c>
      <c r="D122" s="34" t="s">
        <v>37</v>
      </c>
      <c r="E122" s="65">
        <v>1445.102873239437</v>
      </c>
      <c r="F122" s="34">
        <v>172.6</v>
      </c>
      <c r="G122" s="65">
        <f t="shared" si="10"/>
        <v>146.27118644067798</v>
      </c>
      <c r="H122" s="65">
        <f t="shared" si="11"/>
        <v>211376.91179756512</v>
      </c>
    </row>
    <row r="123" spans="1:8" s="46" customFormat="1" ht="20.45" customHeight="1" x14ac:dyDescent="0.25">
      <c r="A123" s="116" t="s">
        <v>225</v>
      </c>
      <c r="B123" s="116"/>
      <c r="C123" s="116"/>
      <c r="D123" s="116"/>
      <c r="E123" s="116"/>
      <c r="F123" s="116"/>
      <c r="G123" s="116"/>
      <c r="H123" s="56">
        <f>SUM(H113:H122)</f>
        <v>573489.72490928625</v>
      </c>
    </row>
    <row r="124" spans="1:8" s="46" customFormat="1" ht="20.45" customHeight="1" x14ac:dyDescent="0.25">
      <c r="A124" s="117" t="s">
        <v>245</v>
      </c>
      <c r="B124" s="118"/>
      <c r="C124" s="118"/>
      <c r="D124" s="118"/>
      <c r="E124" s="118"/>
      <c r="F124" s="118"/>
      <c r="G124" s="119"/>
      <c r="H124" s="67">
        <f>H82+H103+H110+H123</f>
        <v>8499430.9053386431</v>
      </c>
    </row>
    <row r="125" spans="1:8" s="46" customFormat="1" ht="20.45" customHeight="1" x14ac:dyDescent="0.25">
      <c r="A125" s="117" t="s">
        <v>35</v>
      </c>
      <c r="B125" s="118"/>
      <c r="C125" s="118"/>
      <c r="D125" s="118"/>
      <c r="E125" s="118"/>
      <c r="F125" s="118"/>
      <c r="G125" s="119"/>
      <c r="H125" s="21">
        <v>0</v>
      </c>
    </row>
    <row r="126" spans="1:8" s="46" customFormat="1" ht="20.45" customHeight="1" x14ac:dyDescent="0.25">
      <c r="A126" s="117" t="s">
        <v>51</v>
      </c>
      <c r="B126" s="118"/>
      <c r="C126" s="118"/>
      <c r="D126" s="118"/>
      <c r="E126" s="118"/>
      <c r="F126" s="118"/>
      <c r="G126" s="119"/>
      <c r="H126" s="67">
        <f>H124*(100%+H125)</f>
        <v>8499430.9053386431</v>
      </c>
    </row>
    <row r="127" spans="1:8" x14ac:dyDescent="0.25">
      <c r="A127" s="23"/>
      <c r="B127" s="23"/>
      <c r="C127" s="25" t="s">
        <v>33</v>
      </c>
      <c r="D127" s="24">
        <v>0.18</v>
      </c>
      <c r="E127" s="22"/>
      <c r="F127" s="114" t="s">
        <v>32</v>
      </c>
      <c r="G127" s="114"/>
      <c r="H127" s="26">
        <f>H126*D127</f>
        <v>1529897.5629609558</v>
      </c>
    </row>
    <row r="128" spans="1:8" x14ac:dyDescent="0.25">
      <c r="A128" s="115" t="s">
        <v>38</v>
      </c>
      <c r="B128" s="115"/>
      <c r="C128" s="115"/>
      <c r="D128" s="115"/>
      <c r="E128" s="115"/>
      <c r="F128" s="115"/>
      <c r="G128" s="115"/>
      <c r="H128" s="26">
        <f>H126+H127</f>
        <v>10029328.468299599</v>
      </c>
    </row>
    <row r="129" spans="1:8" ht="57.75" customHeight="1" x14ac:dyDescent="0.25">
      <c r="B129" s="113" t="s">
        <v>246</v>
      </c>
      <c r="C129" s="113"/>
      <c r="D129" s="113"/>
      <c r="E129" s="113"/>
      <c r="F129" s="113"/>
      <c r="G129" s="113"/>
      <c r="H129" s="113"/>
    </row>
    <row r="130" spans="1:8" ht="25.5" customHeight="1" x14ac:dyDescent="0.25">
      <c r="B130" s="113" t="s">
        <v>247</v>
      </c>
      <c r="C130" s="113"/>
      <c r="D130" s="113"/>
      <c r="E130" s="113"/>
      <c r="F130" s="113"/>
      <c r="G130" s="113"/>
      <c r="H130" s="113"/>
    </row>
    <row r="131" spans="1:8" ht="25.5" customHeight="1" x14ac:dyDescent="0.25">
      <c r="B131" s="113" t="s">
        <v>249</v>
      </c>
      <c r="C131" s="113"/>
      <c r="D131" s="113"/>
      <c r="E131" s="113"/>
      <c r="F131" s="113"/>
      <c r="G131" s="113"/>
      <c r="H131" s="113"/>
    </row>
    <row r="133" spans="1:8" x14ac:dyDescent="0.3">
      <c r="A133" s="71" t="s">
        <v>19</v>
      </c>
      <c r="B133" s="103">
        <f>Details!E18</f>
        <v>0</v>
      </c>
      <c r="C133" s="103"/>
      <c r="D133" s="71"/>
      <c r="E133" s="71"/>
      <c r="F133" s="71"/>
      <c r="G133" s="71" t="s">
        <v>251</v>
      </c>
      <c r="H133" s="73">
        <f>Details!E13</f>
        <v>0</v>
      </c>
    </row>
    <row r="134" spans="1:8" x14ac:dyDescent="0.3">
      <c r="A134" s="71"/>
      <c r="B134" s="71"/>
      <c r="C134" s="71"/>
      <c r="D134" s="71"/>
      <c r="E134" s="71"/>
      <c r="F134" s="71"/>
      <c r="G134" s="71"/>
      <c r="H134" s="71"/>
    </row>
    <row r="135" spans="1:8" x14ac:dyDescent="0.3">
      <c r="A135" s="71" t="s">
        <v>18</v>
      </c>
      <c r="B135" s="103">
        <f>Details!E17</f>
        <v>0</v>
      </c>
      <c r="C135" s="103"/>
      <c r="D135" s="71"/>
      <c r="E135" s="71"/>
      <c r="F135" s="71"/>
      <c r="G135" s="71" t="s">
        <v>24</v>
      </c>
      <c r="H135" s="73">
        <f>Details!E14</f>
        <v>0</v>
      </c>
    </row>
  </sheetData>
  <sheetProtection algorithmName="SHA-512" hashValue="JyNVwQ9ckvGN1W15tOGFUq6GJPfwAofsbelivZEYHDD0nGQfTD6b/RZtXiSU1FAEkpFC1pNGmPuRuuGGOoYYOw==" saltValue="AjBvh+RCd81VGxePsXClXQ==" spinCount="100000" sheet="1" objects="1" scenarios="1"/>
  <mergeCells count="35">
    <mergeCell ref="B85:C85"/>
    <mergeCell ref="A8:H8"/>
    <mergeCell ref="A10:H10"/>
    <mergeCell ref="A82:G82"/>
    <mergeCell ref="A83:H83"/>
    <mergeCell ref="A84:H84"/>
    <mergeCell ref="A126:G126"/>
    <mergeCell ref="B92:G92"/>
    <mergeCell ref="B93:C93"/>
    <mergeCell ref="A102:G102"/>
    <mergeCell ref="A103:G103"/>
    <mergeCell ref="A104:H104"/>
    <mergeCell ref="A110:G110"/>
    <mergeCell ref="A2:H2"/>
    <mergeCell ref="A4:B4"/>
    <mergeCell ref="C4:D4"/>
    <mergeCell ref="A5:B5"/>
    <mergeCell ref="C5:D5"/>
    <mergeCell ref="G5:H5"/>
    <mergeCell ref="B133:C133"/>
    <mergeCell ref="B135:C135"/>
    <mergeCell ref="A6:B6"/>
    <mergeCell ref="C6:D6"/>
    <mergeCell ref="G6:H6"/>
    <mergeCell ref="A7:B7"/>
    <mergeCell ref="C7:D7"/>
    <mergeCell ref="G7:H7"/>
    <mergeCell ref="B129:H129"/>
    <mergeCell ref="B130:H130"/>
    <mergeCell ref="B131:H131"/>
    <mergeCell ref="F127:G127"/>
    <mergeCell ref="A128:G128"/>
    <mergeCell ref="A123:G123"/>
    <mergeCell ref="A124:G124"/>
    <mergeCell ref="A125:G12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dimension ref="A1:H20"/>
  <sheetViews>
    <sheetView tabSelected="1" topLeftCell="A17" workbookViewId="0">
      <selection activeCell="H17" sqref="H17"/>
    </sheetView>
  </sheetViews>
  <sheetFormatPr defaultColWidth="9.140625" defaultRowHeight="15" x14ac:dyDescent="0.25"/>
  <cols>
    <col min="1" max="3" width="9.140625" style="5"/>
    <col min="4" max="4" width="27.28515625" style="5" customWidth="1"/>
    <col min="5" max="6" width="9.140625" style="5"/>
    <col min="7" max="7" width="6.140625" style="5" customWidth="1"/>
    <col min="8" max="8" width="45.42578125" style="5" customWidth="1"/>
    <col min="9" max="16384" width="9.140625" style="5"/>
  </cols>
  <sheetData>
    <row r="1" spans="1:8" ht="19.5" customHeight="1" x14ac:dyDescent="0.25">
      <c r="A1" s="4" t="str">
        <f>Sheet1!A2</f>
        <v>RFX. No. 5002004608 NIT-…</v>
      </c>
      <c r="B1" s="4"/>
      <c r="C1" s="4"/>
    </row>
    <row r="2" spans="1:8" ht="31.5" customHeight="1" x14ac:dyDescent="0.25">
      <c r="A2" s="140" t="str">
        <f>Sheet1!B3</f>
        <v>Construction of Store for mandatory spares under ERSS(TBCB) package at Banka Substation</v>
      </c>
      <c r="B2" s="140"/>
      <c r="C2" s="140"/>
      <c r="D2" s="140"/>
      <c r="E2" s="140"/>
      <c r="F2" s="140"/>
      <c r="G2" s="140"/>
      <c r="H2" s="140"/>
    </row>
    <row r="4" spans="1:8" ht="30.75" customHeight="1" x14ac:dyDescent="0.25">
      <c r="A4" s="151" t="s">
        <v>11</v>
      </c>
      <c r="B4" s="151"/>
      <c r="C4" s="138">
        <f>Details!E13</f>
        <v>0</v>
      </c>
      <c r="D4" s="138"/>
      <c r="E4" s="6"/>
      <c r="F4" s="7" t="s">
        <v>20</v>
      </c>
    </row>
    <row r="5" spans="1:8" ht="27.75" customHeight="1" x14ac:dyDescent="0.25">
      <c r="A5" s="151" t="s">
        <v>12</v>
      </c>
      <c r="B5" s="151"/>
      <c r="C5" s="138">
        <f>Details!E7</f>
        <v>0</v>
      </c>
      <c r="D5" s="138"/>
      <c r="E5" s="6"/>
      <c r="F5" s="152" t="s">
        <v>21</v>
      </c>
      <c r="G5" s="152"/>
      <c r="H5" s="152"/>
    </row>
    <row r="6" spans="1:8" ht="32.25" customHeight="1" x14ac:dyDescent="0.25">
      <c r="C6" s="138">
        <f>Details!E8</f>
        <v>0</v>
      </c>
      <c r="D6" s="138"/>
      <c r="E6" s="6"/>
      <c r="F6" s="152" t="s">
        <v>22</v>
      </c>
      <c r="G6" s="152"/>
      <c r="H6" s="152"/>
    </row>
    <row r="7" spans="1:8" ht="30.75" customHeight="1" x14ac:dyDescent="0.25">
      <c r="C7" s="138">
        <f>Details!E9</f>
        <v>0</v>
      </c>
      <c r="D7" s="138"/>
      <c r="E7" s="6"/>
      <c r="F7" s="139" t="s">
        <v>23</v>
      </c>
      <c r="G7" s="139"/>
      <c r="H7" s="139"/>
    </row>
    <row r="8" spans="1:8" ht="15.75" thickBot="1" x14ac:dyDescent="0.3">
      <c r="A8" s="154"/>
      <c r="B8" s="154"/>
      <c r="C8" s="154"/>
      <c r="D8" s="154"/>
      <c r="E8" s="154"/>
      <c r="F8" s="154"/>
      <c r="G8" s="154"/>
      <c r="H8" s="154"/>
    </row>
    <row r="9" spans="1:8" x14ac:dyDescent="0.25">
      <c r="A9" s="141" t="s">
        <v>25</v>
      </c>
      <c r="B9" s="142"/>
      <c r="C9" s="142"/>
      <c r="D9" s="142"/>
      <c r="E9" s="142"/>
      <c r="F9" s="142"/>
      <c r="G9" s="142"/>
      <c r="H9" s="143"/>
    </row>
    <row r="10" spans="1:8" x14ac:dyDescent="0.25">
      <c r="A10" s="144"/>
      <c r="B10" s="145"/>
      <c r="C10" s="145"/>
      <c r="D10" s="145"/>
      <c r="E10" s="145"/>
      <c r="F10" s="145"/>
      <c r="G10" s="145"/>
      <c r="H10" s="146"/>
    </row>
    <row r="11" spans="1:8" x14ac:dyDescent="0.25">
      <c r="A11" s="144"/>
      <c r="B11" s="145"/>
      <c r="C11" s="145"/>
      <c r="D11" s="145"/>
      <c r="E11" s="145"/>
      <c r="F11" s="145"/>
      <c r="G11" s="145"/>
      <c r="H11" s="146"/>
    </row>
    <row r="12" spans="1:8" ht="2.25" customHeight="1" thickBot="1" x14ac:dyDescent="0.3">
      <c r="A12" s="147"/>
      <c r="B12" s="148"/>
      <c r="C12" s="148"/>
      <c r="D12" s="148"/>
      <c r="E12" s="148"/>
      <c r="F12" s="148"/>
      <c r="G12" s="148"/>
      <c r="H12" s="149"/>
    </row>
    <row r="13" spans="1:8" x14ac:dyDescent="0.25">
      <c r="A13" s="155"/>
      <c r="B13" s="155"/>
      <c r="C13" s="155"/>
      <c r="D13" s="155"/>
      <c r="E13" s="155"/>
      <c r="F13" s="155"/>
      <c r="G13" s="155"/>
      <c r="H13" s="155"/>
    </row>
    <row r="14" spans="1:8" ht="30" customHeight="1" x14ac:dyDescent="0.25">
      <c r="A14" s="150" t="s">
        <v>26</v>
      </c>
      <c r="B14" s="150"/>
      <c r="C14" s="150" t="s">
        <v>34</v>
      </c>
      <c r="D14" s="150"/>
      <c r="E14" s="150"/>
      <c r="F14" s="150"/>
      <c r="G14" s="150"/>
      <c r="H14" s="3">
        <f>'Schedule -I'!H126</f>
        <v>8499430.9053386431</v>
      </c>
    </row>
    <row r="15" spans="1:8" ht="31.5" customHeight="1" x14ac:dyDescent="0.25">
      <c r="A15" s="150" t="s">
        <v>27</v>
      </c>
      <c r="B15" s="150"/>
      <c r="C15" s="150" t="s">
        <v>28</v>
      </c>
      <c r="D15" s="150"/>
      <c r="E15" s="150"/>
      <c r="F15" s="150"/>
      <c r="G15" s="150"/>
      <c r="H15" s="3">
        <f>'Schedule -I'!H127</f>
        <v>1529897.5629609558</v>
      </c>
    </row>
    <row r="16" spans="1:8" ht="29.25" customHeight="1" x14ac:dyDescent="0.25">
      <c r="A16" s="150" t="s">
        <v>29</v>
      </c>
      <c r="B16" s="150"/>
      <c r="C16" s="150" t="s">
        <v>30</v>
      </c>
      <c r="D16" s="150"/>
      <c r="E16" s="150"/>
      <c r="F16" s="150"/>
      <c r="G16" s="150"/>
      <c r="H16" s="3">
        <f>SUM(H14:H15)</f>
        <v>10029328.468299599</v>
      </c>
    </row>
    <row r="19" spans="1:8" ht="25.5" customHeight="1" x14ac:dyDescent="0.25">
      <c r="A19" s="5" t="s">
        <v>19</v>
      </c>
      <c r="B19" s="153">
        <f>Details!E2</f>
        <v>0</v>
      </c>
      <c r="C19" s="153"/>
      <c r="D19" s="8"/>
      <c r="E19" s="154" t="s">
        <v>16</v>
      </c>
      <c r="F19" s="154"/>
      <c r="G19" s="153">
        <f>Details!E13</f>
        <v>0</v>
      </c>
      <c r="H19" s="153"/>
    </row>
    <row r="20" spans="1:8" ht="24.75" customHeight="1" x14ac:dyDescent="0.25">
      <c r="A20" s="5" t="s">
        <v>18</v>
      </c>
      <c r="B20" s="153">
        <f>Details!E1</f>
        <v>0</v>
      </c>
      <c r="C20" s="153"/>
      <c r="D20" s="8"/>
      <c r="E20" s="154" t="s">
        <v>24</v>
      </c>
      <c r="F20" s="154"/>
      <c r="G20" s="153">
        <f>Details!E14</f>
        <v>0</v>
      </c>
      <c r="H20" s="153"/>
    </row>
  </sheetData>
  <sheetProtection algorithmName="SHA-512" hashValue="F4Ih/DM36NqoM/OSWMvsZm6MigxL6HOIo44v8wIuXdV9wckewoGf5qYccIR4X4uPafvhcZSr31iw2rpqv1jWQQ==" saltValue="rTiuc4dOSadmRo5xs/XOhg==" spinCount="100000" sheet="1" selectLockedCells="1" selectUnlockedCells="1"/>
  <mergeCells count="25">
    <mergeCell ref="B20:C20"/>
    <mergeCell ref="E20:F20"/>
    <mergeCell ref="G20:H20"/>
    <mergeCell ref="A8:H8"/>
    <mergeCell ref="A13:H13"/>
    <mergeCell ref="A15:B15"/>
    <mergeCell ref="C15:G15"/>
    <mergeCell ref="A16:B16"/>
    <mergeCell ref="C16:G16"/>
    <mergeCell ref="B19:C19"/>
    <mergeCell ref="E19:F19"/>
    <mergeCell ref="G19:H19"/>
    <mergeCell ref="C7:D7"/>
    <mergeCell ref="F7:H7"/>
    <mergeCell ref="A2:H2"/>
    <mergeCell ref="A9:H12"/>
    <mergeCell ref="C14:G14"/>
    <mergeCell ref="A14:B14"/>
    <mergeCell ref="A4:B4"/>
    <mergeCell ref="C4:D4"/>
    <mergeCell ref="A5:B5"/>
    <mergeCell ref="C5:D5"/>
    <mergeCell ref="F5:H5"/>
    <mergeCell ref="C6:D6"/>
    <mergeCell ref="F6: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Basic</vt:lpstr>
      <vt:lpstr>Details</vt:lpstr>
      <vt:lpstr>Schedule -I</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2025-09-03T11:10:07Z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30f7a04-6a83-4344-ab32-77c336beebec_Enabled">
    <vt:lpwstr>true</vt:lpwstr>
  </property>
  <property fmtid="{D5CDD505-2E9C-101B-9397-08002B2CF9AE}" pid="3" name="MSIP_Label_530f7a04-6a83-4344-ab32-77c336beebec_SetDate">
    <vt:lpwstr>2025-06-17T10:56:54Z</vt:lpwstr>
  </property>
  <property fmtid="{D5CDD505-2E9C-101B-9397-08002B2CF9AE}" pid="4" name="MSIP_Label_530f7a04-6a83-4344-ab32-77c336beebec_Method">
    <vt:lpwstr>Privileged</vt:lpwstr>
  </property>
  <property fmtid="{D5CDD505-2E9C-101B-9397-08002B2CF9AE}" pid="5" name="MSIP_Label_530f7a04-6a83-4344-ab32-77c336beebec_Name">
    <vt:lpwstr>Public-IT</vt:lpwstr>
  </property>
  <property fmtid="{D5CDD505-2E9C-101B-9397-08002B2CF9AE}" pid="6" name="MSIP_Label_530f7a04-6a83-4344-ab32-77c336beebec_SiteId">
    <vt:lpwstr>7048075c-52c2-4a40-8e7c-5c5a5573c87f</vt:lpwstr>
  </property>
  <property fmtid="{D5CDD505-2E9C-101B-9397-08002B2CF9AE}" pid="7" name="MSIP_Label_530f7a04-6a83-4344-ab32-77c336beebec_ActionId">
    <vt:lpwstr>ff3c95c6-288d-4a65-860d-b526dbfdf69d</vt:lpwstr>
  </property>
  <property fmtid="{D5CDD505-2E9C-101B-9397-08002B2CF9AE}" pid="8" name="MSIP_Label_530f7a04-6a83-4344-ab32-77c336beebec_ContentBits">
    <vt:lpwstr>0</vt:lpwstr>
  </property>
  <property fmtid="{D5CDD505-2E9C-101B-9397-08002B2CF9AE}" pid="9" name="MSIP_Label_530f7a04-6a83-4344-ab32-77c336beebec_Tag">
    <vt:lpwstr>10, 0, 1, 1</vt:lpwstr>
  </property>
</Properties>
</file>