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codeName="ThisWorkbook"/>
  <mc:AlternateContent xmlns:mc="http://schemas.openxmlformats.org/markup-compatibility/2006">
    <mc:Choice Requires="x15">
      <x15ac:absPath xmlns:x15ac="http://schemas.microsoft.com/office/spreadsheetml/2010/11/ac" url="https://powergrid1989-my.sharepoint.com/personal/sr1_powergrid_in/Documents/RHQ/C&amp;M/Works/2024-25/Group-4/WC-4016-Pranit-VK-renovation of Quarters at Nellore SS/"/>
    </mc:Choice>
  </mc:AlternateContent>
  <xr:revisionPtr revIDLastSave="1105" documentId="13_ncr:1_{BD368C98-91EB-41FC-A282-E9F2DA675BF9}" xr6:coauthVersionLast="47" xr6:coauthVersionMax="47" xr10:uidLastSave="{BECF8410-8547-41E6-A141-607FD9EAE2F5}"/>
  <workbookProtection workbookAlgorithmName="SHA-512" workbookHashValue="K/TfKVZUGomtxSb+Vd9X6hamvYq+cCIMyFfcSskJQz8K04a1qvuItQfUx4Z0rLtVhHf5icnhFSwl1GX43Ip2Gg==" workbookSaltValue="SOXtU9X3LK5Mx17xfZt8sQ==" workbookSpinCount="100000" lockStructure="1"/>
  <bookViews>
    <workbookView xWindow="-120" yWindow="-120" windowWidth="29040" windowHeight="15720" tabRatio="908" xr2:uid="{00000000-000D-0000-FFFF-FFFF00000000}"/>
  </bookViews>
  <sheets>
    <sheet name="Name of Bidder" sheetId="1" r:id="rId1"/>
    <sheet name="Attach 10" sheetId="2" state="hidden" r:id="rId2"/>
    <sheet name="Attach 10 IP" sheetId="3" state="hidden" r:id="rId3"/>
    <sheet name="N-W (Cr.)" sheetId="4" state="hidden" r:id="rId4"/>
    <sheet name="Schedule-I" sheetId="5" r:id="rId5"/>
    <sheet name="Schedule-II" sheetId="6" r:id="rId6"/>
    <sheet name="Schedule-III-Summary" sheetId="7" r:id="rId7"/>
    <sheet name="Bid Form" sheetId="8" r:id="rId8"/>
  </sheets>
  <externalReferences>
    <externalReference r:id="rId9"/>
    <externalReference r:id="rId10"/>
    <externalReference r:id="rId11"/>
  </externalReferences>
  <definedNames>
    <definedName name="\A" localSheetId="0">#REF!</definedName>
    <definedName name="\A">#REF!</definedName>
    <definedName name="\aa" localSheetId="0">#REF!</definedName>
    <definedName name="\aa">#REF!</definedName>
    <definedName name="\B" localSheetId="0">#REF!</definedName>
    <definedName name="\B">#REF!</definedName>
    <definedName name="\C" localSheetId="0">#REF!</definedName>
    <definedName name="\C">#REF!</definedName>
    <definedName name="\M" localSheetId="0">#REF!</definedName>
    <definedName name="\M">#REF!</definedName>
    <definedName name="\N" localSheetId="0">#REF!</definedName>
    <definedName name="\N">#REF!</definedName>
    <definedName name="\P" localSheetId="0">#REF!</definedName>
    <definedName name="\P">#REF!</definedName>
    <definedName name="\R" localSheetId="0">#REF!</definedName>
    <definedName name="\R">#REF!</definedName>
    <definedName name="\U" localSheetId="0">#REF!</definedName>
    <definedName name="\U">#REF!</definedName>
    <definedName name="\V" localSheetId="0">#REF!</definedName>
    <definedName name="\V">#REF!</definedName>
    <definedName name="\x" localSheetId="0">#REF!</definedName>
    <definedName name="\x">#REF!</definedName>
    <definedName name="ab" localSheetId="0">#REF!</definedName>
    <definedName name="ab">#REF!</definedName>
    <definedName name="bb">'[1]Attach-3 (QR)'!#REF!</definedName>
    <definedName name="bbbb">'[1]Attach-3 (QR)'!#REF!</definedName>
    <definedName name="biddername">#REF!</definedName>
    <definedName name="BL2A">#REF!</definedName>
    <definedName name="BL2A2">#REF!</definedName>
    <definedName name="BL2AA">#REF!</definedName>
    <definedName name="BL2AAA">#REF!</definedName>
    <definedName name="BL2B">#REF!</definedName>
    <definedName name="BL2BB">#REF!</definedName>
    <definedName name="BL2BBB">#REF!</definedName>
    <definedName name="BL2C">#REF!</definedName>
    <definedName name="BL2CC">#REF!</definedName>
    <definedName name="BL2CCC">#REF!</definedName>
    <definedName name="BL3A">#REF!</definedName>
    <definedName name="BL3AA">#REF!</definedName>
    <definedName name="BL3AAA">#REF!</definedName>
    <definedName name="BL3B">#REF!</definedName>
    <definedName name="BL3BB">#REF!</definedName>
    <definedName name="BL3BBB">#REF!</definedName>
    <definedName name="BL3C">#REF!</definedName>
    <definedName name="BL3CC">#REF!</definedName>
    <definedName name="BL3CCC">#REF!</definedName>
    <definedName name="BL4A">#REF!</definedName>
    <definedName name="BL4AA">#REF!</definedName>
    <definedName name="BL4AAA">#REF!</definedName>
    <definedName name="BL4Afsdfd">'[1]Attach-3 (QR)'!#REF!</definedName>
    <definedName name="BL4B">#REF!</definedName>
    <definedName name="BL4BB">#REF!</definedName>
    <definedName name="BL4BBB">#REF!</definedName>
    <definedName name="BL4C">#REF!</definedName>
    <definedName name="BL4CC">#REF!</definedName>
    <definedName name="BL4CCC">#REF!</definedName>
    <definedName name="BL5A">#REF!</definedName>
    <definedName name="BL5AA">#REF!</definedName>
    <definedName name="BL5AAA">#REF!</definedName>
    <definedName name="BL5B">#REF!</definedName>
    <definedName name="BL5BB">#REF!</definedName>
    <definedName name="BL5BBB">#REF!</definedName>
    <definedName name="BL5C">#REF!</definedName>
    <definedName name="BL5CC">#REF!</definedName>
    <definedName name="BL5CCC">#REF!</definedName>
    <definedName name="CAPA1">#REF!</definedName>
    <definedName name="CAPA11">#REF!</definedName>
    <definedName name="CAPA111">#REF!</definedName>
    <definedName name="CAPA2">#REF!</definedName>
    <definedName name="CAPA22">#REF!</definedName>
    <definedName name="CAPA222">#REF!</definedName>
    <definedName name="CAPA3">#REF!</definedName>
    <definedName name="CAPA33">#REF!</definedName>
    <definedName name="CAPA333">#REF!</definedName>
    <definedName name="CAPA4">#REF!</definedName>
    <definedName name="CAPA44">#REF!</definedName>
    <definedName name="CAPA444">#REF!</definedName>
    <definedName name="CAPA7">#REF!</definedName>
    <definedName name="CAPA77">#REF!</definedName>
    <definedName name="CAPA777">#REF!</definedName>
    <definedName name="COO" localSheetId="0">'[2]Sch-1a'!#REF!</definedName>
    <definedName name="COO">'[3]Sch-1a'!#REF!</definedName>
    <definedName name="date">#REF!</definedName>
    <definedName name="iii">#REF!</definedName>
    <definedName name="logo1">"Picture 7"</definedName>
    <definedName name="MANU1">#REF!</definedName>
    <definedName name="MANU11">#REF!</definedName>
    <definedName name="MANU111">#REF!</definedName>
    <definedName name="MANU2">#REF!</definedName>
    <definedName name="MANU22">#REF!</definedName>
    <definedName name="MANU222">#REF!</definedName>
    <definedName name="MANU3">#REF!</definedName>
    <definedName name="MANU33">#REF!</definedName>
    <definedName name="MANU333">#REF!</definedName>
    <definedName name="MANU4">#REF!</definedName>
    <definedName name="MANU44">#REF!</definedName>
    <definedName name="MANU444">#REF!</definedName>
    <definedName name="MANU5">#REF!</definedName>
    <definedName name="MANU55">#REF!</definedName>
    <definedName name="MANU555">#REF!</definedName>
    <definedName name="PATH1">#REF!</definedName>
    <definedName name="PATH11">#REF!</definedName>
    <definedName name="PATH111">#REF!</definedName>
    <definedName name="PATH2">#REF!</definedName>
    <definedName name="PATH22">#REF!</definedName>
    <definedName name="PATH222">#REF!</definedName>
    <definedName name="PATH3">#REF!</definedName>
    <definedName name="PATH33">#REF!</definedName>
    <definedName name="PATH333">#REF!</definedName>
    <definedName name="PATH4">#REF!</definedName>
    <definedName name="PATH44">#REF!</definedName>
    <definedName name="PATH444">#REF!</definedName>
    <definedName name="PATH5">#REF!</definedName>
    <definedName name="PATH55">#REF!</definedName>
    <definedName name="PATH555">#REF!</definedName>
    <definedName name="PATHAR1">#REF!</definedName>
    <definedName name="PATHAR2">#REF!</definedName>
    <definedName name="PATHAR3">#REF!</definedName>
    <definedName name="PATHJV1">#REF!</definedName>
    <definedName name="PATHJV11">#REF!</definedName>
    <definedName name="PATHJV111">#REF!</definedName>
    <definedName name="PATHJV2">#REF!</definedName>
    <definedName name="PATHJV22">#REF!</definedName>
    <definedName name="PATHJV222">#REF!</definedName>
    <definedName name="PATHJV3">#REF!</definedName>
    <definedName name="PATHJV33">#REF!</definedName>
    <definedName name="PATHJV333">#REF!</definedName>
    <definedName name="PATHJVPR1">#REF!</definedName>
    <definedName name="PATHJVPR11">#REF!</definedName>
    <definedName name="PATHJVPR111">#REF!</definedName>
    <definedName name="PATHJVPR2">#REF!</definedName>
    <definedName name="PATHJVPR22">#REF!</definedName>
    <definedName name="PATHJVPR222">#REF!</definedName>
    <definedName name="PATHLA1">#REF!</definedName>
    <definedName name="PATHLA2">#REF!</definedName>
    <definedName name="PATHLA3">#REF!</definedName>
    <definedName name="PATHLP1">#REF!</definedName>
    <definedName name="PATHLP2">#REF!</definedName>
    <definedName name="PATHLP3">#REF!</definedName>
    <definedName name="PATHPR1">#REF!</definedName>
    <definedName name="PATHPR2">#REF!</definedName>
    <definedName name="_xlnm.Print_Area" localSheetId="1">'Attach 10'!$A$1:$E$27</definedName>
    <definedName name="_xlnm.Print_Area" localSheetId="2">'Attach 10 IP'!$A$8:$I$223</definedName>
    <definedName name="_xlnm.Print_Area" localSheetId="7">'Bid Form'!$A$1:$F$53</definedName>
    <definedName name="_xlnm.Print_Area" localSheetId="0">'Name of Bidder'!$A$1:$C$22</definedName>
    <definedName name="_xlnm.Print_Area" localSheetId="4">'Schedule-I'!$A$1:$O$100</definedName>
    <definedName name="_xlnm.Print_Area" localSheetId="5">'Schedule-II'!$A$1:$O$25</definedName>
    <definedName name="_xlnm.Print_Titles" localSheetId="4">'Schedule-I'!$9:$9</definedName>
    <definedName name="printedname">#REF!</definedName>
    <definedName name="_xlnm.Recorder" localSheetId="0">#REF!</definedName>
    <definedName name="_xlnm.Recorder">#REF!</definedName>
    <definedName name="TEST" localSheetId="0">#REF!</definedName>
    <definedName name="TEST">#REF!</definedName>
    <definedName name="ttt">#REF!</definedName>
    <definedName name="typeofbidder">#REF!</definedName>
    <definedName name="uuu">#REF!</definedName>
    <definedName name="yyy">#REF!</definedName>
    <definedName name="Z_1C70608C_646A_4043_A222_6253B5006A93_.wvu.PrintArea" localSheetId="1" hidden="1">'Attach 10'!$A$1:$E$29</definedName>
    <definedName name="Z_1C70608C_646A_4043_A222_6253B5006A93_.wvu.PrintArea" localSheetId="2" hidden="1">'Attach 10 IP'!$A$8:$I$236</definedName>
    <definedName name="Z_1C70608C_646A_4043_A222_6253B5006A93_.wvu.Rows" localSheetId="2" hidden="1">'Attach 10 IP'!$42:$44</definedName>
    <definedName name="Z_237D8718_39ED_4FFE_B3B2_D1192F8D2E87_.wvu.PrintArea" localSheetId="1" hidden="1">'Attach 10'!$A$1:$E$29</definedName>
    <definedName name="Z_237D8718_39ED_4FFE_B3B2_D1192F8D2E87_.wvu.PrintArea" localSheetId="2" hidden="1">'Attach 10 IP'!$A$8:$I$236</definedName>
    <definedName name="Z_237D8718_39ED_4FFE_B3B2_D1192F8D2E87_.wvu.Rows" localSheetId="2" hidden="1">'Attach 10 IP'!$42:$44</definedName>
    <definedName name="Z_3545AE1A_D3DD_4FC8_880A_180A3F66AD42_.wvu.Cols" localSheetId="2" hidden="1">'Attach 10 IP'!$K:$P</definedName>
    <definedName name="Z_3545AE1A_D3DD_4FC8_880A_180A3F66AD42_.wvu.Cols" localSheetId="0" hidden="1">'Name of Bidder'!#REF!,'Name of Bidder'!#REF!</definedName>
    <definedName name="Z_3545AE1A_D3DD_4FC8_880A_180A3F66AD42_.wvu.Cols" localSheetId="3" hidden="1">'N-W (Cr.)'!$C:$C,'N-W (Cr.)'!$F:$U</definedName>
    <definedName name="Z_3545AE1A_D3DD_4FC8_880A_180A3F66AD42_.wvu.PrintArea" localSheetId="1" hidden="1">'Attach 10'!$A$1:$E$27</definedName>
    <definedName name="Z_3545AE1A_D3DD_4FC8_880A_180A3F66AD42_.wvu.PrintArea" localSheetId="2" hidden="1">'Attach 10 IP'!$A$8:$I$223</definedName>
    <definedName name="Z_3545AE1A_D3DD_4FC8_880A_180A3F66AD42_.wvu.PrintArea" localSheetId="0" hidden="1">'Name of Bidder'!$A$1:$C$21</definedName>
    <definedName name="Z_3545AE1A_D3DD_4FC8_880A_180A3F66AD42_.wvu.Rows" localSheetId="2" hidden="1">'Attach 10 IP'!$42:$44</definedName>
    <definedName name="Z_3545AE1A_D3DD_4FC8_880A_180A3F66AD42_.wvu.Rows" localSheetId="0" hidden="1">'Name of Bidder'!#REF!</definedName>
    <definedName name="Z_3545AE1A_D3DD_4FC8_880A_180A3F66AD42_.wvu.Rows" localSheetId="3" hidden="1">'N-W (Cr.)'!$1:$119</definedName>
    <definedName name="Z_61A8E90E_9DEC_4083_98B2_482D9678BA93_.wvu.Cols" localSheetId="2" hidden="1">'Attach 10 IP'!$K:$P</definedName>
    <definedName name="Z_61A8E90E_9DEC_4083_98B2_482D9678BA93_.wvu.Cols" localSheetId="0" hidden="1">'Name of Bidder'!#REF!,'Name of Bidder'!#REF!</definedName>
    <definedName name="Z_61A8E90E_9DEC_4083_98B2_482D9678BA93_.wvu.Cols" localSheetId="3" hidden="1">'N-W (Cr.)'!$C:$C,'N-W (Cr.)'!$F:$U</definedName>
    <definedName name="Z_61A8E90E_9DEC_4083_98B2_482D9678BA93_.wvu.PrintArea" localSheetId="1" hidden="1">'Attach 10'!$A$1:$E$27</definedName>
    <definedName name="Z_61A8E90E_9DEC_4083_98B2_482D9678BA93_.wvu.PrintArea" localSheetId="2" hidden="1">'Attach 10 IP'!$A$8:$I$223</definedName>
    <definedName name="Z_61A8E90E_9DEC_4083_98B2_482D9678BA93_.wvu.PrintArea" localSheetId="0" hidden="1">'Name of Bidder'!$A$1:$C$21</definedName>
    <definedName name="Z_61A8E90E_9DEC_4083_98B2_482D9678BA93_.wvu.Rows" localSheetId="2" hidden="1">'Attach 10 IP'!$42:$44</definedName>
    <definedName name="Z_61A8E90E_9DEC_4083_98B2_482D9678BA93_.wvu.Rows" localSheetId="0" hidden="1">'Name of Bidder'!#REF!</definedName>
    <definedName name="Z_61A8E90E_9DEC_4083_98B2_482D9678BA93_.wvu.Rows" localSheetId="3" hidden="1">'N-W (Cr.)'!$1:$119</definedName>
    <definedName name="Z_629BDD3E_4046_451D_8D01_11325237A091_.wvu.Cols" localSheetId="2" hidden="1">'Attach 10 IP'!$K:$P</definedName>
    <definedName name="Z_629BDD3E_4046_451D_8D01_11325237A091_.wvu.Cols" localSheetId="0" hidden="1">'Name of Bidder'!#REF!,'Name of Bidder'!#REF!</definedName>
    <definedName name="Z_629BDD3E_4046_451D_8D01_11325237A091_.wvu.Cols" localSheetId="3" hidden="1">'N-W (Cr.)'!$C:$C,'N-W (Cr.)'!$F:$U</definedName>
    <definedName name="Z_629BDD3E_4046_451D_8D01_11325237A091_.wvu.PrintArea" localSheetId="1" hidden="1">'Attach 10'!$A$1:$E$27</definedName>
    <definedName name="Z_629BDD3E_4046_451D_8D01_11325237A091_.wvu.PrintArea" localSheetId="2" hidden="1">'Attach 10 IP'!$A$8:$I$223</definedName>
    <definedName name="Z_629BDD3E_4046_451D_8D01_11325237A091_.wvu.PrintArea" localSheetId="0" hidden="1">'Name of Bidder'!$A$1:$C$21</definedName>
    <definedName name="Z_629BDD3E_4046_451D_8D01_11325237A091_.wvu.Rows" localSheetId="2" hidden="1">'Attach 10 IP'!$42:$44</definedName>
    <definedName name="Z_629BDD3E_4046_451D_8D01_11325237A091_.wvu.Rows" localSheetId="0" hidden="1">'Name of Bidder'!#REF!</definedName>
    <definedName name="Z_629BDD3E_4046_451D_8D01_11325237A091_.wvu.Rows" localSheetId="3" hidden="1">'N-W (Cr.)'!$1:$119</definedName>
    <definedName name="Z_6B2C1320_5106_401D_86E8_03FFC7419150_.wvu.Cols" localSheetId="2" hidden="1">'Attach 10 IP'!$K:$P</definedName>
    <definedName name="Z_6B2C1320_5106_401D_86E8_03FFC7419150_.wvu.Cols" localSheetId="0" hidden="1">'Name of Bidder'!#REF!,'Name of Bidder'!#REF!</definedName>
    <definedName name="Z_6B2C1320_5106_401D_86E8_03FFC7419150_.wvu.Cols" localSheetId="3" hidden="1">'N-W (Cr.)'!$C:$C,'N-W (Cr.)'!$F:$U</definedName>
    <definedName name="Z_6B2C1320_5106_401D_86E8_03FFC7419150_.wvu.PrintArea" localSheetId="1" hidden="1">'Attach 10'!$A$1:$E$27</definedName>
    <definedName name="Z_6B2C1320_5106_401D_86E8_03FFC7419150_.wvu.PrintArea" localSheetId="2" hidden="1">'Attach 10 IP'!$A$8:$I$223</definedName>
    <definedName name="Z_6B2C1320_5106_401D_86E8_03FFC7419150_.wvu.PrintArea" localSheetId="0" hidden="1">'Name of Bidder'!$A$1:$C$21</definedName>
    <definedName name="Z_6B2C1320_5106_401D_86E8_03FFC7419150_.wvu.Rows" localSheetId="2" hidden="1">'Attach 10 IP'!$42:$44</definedName>
    <definedName name="Z_6B2C1320_5106_401D_86E8_03FFC7419150_.wvu.Rows" localSheetId="0" hidden="1">'Name of Bidder'!#REF!</definedName>
    <definedName name="Z_6B2C1320_5106_401D_86E8_03FFC7419150_.wvu.Rows" localSheetId="3" hidden="1">'N-W (Cr.)'!$1:$119</definedName>
    <definedName name="Z_6F637C86_117D_4792_B5D4_37E20B1C50B5_.wvu.Cols" localSheetId="2" hidden="1">'Attach 10 IP'!$K:$P</definedName>
    <definedName name="Z_6F637C86_117D_4792_B5D4_37E20B1C50B5_.wvu.Cols" localSheetId="0" hidden="1">'Name of Bidder'!#REF!,'Name of Bidder'!$E:$R</definedName>
    <definedName name="Z_6F637C86_117D_4792_B5D4_37E20B1C50B5_.wvu.Cols" localSheetId="3" hidden="1">'N-W (Cr.)'!$C:$C,'N-W (Cr.)'!$F:$U</definedName>
    <definedName name="Z_6F637C86_117D_4792_B5D4_37E20B1C50B5_.wvu.PrintArea" localSheetId="1" hidden="1">'Attach 10'!$A$1:$E$27</definedName>
    <definedName name="Z_6F637C86_117D_4792_B5D4_37E20B1C50B5_.wvu.PrintArea" localSheetId="2" hidden="1">'Attach 10 IP'!$A$8:$I$223</definedName>
    <definedName name="Z_6F637C86_117D_4792_B5D4_37E20B1C50B5_.wvu.PrintArea" localSheetId="0" hidden="1">'Name of Bidder'!$A$1:$C$21</definedName>
    <definedName name="Z_6F637C86_117D_4792_B5D4_37E20B1C50B5_.wvu.Rows" localSheetId="2" hidden="1">'Attach 10 IP'!$42:$44</definedName>
    <definedName name="Z_6F637C86_117D_4792_B5D4_37E20B1C50B5_.wvu.Rows" localSheetId="0" hidden="1">'Name of Bidder'!$6:$8,'Name of Bidder'!$13:$15,'Name of Bidder'!#REF!</definedName>
    <definedName name="Z_6F637C86_117D_4792_B5D4_37E20B1C50B5_.wvu.Rows" localSheetId="3" hidden="1">'N-W (Cr.)'!$1:$119</definedName>
    <definedName name="Z_71DFD631_F0FC_4D77_B088_495FC5677788_.wvu.Cols" localSheetId="2" hidden="1">'Attach 10 IP'!$K:$P</definedName>
    <definedName name="Z_71DFD631_F0FC_4D77_B088_495FC5677788_.wvu.Cols" localSheetId="3" hidden="1">'N-W (Cr.)'!$C:$C,'N-W (Cr.)'!$F:$U</definedName>
    <definedName name="Z_71DFD631_F0FC_4D77_B088_495FC5677788_.wvu.PrintArea" localSheetId="1" hidden="1">'Attach 10'!$A$1:$E$27</definedName>
    <definedName name="Z_71DFD631_F0FC_4D77_B088_495FC5677788_.wvu.PrintArea" localSheetId="2" hidden="1">'Attach 10 IP'!$A$8:$I$223</definedName>
    <definedName name="Z_71DFD631_F0FC_4D77_B088_495FC5677788_.wvu.PrintArea" localSheetId="7" hidden="1">'Bid Form'!$A$1:$F$53</definedName>
    <definedName name="Z_71DFD631_F0FC_4D77_B088_495FC5677788_.wvu.PrintArea" localSheetId="0" hidden="1">'Name of Bidder'!$A$1:$C$21</definedName>
    <definedName name="Z_71DFD631_F0FC_4D77_B088_495FC5677788_.wvu.PrintArea" localSheetId="4" hidden="1">'Schedule-I'!$A$1:$O$99</definedName>
    <definedName name="Z_71DFD631_F0FC_4D77_B088_495FC5677788_.wvu.PrintArea" localSheetId="5" hidden="1">'Schedule-II'!$A$1:$L$24</definedName>
    <definedName name="Z_71DFD631_F0FC_4D77_B088_495FC5677788_.wvu.PrintTitles" localSheetId="4" hidden="1">'Schedule-I'!$9:$9</definedName>
    <definedName name="Z_71DFD631_F0FC_4D77_B088_495FC5677788_.wvu.Rows" localSheetId="2" hidden="1">'Attach 10 IP'!$42:$44</definedName>
    <definedName name="Z_71DFD631_F0FC_4D77_B088_495FC5677788_.wvu.Rows" localSheetId="0" hidden="1">'Name of Bidder'!$6:$8,'Name of Bidder'!$13:$15,'Name of Bidder'!#REF!</definedName>
    <definedName name="Z_71DFD631_F0FC_4D77_B088_495FC5677788_.wvu.Rows" localSheetId="3" hidden="1">'N-W (Cr.)'!$1:$119</definedName>
    <definedName name="Z_768FBB31_C98F_42D8_8A21_9E4C92CB0C4E_.wvu.Cols" localSheetId="2" hidden="1">'Attach 10 IP'!$K:$P</definedName>
    <definedName name="Z_768FBB31_C98F_42D8_8A21_9E4C92CB0C4E_.wvu.Cols" localSheetId="0" hidden="1">'Name of Bidder'!$D:$G</definedName>
    <definedName name="Z_768FBB31_C98F_42D8_8A21_9E4C92CB0C4E_.wvu.Cols" localSheetId="3" hidden="1">'N-W (Cr.)'!$C:$C,'N-W (Cr.)'!$F:$U</definedName>
    <definedName name="Z_768FBB31_C98F_42D8_8A21_9E4C92CB0C4E_.wvu.Cols" localSheetId="5" hidden="1">'Schedule-II'!$N:$P</definedName>
    <definedName name="Z_768FBB31_C98F_42D8_8A21_9E4C92CB0C4E_.wvu.PrintArea" localSheetId="1" hidden="1">'Attach 10'!$A$1:$E$27</definedName>
    <definedName name="Z_768FBB31_C98F_42D8_8A21_9E4C92CB0C4E_.wvu.PrintArea" localSheetId="2" hidden="1">'Attach 10 IP'!$A$8:$I$223</definedName>
    <definedName name="Z_768FBB31_C98F_42D8_8A21_9E4C92CB0C4E_.wvu.PrintArea" localSheetId="7" hidden="1">'Bid Form'!$A$1:$F$53</definedName>
    <definedName name="Z_768FBB31_C98F_42D8_8A21_9E4C92CB0C4E_.wvu.PrintArea" localSheetId="0" hidden="1">'Name of Bidder'!$A$1:$C$22</definedName>
    <definedName name="Z_768FBB31_C98F_42D8_8A21_9E4C92CB0C4E_.wvu.PrintArea" localSheetId="4" hidden="1">'Schedule-I'!$A$1:$O$100</definedName>
    <definedName name="Z_768FBB31_C98F_42D8_8A21_9E4C92CB0C4E_.wvu.PrintArea" localSheetId="5" hidden="1">'Schedule-II'!$A$1:$M$25</definedName>
    <definedName name="Z_768FBB31_C98F_42D8_8A21_9E4C92CB0C4E_.wvu.PrintTitles" localSheetId="4" hidden="1">'Schedule-I'!$9:$9</definedName>
    <definedName name="Z_768FBB31_C98F_42D8_8A21_9E4C92CB0C4E_.wvu.Rows" localSheetId="2" hidden="1">'Attach 10 IP'!$42:$44</definedName>
    <definedName name="Z_768FBB31_C98F_42D8_8A21_9E4C92CB0C4E_.wvu.Rows" localSheetId="0" hidden="1">'Name of Bidder'!$6:$8</definedName>
    <definedName name="Z_768FBB31_C98F_42D8_8A21_9E4C92CB0C4E_.wvu.Rows" localSheetId="3" hidden="1">'N-W (Cr.)'!$1:$119</definedName>
    <definedName name="Z_863DE73B_EDD5_4C94_B877_7C156CB081F7_.wvu.Cols" localSheetId="2" hidden="1">'Attach 10 IP'!$K:$P</definedName>
    <definedName name="Z_863DE73B_EDD5_4C94_B877_7C156CB081F7_.wvu.Cols" localSheetId="0" hidden="1">'Name of Bidder'!#REF!,'Name of Bidder'!#REF!</definedName>
    <definedName name="Z_863DE73B_EDD5_4C94_B877_7C156CB081F7_.wvu.Cols" localSheetId="3" hidden="1">'N-W (Cr.)'!$C:$C,'N-W (Cr.)'!$F:$U</definedName>
    <definedName name="Z_863DE73B_EDD5_4C94_B877_7C156CB081F7_.wvu.PrintArea" localSheetId="1" hidden="1">'Attach 10'!$A$1:$E$27</definedName>
    <definedName name="Z_863DE73B_EDD5_4C94_B877_7C156CB081F7_.wvu.PrintArea" localSheetId="2" hidden="1">'Attach 10 IP'!$A$8:$I$223</definedName>
    <definedName name="Z_863DE73B_EDD5_4C94_B877_7C156CB081F7_.wvu.PrintArea" localSheetId="0" hidden="1">'Name of Bidder'!$A$1:$C$21</definedName>
    <definedName name="Z_863DE73B_EDD5_4C94_B877_7C156CB081F7_.wvu.Rows" localSheetId="2" hidden="1">'Attach 10 IP'!$42:$44</definedName>
    <definedName name="Z_863DE73B_EDD5_4C94_B877_7C156CB081F7_.wvu.Rows" localSheetId="0" hidden="1">'Name of Bidder'!#REF!</definedName>
    <definedName name="Z_863DE73B_EDD5_4C94_B877_7C156CB081F7_.wvu.Rows" localSheetId="3" hidden="1">'N-W (Cr.)'!$1:$119</definedName>
    <definedName name="Z_8E7B022F_1113_4BA2_B2BA_8EDBE02A2557_.wvu.PrintArea" localSheetId="1" hidden="1">'Attach 10'!$A$1:$E$29</definedName>
    <definedName name="Z_902C40DA_376E_410F_87E5_8188D8393A84_.wvu.Cols" localSheetId="0" hidden="1">'Name of Bidder'!#REF!</definedName>
    <definedName name="Z_902C40DA_376E_410F_87E5_8188D8393A84_.wvu.PrintArea" localSheetId="0" hidden="1">'Name of Bidder'!$A$1:$C$21</definedName>
    <definedName name="Z_902C40DA_376E_410F_87E5_8188D8393A84_.wvu.Rows" localSheetId="0" hidden="1">'Name of Bidder'!#REF!</definedName>
    <definedName name="Z_9CE94B9F_4902_4B08_AE4E_74E93D8E789E_.wvu.Cols" localSheetId="2" hidden="1">'Attach 10 IP'!$K:$P</definedName>
    <definedName name="Z_9CE94B9F_4902_4B08_AE4E_74E93D8E789E_.wvu.Cols" localSheetId="0" hidden="1">'Name of Bidder'!#REF!,'Name of Bidder'!$E:$R</definedName>
    <definedName name="Z_9CE94B9F_4902_4B08_AE4E_74E93D8E789E_.wvu.Cols" localSheetId="3" hidden="1">'N-W (Cr.)'!$C:$C,'N-W (Cr.)'!$F:$U</definedName>
    <definedName name="Z_9CE94B9F_4902_4B08_AE4E_74E93D8E789E_.wvu.PrintArea" localSheetId="1" hidden="1">'Attach 10'!$A$1:$E$27</definedName>
    <definedName name="Z_9CE94B9F_4902_4B08_AE4E_74E93D8E789E_.wvu.PrintArea" localSheetId="2" hidden="1">'Attach 10 IP'!$A$8:$I$223</definedName>
    <definedName name="Z_9CE94B9F_4902_4B08_AE4E_74E93D8E789E_.wvu.PrintArea" localSheetId="0" hidden="1">'Name of Bidder'!$A$1:$C$21</definedName>
    <definedName name="Z_9CE94B9F_4902_4B08_AE4E_74E93D8E789E_.wvu.Rows" localSheetId="2" hidden="1">'Attach 10 IP'!$42:$44</definedName>
    <definedName name="Z_9CE94B9F_4902_4B08_AE4E_74E93D8E789E_.wvu.Rows" localSheetId="0" hidden="1">'Name of Bidder'!#REF!</definedName>
    <definedName name="Z_9CE94B9F_4902_4B08_AE4E_74E93D8E789E_.wvu.Rows" localSheetId="3" hidden="1">'N-W (Cr.)'!$1:$119</definedName>
    <definedName name="Z_A3F641DF_CF1D_48E3_AFDC_E52726A449CB_.wvu.PrintArea" localSheetId="1" hidden="1">'Attach 10'!$A$1:$E$30</definedName>
    <definedName name="Z_A60C0BDD_7FB1_4EBA_A0E1_529280DA1A28_.wvu.Cols" localSheetId="2" hidden="1">'Attach 10 IP'!$K:$P</definedName>
    <definedName name="Z_A60C0BDD_7FB1_4EBA_A0E1_529280DA1A28_.wvu.Cols" localSheetId="0" hidden="1">'Name of Bidder'!#REF!,'Name of Bidder'!$E:$R</definedName>
    <definedName name="Z_A60C0BDD_7FB1_4EBA_A0E1_529280DA1A28_.wvu.Cols" localSheetId="3" hidden="1">'N-W (Cr.)'!$C:$C,'N-W (Cr.)'!$F:$U</definedName>
    <definedName name="Z_A60C0BDD_7FB1_4EBA_A0E1_529280DA1A28_.wvu.PrintArea" localSheetId="1" hidden="1">'Attach 10'!$A$1:$E$27</definedName>
    <definedName name="Z_A60C0BDD_7FB1_4EBA_A0E1_529280DA1A28_.wvu.PrintArea" localSheetId="2" hidden="1">'Attach 10 IP'!$A$8:$I$223</definedName>
    <definedName name="Z_A60C0BDD_7FB1_4EBA_A0E1_529280DA1A28_.wvu.PrintArea" localSheetId="0" hidden="1">'Name of Bidder'!$A$1:$C$21</definedName>
    <definedName name="Z_A60C0BDD_7FB1_4EBA_A0E1_529280DA1A28_.wvu.Rows" localSheetId="2" hidden="1">'Attach 10 IP'!$42:$44</definedName>
    <definedName name="Z_A60C0BDD_7FB1_4EBA_A0E1_529280DA1A28_.wvu.Rows" localSheetId="0" hidden="1">'Name of Bidder'!$6:$8,'Name of Bidder'!$13:$15,'Name of Bidder'!#REF!</definedName>
    <definedName name="Z_A60C0BDD_7FB1_4EBA_A0E1_529280DA1A28_.wvu.Rows" localSheetId="3" hidden="1">'N-W (Cr.)'!$1:$119</definedName>
    <definedName name="Z_C0D2F720_9CF1_451B_A21B_46E9EE29F95A_.wvu.Cols" localSheetId="2" hidden="1">'Attach 10 IP'!$K:$P</definedName>
    <definedName name="Z_C0D2F720_9CF1_451B_A21B_46E9EE29F95A_.wvu.Cols" localSheetId="0" hidden="1">'Name of Bidder'!#REF!,'Name of Bidder'!#REF!</definedName>
    <definedName name="Z_C0D2F720_9CF1_451B_A21B_46E9EE29F95A_.wvu.Cols" localSheetId="3" hidden="1">'N-W (Cr.)'!$C:$C,'N-W (Cr.)'!$F:$U</definedName>
    <definedName name="Z_C0D2F720_9CF1_451B_A21B_46E9EE29F95A_.wvu.PrintArea" localSheetId="1" hidden="1">'Attach 10'!$A$1:$E$27</definedName>
    <definedName name="Z_C0D2F720_9CF1_451B_A21B_46E9EE29F95A_.wvu.PrintArea" localSheetId="2" hidden="1">'Attach 10 IP'!$A$8:$I$223</definedName>
    <definedName name="Z_C0D2F720_9CF1_451B_A21B_46E9EE29F95A_.wvu.PrintArea" localSheetId="0" hidden="1">'Name of Bidder'!$A$1:$C$21</definedName>
    <definedName name="Z_C0D2F720_9CF1_451B_A21B_46E9EE29F95A_.wvu.Rows" localSheetId="2" hidden="1">'Attach 10 IP'!$42:$44</definedName>
    <definedName name="Z_C0D2F720_9CF1_451B_A21B_46E9EE29F95A_.wvu.Rows" localSheetId="0" hidden="1">'Name of Bidder'!#REF!</definedName>
    <definedName name="Z_C0D2F720_9CF1_451B_A21B_46E9EE29F95A_.wvu.Rows" localSheetId="3" hidden="1">'N-W (Cr.)'!$1:$119</definedName>
    <definedName name="Z_CD4CA1A8_824A_452F_BDBA_32A47C1B3013_.wvu.PrintArea" localSheetId="1" hidden="1">'Attach 10'!$A$1:$E$29</definedName>
    <definedName name="Z_CD4CA1A8_824A_452F_BDBA_32A47C1B3013_.wvu.PrintArea" localSheetId="2" hidden="1">'Attach 10 IP'!$A$8:$I$236</definedName>
    <definedName name="Z_CD4CA1A8_824A_452F_BDBA_32A47C1B3013_.wvu.Rows" localSheetId="2" hidden="1">'Attach 10 IP'!$42:$44</definedName>
    <definedName name="Z_DF819C10_7533_4A2E_B278_90B3B38A4AE6_.wvu.Cols" localSheetId="2" hidden="1">'Attach 10 IP'!$K:$P</definedName>
    <definedName name="Z_DF819C10_7533_4A2E_B278_90B3B38A4AE6_.wvu.Cols" localSheetId="0" hidden="1">'Name of Bidder'!#REF!,'Name of Bidder'!$E:$R</definedName>
    <definedName name="Z_DF819C10_7533_4A2E_B278_90B3B38A4AE6_.wvu.Cols" localSheetId="3" hidden="1">'N-W (Cr.)'!$C:$C,'N-W (Cr.)'!$F:$U</definedName>
    <definedName name="Z_DF819C10_7533_4A2E_B278_90B3B38A4AE6_.wvu.PrintArea" localSheetId="1" hidden="1">'Attach 10'!$A$1:$E$27</definedName>
    <definedName name="Z_DF819C10_7533_4A2E_B278_90B3B38A4AE6_.wvu.PrintArea" localSheetId="2" hidden="1">'Attach 10 IP'!$A$8:$I$223</definedName>
    <definedName name="Z_DF819C10_7533_4A2E_B278_90B3B38A4AE6_.wvu.PrintArea" localSheetId="0" hidden="1">'Name of Bidder'!$A$1:$C$21</definedName>
    <definedName name="Z_DF819C10_7533_4A2E_B278_90B3B38A4AE6_.wvu.Rows" localSheetId="2" hidden="1">'Attach 10 IP'!$42:$44</definedName>
    <definedName name="Z_DF819C10_7533_4A2E_B278_90B3B38A4AE6_.wvu.Rows" localSheetId="0" hidden="1">'Name of Bidder'!#REF!</definedName>
    <definedName name="Z_DF819C10_7533_4A2E_B278_90B3B38A4AE6_.wvu.Rows" localSheetId="3" hidden="1">'N-W (Cr.)'!$1:$119</definedName>
    <definedName name="Z_E6F7301F_B7DF_4D80_9428_3CD22143194F_.wvu.Cols" localSheetId="0" hidden="1">'Name of Bidder'!#REF!</definedName>
    <definedName name="Z_E6F7301F_B7DF_4D80_9428_3CD22143194F_.wvu.PrintArea" localSheetId="0" hidden="1">'Name of Bidder'!$A$1:$C$21</definedName>
    <definedName name="Z_E6F7301F_B7DF_4D80_9428_3CD22143194F_.wvu.Rows" localSheetId="0" hidden="1">'Name of Bidder'!#REF!</definedName>
    <definedName name="Z_ECEBABD0_566A_41C4_AA9A_38EA30EFEDA8_.wvu.PrintArea" localSheetId="1" hidden="1">'Attach 10'!$A$1:$E$29</definedName>
    <definedName name="Z_F3854C08_3477_4F6D_851C_40DFA3C6F6FE_.wvu.Cols" localSheetId="2" hidden="1">'Attach 10 IP'!$K:$P</definedName>
    <definedName name="Z_F3854C08_3477_4F6D_851C_40DFA3C6F6FE_.wvu.Cols" localSheetId="0" hidden="1">'Name of Bidder'!$D:$G</definedName>
    <definedName name="Z_F3854C08_3477_4F6D_851C_40DFA3C6F6FE_.wvu.Cols" localSheetId="3" hidden="1">'N-W (Cr.)'!$C:$C,'N-W (Cr.)'!$F:$U</definedName>
    <definedName name="Z_F3854C08_3477_4F6D_851C_40DFA3C6F6FE_.wvu.Cols" localSheetId="5" hidden="1">'Schedule-II'!$N:$O</definedName>
    <definedName name="Z_F3854C08_3477_4F6D_851C_40DFA3C6F6FE_.wvu.PrintArea" localSheetId="1" hidden="1">'Attach 10'!$A$1:$E$27</definedName>
    <definedName name="Z_F3854C08_3477_4F6D_851C_40DFA3C6F6FE_.wvu.PrintArea" localSheetId="2" hidden="1">'Attach 10 IP'!$A$8:$I$223</definedName>
    <definedName name="Z_F3854C08_3477_4F6D_851C_40DFA3C6F6FE_.wvu.PrintArea" localSheetId="7" hidden="1">'Bid Form'!$A$1:$F$53</definedName>
    <definedName name="Z_F3854C08_3477_4F6D_851C_40DFA3C6F6FE_.wvu.PrintArea" localSheetId="0" hidden="1">'Name of Bidder'!$A$1:$C$22</definedName>
    <definedName name="Z_F3854C08_3477_4F6D_851C_40DFA3C6F6FE_.wvu.PrintArea" localSheetId="4" hidden="1">'Schedule-I'!$A$1:$O$100</definedName>
    <definedName name="Z_F3854C08_3477_4F6D_851C_40DFA3C6F6FE_.wvu.PrintArea" localSheetId="5" hidden="1">'Schedule-II'!$A$1:$M$25</definedName>
    <definedName name="Z_F3854C08_3477_4F6D_851C_40DFA3C6F6FE_.wvu.PrintTitles" localSheetId="4" hidden="1">'Schedule-I'!$9:$9</definedName>
    <definedName name="Z_F3854C08_3477_4F6D_851C_40DFA3C6F6FE_.wvu.Rows" localSheetId="2" hidden="1">'Attach 10 IP'!$42:$44</definedName>
    <definedName name="Z_F3854C08_3477_4F6D_851C_40DFA3C6F6FE_.wvu.Rows" localSheetId="0" hidden="1">'Name of Bidder'!$6:$8</definedName>
    <definedName name="Z_F3854C08_3477_4F6D_851C_40DFA3C6F6FE_.wvu.Rows" localSheetId="3" hidden="1">'N-W (Cr.)'!$1:$119</definedName>
    <definedName name="Z_FAE469C4_CC0E_407B_871F_7B3C94956CEC_.wvu.Cols" localSheetId="2" hidden="1">'Attach 10 IP'!$K:$P</definedName>
    <definedName name="Z_FAE469C4_CC0E_407B_871F_7B3C94956CEC_.wvu.Cols" localSheetId="3" hidden="1">'N-W (Cr.)'!$C:$C,'N-W (Cr.)'!$F:$U</definedName>
    <definedName name="Z_FAE469C4_CC0E_407B_871F_7B3C94956CEC_.wvu.PrintArea" localSheetId="1" hidden="1">'Attach 10'!$A$1:$E$27</definedName>
    <definedName name="Z_FAE469C4_CC0E_407B_871F_7B3C94956CEC_.wvu.PrintArea" localSheetId="2" hidden="1">'Attach 10 IP'!$A$8:$I$223</definedName>
    <definedName name="Z_FAE469C4_CC0E_407B_871F_7B3C94956CEC_.wvu.PrintArea" localSheetId="7" hidden="1">'Bid Form'!$A$1:$F$53</definedName>
    <definedName name="Z_FAE469C4_CC0E_407B_871F_7B3C94956CEC_.wvu.PrintArea" localSheetId="0" hidden="1">'Name of Bidder'!$A$1:$C$21</definedName>
    <definedName name="Z_FAE469C4_CC0E_407B_871F_7B3C94956CEC_.wvu.PrintArea" localSheetId="4" hidden="1">'Schedule-I'!$A$1:$O$99</definedName>
    <definedName name="Z_FAE469C4_CC0E_407B_871F_7B3C94956CEC_.wvu.PrintArea" localSheetId="5" hidden="1">'Schedule-II'!$A$1:$L$24</definedName>
    <definedName name="Z_FAE469C4_CC0E_407B_871F_7B3C94956CEC_.wvu.PrintTitles" localSheetId="4" hidden="1">'Schedule-I'!$9:$9</definedName>
    <definedName name="Z_FAE469C4_CC0E_407B_871F_7B3C94956CEC_.wvu.Rows" localSheetId="2" hidden="1">'Attach 10 IP'!$42:$44</definedName>
    <definedName name="Z_FAE469C4_CC0E_407B_871F_7B3C94956CEC_.wvu.Rows" localSheetId="0" hidden="1">'Name of Bidder'!$6:$8,'Name of Bidder'!$13:$15,'Name of Bidder'!#REF!</definedName>
    <definedName name="Z_FAE469C4_CC0E_407B_871F_7B3C94956CEC_.wvu.Rows" localSheetId="3" hidden="1">'N-W (Cr.)'!$1:$119</definedName>
  </definedNames>
  <calcPr calcId="191028"/>
  <customWorkbookViews>
    <customWorkbookView name="T Suryaprakash {टी. सूर्यप्रकाश} - Personal View" guid="{F3854C08-3477-4F6D-851C-40DFA3C6F6FE}" mergeInterval="0" personalView="1" maximized="1" windowWidth="1916" windowHeight="814" tabRatio="908" activeSheetId="6"/>
    <customWorkbookView name="C Lakshmi Manogna {सी लक्ष्मी  मनोगना} - Personal View" guid="{768FBB31-C98F-42D8-8A21-9E4C92CB0C4E}" mergeInterval="0" personalView="1" maximized="1" windowWidth="1436" windowHeight="634" tabRatio="908" activeSheetId="1"/>
    <customWorkbookView name="Chittaloori Venkanna {चित्‍तलूरी वेंकन्‍ना} - Personal View" guid="{71DFD631-F0FC-4D77-B088-495FC5677788}" mergeInterval="0" personalView="1" maximized="1" windowWidth="1362" windowHeight="502" tabRatio="908" activeSheetId="1"/>
    <customWorkbookView name="Janardhana Rao Bankuru {जनार्दन राव बांकुरू} - Personal View" guid="{6F637C86-117D-4792-B5D4-37E20B1C50B5}" mergeInterval="0" personalView="1" maximized="1" xWindow="-8" yWindow="-8" windowWidth="1382" windowHeight="754" tabRatio="908" activeSheetId="1" showComments="commIndAndComment"/>
    <customWorkbookView name="P S N Sarma {पी.एस.एन. सरमा} - Personal View" guid="{DF819C10-7533-4A2E-B278-90B3B38A4AE6}" mergeInterval="0" personalView="1" maximized="1" xWindow="-8" yWindow="-8" windowWidth="1382" windowHeight="744" tabRatio="908" activeSheetId="11"/>
    <customWorkbookView name="31094 - Personal View" guid="{863DE73B-EDD5-4C94-B877-7C156CB081F7}" mergeInterval="0" personalView="1" maximized="1" xWindow="1" yWindow="1" windowWidth="1362" windowHeight="538" tabRatio="908" activeSheetId="1"/>
    <customWorkbookView name="01290 - Personal View" guid="{6B2C1320-5106-401D-86E8-03FFC7419150}" mergeInterval="0" personalView="1" maximized="1" windowWidth="1362" windowHeight="509" tabRatio="908" activeSheetId="1"/>
    <customWorkbookView name="00398 - Personal View" guid="{CD4CA1A8-824A-452F-BDBA-32A47C1B3013}" mergeInterval="0" personalView="1" maximized="1" xWindow="1" yWindow="1" windowWidth="1366" windowHeight="538" tabRatio="779" activeSheetId="2"/>
    <customWorkbookView name="01209 - Personal View" guid="{237D8718-39ED-4FFE-B3B2-D1192F8D2E87}" mergeInterval="0" personalView="1" maximized="1" xWindow="1" yWindow="1" windowWidth="1366" windowHeight="538" tabRatio="779" activeSheetId="2"/>
    <customWorkbookView name="01009 - Personal View" guid="{ECEBABD0-566A-41C4-AA9A-38EA30EFEDA8}" mergeInterval="0" personalView="1" maximized="1" xWindow="42" yWindow="34" windowWidth="737" windowHeight="521" activeSheetId="11"/>
    <customWorkbookView name="asd - Personal View" guid="{A3F641DF-CF1D-48E3-AFDC-E52726A449CB}" mergeInterval="0" personalView="1" maximized="1" windowWidth="1276" windowHeight="597" activeSheetId="2"/>
    <customWorkbookView name="20074 - Personal View" guid="{8E7B022F-1113-4BA2-B2BA-8EDBE02A2557}" mergeInterval="0" personalView="1" maximized="1" windowWidth="1020" windowHeight="539" activeSheetId="2"/>
    <customWorkbookView name="01192 - Personal View" guid="{1C70608C-646A-4043-A222-6253B5006A93}" mergeInterval="0" personalView="1" maximized="1" xWindow="1" yWindow="1" windowWidth="1366" windowHeight="538" tabRatio="807" activeSheetId="2" showComments="commIndAndComment"/>
    <customWorkbookView name="Baijnath Singh - Personal View" guid="{3545AE1A-D3DD-4FC8-880A-180A3F66AD42}" mergeInterval="0" personalView="1" maximized="1" windowWidth="1362" windowHeight="495" tabRatio="908" activeSheetId="20"/>
    <customWorkbookView name="02345 - Personal View" guid="{C0D2F720-9CF1-451B-A21B-46E9EE29F95A}" mergeInterval="0" personalView="1" maximized="1" xWindow="1" yWindow="1" windowWidth="1366" windowHeight="538" tabRatio="908" activeSheetId="1"/>
    <customWorkbookView name="20587 - Personal View" guid="{629BDD3E-4046-451D-8D01-11325237A091}" mergeInterval="0" personalView="1" maximized="1" windowWidth="1362" windowHeight="517" tabRatio="908" activeSheetId="1"/>
    <customWorkbookView name="AGM_ONM1 - Personal View" guid="{61A8E90E-9DEC-4083-98B2-482D9678BA93}" mergeInterval="0" personalView="1" maximized="1" xWindow="1" yWindow="1" windowWidth="1167" windowHeight="587" tabRatio="908" activeSheetId="3"/>
    <customWorkbookView name="60020139 - Personal View" guid="{9CE94B9F-4902-4B08-AE4E-74E93D8E789E}" mergeInterval="0" personalView="1" maximized="1" xWindow="1" yWindow="1" windowWidth="1024" windowHeight="505" tabRatio="908" activeSheetId="3"/>
    <customWorkbookView name="Srimannarayana Gajula {श्री जी. श्रीमननारायण} - Personal View" guid="{A60C0BDD-7FB1-4EBA-A0E1-529280DA1A28}" mergeInterval="0" personalView="1" maximized="1" xWindow="-8" yWindow="-8" windowWidth="1382" windowHeight="744" tabRatio="908" activeSheetId="12"/>
    <customWorkbookView name="Ramu Jella {जेल्‍ला रामू} - Personal View" guid="{FAE469C4-CC0E-407B-871F-7B3C94956CEC}" mergeInterval="0" personalView="1" maximized="1" windowWidth="1596" windowHeight="674" tabRatio="908"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8" i="6" l="1"/>
  <c r="A14" i="6"/>
  <c r="K14" i="6"/>
  <c r="L14" i="6" s="1"/>
  <c r="P9" i="6"/>
  <c r="K12" i="6"/>
  <c r="L12" i="6" s="1"/>
  <c r="M14" i="6" l="1"/>
  <c r="M12" i="6"/>
  <c r="O95" i="5"/>
  <c r="O83" i="5"/>
  <c r="O82" i="5"/>
  <c r="O81" i="5"/>
  <c r="O94" i="5"/>
  <c r="M86" i="5"/>
  <c r="K73" i="5"/>
  <c r="M33" i="5"/>
  <c r="N33" i="5" s="1"/>
  <c r="O33" i="5" s="1"/>
  <c r="M60" i="5"/>
  <c r="N60" i="5" s="1"/>
  <c r="O60" i="5" s="1"/>
  <c r="M59" i="5"/>
  <c r="N59" i="5" s="1"/>
  <c r="O59" i="5" s="1"/>
  <c r="M58" i="5"/>
  <c r="N58" i="5" s="1"/>
  <c r="O58" i="5" s="1"/>
  <c r="M57" i="5"/>
  <c r="N57" i="5" s="1"/>
  <c r="O57" i="5" s="1"/>
  <c r="M56" i="5"/>
  <c r="N56" i="5" s="1"/>
  <c r="O56" i="5" s="1"/>
  <c r="M55" i="5"/>
  <c r="N55" i="5" s="1"/>
  <c r="O55" i="5" s="1"/>
  <c r="M54" i="5"/>
  <c r="N54" i="5" s="1"/>
  <c r="O54" i="5" s="1"/>
  <c r="M44" i="5"/>
  <c r="N44" i="5" s="1"/>
  <c r="O44" i="5" s="1"/>
  <c r="M43" i="5"/>
  <c r="N43" i="5" s="1"/>
  <c r="O43" i="5" s="1"/>
  <c r="M42" i="5"/>
  <c r="N42" i="5" s="1"/>
  <c r="O42" i="5" s="1"/>
  <c r="M41" i="5"/>
  <c r="M40" i="5"/>
  <c r="N40" i="5" s="1"/>
  <c r="O40" i="5" s="1"/>
  <c r="M39" i="5"/>
  <c r="M38" i="5"/>
  <c r="M29" i="5"/>
  <c r="N29" i="5" s="1"/>
  <c r="O29" i="5" s="1"/>
  <c r="M27" i="5"/>
  <c r="N27" i="5" s="1"/>
  <c r="O27" i="5" s="1"/>
  <c r="M25" i="5"/>
  <c r="N25" i="5" s="1"/>
  <c r="O25" i="5" s="1"/>
  <c r="M22" i="5"/>
  <c r="N22" i="5" s="1"/>
  <c r="O22" i="5" s="1"/>
  <c r="M21" i="5"/>
  <c r="N21" i="5" s="1"/>
  <c r="O21" i="5" s="1"/>
  <c r="N41" i="5" l="1"/>
  <c r="O41" i="5" s="1"/>
  <c r="N38" i="5"/>
  <c r="O38" i="5" s="1"/>
  <c r="N39" i="5"/>
  <c r="O39" i="5" s="1"/>
  <c r="K17" i="6" l="1"/>
  <c r="K18" i="6"/>
  <c r="L18" i="6" s="1"/>
  <c r="K19" i="6"/>
  <c r="L19" i="6" s="1"/>
  <c r="K20" i="6"/>
  <c r="L20" i="6" s="1"/>
  <c r="K21" i="6"/>
  <c r="L21" i="6" s="1"/>
  <c r="K22" i="6"/>
  <c r="L22" i="6" s="1"/>
  <c r="A15" i="6"/>
  <c r="A16" i="6" s="1"/>
  <c r="L17" i="6" l="1"/>
  <c r="K24" i="6"/>
  <c r="A25" i="6" s="1"/>
  <c r="L15" i="6"/>
  <c r="K23" i="6"/>
  <c r="M93" i="5"/>
  <c r="N93" i="5" s="1"/>
  <c r="O93" i="5" s="1"/>
  <c r="M92" i="5"/>
  <c r="N92" i="5" s="1"/>
  <c r="O92" i="5" s="1"/>
  <c r="M91" i="5"/>
  <c r="N91" i="5" s="1"/>
  <c r="O91" i="5" s="1"/>
  <c r="M90" i="5"/>
  <c r="N90" i="5" s="1"/>
  <c r="O90" i="5" s="1"/>
  <c r="M89" i="5"/>
  <c r="N89" i="5" s="1"/>
  <c r="O89" i="5" s="1"/>
  <c r="M88" i="5"/>
  <c r="N88" i="5" s="1"/>
  <c r="O88" i="5" s="1"/>
  <c r="M87" i="5"/>
  <c r="N87" i="5" s="1"/>
  <c r="O87" i="5" s="1"/>
  <c r="N86" i="5"/>
  <c r="O86" i="5" s="1"/>
  <c r="N85" i="5"/>
  <c r="M80" i="5"/>
  <c r="N80" i="5" s="1"/>
  <c r="O80" i="5" s="1"/>
  <c r="M79" i="5"/>
  <c r="N79" i="5" s="1"/>
  <c r="O79" i="5" s="1"/>
  <c r="M78" i="5"/>
  <c r="N78" i="5" s="1"/>
  <c r="O78" i="5" s="1"/>
  <c r="M77" i="5"/>
  <c r="N77" i="5" s="1"/>
  <c r="O77" i="5" s="1"/>
  <c r="M76" i="5"/>
  <c r="N76" i="5" s="1"/>
  <c r="O76" i="5" s="1"/>
  <c r="M75" i="5"/>
  <c r="N75" i="5" s="1"/>
  <c r="O75" i="5" s="1"/>
  <c r="M74" i="5"/>
  <c r="N74" i="5" s="1"/>
  <c r="O74" i="5" s="1"/>
  <c r="M73" i="5"/>
  <c r="N73" i="5" s="1"/>
  <c r="O73" i="5" s="1"/>
  <c r="M72" i="5"/>
  <c r="N72" i="5" s="1"/>
  <c r="O72" i="5" s="1"/>
  <c r="M71" i="5"/>
  <c r="N71" i="5" s="1"/>
  <c r="O71" i="5" s="1"/>
  <c r="M70" i="5"/>
  <c r="N70" i="5" s="1"/>
  <c r="O70" i="5" s="1"/>
  <c r="M69" i="5"/>
  <c r="N69" i="5" s="1"/>
  <c r="O69" i="5" s="1"/>
  <c r="M68" i="5"/>
  <c r="N68" i="5" s="1"/>
  <c r="O68" i="5" s="1"/>
  <c r="M67" i="5"/>
  <c r="N67" i="5" s="1"/>
  <c r="O67" i="5" s="1"/>
  <c r="M65" i="5"/>
  <c r="N65" i="5" s="1"/>
  <c r="O65" i="5" s="1"/>
  <c r="M64" i="5"/>
  <c r="N64" i="5" s="1"/>
  <c r="O64" i="5" s="1"/>
  <c r="M63" i="5"/>
  <c r="N63" i="5" s="1"/>
  <c r="O63" i="5" s="1"/>
  <c r="M62" i="5"/>
  <c r="N62" i="5" s="1"/>
  <c r="O62" i="5" s="1"/>
  <c r="M53" i="5"/>
  <c r="N53" i="5" s="1"/>
  <c r="O53" i="5" s="1"/>
  <c r="M52" i="5"/>
  <c r="N52" i="5" s="1"/>
  <c r="O52" i="5" s="1"/>
  <c r="M51" i="5"/>
  <c r="N51" i="5" s="1"/>
  <c r="O51" i="5" s="1"/>
  <c r="M50" i="5"/>
  <c r="N50" i="5" s="1"/>
  <c r="O50" i="5" s="1"/>
  <c r="M49" i="5"/>
  <c r="N49" i="5" s="1"/>
  <c r="O49" i="5" s="1"/>
  <c r="M48" i="5"/>
  <c r="N48" i="5" s="1"/>
  <c r="O48" i="5" s="1"/>
  <c r="M47" i="5"/>
  <c r="N47" i="5" s="1"/>
  <c r="O47" i="5" s="1"/>
  <c r="M46" i="5"/>
  <c r="N46" i="5" s="1"/>
  <c r="O46" i="5" s="1"/>
  <c r="M45" i="5"/>
  <c r="N45" i="5" s="1"/>
  <c r="O45" i="5" s="1"/>
  <c r="M37" i="5"/>
  <c r="N37" i="5" s="1"/>
  <c r="O37" i="5" s="1"/>
  <c r="M36" i="5"/>
  <c r="N36" i="5" s="1"/>
  <c r="O36" i="5" s="1"/>
  <c r="M35" i="5"/>
  <c r="N35" i="5" s="1"/>
  <c r="O35" i="5" s="1"/>
  <c r="M34" i="5"/>
  <c r="N34" i="5" s="1"/>
  <c r="O34" i="5" s="1"/>
  <c r="M31" i="5"/>
  <c r="N31" i="5" s="1"/>
  <c r="O31" i="5" s="1"/>
  <c r="M30" i="5"/>
  <c r="N30" i="5" s="1"/>
  <c r="O30" i="5" s="1"/>
  <c r="M28" i="5"/>
  <c r="N28" i="5" s="1"/>
  <c r="O28" i="5" s="1"/>
  <c r="M24" i="5"/>
  <c r="N24" i="5" s="1"/>
  <c r="O24" i="5" s="1"/>
  <c r="M23" i="5"/>
  <c r="N23" i="5" s="1"/>
  <c r="O23" i="5" s="1"/>
  <c r="M19" i="5"/>
  <c r="N19" i="5" s="1"/>
  <c r="O19" i="5" s="1"/>
  <c r="M18" i="5"/>
  <c r="N18" i="5" s="1"/>
  <c r="O18" i="5" s="1"/>
  <c r="M17" i="5"/>
  <c r="N17" i="5" s="1"/>
  <c r="O17" i="5" s="1"/>
  <c r="M16" i="5"/>
  <c r="N16" i="5" s="1"/>
  <c r="O16" i="5" s="1"/>
  <c r="M15" i="5"/>
  <c r="N15" i="5" s="1"/>
  <c r="O15" i="5" s="1"/>
  <c r="M14" i="5"/>
  <c r="N14" i="5" s="1"/>
  <c r="O14" i="5" s="1"/>
  <c r="A64" i="5"/>
  <c r="A65" i="5" s="1"/>
  <c r="A68" i="5" s="1"/>
  <c r="A69" i="5" s="1"/>
  <c r="A70" i="5" s="1"/>
  <c r="A71" i="5" s="1"/>
  <c r="A72" i="5" s="1"/>
  <c r="A73" i="5" s="1"/>
  <c r="A74" i="5" s="1"/>
  <c r="A75" i="5" s="1"/>
  <c r="A76" i="5" s="1"/>
  <c r="A77" i="5" s="1"/>
  <c r="A78" i="5" s="1"/>
  <c r="A79" i="5" s="1"/>
  <c r="A80" i="5" s="1"/>
  <c r="A85" i="5" s="1"/>
  <c r="A86" i="5" s="1"/>
  <c r="A87" i="5" s="1"/>
  <c r="A88" i="5" s="1"/>
  <c r="A89" i="5" s="1"/>
  <c r="A90" i="5" s="1"/>
  <c r="A91" i="5" s="1"/>
  <c r="A92" i="5" s="1"/>
  <c r="A93" i="5" s="1"/>
  <c r="L23" i="6" l="1"/>
  <c r="O85" i="5"/>
  <c r="N94" i="5"/>
  <c r="N11" i="6"/>
  <c r="O11" i="6" s="1"/>
  <c r="L24" i="6" l="1"/>
  <c r="M17" i="6"/>
  <c r="M15" i="6"/>
  <c r="M20" i="6"/>
  <c r="M18" i="6"/>
  <c r="M21" i="6"/>
  <c r="M19" i="6"/>
  <c r="M22" i="6"/>
  <c r="A1" i="8"/>
  <c r="C15" i="8"/>
  <c r="B34" i="8"/>
  <c r="F37" i="8"/>
  <c r="B39" i="8"/>
  <c r="F39" i="8"/>
  <c r="B40" i="8"/>
  <c r="F40" i="8"/>
  <c r="A52" i="8"/>
  <c r="A1" i="7"/>
  <c r="B11" i="7" s="1"/>
  <c r="B4" i="7"/>
  <c r="B25" i="7"/>
  <c r="D25" i="7"/>
  <c r="B26" i="7"/>
  <c r="D26" i="7"/>
  <c r="A1" i="6"/>
  <c r="D3" i="6"/>
  <c r="D4" i="6"/>
  <c r="D5" i="6"/>
  <c r="D6" i="6"/>
  <c r="A1" i="5"/>
  <c r="C4" i="5"/>
  <c r="C5" i="5"/>
  <c r="B5" i="7" s="1"/>
  <c r="C6" i="5"/>
  <c r="B6" i="7" s="1"/>
  <c r="C7" i="5"/>
  <c r="B7" i="7" s="1"/>
  <c r="M13" i="5"/>
  <c r="N13" i="5" s="1"/>
  <c r="O96" i="5"/>
  <c r="A100" i="5"/>
  <c r="A8" i="4"/>
  <c r="B8" i="4" s="1"/>
  <c r="F8" i="4"/>
  <c r="G8" i="4" s="1"/>
  <c r="K8" i="4"/>
  <c r="L8" i="4" s="1"/>
  <c r="P8" i="4"/>
  <c r="Q8" i="4" s="1"/>
  <c r="A9" i="4"/>
  <c r="B9" i="4" s="1"/>
  <c r="D9" i="4" s="1"/>
  <c r="F9" i="4"/>
  <c r="G9" i="4" s="1"/>
  <c r="I9" i="4" s="1"/>
  <c r="K9" i="4"/>
  <c r="L9" i="4" s="1"/>
  <c r="N9" i="4" s="1"/>
  <c r="P9" i="4"/>
  <c r="Q9" i="4" s="1"/>
  <c r="S9" i="4" s="1"/>
  <c r="A10" i="4"/>
  <c r="B10" i="4" s="1"/>
  <c r="D10" i="4" s="1"/>
  <c r="F10" i="4"/>
  <c r="G10" i="4" s="1"/>
  <c r="I10" i="4" s="1"/>
  <c r="K10" i="4"/>
  <c r="L10" i="4" s="1"/>
  <c r="N10" i="4" s="1"/>
  <c r="P10" i="4"/>
  <c r="Q10" i="4" s="1"/>
  <c r="S10" i="4" s="1"/>
  <c r="Y10" i="4"/>
  <c r="T10" i="4" s="1"/>
  <c r="A11" i="4"/>
  <c r="B11" i="4" s="1"/>
  <c r="D11" i="4" s="1"/>
  <c r="F11" i="4"/>
  <c r="G11" i="4"/>
  <c r="I11" i="4" s="1"/>
  <c r="K11" i="4"/>
  <c r="L11" i="4" s="1"/>
  <c r="N11" i="4" s="1"/>
  <c r="P11" i="4"/>
  <c r="Q11" i="4" s="1"/>
  <c r="S11" i="4" s="1"/>
  <c r="Y11" i="4"/>
  <c r="T11" i="4" s="1"/>
  <c r="A12" i="4"/>
  <c r="B12" i="4" s="1"/>
  <c r="D12" i="4" s="1"/>
  <c r="F12" i="4"/>
  <c r="G12" i="4" s="1"/>
  <c r="I12" i="4" s="1"/>
  <c r="K12" i="4"/>
  <c r="L12" i="4" s="1"/>
  <c r="N12" i="4" s="1"/>
  <c r="P12" i="4"/>
  <c r="Q12" i="4" s="1"/>
  <c r="S12" i="4" s="1"/>
  <c r="Y12" i="4"/>
  <c r="T12" i="4" s="1"/>
  <c r="A13" i="4"/>
  <c r="B13" i="4" s="1"/>
  <c r="D13" i="4" s="1"/>
  <c r="F13" i="4"/>
  <c r="G13" i="4"/>
  <c r="K13" i="4"/>
  <c r="L13" i="4" s="1"/>
  <c r="N13" i="4" s="1"/>
  <c r="P13" i="4"/>
  <c r="Q13" i="4" s="1"/>
  <c r="S13" i="4" s="1"/>
  <c r="Y13" i="4"/>
  <c r="T13" i="4" s="1"/>
  <c r="Y14" i="4"/>
  <c r="T14" i="4" s="1"/>
  <c r="Y15" i="4"/>
  <c r="T15" i="4" s="1"/>
  <c r="Y16" i="4"/>
  <c r="T16" i="4" s="1"/>
  <c r="Y17" i="4"/>
  <c r="T17" i="4" s="1"/>
  <c r="Y18" i="4"/>
  <c r="T18" i="4" s="1"/>
  <c r="Y19" i="4"/>
  <c r="T19" i="4" s="1"/>
  <c r="Y20" i="4"/>
  <c r="T20" i="4" s="1"/>
  <c r="Y21" i="4"/>
  <c r="T21" i="4" s="1"/>
  <c r="Y22" i="4"/>
  <c r="T22" i="4" s="1"/>
  <c r="Y23" i="4"/>
  <c r="T23" i="4" s="1"/>
  <c r="Y24" i="4"/>
  <c r="T24" i="4" s="1"/>
  <c r="Y30" i="4"/>
  <c r="T30" i="4" s="1"/>
  <c r="Y31" i="4"/>
  <c r="T31" i="4" s="1"/>
  <c r="Y32" i="4"/>
  <c r="T32" i="4" s="1"/>
  <c r="Y33" i="4"/>
  <c r="T33" i="4" s="1"/>
  <c r="Y34" i="4"/>
  <c r="T34" i="4" s="1"/>
  <c r="Y35" i="4"/>
  <c r="T35" i="4" s="1"/>
  <c r="Y36" i="4"/>
  <c r="T36" i="4" s="1"/>
  <c r="Y37" i="4"/>
  <c r="T37" i="4" s="1"/>
  <c r="Y38" i="4"/>
  <c r="T38" i="4" s="1"/>
  <c r="Y39" i="4"/>
  <c r="T39" i="4" s="1"/>
  <c r="Y40" i="4"/>
  <c r="T40" i="4" s="1"/>
  <c r="Y41" i="4"/>
  <c r="T41" i="4" s="1"/>
  <c r="Y42" i="4"/>
  <c r="T42" i="4" s="1"/>
  <c r="Y43" i="4"/>
  <c r="T43" i="4" s="1"/>
  <c r="Y44" i="4"/>
  <c r="T44" i="4" s="1"/>
  <c r="Y45" i="4"/>
  <c r="T45" i="4" s="1"/>
  <c r="A122" i="4"/>
  <c r="A124" i="4"/>
  <c r="A131" i="4" s="1"/>
  <c r="B131" i="4" s="1"/>
  <c r="D131" i="4" s="1"/>
  <c r="A127" i="4"/>
  <c r="A129" i="4"/>
  <c r="B129" i="4" s="1"/>
  <c r="A130" i="4"/>
  <c r="B130" i="4" s="1"/>
  <c r="D130" i="4" s="1"/>
  <c r="A132" i="4"/>
  <c r="B132" i="4"/>
  <c r="D132" i="4" s="1"/>
  <c r="A133" i="4"/>
  <c r="B133" i="4" s="1"/>
  <c r="D133" i="4" s="1"/>
  <c r="A134" i="4"/>
  <c r="B134" i="4" s="1"/>
  <c r="D134" i="4" s="1"/>
  <c r="K30" i="3"/>
  <c r="K31" i="3"/>
  <c r="K32" i="3"/>
  <c r="K33" i="3"/>
  <c r="K36" i="3"/>
  <c r="O36" i="3"/>
  <c r="K37" i="3"/>
  <c r="O37" i="3"/>
  <c r="K38" i="3"/>
  <c r="O38" i="3"/>
  <c r="K39" i="3"/>
  <c r="O39" i="3"/>
  <c r="A41" i="3"/>
  <c r="K41" i="3"/>
  <c r="A42" i="3"/>
  <c r="A43" i="3"/>
  <c r="A44" i="3"/>
  <c r="A48" i="3"/>
  <c r="A54" i="3"/>
  <c r="F194" i="3"/>
  <c r="F195" i="3"/>
  <c r="A1" i="2"/>
  <c r="A3" i="2"/>
  <c r="A8" i="2"/>
  <c r="E8" i="2"/>
  <c r="B9" i="2"/>
  <c r="E9" i="2"/>
  <c r="B10" i="2"/>
  <c r="E10" i="2"/>
  <c r="B11" i="2"/>
  <c r="E11" i="2"/>
  <c r="B12" i="2"/>
  <c r="E12" i="2"/>
  <c r="B24" i="2"/>
  <c r="E24" i="2"/>
  <c r="B25" i="2"/>
  <c r="E25" i="2"/>
  <c r="A7" i="1"/>
  <c r="A9" i="1"/>
  <c r="D9" i="1"/>
  <c r="D10" i="1"/>
  <c r="D11" i="1"/>
  <c r="D12" i="1"/>
  <c r="D14" i="1"/>
  <c r="D15" i="1"/>
  <c r="D17" i="1"/>
  <c r="D18" i="1"/>
  <c r="D20" i="1"/>
  <c r="D21" i="1"/>
  <c r="O13" i="5" l="1"/>
  <c r="N81" i="5"/>
  <c r="B13" i="7"/>
  <c r="N24" i="6"/>
  <c r="N27" i="6" s="1"/>
  <c r="E21" i="1"/>
  <c r="C22" i="1" s="1"/>
  <c r="D19" i="7"/>
  <c r="U6" i="4"/>
  <c r="P6" i="4"/>
  <c r="K6" i="4"/>
  <c r="I13" i="4"/>
  <c r="F6" i="4" s="1"/>
  <c r="A6" i="4"/>
  <c r="N82" i="5" l="1"/>
  <c r="N83" i="5" s="1"/>
  <c r="N95" i="5" s="1"/>
  <c r="Y25" i="4"/>
  <c r="T25" i="4" s="1"/>
  <c r="U7" i="4" s="1"/>
  <c r="N97" i="5" l="1"/>
  <c r="O97" i="5" s="1"/>
  <c r="O99" i="5" s="1"/>
  <c r="D18" i="7" s="1"/>
  <c r="N98" i="5"/>
  <c r="D11" i="7" s="1"/>
  <c r="D13" i="7"/>
  <c r="D20" i="7" l="1"/>
  <c r="D15" i="7"/>
  <c r="D22" i="7" l="1"/>
  <c r="AB17" i="8" s="1"/>
  <c r="B17"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01290</author>
  </authors>
  <commentList>
    <comment ref="C20" authorId="0" shapeId="0" xr:uid="{00000000-0006-0000-0000-000001000000}">
      <text>
        <r>
          <rPr>
            <sz val="9"/>
            <color indexed="81"/>
            <rFont val="Tahoma"/>
            <family val="2"/>
          </rPr>
          <t>Insert date in dd-MMM-yyyy format</t>
        </r>
      </text>
    </comment>
  </commentList>
</comments>
</file>

<file path=xl/sharedStrings.xml><?xml version="1.0" encoding="utf-8"?>
<sst xmlns="http://schemas.openxmlformats.org/spreadsheetml/2006/main" count="1089" uniqueCount="512">
  <si>
    <t>Enter the details of the bidder below:</t>
  </si>
  <si>
    <t xml:space="preserve">Specify type of Bidder                 </t>
  </si>
  <si>
    <t xml:space="preserve">Sole Bidder </t>
  </si>
  <si>
    <t>Address of Registered Office</t>
  </si>
  <si>
    <t>email id</t>
  </si>
  <si>
    <t>Mobile no.</t>
  </si>
  <si>
    <t>+91</t>
  </si>
  <si>
    <t xml:space="preserve">Printed Name </t>
  </si>
  <si>
    <t>Designation</t>
  </si>
  <si>
    <t xml:space="preserve">Date     </t>
  </si>
  <si>
    <t xml:space="preserve">Place     </t>
  </si>
  <si>
    <t>ATTACHMENT-10</t>
  </si>
  <si>
    <t>Integrity Pact</t>
  </si>
  <si>
    <t xml:space="preserve"> </t>
  </si>
  <si>
    <t>Name        :</t>
  </si>
  <si>
    <t>Address    :</t>
  </si>
  <si>
    <t>Dear Sir,</t>
  </si>
  <si>
    <t>Integrity Pact is annexed herewith this Volume.</t>
  </si>
  <si>
    <t>Date      :</t>
  </si>
  <si>
    <t>Printed Name :</t>
  </si>
  <si>
    <t>Place      :</t>
  </si>
  <si>
    <t>Designation :</t>
  </si>
  <si>
    <t>Instruction for printing &amp; submitting Integrity Pact</t>
  </si>
  <si>
    <t>1.</t>
  </si>
  <si>
    <t>The requisite format of Integrity Pact is getting generated automatically and displayed here below.</t>
  </si>
  <si>
    <t>2.</t>
  </si>
  <si>
    <t>Take print out of first page on a non-judicial stamp paper of Rs. 100/-  and other seven pages on plain A4 size paper. Such two sets shall be prepared by the bidder.</t>
  </si>
  <si>
    <t>3.</t>
  </si>
  <si>
    <t>All the pages of both the copies of the Integrity Pact shall be signed by the authorised representative of the bidder and duly stamped.</t>
  </si>
  <si>
    <t>4.</t>
  </si>
  <si>
    <t>Both the original copies shall be submitted by the bidder in the form of Hard Copy as part of the first envelope before due date &amp; time of submission of the bid.</t>
  </si>
  <si>
    <t>5.</t>
  </si>
  <si>
    <t>For further details bidders may please refer ITB Clause 9.3 (n).</t>
  </si>
  <si>
    <t>INTEGRITY PACT</t>
  </si>
  <si>
    <t>Between</t>
  </si>
  <si>
    <t xml:space="preserve">Power Grid Corporation of India Limited </t>
  </si>
  <si>
    <t>having its Registered Office at B-9, Qutab Institutional Area, Katwaria Sarai,                           New Delhi – 110016 hereinafter referred to as</t>
  </si>
  <si>
    <r>
      <t>"POWERGRID"</t>
    </r>
    <r>
      <rPr>
        <b/>
        <sz val="12"/>
        <rFont val="Book Antiqua"/>
        <family val="1"/>
      </rPr>
      <t>,</t>
    </r>
  </si>
  <si>
    <t>and</t>
  </si>
  <si>
    <t xml:space="preserve"> having its Registered Office at</t>
  </si>
  <si>
    <t xml:space="preserve">, </t>
  </si>
  <si>
    <t xml:space="preserve">hereinafter referred to as </t>
  </si>
  <si>
    <t>"The Bidder/Contractor"</t>
  </si>
  <si>
    <t>Preamble</t>
  </si>
  <si>
    <t xml:space="preserve">(Signature) </t>
  </si>
  <si>
    <t>(For &amp; On behalf of POWERGRID)</t>
  </si>
  <si>
    <t>(For &amp; On behalf of Bidder/ Contractor)</t>
  </si>
  <si>
    <t>Page 1 of 8</t>
  </si>
  <si>
    <r>
      <t>In order to achieve these goals, POWERGRID and the above named Bidder/Contractor enter into this agreement called '</t>
    </r>
    <r>
      <rPr>
        <b/>
        <sz val="12"/>
        <rFont val="Book Antiqua"/>
        <family val="1"/>
      </rPr>
      <t xml:space="preserve">Integrity Pact' </t>
    </r>
    <r>
      <rPr>
        <sz val="12"/>
        <rFont val="Book Antiqua"/>
        <family val="1"/>
      </rPr>
      <t>which will form a part of the bid.</t>
    </r>
  </si>
  <si>
    <t>It is hereby agreed by and between the parties as under:</t>
  </si>
  <si>
    <t>Section I - Commitments of POWERGRID</t>
  </si>
  <si>
    <t>(1)</t>
  </si>
  <si>
    <t>POWERGRID commits itself to take all measures necessary to prevent corruption and to observe the following principles :</t>
  </si>
  <si>
    <t>a)</t>
  </si>
  <si>
    <t>No employee of POWERGRID, personally or through family members, will in connection with the tender, or the execution of the contract, demand, take a promise for or accept, for him/herself or third person, any material or other benefit which he/she is not legally entitled to.</t>
  </si>
  <si>
    <t>b)</t>
  </si>
  <si>
    <t>POWERGRID will, during the tender process treat all Bidder(s) with equity and fairness. POWERGRID will in particular, before and during the tender process, provide to all Bidder(s) the same information and will not provide to any Bidder(s) confidential/ additional information through which the Bidder(s) could obtain an advantage in relation to the tender process or the contract execution.</t>
  </si>
  <si>
    <t>c)</t>
  </si>
  <si>
    <t>POWERGRID will exclude from evaluation of Bids its such employee(s) who has any personnel interest in the Companies/Agencies participating in the Bidding/Tendering process.</t>
  </si>
  <si>
    <t>(2)</t>
  </si>
  <si>
    <t>If Chairman and Managing Director obtains information on the conduct of any employee of POWERGRID which is a criminal offence under the relevant Anti-Corruption Laws of India, or if there be a substantive suspicion in this regard, he will inform its Chief Vigilance Officer and in addition can initiate disciplinary actions under its Rules.</t>
  </si>
  <si>
    <t>Section II - Commitments of the Bidder/Contractor</t>
  </si>
  <si>
    <r>
      <t>The Bidder</t>
    </r>
    <r>
      <rPr>
        <i/>
        <sz val="12"/>
        <rFont val="Book Antiqua"/>
        <family val="1"/>
      </rPr>
      <t>/</t>
    </r>
    <r>
      <rPr>
        <sz val="12"/>
        <rFont val="Book Antiqua"/>
        <family val="1"/>
      </rPr>
      <t xml:space="preserve">Contractor commits himself to take all measures necessary to prevent corruption. He commits himself to observe the following principles </t>
    </r>
  </si>
  <si>
    <t>Page 2 of 8</t>
  </si>
  <si>
    <t>during his participation in the tender process and during the contract execution :</t>
  </si>
  <si>
    <t xml:space="preserve">a) </t>
  </si>
  <si>
    <r>
      <t>The Bidder</t>
    </r>
    <r>
      <rPr>
        <i/>
        <sz val="12"/>
        <rFont val="Book Antiqua"/>
        <family val="1"/>
      </rPr>
      <t>/</t>
    </r>
    <r>
      <rPr>
        <sz val="12"/>
        <rFont val="Book Antiqua"/>
        <family val="1"/>
      </rPr>
      <t>Contractor will not, directly or through any other person or firm, offer, promise or give to POWERGRID, or to any of POWERGRID's employees involved in the tender process or the execution of the contract or to any third person any material or other benefit which he</t>
    </r>
    <r>
      <rPr>
        <i/>
        <sz val="12"/>
        <rFont val="Book Antiqua"/>
        <family val="1"/>
      </rPr>
      <t>/</t>
    </r>
    <r>
      <rPr>
        <sz val="12"/>
        <rFont val="Book Antiqua"/>
        <family val="1"/>
      </rPr>
      <t>she is not legally entitled to, in order to obtain in exchange an advantage during the tender process or the execution of the contract.</t>
    </r>
  </si>
  <si>
    <r>
      <t>The Bidder</t>
    </r>
    <r>
      <rPr>
        <i/>
        <sz val="12"/>
        <rFont val="Book Antiqua"/>
        <family val="1"/>
      </rPr>
      <t>/</t>
    </r>
    <r>
      <rPr>
        <sz val="12"/>
        <rFont val="Book Antiqua"/>
        <family val="1"/>
      </rPr>
      <t>Contractor will not enter into any illegal agreement or understanding, whether formal or informal with other Bidders/Contractors. This applies in particular to prices, specifications, certifications, subsidiary contracts, submission or non-submission of bids or actions to restrict competitiveness or to introduce cartelization in the bidding process.</t>
    </r>
  </si>
  <si>
    <r>
      <t>The Bidder</t>
    </r>
    <r>
      <rPr>
        <i/>
        <sz val="12"/>
        <rFont val="Book Antiqua"/>
        <family val="1"/>
      </rPr>
      <t>/</t>
    </r>
    <r>
      <rPr>
        <sz val="12"/>
        <rFont val="Book Antiqua"/>
        <family val="1"/>
      </rPr>
      <t>Contractor will not commit any criminal offence under the relevant Anti-corruption Laws of India; further, the Bidder/Contractor will not use for illegitimate</t>
    </r>
    <r>
      <rPr>
        <b/>
        <sz val="12"/>
        <rFont val="Book Antiqua"/>
        <family val="1"/>
      </rPr>
      <t xml:space="preserve"> </t>
    </r>
    <r>
      <rPr>
        <sz val="12"/>
        <rFont val="Book Antiqua"/>
        <family val="1"/>
      </rPr>
      <t>purposes or for purposes of restrictive competition or personal gain, or pass on to others, any information provided by POWERGRID as part of the business relationship, regarding plans, technical proposals and business details, including information contained or transmitted electronically.</t>
    </r>
  </si>
  <si>
    <t>d)</t>
  </si>
  <si>
    <t>The Bidder/Contractor of foreign origin shall disclose the name and address of the Agents/representatives in India, if any, involved directly or indirectly in the Bidding. Similarly, the Bidder/Contractor of Indian Nationality shall furnish the name and address of the foreign principals, if any, involved directly or indirectly in the Bidding.</t>
  </si>
  <si>
    <t xml:space="preserve">e) </t>
  </si>
  <si>
    <t>The Bidder/Contractor will, when presenting his bid, disclose any and all payments he has made, or committed to or intends to make to agents, brokers or any other intermediaries in connection with the award of the contract and/or with the execution of the contract.</t>
  </si>
  <si>
    <t>f)</t>
  </si>
  <si>
    <t>The Bidder/Contractor will not misrepresent facts or furnish false/forged documents/informations in order to influence the bidding process or the execution of the contract to the detriment of POWERGRID.</t>
  </si>
  <si>
    <t>The Bidder/Contractor will not instigate third persons to commit offences outlined above or be an accessory to such offences.</t>
  </si>
  <si>
    <t>Page 3 of 8</t>
  </si>
  <si>
    <t>Section III- Disqualification from tender process and exclusion from future contracts</t>
  </si>
  <si>
    <t>If the Bidder, before contract award, has committed a serious transgression through a violation of Section II or in any other form such as to put his reliability or credibility as Bidder into question, POWERGRID may disqualify the Bidder from the tender process or terminate the contract, if already signed, for such reason.</t>
  </si>
  <si>
    <t xml:space="preserve">If the Bidder/Contractor has committed a serious transgression through a violation of Section II such as to put his reliability or credibility into question, POWERGRID may after following due procedures also exclude the Bidder/Contractor from future contract award processes. The imposition and duration of the exclusion will be determined by the severity of the transgression. The severity will be determined by the circumstances of the case, in particular the number of transgressions, the position of the transgressors within the company hierarchy of the Bidder/Contractor and the amount of the damage. The exclusion will be imposed for a minimum of 12 months and maximum of 3 years. </t>
  </si>
  <si>
    <t>(3)</t>
  </si>
  <si>
    <t>If the Bidder/Contractor can prove that he has restored/recouped the damage caused by him and has installed a suitable corruption prevention system, POWERGRID may revoke the exclusion prematurely.</t>
  </si>
  <si>
    <r>
      <t xml:space="preserve">Section IV </t>
    </r>
    <r>
      <rPr>
        <sz val="12"/>
        <rFont val="Book Antiqua"/>
        <family val="1"/>
      </rPr>
      <t xml:space="preserve">- </t>
    </r>
    <r>
      <rPr>
        <b/>
        <sz val="12"/>
        <rFont val="Book Antiqua"/>
        <family val="1"/>
      </rPr>
      <t>Liability for violation of Integrity Pact</t>
    </r>
  </si>
  <si>
    <t>If POWERGRID has disqualified the Bidder from the tender process prior to the award under Section III, POWERGRID may forfeit the Bid Guarantee under the Bid.</t>
  </si>
  <si>
    <t>If POWERGRID has terminated the contract under Section III, POWERGRID may forfeit the Contract Performance Guarantee of this contract besides resorting to other remedies under the contract.</t>
  </si>
  <si>
    <r>
      <t>Section V</t>
    </r>
    <r>
      <rPr>
        <sz val="12"/>
        <rFont val="Book Antiqua"/>
        <family val="1"/>
      </rPr>
      <t xml:space="preserve">- </t>
    </r>
    <r>
      <rPr>
        <b/>
        <sz val="12"/>
        <rFont val="Book Antiqua"/>
        <family val="1"/>
      </rPr>
      <t>Previous Transgression</t>
    </r>
  </si>
  <si>
    <r>
      <t>The Bidder shall</t>
    </r>
    <r>
      <rPr>
        <b/>
        <sz val="12"/>
        <rFont val="Book Antiqua"/>
        <family val="1"/>
      </rPr>
      <t xml:space="preserve"> </t>
    </r>
    <r>
      <rPr>
        <sz val="12"/>
        <rFont val="Book Antiqua"/>
        <family val="1"/>
      </rPr>
      <t>declare in his Bid</t>
    </r>
    <r>
      <rPr>
        <b/>
        <sz val="12"/>
        <rFont val="Book Antiqua"/>
        <family val="1"/>
      </rPr>
      <t xml:space="preserve"> </t>
    </r>
    <r>
      <rPr>
        <sz val="12"/>
        <rFont val="Book Antiqua"/>
        <family val="1"/>
      </rPr>
      <t>that no previous transgressions occurred in the last 3 years with any other Public Sector Undertaking or Government Department that could justify his exclusion from the tender process.</t>
    </r>
  </si>
  <si>
    <t>Page 4 of 8</t>
  </si>
  <si>
    <t>If the Bidder makes incorrect statement on this subject, he can be disqualified from the tender process or the contract, if already awarded, can be terminated for such reason.</t>
  </si>
  <si>
    <r>
      <t>Section VI</t>
    </r>
    <r>
      <rPr>
        <sz val="12"/>
        <rFont val="Book Antiqua"/>
        <family val="1"/>
      </rPr>
      <t xml:space="preserve"> - </t>
    </r>
    <r>
      <rPr>
        <b/>
        <sz val="12"/>
        <rFont val="Book Antiqua"/>
        <family val="1"/>
      </rPr>
      <t xml:space="preserve">Equal treatment to all Bidders </t>
    </r>
    <r>
      <rPr>
        <b/>
        <i/>
        <sz val="12"/>
        <rFont val="Book Antiqua"/>
        <family val="1"/>
      </rPr>
      <t xml:space="preserve">/ </t>
    </r>
    <r>
      <rPr>
        <b/>
        <sz val="12"/>
        <rFont val="Book Antiqua"/>
        <family val="1"/>
      </rPr>
      <t>Contractors</t>
    </r>
  </si>
  <si>
    <t>POWERGRID will enter into agreements with identical conditions as this one with all Bidders.</t>
  </si>
  <si>
    <t>POWERGRID will disqualify from the tender process any bidder who does not sign this Pact or violate its provisions.</t>
  </si>
  <si>
    <r>
      <t xml:space="preserve">Section VII - Punitive Action against violating Bidders </t>
    </r>
    <r>
      <rPr>
        <b/>
        <i/>
        <sz val="12"/>
        <rFont val="Book Antiqua"/>
        <family val="1"/>
      </rPr>
      <t xml:space="preserve">/ </t>
    </r>
    <r>
      <rPr>
        <b/>
        <sz val="12"/>
        <rFont val="Book Antiqua"/>
        <family val="1"/>
      </rPr>
      <t xml:space="preserve">Contractors </t>
    </r>
  </si>
  <si>
    <r>
      <t>If POWERGRID obtains knowledge of conduct of a Bidder or a Contractor or his subcontractor</t>
    </r>
    <r>
      <rPr>
        <b/>
        <sz val="12"/>
        <rFont val="Book Antiqua"/>
        <family val="1"/>
      </rPr>
      <t xml:space="preserve"> </t>
    </r>
    <r>
      <rPr>
        <sz val="12"/>
        <rFont val="Book Antiqua"/>
        <family val="1"/>
      </rPr>
      <t>or of an employee or a representative or an associate of a Bidder or Contractor or his Subcontractor</t>
    </r>
    <r>
      <rPr>
        <b/>
        <sz val="12"/>
        <rFont val="Book Antiqua"/>
        <family val="1"/>
      </rPr>
      <t xml:space="preserve"> </t>
    </r>
    <r>
      <rPr>
        <sz val="12"/>
        <rFont val="Book Antiqua"/>
        <family val="1"/>
      </rPr>
      <t>which constitutes corruption, or if POWERGRID has substantive suspicion in this regard, POWERGRID will inform the Chief Vigilance Officer (CVO).</t>
    </r>
  </si>
  <si>
    <t>(*)Section VIII - Independent External Monitor/Monitors</t>
  </si>
  <si>
    <t xml:space="preserve">POWERGRID has appointed a panel of Independent External Monitors (IEMs) for this Pact with the approval of Central Vigilance Commission (CVC), Government of India, out of which one of the IEMs has been indicated in the NIT/IFB. </t>
  </si>
  <si>
    <t>The IEM is to review independently and objectively, whether and to what extent the parties comply with the obligations under this agreement. He has right of access to all project documentation.  The IEM may examine any complaint received by him and submit a report to Chairman-cum-Managing Director, POWERGRID, at the earliest.  He may also submit a report directly to the CVO and the CVC, in case of suspicion of serious irregularities attracting the provisions of the PC Act.  However, for ensuring the desired transparency and objectivity in dealing with the complaints arising out of any tendering process, the matter shall be referred to the full panel of IEMs, who would examine the records, conduct the investigations and submit report to Chairman-cum-Managing Director, POWERGRID, giving joint findings.</t>
  </si>
  <si>
    <t>Page 5 of 8</t>
  </si>
  <si>
    <t>The IEM is not subject to instructions by the representatives of the parties and performs his functions neutrally and independently. He reports to the Chairman-cum-Managing Director, POWERGRID.</t>
  </si>
  <si>
    <t>(4)</t>
  </si>
  <si>
    <t>The Bidder(s)/Contractor(s) accepts that the IEM has the right to access without restriction to all documentation of POWERGRID related to this contract including that provided by the Contractor/Bidder. The Bidder/Contractor will also grant the IEM, upon his request and demonstration of a valid interest, unrestricted and unconditional access to his documentation. The same is applicable to Subcontractors. The IEM is under contractual obligation to treat the information and documents of the Bidder(s)/Contractor(s)/Subcontractor(s) with confidentiality.</t>
  </si>
  <si>
    <t>(5)</t>
  </si>
  <si>
    <t>POWERGRID will provide to the IEM information as sought by him which could have an impact on the contractual relations between POWERGRID and the Bidder/Contractor related to this contract.</t>
  </si>
  <si>
    <t>(6)</t>
  </si>
  <si>
    <t>As soon as the IEM notices, or believes to notice, a violation of this agreement, he will so inform the Chairman-cum-Managing Director, POWERGRID and request the Chairman-cum-Managing Director, POWERGRID to discontinue or take corrective action, or to take other relevant action. The IEM can in this regard submit non-binding recommendations. Beyond this, the IEM has no right to demand from the parties that they act in a specific manner, refrain from action or tolerate action. However, the IEM shall give an opportunity to POWERGRID and the Bidder/Contractor, as deemed fit, to present its case before making its recommendations to POWERGRID.</t>
  </si>
  <si>
    <t>(7)</t>
  </si>
  <si>
    <t>The IEM will submit a written report to the Chairman-cum-Managing Director, POWERGRID within 8 to 10 weeks from the date of reference or intimation to him by POWERGRID and, should the occasion arise, submit proposals for correcting problematic situations.</t>
  </si>
  <si>
    <t>(8)</t>
  </si>
  <si>
    <t>If the IEM has reported to the Chairman-cum-Managing Director, POWERGRID, a substantiated suspicion of an offence under relevant Anti-Corruption Laws of India, and the Chairman-cum-Managing Director, POWERGRID has not, within the reasonable time taken visible action to proceed against such offence or reported it to the CVO, the Monitor may also transmit this information directly to the CVC, Government of India.</t>
  </si>
  <si>
    <t>Page 6 of 8</t>
  </si>
  <si>
    <t>(9)</t>
  </si>
  <si>
    <r>
      <t>The word ‘</t>
    </r>
    <r>
      <rPr>
        <b/>
        <sz val="12"/>
        <rFont val="Book Antiqua"/>
        <family val="1"/>
      </rPr>
      <t>IEM</t>
    </r>
    <r>
      <rPr>
        <sz val="12"/>
        <rFont val="Book Antiqua"/>
        <family val="1"/>
      </rPr>
      <t>’ would include both singular and plural.</t>
    </r>
  </si>
  <si>
    <t>(*)</t>
  </si>
  <si>
    <t>This Section shall be applicable for only those packages wherein the IEMs have been identified in Section – I : Invitation for Bids and/or Clause ITB 9.3 in Section – III: Bid Data Sheets of Conditions of Contract, Volume-I of the Bidding Documents.</t>
  </si>
  <si>
    <t>Section IX - Pact Duration</t>
  </si>
  <si>
    <t>This Pact begins when both parties have legally signed it. It expires for the Contractor after the closure of the contract and for all other Bidder's six month after the contract has been awarded.</t>
  </si>
  <si>
    <t>Section X - Other Provisions</t>
  </si>
  <si>
    <r>
      <t>This agreement is subject to Indian Law. Place of performance and jurisdiction is the establishment</t>
    </r>
    <r>
      <rPr>
        <i/>
        <sz val="12"/>
        <rFont val="Book Antiqua"/>
        <family val="1"/>
      </rPr>
      <t xml:space="preserve"> </t>
    </r>
    <r>
      <rPr>
        <sz val="12"/>
        <rFont val="Book Antiqua"/>
        <family val="1"/>
      </rPr>
      <t xml:space="preserve">of POWERGRID. The Arbitration clause provided in the main tender document / contract shall not be applicable for any issue / dispute arising under Integrity Pact. </t>
    </r>
  </si>
  <si>
    <t xml:space="preserve">Changes and supplements as well as termination notices need to be made in writing. </t>
  </si>
  <si>
    <t>If the Contractor is a partnership firm or a consortium or Joint Venture, this agreement must be signed by all partners, consortium members and Joint Venture partners.</t>
  </si>
  <si>
    <t>Nothing in this agreement shall affect the rights of the parties available under the General Conditions of Contract (GCC) and Special Conditions of Contract (SCC).</t>
  </si>
  <si>
    <r>
      <t xml:space="preserve">Views expressed or suggestions/submissions made by the parties and the recommendations of the </t>
    </r>
    <r>
      <rPr>
        <b/>
        <i/>
        <sz val="12"/>
        <rFont val="Book Antiqua"/>
        <family val="1"/>
      </rPr>
      <t>CVO/</t>
    </r>
    <r>
      <rPr>
        <sz val="12"/>
        <rFont val="Book Antiqua"/>
        <family val="1"/>
      </rPr>
      <t>IEM</t>
    </r>
    <r>
      <rPr>
        <vertAlign val="superscript"/>
        <sz val="12"/>
        <rFont val="Book Antiqua"/>
        <family val="1"/>
      </rPr>
      <t>#</t>
    </r>
    <r>
      <rPr>
        <sz val="12"/>
        <rFont val="Book Antiqua"/>
        <family val="1"/>
      </rPr>
      <t xml:space="preserve"> in respect of the violation of this agreement, shall not be relied on or introduced as evidence in the arbitral or judicial proceedings (arising out of the arbitral proceedings) by the parties in connection with the disputes/differences arising out of the subject contract.</t>
    </r>
  </si>
  <si>
    <t>#</t>
  </si>
  <si>
    <t>CVO shall be applicable for packages wherein IEM are not identified in Section IFB/BDS of Condition of Contract, Volume-I. IEM shall be applicable for packages wherein IEM are identified in Section IFB/BDS of Condition of Contract, Volume-I.</t>
  </si>
  <si>
    <t>Page 7 of 8</t>
  </si>
  <si>
    <t>Should one or several provisions of this agreement turn out to be invalid, the remainder of this agreement remains valid. In this case, the parties will strive to come to an agreement to their original intentions.</t>
  </si>
  <si>
    <t>Signature</t>
  </si>
  <si>
    <t>(Office Seal)</t>
  </si>
  <si>
    <t>Name :</t>
  </si>
  <si>
    <t>Witness 1 :</t>
  </si>
  <si>
    <t>Witness 2 :</t>
  </si>
  <si>
    <t>Page 8 of 8</t>
  </si>
  <si>
    <t xml:space="preserve">USD </t>
  </si>
  <si>
    <t xml:space="preserve">EURO </t>
  </si>
  <si>
    <t xml:space="preserve">RMB </t>
  </si>
  <si>
    <t xml:space="preserve">INR </t>
  </si>
  <si>
    <t xml:space="preserve"> plus </t>
  </si>
  <si>
    <t>One</t>
  </si>
  <si>
    <t>Two</t>
  </si>
  <si>
    <t>Three</t>
  </si>
  <si>
    <t>Four</t>
  </si>
  <si>
    <t>Five</t>
  </si>
  <si>
    <t>Six</t>
  </si>
  <si>
    <t>Seven</t>
  </si>
  <si>
    <t>Eight</t>
  </si>
  <si>
    <t>Nine</t>
  </si>
  <si>
    <t>Ten</t>
  </si>
  <si>
    <t>Eleven</t>
  </si>
  <si>
    <t>Twelve</t>
  </si>
  <si>
    <t>Thirteen</t>
  </si>
  <si>
    <t>Fourteen</t>
  </si>
  <si>
    <t>Fifteen</t>
  </si>
  <si>
    <t>Sixteen</t>
  </si>
  <si>
    <t xml:space="preserve"> + </t>
  </si>
  <si>
    <t>Seventeen</t>
  </si>
  <si>
    <t xml:space="preserve">/- + </t>
  </si>
  <si>
    <t>Eighteen</t>
  </si>
  <si>
    <t>/-</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</si>
  <si>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</si>
  <si>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</si>
  <si>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</si>
  <si>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</si>
  <si>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</si>
  <si>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</si>
  <si>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</si>
  <si>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</si>
  <si>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</si>
  <si>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</si>
  <si>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</si>
  <si>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</si>
  <si>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</si>
  <si>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</si>
  <si>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</si>
  <si>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</si>
  <si>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</si>
  <si>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</si>
  <si>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</si>
  <si>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</si>
  <si>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</si>
  <si>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</si>
  <si>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</si>
  <si>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</si>
  <si>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</si>
  <si>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</si>
  <si>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</si>
  <si>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</si>
  <si>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</si>
  <si>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</si>
  <si>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</si>
  <si>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</si>
  <si>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</si>
  <si>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</si>
  <si>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</si>
  <si>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</si>
  <si>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</si>
  <si>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</si>
  <si>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</si>
  <si>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</si>
  <si>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</si>
  <si>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</si>
  <si>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</si>
  <si>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</si>
  <si>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</si>
  <si>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</si>
  <si>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</si>
  <si>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</si>
  <si>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</si>
  <si>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</si>
  <si>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</si>
  <si>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</si>
  <si>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</si>
  <si>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</si>
  <si>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</si>
  <si>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</si>
  <si>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</si>
  <si>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</si>
  <si>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</si>
  <si>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</si>
  <si>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</si>
  <si>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</si>
  <si>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</si>
  <si>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</si>
  <si>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</si>
  <si>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</si>
  <si>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</si>
  <si>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</si>
  <si>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</si>
  <si>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</si>
  <si>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</si>
  <si>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</si>
  <si>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</si>
  <si>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</si>
  <si>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</si>
  <si>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</si>
  <si>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</si>
  <si>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</si>
  <si>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</si>
  <si>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</si>
  <si>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</si>
  <si>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</si>
  <si>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BG VALUE:</t>
  </si>
  <si>
    <t>Schedule-I : DSR Scheduled Items</t>
  </si>
  <si>
    <t>To:</t>
  </si>
  <si>
    <t>Bidder’s Name and Address (Sole Bidder) :</t>
  </si>
  <si>
    <t>Contract Services</t>
  </si>
  <si>
    <t>Power Grid Corporation of India Ltd.,</t>
  </si>
  <si>
    <t>Southern Region Transmission system -I</t>
  </si>
  <si>
    <t>Kavadiguda Main Raod, Secunderabad - 500080</t>
  </si>
  <si>
    <t>All prices are in INR</t>
  </si>
  <si>
    <t>Sl. No.</t>
  </si>
  <si>
    <t>Service Number</t>
  </si>
  <si>
    <t>SAC (Service Accounting Codes)</t>
  </si>
  <si>
    <t>Whether SAC in column ‘4’ is confirmed. If not  indicate applicable the SAC #</t>
  </si>
  <si>
    <t>Rate of GST applicable ( in %)</t>
  </si>
  <si>
    <t>Whether  rate of GST in column ‘6’ is confirmed. If not  indicate applicable rate of GST #</t>
  </si>
  <si>
    <t>Unit</t>
  </si>
  <si>
    <t>Quantity</t>
  </si>
  <si>
    <t>Unit Erection Charges excluding GST</t>
  </si>
  <si>
    <t>Amount excluding GST</t>
  </si>
  <si>
    <t xml:space="preserve"> GST</t>
  </si>
  <si>
    <t xml:space="preserve">SCHEDULE ITEMS - CIVIL </t>
  </si>
  <si>
    <t>Sqm</t>
  </si>
  <si>
    <t>1.24.1</t>
  </si>
  <si>
    <t>TOTAL FOR SCHEDULE ITEMS - ELECTRICAL</t>
  </si>
  <si>
    <t>Add Amount above/below +/- on the amount for DSR Items as per quoted percentage</t>
  </si>
  <si>
    <t>Total of Schedule I excluding GST considering offered % Rebate</t>
  </si>
  <si>
    <t>Total GST</t>
  </si>
  <si>
    <t>Schedule-II : Non-Scheduled Items</t>
  </si>
  <si>
    <t xml:space="preserve">Bidder’s Name </t>
  </si>
  <si>
    <t>SAC Code</t>
  </si>
  <si>
    <t>Whether SAC in column ‘2’ is confirmed. If not  indicate applicable the SAC #</t>
  </si>
  <si>
    <t>Description
(Non Schedule Items)</t>
  </si>
  <si>
    <t>Unit Rate without GST</t>
  </si>
  <si>
    <t>Total Amount</t>
  </si>
  <si>
    <t>Remarks</t>
  </si>
  <si>
    <t xml:space="preserve">A </t>
  </si>
  <si>
    <t>NON-SCHEDULE ITEMS: CIVIL</t>
  </si>
  <si>
    <t>B</t>
  </si>
  <si>
    <t>(GRAND SUMMARY)</t>
  </si>
  <si>
    <t xml:space="preserve">Kavadiguda Main Raod, </t>
  </si>
  <si>
    <t>Secunderabad - 500080</t>
  </si>
  <si>
    <t>Description</t>
  </si>
  <si>
    <t>Total Price (INR)</t>
  </si>
  <si>
    <t>TOTAL SCHEDULE NO. I</t>
  </si>
  <si>
    <t>TOTAL SCHEDULE NO. II</t>
  </si>
  <si>
    <t>I</t>
  </si>
  <si>
    <t>II</t>
  </si>
  <si>
    <t>GST</t>
  </si>
  <si>
    <t>GST on Schedule-I</t>
  </si>
  <si>
    <t>GST on Schedule-II</t>
  </si>
  <si>
    <t>Total GST 
 for BID PRICE SUMMARY Statement )</t>
  </si>
  <si>
    <t>III</t>
  </si>
  <si>
    <t>GRAND TOTAL</t>
  </si>
  <si>
    <t xml:space="preserve">Date : </t>
  </si>
  <si>
    <t>Printed Name   :</t>
  </si>
  <si>
    <t>Place :</t>
  </si>
  <si>
    <t>Designation   :</t>
  </si>
  <si>
    <r>
      <t>Bid Form 2</t>
    </r>
    <r>
      <rPr>
        <b/>
        <vertAlign val="superscript"/>
        <sz val="11"/>
        <rFont val="Book Antiqua"/>
        <family val="1"/>
      </rPr>
      <t>nd</t>
    </r>
    <r>
      <rPr>
        <b/>
        <sz val="11"/>
        <rFont val="Book Antiqua"/>
        <family val="1"/>
      </rPr>
      <t xml:space="preserve"> Envelope</t>
    </r>
  </si>
  <si>
    <t>BID FORM (Second Envelope)</t>
  </si>
  <si>
    <t>Bid Proposal Ref. No.</t>
  </si>
  <si>
    <t>Southern Region Transmission System-I</t>
  </si>
  <si>
    <t>Name of Contract  :</t>
  </si>
  <si>
    <t>Dear Ladies and/or Gentlemen,</t>
  </si>
  <si>
    <t xml:space="preserve">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t>
  </si>
  <si>
    <t xml:space="preserve"> /- only or such other sums as may be determined in accordance with the terms and conditions of the Bidding Documents.</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</si>
  <si>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</si>
  <si>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</si>
  <si>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</si>
  <si>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Sch-1</t>
  </si>
  <si>
    <t>Schedules Items as per DSR 2021 excluding GST</t>
  </si>
  <si>
    <t>Sch-2</t>
  </si>
  <si>
    <t>Non-Scheduled Items</t>
  </si>
  <si>
    <t>Sch-3</t>
  </si>
  <si>
    <t>Grand Summary</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</si>
  <si>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</si>
  <si>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declare that as specified in Clause 4.6, ITB, Vol.-IA of the Bidding Documents, the prices of all the  Services to be supplied under this contract shall be FIRM and doesnot subject to any price adjustment  as per relevant clauses in bidding document.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</si>
  <si>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</si>
  <si>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Facilities, in and outside of India.</t>
  </si>
  <si>
    <r>
      <t xml:space="preserve">100% of applicable Taxes and Duties i.e </t>
    </r>
    <r>
      <rPr>
        <b/>
        <sz val="11"/>
        <rFont val="Book Antiqua"/>
        <family val="1"/>
      </rPr>
      <t>GST</t>
    </r>
    <r>
      <rPr>
        <sz val="11"/>
        <rFont val="Book Antiqua"/>
        <family val="1"/>
      </rPr>
      <t xml:space="preserve"> , which are payable by the Employer under the Contract, shall be reimbursed by the Employer  on production of satisfactory documentary evidence by the Contractor in accordance with the provisions of the Bidding Documents.</t>
    </r>
  </si>
  <si>
    <r>
      <t>We further understand that notwithstanding 3.0 above, in case of award on us, you shall also bear and pay/reimburse to us,</t>
    </r>
    <r>
      <rPr>
        <b/>
        <sz val="11"/>
        <rFont val="Book Antiqua"/>
        <family val="1"/>
      </rPr>
      <t xml:space="preserve"> GST</t>
    </r>
    <r>
      <rPr>
        <sz val="11"/>
        <rFont val="Book Antiqua"/>
        <family val="1"/>
      </rPr>
      <t xml:space="preserve"> applicable on</t>
    </r>
    <r>
      <rPr>
        <b/>
        <sz val="11"/>
        <rFont val="Book Antiqua"/>
        <family val="1"/>
      </rPr>
      <t xml:space="preserve"> </t>
    </r>
    <r>
      <rPr>
        <sz val="11"/>
        <rFont val="Book Antiqua"/>
        <family val="1"/>
      </rPr>
      <t>Installation Services specified in Schedule No. I &amp; II of the Price Schedule in this Second Envelope, by the Indian Laws.</t>
    </r>
  </si>
  <si>
    <r>
      <t>We confirm that w</t>
    </r>
    <r>
      <rPr>
        <b/>
        <sz val="11"/>
        <rFont val="Book Antiqua"/>
        <family val="1"/>
      </rPr>
      <t>e have also registered/we shall also get registered in the GST Network with a GSTIN,</t>
    </r>
    <r>
      <rPr>
        <sz val="11"/>
        <rFont val="Book Antiqua"/>
        <family val="1"/>
      </rPr>
      <t xml:space="preserve"> in all the states where the project is located and the states from which we shall make our supply of goods.</t>
    </r>
  </si>
  <si>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</si>
  <si>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</si>
  <si>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Thanking you, we remain,</t>
  </si>
  <si>
    <t>Yours faithfully,</t>
  </si>
  <si>
    <t>Date :</t>
  </si>
  <si>
    <t>Please provide additional information of the Bidder</t>
  </si>
  <si>
    <t>Business Address                       :</t>
  </si>
  <si>
    <t>Country of Incorporation         :</t>
  </si>
  <si>
    <t>State/Province to be indicated :</t>
  </si>
  <si>
    <t>Name of Principal Officer         :</t>
  </si>
  <si>
    <t>Address of  Principal Officer    :</t>
  </si>
  <si>
    <t>* * *</t>
  </si>
  <si>
    <t>Extra for providing opening of required size &amp; shape for wash basin/ kitchen sink in kitchen platform, vanity counter and similar location in marble/ Granite/ stone work, including necessary holes for pillar taps etc. including moulding, rubbing and polishing of cut edges etc. complete.</t>
  </si>
  <si>
    <t>8.2.2.2</t>
  </si>
  <si>
    <t>8.3.2</t>
  </si>
  <si>
    <t>9.71.2</t>
  </si>
  <si>
    <t>9.96.2</t>
  </si>
  <si>
    <t>9.97.1</t>
  </si>
  <si>
    <t>13.83.2</t>
  </si>
  <si>
    <t>13.85.3</t>
  </si>
  <si>
    <t>18.8.2</t>
  </si>
  <si>
    <t>18.53A</t>
  </si>
  <si>
    <t>26.87.1</t>
  </si>
  <si>
    <t>DSR 2023 Ref No:</t>
  </si>
  <si>
    <t>Description
(DSR'23 Items- Civil Works)</t>
  </si>
  <si>
    <t>Unit Erection Charges including GST as per DSR 2023</t>
  </si>
  <si>
    <t>GST %  included in DSR 2023</t>
  </si>
  <si>
    <t>11=10*7</t>
  </si>
  <si>
    <t>12=18% of 11</t>
  </si>
  <si>
    <t>1.27.1</t>
  </si>
  <si>
    <t>1.27.2</t>
  </si>
  <si>
    <t>1.27.3</t>
  </si>
  <si>
    <t>1.27.4</t>
  </si>
  <si>
    <t>Supplying and fixing two module stepped type electronic fan regulator on the existing modular plate switch box including connections but excluding modular plate etc. as required.</t>
  </si>
  <si>
    <t>10=8/(1+Sl.No.9)</t>
  </si>
  <si>
    <t>Total of Schedule (CIVIL and E&amp; M) Items as per DSR  excluding Rebate</t>
  </si>
  <si>
    <t>9= 8 x 7</t>
  </si>
  <si>
    <t>11 = Appl GST% of 9</t>
  </si>
  <si>
    <t>Total of Service/Installation Charge 
(ITEMS TAB: Item 01  INSTALLATION FOR DCB (INR) : SRM ATB
for BID PRICE SUMMARY Statement )</t>
  </si>
  <si>
    <t>Renovation of Residential Quarters at Nellore 400kV Substation</t>
  </si>
  <si>
    <t>REPLACEMENT OF EXISTING FLOORING WITH VITRIFIED TILES IN 'B','C' AND 'D' -TYPE QUARTERS  OF 400kV NELLORE SUBSTATION</t>
  </si>
  <si>
    <t>15.23.1</t>
  </si>
  <si>
    <t>11.47.2</t>
  </si>
  <si>
    <t>11.49.2</t>
  </si>
  <si>
    <t>11.23.5</t>
  </si>
  <si>
    <t>Dismantling tile work in floors and roofs laid in cement mortar including
stacking material within 50 metres lead.
15.23.1 For thickness of tiles 10 mm to 25 mm</t>
  </si>
  <si>
    <t>Dismantling old plaster or skirting raking out joints acleaningthe surface for plaster including disposal of rubbish to the dumping ground within 50 metres lead.</t>
  </si>
  <si>
    <r>
      <t xml:space="preserve">Providing and laying </t>
    </r>
    <r>
      <rPr>
        <b/>
        <sz val="12"/>
        <rFont val="Book Antiqua"/>
        <family val="1"/>
      </rPr>
      <t>Vitrified tiles</t>
    </r>
    <r>
      <rPr>
        <sz val="12"/>
        <rFont val="Book Antiqua"/>
        <family val="1"/>
      </rPr>
      <t xml:space="preserve"> in different sizes (thickness to be specified by the manufacturer), with water absorption less than 0.08% and conforming to IS: 15622, of approved brand &amp; manufacturer, in all colours and shade,</t>
    </r>
    <r>
      <rPr>
        <b/>
        <sz val="12"/>
        <rFont val="Book Antiqua"/>
        <family val="1"/>
      </rPr>
      <t xml:space="preserve"> in skirting,</t>
    </r>
    <r>
      <rPr>
        <sz val="12"/>
        <rFont val="Book Antiqua"/>
        <family val="1"/>
      </rPr>
      <t xml:space="preserve"> riser of steps, laid with cement based high polymer modified quick set tile adhesive (water based) conforming to IS: 15477, in average 6 mm thickness, including grouting of joints (Payment for grouting of joints to be made separately):Size of Tile </t>
    </r>
    <r>
      <rPr>
        <b/>
        <sz val="12"/>
        <rFont val="Book Antiqua"/>
        <family val="1"/>
      </rPr>
      <t>600x600 mm</t>
    </r>
  </si>
  <si>
    <r>
      <t xml:space="preserve">Providing and laying Vitrified tiles </t>
    </r>
    <r>
      <rPr>
        <b/>
        <sz val="12"/>
        <rFont val="Book Antiqua"/>
        <family val="1"/>
      </rPr>
      <t>in floor</t>
    </r>
    <r>
      <rPr>
        <sz val="12"/>
        <rFont val="Book Antiqua"/>
        <family val="1"/>
      </rPr>
      <t xml:space="preserve"> with different sizes (thickness to be specified by the manufacturer), with water absorption less than 0.08% and conforming to IS:15622, of approved brand &amp; manufacturer, in all colours and shade, laid with cement based high polymer modified quick set tile adhesive (water based) conforming to IS : 15477, in average 6 mm thickness, including grouting of joints (Payment for grouting of joints to be made separately).:Size of Tile </t>
    </r>
    <r>
      <rPr>
        <b/>
        <sz val="12"/>
        <rFont val="Book Antiqua"/>
        <family val="1"/>
      </rPr>
      <t>600x600 mm</t>
    </r>
  </si>
  <si>
    <t>Marble stone flooring with 18 mm thick marble stone, as per sample of marble approved by Engineer-in-charge, over 20 mm (average) thick base of cement mortar 1:4 (1 cement : 4 coarse sand) laid and jointed with grey cement slurry, including rubbing and polishing complete with :Udaipur green marble</t>
  </si>
  <si>
    <t>Extra for pre finished nosing to treads of steps of marble stone.</t>
  </si>
  <si>
    <t>Extra for marble stone flooring in treads of steps and risers using single length up to 2.00 metre.</t>
  </si>
  <si>
    <t>metre</t>
  </si>
  <si>
    <t>sqm</t>
  </si>
  <si>
    <t>Civil Works - Res. Quarter Windows</t>
  </si>
  <si>
    <t>8.2.1.1</t>
  </si>
  <si>
    <t>9.46.2</t>
  </si>
  <si>
    <t>13.8.2</t>
  </si>
  <si>
    <t>15.7.4</t>
  </si>
  <si>
    <t>15.12.1</t>
  </si>
  <si>
    <t>9.147A</t>
  </si>
  <si>
    <t>9.147.E1.1</t>
  </si>
  <si>
    <t>9.147.C2.2</t>
  </si>
  <si>
    <t>9.147.A4.1</t>
  </si>
  <si>
    <t>9.7.7.2</t>
  </si>
  <si>
    <t>9.7.8</t>
  </si>
  <si>
    <t>Providing and fixing 18 mm thick gang saw cut, mirror polished, premoulded and prepolished, machine cut for kitchen platforms, vanity counters, window sills, facias and similar locations of required size, approved shade, colour and texture laid over 20 mm thick base cement mortar 1:4 (1 cement : 4 coarse sand), joints treated with white cement, mixed with matching pigment, epoxy touch ups, including rubbing, curing, moulding and polishing to edges to give high gloss finish etc. complete at all levels.:Raj Nagar Plain white marble/ Udaipur green marble/ Zebra black marble :Area of slab upto 0.50 sqm</t>
  </si>
  <si>
    <t>Providing and fixing curtain rods of 1.25 mm thick chromium plated brass plate, with two chromium plated brass brackets fixed with C.P . brass screws and wooden plugs, etc., wherever necessary complete :20 mm dia</t>
  </si>
  <si>
    <t>15 mm cement plaster on rough side of single or half brick wall finished with a floating coat of neat cement of mix : 1:4 (1 cement: 4 fine sand)</t>
  </si>
  <si>
    <t>Demolishing brick work manually/ by mechanical means including stacking of serviceable material and disposal of unserviceable material within 50 metres lead as per direction of Engineer-in-charge. In cement mortar</t>
  </si>
  <si>
    <t>Dismantling doors, windows and clerestory windows (steel or wood) shutter including chowkhats, architrave, holdfasts etc. complete and stacking within 50 metres lead : Of area 3 sq. metres and below</t>
  </si>
  <si>
    <t xml:space="preserve">Providing and fixing factory made uPVC glazed/wire mesh windows/ 
doors comprising of lead free uPVC multi-chambered frame, sash and 
mullion/coupler (where ever required) extruded profiles having minimum 
wall thickness of 1.70 mm for Series R1 and R2 profiles and 2.10 mm 
for Series R3 and R4 profiles conforming to EN: 12608 in any shape, 
colour and design duly reinforced with galvanized mild steel section 
made of required shape &amp; size as per CPWD Specification, uPVC 
extruded glazing beads, interlocks and Inline sash adaptor (where 
ever required) of appropriate dimension, EPDM gasket, hardware, SS 
304 grade fasteners of minimum 8 mm dia with countersunk head, 
comprising of matching polyamide PA6 grade sleeve for fixing frame 
to finished wall as per IS 1367 : Part 1 to 14, plastic packers, plastic 
caps and necessary stainless steel screws etc. Profile of frame, sash &amp; 
mullion (if required) shall be mitred cut and fusion welded/mechanically 
jointed duly sealed at all corners, including drilling of holes for fixing 
hardware and drainage of water etc. After fixing frame the gap between 
frame and adjacent finished wall shall be filled with weather proof silicon 
sealant over backer rod of approved size and quality, all complete as 
per approved drawing conforming to CPWD specification &amp; direction of 
Engineer-in-Charge. Section of steel reinforcement and cross sections 
of uPVC profiles to be as per design approved by Engineer-in-Charge. 
Wire mesh / Glazing of plain/ toughened/ laminated/ double glass unit 
with / without high performance coatings as per design requirements and 
conforming to IS: 3548 &amp; IS: 16231 shall be paid separately. 
Note:- Structural design proof checked from a Government 
Engineering Institute, to be provided by the manufacturer for : 
(i) Sites with basic wind speed &gt; 45 m/sec as per IS 875 — Part 3 
(ii) Sites with structure height more than 20m for all wind speeds </t>
  </si>
  <si>
    <t xml:space="preserve"> Casement window single panel with S.S. 304 friction hinges 
as per size and weight of sash, multi-point locking system, 
zinc alloy (Zamak) powder coated handles. 
9.147.E1.1 Using R2 series with frame (39 mm &amp; above) 
x (39 mm &amp; above) &amp; sash (39 mm &amp; above) 
x (60 mm &amp; above). (Height upto 1.2 metre) </t>
  </si>
  <si>
    <t xml:space="preserve">Fixed window / ventilator with mullion / transom. Using R2 series with frame (39 mm &amp; above ) 
x (39 mm &amp; above) &amp; mullion (39 mm &amp; above) 
x (60 mm &amp; above). (Height upto 1.2 metre) </t>
  </si>
  <si>
    <t xml:space="preserve">Three track three panels sliding window with two glazed 
&amp; one wire mesh panels with Aluminium channel for roller 
track, wool pile, nylon rollers with SS 304 body. 
9.147.A4.1 Using R2 series with frame (70 mm &amp; above) x 
(40 mm &amp; above) &amp; both glazed and fly screen 
sash (25 mm &amp; above) x (50 mm &amp; above) 
with zinc alloy (Zamak) powder coated touch 
locks with hook. (Height upto 1.2 metre). </t>
  </si>
  <si>
    <t>Float glass panes  5.0 mm thick glass panes (weight not less than 12.50 kg/sqm).</t>
  </si>
  <si>
    <t>Fly proof stainless steel grade 304 wire gauge with 0.5 mm dia. wire and 1.4mm wide aperture with matching wood beading</t>
  </si>
  <si>
    <t>Sq.m.</t>
  </si>
  <si>
    <t>meter</t>
  </si>
  <si>
    <t>Cum.</t>
  </si>
  <si>
    <t>Each</t>
  </si>
  <si>
    <t>TOILETS RENOVATION IN B,C,D TYPE QUARTERS</t>
  </si>
  <si>
    <t>1.1.1</t>
  </si>
  <si>
    <t>6.4.2</t>
  </si>
  <si>
    <t>13.4.1</t>
  </si>
  <si>
    <t>17.2.1</t>
  </si>
  <si>
    <t>26.86.1</t>
  </si>
  <si>
    <t>9.100.2</t>
  </si>
  <si>
    <t>17.7.4</t>
  </si>
  <si>
    <t>17.73.2</t>
  </si>
  <si>
    <t>18.21.2.1</t>
  </si>
  <si>
    <t>18.7.3</t>
  </si>
  <si>
    <t>18.51.1</t>
  </si>
  <si>
    <t>18.53.1</t>
  </si>
  <si>
    <t>18.18.3</t>
  </si>
  <si>
    <t>18.58.1.1</t>
  </si>
  <si>
    <t>17.16A</t>
  </si>
  <si>
    <t>Demolishing brick work manually/ by mechanical means including stacking of serviceable material and disposal of unserviceable material within 50 metres lead as per direction of Engineer-in-charge. :In cement mortar</t>
  </si>
  <si>
    <t>Dismantling tile work in floors and roofs laid in cement mortar includingstacking material within 50 metres lead.
15.23.1 For thickness of tiles 10 mm to 25 mm</t>
  </si>
  <si>
    <t>Disposal of moorum/building rubbish/ malba/ similar unserviceable, dismantled or waste material by mechanical transport including loading, transporting, unloading to approved municipal dumping ground for lead upto 1 km for all lifts, complete as per directions of Engineer-in-charge.</t>
  </si>
  <si>
    <t>Brick work with common burnt clay F.P.S. (non modular) bricks of class designation 7.5 (75kg/sq,cm) in superstructure above plinth level up to floor V level in all shapes and sizes in : Cement mortar 1:6 (1 cement : 6 coarse sand) 
Note: Fly ash brick of same class confirming to relavent IS code can also be used</t>
  </si>
  <si>
    <t>Providing and fixing Ist quality ceramic glazed wall tiles conforming to IS: 15622 (thickness to be specified by the manufacturer), of approved make, in all colours, shades except burgundy, bottle green, black of any size as approved by Engineer-in-Charge, in skirting, risers of steps and dados, over 12 mm thick bed of cement mortar 1:3 (1 cement : 3 coarse sand) and jointing with grey cement slurry @ 3.3kg per sqm, including pointing in white cement mixed with pigment of matching shade complete.</t>
  </si>
  <si>
    <t>12 mm cement plaster of mix : 1:4 (1 cement: 4 coarse sand)</t>
  </si>
  <si>
    <t>Providing and laying Ceramic glazed floor tiles of size 300x300 mm
(thickness to be specified by the manufacturer) of 1st quality conforming to IS : 15622 of approved make in colours such as White, Ivory, Grey, Fume Red Brown, laid on 20 mm thick cement mortar 1:4 (1 Cement : 4 Coarse sand), Jointing with grey cement slurry @ 3.3 kg/sqm including pointing the joints with white cement and matching pigment etc., complete.</t>
  </si>
  <si>
    <t>Providing and fixing white vitreous china pedestal type water closet (European type W.C. pan) with seat and lid, 10 litre low level white P.V.C. flushing cistern, including flush  pipe, with manually controlled device (handle lever), conforming to IS : 7231, with all fittings and fixtures complete, including cutting and making good the walls and floors wherever required : W.C. pan with ISI marked white solid plastic seat and lid</t>
  </si>
  <si>
    <t>Providing and fixing factory made single extruded WPC (Wood Polymer Composite) solid door/window/clerestory windows &amp; desertory other Frames/Chowkhat comprising of virgin PVC polymer of K value 58-60 (Suspension Grade), calcium carbonate and natural fibers (wood powder/ rice husk/wheat husk) and non toxic additives (maximum toxicity index of 12 for 100 gms) fabricated with miter joints after applying PVC solvent cement and screwed with full body threaded star headed SS screws having minimum frame density of 750 kg/ cum, screw withdrawal strength of 2200 N (Face) &amp; 1100 N (Edge), minimumcompressivestrengthof58N/mm2,modulus of elasticity 900 N/mm2 and resistance to spread of flame of Class A category with property of being termite/borer proof, water/moisture proof and fire retardant and fixed in position with M.S hold fast/lugs/SS dash fasteners of required dia and length complete as per direction of Engineer-In- Charge. (M.S hold fast/lugs or SS dash fasteners shall be paid for separately).
Note: For WPC solid door/window frames, minus 5mm tolerance in dimensions i.e depth and width of profile shall be acceptable. Variation in profile dimensions on plus side shall be acceptable but no extra payment on this account shall be made. Frame size 45 x 70 mm</t>
  </si>
  <si>
    <t>Providing and fixing factory made single extruded WPC (Wood Polymer Composite) solid plain flush door shutter of required size comprising of virgin polymer of K value 58-60 (Suspension Grade), calcium carbonate and natural fibers (wood powder/ rice husk/wheat husk) and non toxic additives (maximum toxicity index of 12 for 100 gms) having minimum density of 650 kg/cum and screw withdrawal strength of 1800 N (Face) &amp; 900 N (Edge), minimum compressive strength 50 N/mm2, modulus of elasticity 850 N/mm2 and resistance to spread of flame of Class A category with property of being termite/borer proof, water/moisture proof and fire retardant and fixing with stainless steel butt hinges of required size with necessary full body threaded star headed counter sunk S.S screws, all as per direction of Engineer-In- Charge. (Note: stainless steel butt hinges and necessary S.S screws shall be paid separately) 30 mm thick</t>
  </si>
  <si>
    <t>Providing and fixing IS : 12817 marked stainless steel butt hinges (heavy weight) with stainless steel screws etc. complete : 100x60x2.50 mm</t>
  </si>
  <si>
    <t>Providing and fixing aluminium sliding door bolts, ISI marked anodised (anodic coating not less than grade AC 10 as per IS : 1868), transparent or dyed to required colour or shade, with nuts and screws etc. complete : 250x16 mm</t>
  </si>
  <si>
    <t>Providing and fixing aluminium tower bolts, ISI marked, anodised (anodic coating not less than grade AC 10 as per IS : 1868 ) transparent or dyed to required colour or shade, with necessary screws etc. complete : 300x10mm</t>
  </si>
  <si>
    <t>Providing and fixing aluminium handles, ISI marked, anodised (anodic coating not less than grade AC 10 as per IS : 1868) transparent or dyed to required colour or shade, with necessary screws etc. complete : 100 mm</t>
  </si>
  <si>
    <t>Providing and fixing wash basin with C.I. brackets, 15 mm C.P. brass pillar taps, 32 mm C.P. brass waste of standard pattern, including painting of fittings and brackets, cutting and making good the walls wherever require: White vitreous china flat back wash basin 550 X400 mm with single 15 mm C.P. brass pillar tap</t>
  </si>
  <si>
    <t>Providing and fixing 600x450 mm beveled edge mirror of superior glass (of approved quality) complete with 6 mm thick hard board ground fixed to wooden cleats with C.P. brass screws and washers complete.</t>
  </si>
  <si>
    <t>Providing and fixing PTMT towel rail complete with brackets fixed to wooden cleats with CP brass screws with concealed fittings arrangement of approved quality and colour. 600 mm long towel rail with total length of 645 mm, width 78 mm and effective height of 88 mm, weighing not less than 190 gms.</t>
  </si>
  <si>
    <t>Providing and fixing Chlorinated Polyvinyl Chloride (CPVC) pipes, having thermal stability for hot &amp; cold water supply, including all CPVC plain &amp; brass threaded fittings, i/c fixing the pipe with clamps at 1.00 m spacing. This includes jointing of pipes &amp; fittings with one step CPVC solvent cement and the cost of cutting chases and making good the same including testing of joints complete as per direction of Engineer in Charge. Concealed work, including cutting chases and making good the walls etc. 20 mm nominal dia Pipes</t>
  </si>
  <si>
    <t>Providing and fixing uplasticised PVC connection pipe with brass unions : 45 cm length 15 mm nominal bore</t>
  </si>
  <si>
    <t>Providing and placing on terrace (at all floor levels) polyethylene water storage tank, IS : 12701 marked, with cover and suitable locking arrangement and making necessary holes for inlet, outlet and overflow pipes but without fittings and the base support for tank.</t>
  </si>
  <si>
    <t>Providing and fixing Chlorinated Polyvinyl Chloride (CPVC) pipes, having thermal stability for hot &amp; cold water supply, including all CPVC plain &amp; brass threaded fittings, including fixing the pipe with clamps at 1.00 m spacing. This includes jointing of pipes &amp; fittings with one step CPVC solvent cement and testing of joints complete as per direction of Engineer in Charge.25 mm nominal dia Pipes</t>
  </si>
  <si>
    <t>Providing and fixing C.P. brass long body bib cock of approved quality conforming to IS standards and weighing not less than 690 gms.  15 mm nominal bore</t>
  </si>
  <si>
    <t>Providing and fixing C.P. brass angle valve for basin mixer and geyser points of approved quality conforming to IS:8931: 15mm nominal bore</t>
  </si>
  <si>
    <t>Providing and fixing C.P. Brass extension nipple (size15mmx50mm)of approved make and quality as per direction of Engineer-in-charge.</t>
  </si>
  <si>
    <t>Providing and fixing ball valve (brass) of approved quality, High or low pressure, with plastic floats complete :  25 mm nominal bore</t>
  </si>
  <si>
    <t>Providing and fixing PTMT grating of approved quality and colour. 100 mm nominal dia</t>
  </si>
  <si>
    <t>Providing and fixing 8 mm dia C.P. / S.S. Jet with flexible tube upto 1 metre long with S.S. triangular plate to Eureopean type W.C. of quality and make as approved by Engineer - in - charge</t>
  </si>
  <si>
    <t>cum</t>
  </si>
  <si>
    <t>METRE</t>
  </si>
  <si>
    <t>LITRE</t>
  </si>
  <si>
    <t>INTERIOR PAINTING IN RESIDENTIAL QUARTERS</t>
  </si>
  <si>
    <t>Removing dry or oil bound distemper, water proofing cement paint and the like by scrapping, sand papering and preparing the surface smooth including necessary repairs to scratches etc. complete.</t>
  </si>
  <si>
    <t>Providing and applying white cement based putty of average thickness 1 mm, of approved brand and manufacturer, over the plastered wall surface to prepare the surface even and smooth complete</t>
  </si>
  <si>
    <t>Applying priming coats with primer of approved brand and
manufacture, having low VOC (Volatile Organic Compound ) content.13.85.3 With water thinnable cement primer on wall surface having VOC content less than 50 grams/litre</t>
  </si>
  <si>
    <t>Wall painting with premium acrylic emulsion paint of interior grade,having VOC (Volatile Organic Compound ) content less than 50grams/ litre of approved brand and manufacture, including applyingadditional coats wherever required to achieve even shade and colour 13.83.2 Two coats</t>
  </si>
  <si>
    <t>SQM</t>
  </si>
  <si>
    <t>Renovation of kitchen in B ,C &amp; D type  quarters</t>
  </si>
  <si>
    <t>9.18.1
+
15 % extra for fittings</t>
  </si>
  <si>
    <t>9.74.4</t>
  </si>
  <si>
    <t>9.1.1</t>
  </si>
  <si>
    <t>17.10.2.1</t>
  </si>
  <si>
    <t>17.28.1.2</t>
  </si>
  <si>
    <t>18.58.1.2</t>
  </si>
  <si>
    <t>Providing and fixing 18 mm thick gang saw cut, mirror polished, premoulded and prepolished, machine cut for kitchen platforms, vanity counters, window sills, facias and similar locations of required size, approved shade, colour and texture laid over 20 mm thick base cement mortar 1:4 (1 cement : 4 coarse sand), joints treated with white cement, mixed with matching pigment, epoxy touch ups, including rubbing, curing, moulding and polishing of edges to give high gloss finish etc. complete at all levels.
Granite stone slab of colour black, Cherry/Ruby red: Area of slab over 0.50 sqm</t>
  </si>
  <si>
    <t>Providing edge moulding to 18 mm thick marble stone counters, Vanities etc., including machine polishing to edge to give high gloss finish etc. complete as per design approved by Engineer-in-Charge.Granite work</t>
  </si>
  <si>
    <t>Extra for fixing marble /granite stone, over and above corresponding basic item, in facia and drops of width upto 150 mm with epoxy resin based adhesive, including cleaning etc. complete.</t>
  </si>
  <si>
    <t>Providing and fixing Pre-laminated flat pressed 3 layer (medium density) particle board or graded wood particle board IS : 3087 marked, with one side decorative and other side balancing lamination Grade I, Type II exterior grade IS : 12823 marked, in shelves with screws and fittings wherever required, edges to be painted with polyurethane primer (fittings included).18 mm</t>
  </si>
  <si>
    <t>Providing and fixing bright finished brass tower bolts (barrel type) with necessary screws etc. complete :
100x10 mm</t>
  </si>
  <si>
    <t>Providing and fixing 50 mm bright finished brass cup board or wardrobe knob of approved quality with necessary screws.</t>
  </si>
  <si>
    <t xml:space="preserve">Providing wood work in frames of doors, windows, clerestory windows  and other frames, wrought framed and fixed in position with hold fast lugs  or with dash fasteners of required dia &amp; length (hold fast lugs or dash 
fastener shall be paid for separately).: Second class teak wood </t>
  </si>
  <si>
    <t>Providing and fixing Stainless Steel A ISI 304 (18/8) kitchen sink as per IS:13983 with C.I. brackets and stainless steel plug 40 mm, including painting of fittings and brackets, cutting and making good the walls wherever required : Kitchen sink without drain board 610x510 mm bowl depth 200 mm</t>
  </si>
  <si>
    <t>Providing and fixing P.V.C. waste pipe for sink or wash basin including P.V.C. waste fittings complete. Semi rigid pipe 40 mm dia</t>
  </si>
  <si>
    <t>Providing and fixing PTMT grating of approved quality and colour. 125 mm nominal dia with 25 mm waste hole</t>
  </si>
  <si>
    <t>RM</t>
  </si>
  <si>
    <t>Cum</t>
  </si>
  <si>
    <t xml:space="preserve">DSR-2022 Electrical </t>
  </si>
  <si>
    <t>Replacement of Switches</t>
  </si>
  <si>
    <t>1.24.2</t>
  </si>
  <si>
    <t>1.24.8</t>
  </si>
  <si>
    <t>Supplying and fixing following size/ modules, GI box alongwith modular base &amp; cover plate for modular switches in recess etc. as required.1.27.1 1 or 2 Module (75mmX75mm)</t>
  </si>
  <si>
    <t>Supplying and fixing following size/ modules, GI box alongwith modular base &amp; cover plate for modular switches in recess etc. as required 3 Module (100mmX75mm)</t>
  </si>
  <si>
    <t>Supplying and fixing following size/ modules, GI box alongwith modular base &amp; cover plate for modular switches in recess etc. as required 4 Module (125mmX75mm)</t>
  </si>
  <si>
    <t>Supplying and fixing following size/ modules, GI box alongwith modular base &amp; cover plate for modular switches in recess etc. as required 6 Module (200mmX75mm)</t>
  </si>
  <si>
    <t>Supplying and fixing following modular switch/ socket on the existing modular plate &amp; switch box including connections but excluding modular plate etc. as required. 5/6 A switch</t>
  </si>
  <si>
    <t>Supplying and fixing following modular switch/ socket on the existing modular plate &amp; switch box including connections but excluding modular plate etc. as required.2 way 5/6 A switch</t>
  </si>
  <si>
    <t>Supplying and fixing following modular switch/ socket on the existing modular plate &amp; switch box including connections but excluding modular plate etc. as required.Bell push</t>
  </si>
  <si>
    <t>Supplying and fixing suitable size GI box with modular plate and cover in front on surface or in recess, including providing and fixing 6 pin 5/6 &amp; 15/16 A modular socket outlet and 15/16 A modular switch, connections etc. as required.</t>
  </si>
  <si>
    <t>EACH</t>
  </si>
  <si>
    <t>Total of Schedule (CIVIL ) Items as per DSR  excluding Escalation</t>
  </si>
  <si>
    <t>Total of Schedule (CIVIL ) Items as per DSR  Including  Escalation@3%</t>
  </si>
  <si>
    <t>Non - Scheduled Item (Toilets Renovation)</t>
  </si>
  <si>
    <t>P&amp;F SWR U-PVC waste and vent pipes in floors and wall faces confirming to IS:13592 ring fit Type-B including jointing with seal ring etc., compete 110mm dia</t>
  </si>
  <si>
    <t>P&amp;F SWR U-PVC waste and vent pipes in floors and wall faces confirming to IS:13592 ring fit Type-B including jointing with seal ring etc., compete 75mm dia</t>
  </si>
  <si>
    <t>Providing and fixing the following U-PVC specials including cost and converyance of all materials and labour charges etc., complete as per the directions of Engineer-in charge</t>
  </si>
  <si>
    <t>Planin bend 87.5º -110mm dia</t>
  </si>
  <si>
    <t>Planin bend 87.5º -75mm dia</t>
  </si>
  <si>
    <t>Vent cowl 110mm dia</t>
  </si>
  <si>
    <t>Single Door Tee-110mm dia</t>
  </si>
  <si>
    <t>Single Door  Tee-75mm dia</t>
  </si>
  <si>
    <t>PVC floor or Nahani trap 100x75mm without cover</t>
  </si>
  <si>
    <t>NS</t>
  </si>
  <si>
    <t>A</t>
  </si>
  <si>
    <t>C</t>
  </si>
  <si>
    <t>D</t>
  </si>
  <si>
    <t>E</t>
  </si>
  <si>
    <t>F</t>
  </si>
  <si>
    <t>Metre</t>
  </si>
  <si>
    <t>TOTAL FOR NON-SCHEDULE ITEMS</t>
  </si>
  <si>
    <t>Total of Non-Schedule Items</t>
  </si>
  <si>
    <t xml:space="preserve">WATER PROOF TREATMENT  FOR RESIDENTIAL QUARTERS  AND OFFICE BUILDINGS </t>
  </si>
  <si>
    <t>Supply and application of heavy duty terrace water proofing of Acrilic base modified substance which is applied as 3 layer coating  with Dr.Fixit roof seal select of 2 coats @ 700 micron thickness and one coat with Dr.Fixit prime seal on fiber mesh of 2.5x2.5mm  including crack filling and surface preparation including labour charges  etc., if any.</t>
  </si>
  <si>
    <t xml:space="preserve">Escalation as per CPWD @3% </t>
  </si>
  <si>
    <t>Specification No: Ref: SR-I/C&amp;M/WC-4016/2024/RFx-5002004165</t>
  </si>
  <si>
    <t xml:space="preserve"> Percentage (%) above/below +/- on DSR  Rates excluding GST mentioned above (to be quoted by Bidder)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</si>
</sst>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_(* #,##0.00_);_(* \(#,##0.00\);_(* &quot;-&quot;??_);_(@_)"/>
    <numFmt numFmtId="165" formatCode="_-&quot;£&quot;* #,##0.00_-;\-&quot;£&quot;* #,##0.00_-;_-&quot;£&quot;* &quot;-&quot;??_-;_-@_-"/>
    <numFmt numFmtId="166" formatCode="0.0_)"/>
    <numFmt numFmtId="167" formatCode="#,##0.000_);\(#,##0.000\)"/>
    <numFmt numFmtId="168" formatCode=";;"/>
    <numFmt numFmtId="169" formatCode="&quot;\&quot;#,##0.00;[Red]\-&quot;\&quot;#,##0.00"/>
    <numFmt numFmtId="170" formatCode="#,##0.0"/>
    <numFmt numFmtId="171" formatCode="0.000"/>
    <numFmt numFmtId="172" formatCode="0.0"/>
    <numFmt numFmtId="173" formatCode="[$-409]dd\-mmm\-yy;@"/>
    <numFmt numFmtId="174" formatCode="[$-409]d/mmm/yyyy;@"/>
    <numFmt numFmtId="175" formatCode="_(* #,##0.0000_);_(* \(#,##0.0000\);_(* &quot;-&quot;??_);_(@_)"/>
    <numFmt numFmtId="176" formatCode="_(* #,##0_);_(* \(#,##0\);_(* &quot;-&quot;??_);_(@_)"/>
  </numFmts>
  <fonts count="64">
    <font>
      <sz val="10"/>
      <name val="Book Antiqua"/>
    </font>
    <font>
      <sz val="11"/>
      <color theme="1"/>
      <name val="Calibri"/>
      <family val="2"/>
      <scheme val="minor"/>
    </font>
    <font>
      <sz val="11"/>
      <color theme="1"/>
      <name val="Calibri"/>
      <family val="2"/>
      <scheme val="minor"/>
    </font>
    <font>
      <sz val="10"/>
      <name val="Book Antiqua"/>
      <family val="1"/>
    </font>
    <font>
      <b/>
      <sz val="14"/>
      <name val="Book Antiqua"/>
      <family val="1"/>
    </font>
    <font>
      <sz val="12"/>
      <name val="Book Antiqua"/>
      <family val="1"/>
    </font>
    <font>
      <b/>
      <sz val="12"/>
      <name val="Arial"/>
      <family val="2"/>
    </font>
    <font>
      <b/>
      <sz val="12"/>
      <name val="Book Antiqua"/>
      <family val="1"/>
    </font>
    <font>
      <sz val="11"/>
      <name val="Book Antiqua"/>
      <family val="1"/>
    </font>
    <font>
      <b/>
      <sz val="11"/>
      <name val="Book Antiqua"/>
      <family val="1"/>
    </font>
    <font>
      <sz val="14"/>
      <name val="AngsanaUPC"/>
      <family val="1"/>
    </font>
    <font>
      <sz val="10"/>
      <name val="Arial"/>
      <family val="2"/>
    </font>
    <font>
      <sz val="12"/>
      <name val="¹ÙÅÁÃ¼"/>
      <charset val="129"/>
    </font>
    <font>
      <sz val="10"/>
      <color indexed="10"/>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0"/>
      <name val="Book Antiqua"/>
      <family val="1"/>
    </font>
    <font>
      <sz val="12"/>
      <name val="Arial"/>
      <family val="2"/>
    </font>
    <font>
      <i/>
      <sz val="12"/>
      <name val="Book Antiqua"/>
      <family val="1"/>
    </font>
    <font>
      <b/>
      <i/>
      <sz val="12"/>
      <name val="Book Antiqua"/>
      <family val="1"/>
    </font>
    <font>
      <vertAlign val="superscript"/>
      <sz val="12"/>
      <name val="Book Antiqua"/>
      <family val="1"/>
    </font>
    <font>
      <sz val="12"/>
      <color indexed="12"/>
      <name val="Book Antiqua"/>
      <family val="1"/>
    </font>
    <font>
      <sz val="8"/>
      <name val="Book Antiqua"/>
      <family val="1"/>
    </font>
    <font>
      <sz val="11"/>
      <name val="Arial"/>
      <family val="2"/>
    </font>
    <font>
      <b/>
      <sz val="11"/>
      <name val="Arial"/>
      <family val="2"/>
    </font>
    <font>
      <sz val="11"/>
      <color indexed="8"/>
      <name val="Calibri"/>
      <family val="2"/>
    </font>
    <font>
      <sz val="10"/>
      <name val="Arial"/>
      <family val="2"/>
    </font>
    <font>
      <b/>
      <sz val="10"/>
      <name val="Arial"/>
      <family val="2"/>
    </font>
    <font>
      <b/>
      <u/>
      <sz val="10"/>
      <name val="Arial"/>
      <family val="2"/>
    </font>
    <font>
      <b/>
      <sz val="11"/>
      <color indexed="12"/>
      <name val="Arial"/>
      <family val="2"/>
    </font>
    <font>
      <b/>
      <sz val="10"/>
      <name val="Book Antiqua"/>
      <family val="1"/>
    </font>
    <font>
      <sz val="11"/>
      <color indexed="9"/>
      <name val="Book Antiqua"/>
      <family val="1"/>
    </font>
    <font>
      <b/>
      <sz val="11"/>
      <color indexed="9"/>
      <name val="Book Antiqua"/>
      <family val="1"/>
    </font>
    <font>
      <i/>
      <sz val="9"/>
      <name val="Book Antiqua"/>
      <family val="1"/>
    </font>
    <font>
      <b/>
      <vertAlign val="superscript"/>
      <sz val="11"/>
      <name val="Book Antiqua"/>
      <family val="1"/>
    </font>
    <font>
      <sz val="9"/>
      <color indexed="81"/>
      <name val="Tahoma"/>
      <family val="2"/>
    </font>
    <font>
      <sz val="9"/>
      <name val="Arial"/>
      <family val="2"/>
    </font>
    <font>
      <b/>
      <sz val="11"/>
      <color theme="1"/>
      <name val="Calibri"/>
      <family val="2"/>
      <scheme val="minor"/>
    </font>
    <font>
      <b/>
      <sz val="12"/>
      <color rgb="FFFF0000"/>
      <name val="Book Antiqua"/>
      <family val="1"/>
    </font>
    <font>
      <sz val="12"/>
      <color theme="1"/>
      <name val="Book Antiqua"/>
      <family val="1"/>
    </font>
    <font>
      <b/>
      <sz val="12"/>
      <color theme="1"/>
      <name val="Book Antiqua"/>
      <family val="1"/>
    </font>
    <font>
      <sz val="22"/>
      <color theme="1"/>
      <name val="Calibri"/>
      <family val="2"/>
      <scheme val="minor"/>
    </font>
    <font>
      <b/>
      <sz val="14"/>
      <color theme="1"/>
      <name val="Book Antiqua"/>
      <family val="1"/>
    </font>
    <font>
      <sz val="10"/>
      <color theme="1"/>
      <name val="Consolas"/>
      <family val="3"/>
    </font>
    <font>
      <sz val="10"/>
      <color theme="1"/>
      <name val="Arial"/>
      <family val="2"/>
    </font>
    <font>
      <b/>
      <sz val="18"/>
      <color theme="1"/>
      <name val="Calibri"/>
      <family val="2"/>
      <scheme val="minor"/>
    </font>
    <font>
      <b/>
      <sz val="12"/>
      <color rgb="FF0000FF"/>
      <name val="Book Antiqua"/>
      <family val="1"/>
    </font>
    <font>
      <i/>
      <sz val="12"/>
      <color theme="1"/>
      <name val="Book Antiqua"/>
      <family val="1"/>
    </font>
    <font>
      <b/>
      <sz val="18"/>
      <color theme="1"/>
      <name val="Book Antiqua"/>
      <family val="1"/>
    </font>
    <font>
      <b/>
      <i/>
      <sz val="14"/>
      <name val="Calibri"/>
      <family val="2"/>
      <scheme val="minor"/>
    </font>
    <font>
      <b/>
      <sz val="11"/>
      <color theme="1"/>
      <name val="Book Antiqua"/>
      <family val="1"/>
    </font>
    <font>
      <b/>
      <sz val="14"/>
      <name val="Arial"/>
      <family val="2"/>
    </font>
    <font>
      <b/>
      <sz val="20"/>
      <name val="Book Antiqua"/>
      <family val="1"/>
    </font>
    <font>
      <sz val="12"/>
      <name val="Calibri"/>
      <family val="2"/>
      <scheme val="minor"/>
    </font>
    <font>
      <sz val="10"/>
      <name val="Book Antiqua"/>
    </font>
    <font>
      <b/>
      <sz val="12"/>
      <color indexed="8"/>
      <name val="Book Antiqua"/>
      <family val="1"/>
    </font>
    <font>
      <sz val="12"/>
      <color rgb="FF000000"/>
      <name val="Book Antiqua"/>
      <family val="1"/>
    </font>
    <font>
      <b/>
      <sz val="14"/>
      <color indexed="8"/>
      <name val="Book Antiqua"/>
      <family val="1"/>
    </font>
    <font>
      <b/>
      <sz val="16"/>
      <color indexed="8"/>
      <name val="Book Antiqua"/>
      <family val="1"/>
    </font>
    <font>
      <sz val="11"/>
      <color rgb="FF000000"/>
      <name val="Book Antiqua"/>
      <family val="1"/>
    </font>
    <font>
      <sz val="12"/>
      <color theme="1"/>
      <name val="Times New Roman"/>
      <family val="1"/>
    </font>
  </fonts>
  <fills count="11">
    <fill>
      <patternFill patternType="none"/>
    </fill>
    <fill>
      <patternFill patternType="gray125"/>
    </fill>
    <fill>
      <patternFill patternType="solid">
        <fgColor indexed="42"/>
        <bgColor indexed="64"/>
      </patternFill>
    </fill>
    <fill>
      <patternFill patternType="solid">
        <fgColor indexed="12"/>
        <bgColor indexed="64"/>
      </patternFill>
    </fill>
    <fill>
      <patternFill patternType="solid">
        <fgColor indexed="22"/>
        <bgColor indexed="64"/>
      </patternFill>
    </fill>
    <fill>
      <patternFill patternType="solid">
        <fgColor rgb="FFFFFF00"/>
        <bgColor indexed="64"/>
      </patternFill>
    </fill>
    <fill>
      <patternFill patternType="solid">
        <fgColor rgb="FFCCFFCC"/>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C8FFC8"/>
        <bgColor indexed="64"/>
      </patternFill>
    </fill>
    <fill>
      <patternFill patternType="solid">
        <fgColor theme="0"/>
        <bgColor indexed="64"/>
      </patternFill>
    </fill>
  </fills>
  <borders count="57">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hair">
        <color indexed="64"/>
      </top>
      <bottom/>
      <diagonal/>
    </border>
    <border>
      <left/>
      <right/>
      <top/>
      <bottom style="hair">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s>
  <cellStyleXfs count="54">
    <xf numFmtId="0" fontId="0" fillId="0" borderId="0"/>
    <xf numFmtId="9" fontId="10" fillId="0" borderId="0"/>
    <xf numFmtId="165" fontId="11" fillId="0" borderId="0" applyFont="0" applyFill="0" applyBorder="0" applyAlignment="0" applyProtection="0"/>
    <xf numFmtId="166" fontId="11" fillId="0" borderId="0" applyFont="0" applyFill="0" applyBorder="0" applyAlignment="0" applyProtection="0"/>
    <xf numFmtId="167" fontId="11" fillId="0" borderId="0" applyFont="0" applyFill="0" applyBorder="0" applyAlignment="0" applyProtection="0"/>
    <xf numFmtId="168" fontId="11" fillId="0" borderId="0" applyFont="0" applyFill="0" applyBorder="0" applyAlignment="0" applyProtection="0"/>
    <xf numFmtId="0" fontId="12" fillId="0" borderId="0"/>
    <xf numFmtId="164" fontId="3" fillId="0" borderId="0" applyFont="0" applyFill="0" applyBorder="0" applyAlignment="0" applyProtection="0"/>
    <xf numFmtId="169" fontId="11" fillId="0" borderId="0"/>
    <xf numFmtId="169" fontId="11" fillId="0" borderId="0"/>
    <xf numFmtId="169" fontId="11" fillId="0" borderId="0"/>
    <xf numFmtId="169" fontId="11" fillId="0" borderId="0"/>
    <xf numFmtId="169" fontId="11" fillId="0" borderId="0"/>
    <xf numFmtId="169" fontId="11" fillId="0" borderId="0"/>
    <xf numFmtId="169" fontId="11" fillId="0" borderId="0"/>
    <xf numFmtId="169" fontId="11" fillId="0" borderId="0"/>
    <xf numFmtId="164" fontId="29" fillId="0" borderId="0" applyFont="0" applyFill="0" applyBorder="0" applyAlignment="0" applyProtection="0"/>
    <xf numFmtId="164" fontId="11" fillId="0" borderId="0" applyFont="0" applyFill="0" applyBorder="0" applyAlignment="0" applyProtection="0"/>
    <xf numFmtId="170" fontId="13" fillId="0" borderId="1">
      <alignment horizontal="right"/>
    </xf>
    <xf numFmtId="0" fontId="6" fillId="0" borderId="2" applyNumberFormat="0" applyAlignment="0" applyProtection="0">
      <alignment horizontal="left" vertical="center"/>
    </xf>
    <xf numFmtId="0" fontId="6" fillId="0" borderId="3">
      <alignment horizontal="left" vertical="center"/>
    </xf>
    <xf numFmtId="0" fontId="14" fillId="0" borderId="0" applyNumberFormat="0" applyFill="0" applyBorder="0" applyAlignment="0" applyProtection="0">
      <alignment vertical="top"/>
      <protection locked="0"/>
    </xf>
    <xf numFmtId="37" fontId="15" fillId="0" borderId="0"/>
    <xf numFmtId="171" fontId="11" fillId="0" borderId="0"/>
    <xf numFmtId="0" fontId="11" fillId="0" borderId="0"/>
    <xf numFmtId="0" fontId="19" fillId="0" borderId="0"/>
    <xf numFmtId="0" fontId="11" fillId="0" borderId="0"/>
    <xf numFmtId="0" fontId="11" fillId="0" borderId="0"/>
    <xf numFmtId="0" fontId="29" fillId="0" borderId="0"/>
    <xf numFmtId="0" fontId="8" fillId="0" borderId="0"/>
    <xf numFmtId="0" fontId="11" fillId="0" borderId="0"/>
    <xf numFmtId="0" fontId="11" fillId="0" borderId="0"/>
    <xf numFmtId="0" fontId="28" fillId="0" borderId="0"/>
    <xf numFmtId="0" fontId="8" fillId="0" borderId="0"/>
    <xf numFmtId="0" fontId="11" fillId="0" borderId="0"/>
    <xf numFmtId="0" fontId="19" fillId="0" borderId="0"/>
    <xf numFmtId="0" fontId="8" fillId="0" borderId="0"/>
    <xf numFmtId="0" fontId="19" fillId="0" borderId="0"/>
    <xf numFmtId="0" fontId="29" fillId="0" borderId="0"/>
    <xf numFmtId="0" fontId="11" fillId="0" borderId="0"/>
    <xf numFmtId="0" fontId="8" fillId="0" borderId="0"/>
    <xf numFmtId="0" fontId="8" fillId="0" borderId="0"/>
    <xf numFmtId="0" fontId="29" fillId="0" borderId="0"/>
    <xf numFmtId="0" fontId="29" fillId="0" borderId="0"/>
    <xf numFmtId="9" fontId="11" fillId="0" borderId="0" applyFont="0" applyFill="0" applyBorder="0" applyAlignment="0" applyProtection="0"/>
    <xf numFmtId="0" fontId="16" fillId="0" borderId="0" applyFont="0"/>
    <xf numFmtId="0" fontId="17" fillId="0" borderId="0" applyNumberFormat="0" applyFill="0" applyBorder="0" applyAlignment="0" applyProtection="0">
      <alignment vertical="top"/>
      <protection locked="0"/>
    </xf>
    <xf numFmtId="0" fontId="18" fillId="0" borderId="0"/>
    <xf numFmtId="0" fontId="11" fillId="0" borderId="0">
      <alignment wrapText="1"/>
    </xf>
    <xf numFmtId="0" fontId="2" fillId="0" borderId="0"/>
    <xf numFmtId="0" fontId="1" fillId="0" borderId="0"/>
    <xf numFmtId="0" fontId="1" fillId="0" borderId="0"/>
    <xf numFmtId="9" fontId="57" fillId="0" borderId="0" applyFont="0" applyFill="0" applyBorder="0" applyAlignment="0" applyProtection="0"/>
    <xf numFmtId="0" fontId="11" fillId="0" borderId="0"/>
  </cellStyleXfs>
  <cellXfs count="453">
    <xf numFmtId="0" fontId="0" fillId="0" borderId="0" xfId="0"/>
    <xf numFmtId="0" fontId="19" fillId="0" borderId="0" xfId="25" applyAlignment="1" applyProtection="1">
      <alignment vertical="top"/>
      <protection hidden="1"/>
    </xf>
    <xf numFmtId="0" fontId="19" fillId="0" borderId="0" xfId="25" applyProtection="1">
      <protection hidden="1"/>
    </xf>
    <xf numFmtId="0" fontId="5" fillId="0" borderId="0" xfId="25" applyFont="1" applyAlignment="1" applyProtection="1">
      <alignment horizontal="justify" vertical="top"/>
      <protection hidden="1"/>
    </xf>
    <xf numFmtId="0" fontId="5" fillId="0" borderId="0" xfId="25" applyFont="1" applyAlignment="1" applyProtection="1">
      <alignment horizontal="justify" vertical="top" wrapText="1"/>
      <protection hidden="1"/>
    </xf>
    <xf numFmtId="0" fontId="5" fillId="0" borderId="0" xfId="25" applyFont="1" applyAlignment="1" applyProtection="1">
      <alignment vertical="top"/>
      <protection hidden="1"/>
    </xf>
    <xf numFmtId="0" fontId="5" fillId="0" borderId="0" xfId="25" applyFont="1" applyAlignment="1" applyProtection="1">
      <alignment horizontal="right" vertical="top"/>
      <protection hidden="1"/>
    </xf>
    <xf numFmtId="0" fontId="21" fillId="0" borderId="0" xfId="25" applyFont="1" applyProtection="1">
      <protection hidden="1"/>
    </xf>
    <xf numFmtId="0" fontId="5" fillId="0" borderId="0" xfId="25" applyFont="1" applyProtection="1">
      <protection hidden="1"/>
    </xf>
    <xf numFmtId="0" fontId="5" fillId="0" borderId="0" xfId="25" applyFont="1" applyAlignment="1" applyProtection="1">
      <alignment horizontal="justify"/>
      <protection hidden="1"/>
    </xf>
    <xf numFmtId="0" fontId="7" fillId="0" borderId="0" xfId="25" applyFont="1" applyAlignment="1" applyProtection="1">
      <alignment horizontal="justify"/>
      <protection hidden="1"/>
    </xf>
    <xf numFmtId="0" fontId="5" fillId="0" borderId="0" xfId="25" quotePrefix="1" applyFont="1" applyAlignment="1" applyProtection="1">
      <alignment vertical="top"/>
      <protection hidden="1"/>
    </xf>
    <xf numFmtId="0" fontId="5" fillId="0" borderId="0" xfId="25" applyFont="1" applyAlignment="1" applyProtection="1">
      <alignment horizontal="center" vertical="center"/>
      <protection hidden="1"/>
    </xf>
    <xf numFmtId="0" fontId="5" fillId="0" borderId="0" xfId="25" applyFont="1" applyAlignment="1" applyProtection="1">
      <alignment horizontal="left"/>
      <protection hidden="1"/>
    </xf>
    <xf numFmtId="0" fontId="5" fillId="0" borderId="0" xfId="25" applyFont="1" applyAlignment="1" applyProtection="1">
      <alignment vertical="top" wrapText="1"/>
      <protection hidden="1"/>
    </xf>
    <xf numFmtId="0" fontId="7" fillId="0" borderId="0" xfId="25" applyFont="1" applyAlignment="1" applyProtection="1">
      <alignment horizontal="justify" vertical="top" wrapText="1"/>
      <protection hidden="1"/>
    </xf>
    <xf numFmtId="0" fontId="7" fillId="0" borderId="0" xfId="25" applyFont="1" applyAlignment="1" applyProtection="1">
      <alignment vertical="top" wrapText="1"/>
      <protection hidden="1"/>
    </xf>
    <xf numFmtId="15" fontId="5" fillId="0" borderId="0" xfId="25" applyNumberFormat="1" applyFont="1" applyAlignment="1" applyProtection="1">
      <alignment vertical="top"/>
      <protection hidden="1"/>
    </xf>
    <xf numFmtId="0" fontId="5" fillId="0" borderId="4" xfId="25" quotePrefix="1" applyFont="1" applyBorder="1" applyAlignment="1" applyProtection="1">
      <alignment horizontal="center" vertical="top"/>
      <protection hidden="1"/>
    </xf>
    <xf numFmtId="0" fontId="5" fillId="0" borderId="5" xfId="25" quotePrefix="1" applyFont="1" applyBorder="1" applyAlignment="1" applyProtection="1">
      <alignment horizontal="center" vertical="top"/>
      <protection hidden="1"/>
    </xf>
    <xf numFmtId="0" fontId="26" fillId="0" borderId="0" xfId="0" applyFont="1" applyProtection="1">
      <protection hidden="1"/>
    </xf>
    <xf numFmtId="0" fontId="26" fillId="0" borderId="0" xfId="0" applyFont="1" applyAlignment="1" applyProtection="1">
      <alignment vertical="center"/>
      <protection hidden="1"/>
    </xf>
    <xf numFmtId="0" fontId="26" fillId="0" borderId="0" xfId="36" applyFont="1" applyAlignment="1" applyProtection="1">
      <alignment vertical="center"/>
      <protection hidden="1"/>
    </xf>
    <xf numFmtId="0" fontId="26" fillId="0" borderId="0" xfId="40" applyFont="1" applyAlignment="1" applyProtection="1">
      <alignment vertical="center"/>
      <protection hidden="1"/>
    </xf>
    <xf numFmtId="0" fontId="27" fillId="0" borderId="0" xfId="0" applyFont="1" applyAlignment="1" applyProtection="1">
      <alignment vertical="center"/>
      <protection hidden="1"/>
    </xf>
    <xf numFmtId="0" fontId="29" fillId="0" borderId="0" xfId="28" applyProtection="1">
      <protection hidden="1"/>
    </xf>
    <xf numFmtId="0" fontId="29" fillId="0" borderId="6" xfId="28" applyBorder="1" applyProtection="1">
      <protection hidden="1"/>
    </xf>
    <xf numFmtId="0" fontId="29" fillId="0" borderId="7" xfId="28" applyBorder="1" applyProtection="1">
      <protection hidden="1"/>
    </xf>
    <xf numFmtId="0" fontId="29" fillId="0" borderId="8" xfId="28" applyBorder="1" applyProtection="1">
      <protection hidden="1"/>
    </xf>
    <xf numFmtId="0" fontId="29" fillId="0" borderId="9" xfId="28" applyBorder="1" applyProtection="1">
      <protection hidden="1"/>
    </xf>
    <xf numFmtId="0" fontId="29" fillId="0" borderId="10" xfId="28" applyBorder="1" applyProtection="1">
      <protection hidden="1"/>
    </xf>
    <xf numFmtId="0" fontId="30" fillId="0" borderId="0" xfId="28" applyFont="1" applyAlignment="1" applyProtection="1">
      <alignment horizontal="center"/>
      <protection hidden="1"/>
    </xf>
    <xf numFmtId="0" fontId="29" fillId="0" borderId="0" xfId="38" applyAlignment="1" applyProtection="1">
      <alignment vertical="center"/>
      <protection hidden="1"/>
    </xf>
    <xf numFmtId="0" fontId="29" fillId="0" borderId="10" xfId="38" applyBorder="1" applyAlignment="1" applyProtection="1">
      <alignment vertical="center"/>
      <protection hidden="1"/>
    </xf>
    <xf numFmtId="0" fontId="11" fillId="0" borderId="9" xfId="38" applyFont="1" applyBorder="1" applyAlignment="1" applyProtection="1">
      <alignment vertical="center"/>
      <protection hidden="1"/>
    </xf>
    <xf numFmtId="0" fontId="29" fillId="0" borderId="0" xfId="38" applyProtection="1">
      <protection hidden="1"/>
    </xf>
    <xf numFmtId="0" fontId="29" fillId="0" borderId="10" xfId="38" applyBorder="1" applyProtection="1">
      <protection hidden="1"/>
    </xf>
    <xf numFmtId="0" fontId="11" fillId="0" borderId="0" xfId="38" applyFont="1" applyAlignment="1" applyProtection="1">
      <alignment vertical="center"/>
      <protection hidden="1"/>
    </xf>
    <xf numFmtId="0" fontId="11" fillId="0" borderId="9" xfId="38" applyFont="1" applyBorder="1" applyAlignment="1" applyProtection="1">
      <alignment horizontal="center" vertical="center"/>
      <protection hidden="1"/>
    </xf>
    <xf numFmtId="0" fontId="11" fillId="0" borderId="10" xfId="38" applyFont="1" applyBorder="1" applyAlignment="1" applyProtection="1">
      <alignment horizontal="left" vertical="center"/>
      <protection hidden="1"/>
    </xf>
    <xf numFmtId="0" fontId="29" fillId="0" borderId="11" xfId="28" applyBorder="1" applyProtection="1">
      <protection hidden="1"/>
    </xf>
    <xf numFmtId="0" fontId="29" fillId="0" borderId="12" xfId="28" applyBorder="1" applyProtection="1">
      <protection hidden="1"/>
    </xf>
    <xf numFmtId="0" fontId="29" fillId="0" borderId="13" xfId="28" applyBorder="1" applyProtection="1">
      <protection hidden="1"/>
    </xf>
    <xf numFmtId="0" fontId="29" fillId="0" borderId="0" xfId="38" applyAlignment="1" applyProtection="1">
      <alignment horizontal="left"/>
      <protection hidden="1"/>
    </xf>
    <xf numFmtId="0" fontId="29" fillId="0" borderId="9" xfId="38" applyBorder="1" applyAlignment="1" applyProtection="1">
      <alignment horizontal="center"/>
      <protection hidden="1"/>
    </xf>
    <xf numFmtId="0" fontId="29" fillId="0" borderId="9" xfId="38" applyBorder="1" applyProtection="1">
      <protection hidden="1"/>
    </xf>
    <xf numFmtId="0" fontId="29" fillId="0" borderId="9" xfId="43" applyBorder="1" applyAlignment="1" applyProtection="1">
      <alignment horizontal="center"/>
      <protection hidden="1"/>
    </xf>
    <xf numFmtId="0" fontId="29" fillId="0" borderId="0" xfId="43" applyProtection="1">
      <protection hidden="1"/>
    </xf>
    <xf numFmtId="0" fontId="29" fillId="0" borderId="14" xfId="28" applyBorder="1" applyProtection="1">
      <protection hidden="1"/>
    </xf>
    <xf numFmtId="0" fontId="29" fillId="0" borderId="15" xfId="43" applyBorder="1" applyAlignment="1" applyProtection="1">
      <alignment horizontal="center"/>
      <protection hidden="1"/>
    </xf>
    <xf numFmtId="0" fontId="29" fillId="0" borderId="16" xfId="43" applyBorder="1" applyProtection="1">
      <protection hidden="1"/>
    </xf>
    <xf numFmtId="0" fontId="29" fillId="0" borderId="16" xfId="38" applyBorder="1" applyProtection="1">
      <protection hidden="1"/>
    </xf>
    <xf numFmtId="0" fontId="29" fillId="0" borderId="17" xfId="38" applyBorder="1" applyProtection="1">
      <protection hidden="1"/>
    </xf>
    <xf numFmtId="0" fontId="31" fillId="0" borderId="0" xfId="28" applyFont="1" applyProtection="1">
      <protection hidden="1"/>
    </xf>
    <xf numFmtId="0" fontId="32" fillId="0" borderId="0" xfId="0" applyFont="1" applyAlignment="1" applyProtection="1">
      <alignment vertical="center"/>
      <protection hidden="1"/>
    </xf>
    <xf numFmtId="0" fontId="19" fillId="0" borderId="18" xfId="25" applyBorder="1" applyProtection="1">
      <protection hidden="1"/>
    </xf>
    <xf numFmtId="0" fontId="22" fillId="0" borderId="0" xfId="25" applyFont="1" applyAlignment="1" applyProtection="1">
      <alignment vertical="top"/>
      <protection hidden="1"/>
    </xf>
    <xf numFmtId="0" fontId="22" fillId="0" borderId="0" xfId="25" applyFont="1" applyAlignment="1" applyProtection="1">
      <alignment horizontal="right" vertical="top"/>
      <protection hidden="1"/>
    </xf>
    <xf numFmtId="0" fontId="33" fillId="0" borderId="18" xfId="25" applyFont="1" applyBorder="1" applyProtection="1">
      <protection hidden="1"/>
    </xf>
    <xf numFmtId="0" fontId="7" fillId="0" borderId="18" xfId="25" applyFont="1" applyBorder="1" applyAlignment="1" applyProtection="1">
      <alignment horizontal="center"/>
      <protection hidden="1"/>
    </xf>
    <xf numFmtId="0" fontId="7" fillId="0" borderId="19" xfId="0" applyFont="1" applyBorder="1" applyAlignment="1" applyProtection="1">
      <alignment horizontal="right"/>
      <protection hidden="1"/>
    </xf>
    <xf numFmtId="0" fontId="7" fillId="0" borderId="19" xfId="0" applyFont="1" applyBorder="1" applyAlignment="1" applyProtection="1">
      <alignment vertical="center"/>
      <protection hidden="1"/>
    </xf>
    <xf numFmtId="0" fontId="8" fillId="0" borderId="0" xfId="0" applyFont="1" applyProtection="1">
      <protection hidden="1"/>
    </xf>
    <xf numFmtId="0" fontId="9" fillId="0" borderId="0" xfId="0" applyFont="1" applyAlignment="1" applyProtection="1">
      <alignment vertical="center"/>
      <protection hidden="1"/>
    </xf>
    <xf numFmtId="0" fontId="8" fillId="0" borderId="0" xfId="0" applyFont="1" applyAlignment="1" applyProtection="1">
      <alignment horizontal="left" vertical="center"/>
      <protection hidden="1"/>
    </xf>
    <xf numFmtId="0" fontId="9" fillId="0" borderId="0" xfId="36" applyFont="1" applyAlignment="1" applyProtection="1">
      <alignment horizontal="left" vertical="center" indent="1"/>
      <protection hidden="1"/>
    </xf>
    <xf numFmtId="0" fontId="8" fillId="0" borderId="0" xfId="36" applyAlignment="1" applyProtection="1">
      <alignment horizontal="left" vertical="center" indent="1"/>
      <protection hidden="1"/>
    </xf>
    <xf numFmtId="0" fontId="8" fillId="0" borderId="0" xfId="0" applyFont="1" applyAlignment="1" applyProtection="1">
      <alignment vertical="center"/>
      <protection hidden="1"/>
    </xf>
    <xf numFmtId="0" fontId="9" fillId="0" borderId="0" xfId="0" applyFont="1" applyAlignment="1" applyProtection="1">
      <alignment horizontal="left" vertical="center"/>
      <protection hidden="1"/>
    </xf>
    <xf numFmtId="0" fontId="9" fillId="0" borderId="0" xfId="0" applyFont="1" applyAlignment="1" applyProtection="1">
      <alignment horizontal="right" vertical="center" indent="1"/>
      <protection hidden="1"/>
    </xf>
    <xf numFmtId="0" fontId="5" fillId="0" borderId="19" xfId="25" applyFont="1" applyBorder="1" applyProtection="1">
      <protection hidden="1"/>
    </xf>
    <xf numFmtId="0" fontId="5" fillId="0" borderId="19" xfId="25" applyFont="1" applyBorder="1" applyAlignment="1" applyProtection="1">
      <alignment vertical="top"/>
      <protection hidden="1"/>
    </xf>
    <xf numFmtId="0" fontId="9" fillId="0" borderId="0" xfId="0" applyFont="1" applyAlignment="1" applyProtection="1">
      <alignment horizontal="center" vertical="center"/>
      <protection hidden="1"/>
    </xf>
    <xf numFmtId="0" fontId="8" fillId="0" borderId="0" xfId="25" applyFont="1" applyAlignment="1" applyProtection="1">
      <alignment horizontal="justify" vertical="top" wrapText="1"/>
      <protection hidden="1"/>
    </xf>
    <xf numFmtId="0" fontId="5" fillId="0" borderId="19" xfId="0" applyFont="1" applyBorder="1" applyAlignment="1" applyProtection="1">
      <alignment vertical="center"/>
      <protection hidden="1"/>
    </xf>
    <xf numFmtId="0" fontId="5" fillId="0" borderId="0" xfId="0" applyFont="1" applyAlignment="1" applyProtection="1">
      <alignment vertical="center"/>
      <protection hidden="1"/>
    </xf>
    <xf numFmtId="0" fontId="8" fillId="0" borderId="0" xfId="0" applyFont="1" applyAlignment="1" applyProtection="1">
      <alignment horizontal="justify" vertical="center"/>
      <protection hidden="1"/>
    </xf>
    <xf numFmtId="0" fontId="9" fillId="0" borderId="0" xfId="40" applyFont="1" applyAlignment="1" applyProtection="1">
      <alignment vertical="center"/>
      <protection hidden="1"/>
    </xf>
    <xf numFmtId="0" fontId="8" fillId="0" borderId="0" xfId="40" applyAlignment="1" applyProtection="1">
      <alignment horizontal="left" vertical="center" indent="1"/>
      <protection hidden="1"/>
    </xf>
    <xf numFmtId="0" fontId="9" fillId="0" borderId="0" xfId="40" applyFont="1" applyAlignment="1" applyProtection="1">
      <alignment vertical="top"/>
      <protection hidden="1"/>
    </xf>
    <xf numFmtId="0" fontId="9" fillId="0" borderId="0" xfId="0" applyFont="1" applyAlignment="1" applyProtection="1">
      <alignment horizontal="justify" vertical="center"/>
      <protection hidden="1"/>
    </xf>
    <xf numFmtId="173" fontId="9" fillId="0" borderId="0" xfId="0" applyNumberFormat="1" applyFont="1" applyAlignment="1" applyProtection="1">
      <alignment horizontal="left" vertical="center" indent="1"/>
      <protection hidden="1"/>
    </xf>
    <xf numFmtId="0" fontId="8" fillId="0" borderId="0" xfId="0" applyFont="1" applyAlignment="1" applyProtection="1">
      <alignment horizontal="left" vertical="center" indent="1"/>
      <protection hidden="1"/>
    </xf>
    <xf numFmtId="0" fontId="9" fillId="0" borderId="0" xfId="0" applyFont="1" applyAlignment="1" applyProtection="1">
      <alignment horizontal="left" vertical="center" indent="1"/>
      <protection hidden="1"/>
    </xf>
    <xf numFmtId="0" fontId="26" fillId="0" borderId="0" xfId="42" applyFont="1"/>
    <xf numFmtId="0" fontId="8" fillId="0" borderId="0" xfId="37" applyFont="1" applyAlignment="1">
      <alignment horizontal="justify" vertical="center"/>
    </xf>
    <xf numFmtId="0" fontId="8" fillId="0" borderId="0" xfId="37" applyFont="1" applyAlignment="1">
      <alignment vertical="center"/>
    </xf>
    <xf numFmtId="0" fontId="8" fillId="0" borderId="20" xfId="37" applyFont="1" applyBorder="1" applyAlignment="1">
      <alignment vertical="center" wrapText="1"/>
    </xf>
    <xf numFmtId="0" fontId="8" fillId="0" borderId="21" xfId="37" applyFont="1" applyBorder="1" applyAlignment="1">
      <alignment vertical="center" wrapText="1"/>
    </xf>
    <xf numFmtId="0" fontId="8" fillId="0" borderId="22" xfId="37" applyFont="1" applyBorder="1" applyAlignment="1">
      <alignment vertical="center" wrapText="1"/>
    </xf>
    <xf numFmtId="0" fontId="8" fillId="0" borderId="3" xfId="37" applyFont="1" applyBorder="1" applyAlignment="1">
      <alignment vertical="center" wrapText="1"/>
    </xf>
    <xf numFmtId="0" fontId="19" fillId="0" borderId="22" xfId="37" applyBorder="1" applyAlignment="1">
      <alignment horizontal="left" vertical="center" wrapText="1"/>
    </xf>
    <xf numFmtId="0" fontId="8" fillId="0" borderId="3" xfId="37" applyFont="1" applyBorder="1" applyAlignment="1">
      <alignment horizontal="center" vertical="center" wrapText="1"/>
    </xf>
    <xf numFmtId="0" fontId="8" fillId="0" borderId="9" xfId="37" applyFont="1" applyBorder="1" applyAlignment="1">
      <alignment vertical="center" wrapText="1"/>
    </xf>
    <xf numFmtId="0" fontId="8" fillId="0" borderId="0" xfId="37" applyFont="1" applyAlignment="1">
      <alignment vertical="center" wrapText="1"/>
    </xf>
    <xf numFmtId="0" fontId="8" fillId="0" borderId="23" xfId="37" applyFont="1" applyBorder="1" applyAlignment="1">
      <alignment vertical="center"/>
    </xf>
    <xf numFmtId="0" fontId="8" fillId="0" borderId="24" xfId="37" applyFont="1" applyBorder="1" applyAlignment="1">
      <alignment vertical="center"/>
    </xf>
    <xf numFmtId="0" fontId="8" fillId="0" borderId="25" xfId="37" applyFont="1" applyBorder="1" applyAlignment="1">
      <alignment vertical="center"/>
    </xf>
    <xf numFmtId="0" fontId="8" fillId="0" borderId="26" xfId="37" applyFont="1" applyBorder="1" applyAlignment="1">
      <alignment vertical="center"/>
    </xf>
    <xf numFmtId="0" fontId="8" fillId="0" borderId="27" xfId="37" applyFont="1" applyBorder="1" applyAlignment="1">
      <alignment vertical="center"/>
    </xf>
    <xf numFmtId="0" fontId="8" fillId="0" borderId="28" xfId="37" applyFont="1" applyBorder="1" applyAlignment="1">
      <alignment vertical="center"/>
    </xf>
    <xf numFmtId="0" fontId="8" fillId="0" borderId="29" xfId="37" applyFont="1" applyBorder="1" applyAlignment="1">
      <alignment vertical="center"/>
    </xf>
    <xf numFmtId="0" fontId="8" fillId="0" borderId="30" xfId="37" applyFont="1" applyBorder="1" applyAlignment="1">
      <alignment vertical="center"/>
    </xf>
    <xf numFmtId="0" fontId="8" fillId="0" borderId="9" xfId="37" applyFont="1" applyBorder="1" applyAlignment="1">
      <alignment vertical="center"/>
    </xf>
    <xf numFmtId="0" fontId="8" fillId="0" borderId="10" xfId="37" applyFont="1" applyBorder="1" applyAlignment="1">
      <alignment vertical="center" wrapText="1"/>
    </xf>
    <xf numFmtId="0" fontId="8" fillId="0" borderId="22" xfId="37" applyFont="1" applyBorder="1" applyAlignment="1">
      <alignment horizontal="left" vertical="center"/>
    </xf>
    <xf numFmtId="0" fontId="8" fillId="0" borderId="11" xfId="37" applyFont="1" applyBorder="1" applyAlignment="1">
      <alignment horizontal="left" vertical="center"/>
    </xf>
    <xf numFmtId="0" fontId="8" fillId="0" borderId="9" xfId="37" applyFont="1" applyBorder="1" applyAlignment="1">
      <alignment horizontal="left" vertical="center"/>
    </xf>
    <xf numFmtId="0" fontId="8" fillId="0" borderId="0" xfId="37" applyFont="1" applyAlignment="1">
      <alignment horizontal="left" vertical="center"/>
    </xf>
    <xf numFmtId="0" fontId="8" fillId="0" borderId="10" xfId="37" applyFont="1" applyBorder="1" applyAlignment="1">
      <alignment horizontal="left" vertical="center"/>
    </xf>
    <xf numFmtId="0" fontId="8" fillId="0" borderId="31" xfId="37" applyFont="1" applyBorder="1" applyAlignment="1">
      <alignment horizontal="left" vertical="center"/>
    </xf>
    <xf numFmtId="0" fontId="8" fillId="0" borderId="32" xfId="37" applyFont="1" applyBorder="1" applyAlignment="1">
      <alignment horizontal="left" vertical="center"/>
    </xf>
    <xf numFmtId="0" fontId="8" fillId="0" borderId="0" xfId="42" applyFont="1"/>
    <xf numFmtId="0" fontId="9" fillId="2" borderId="33" xfId="37" applyFont="1" applyFill="1" applyBorder="1" applyAlignment="1" applyProtection="1">
      <alignment horizontal="left" vertical="center" wrapText="1"/>
      <protection locked="0"/>
    </xf>
    <xf numFmtId="0" fontId="8" fillId="2" borderId="33" xfId="37" applyFont="1" applyFill="1" applyBorder="1" applyAlignment="1" applyProtection="1">
      <alignment horizontal="left" vertical="center" wrapText="1"/>
      <protection locked="0"/>
    </xf>
    <xf numFmtId="0" fontId="8" fillId="2" borderId="34" xfId="37" applyFont="1" applyFill="1" applyBorder="1" applyAlignment="1" applyProtection="1">
      <alignment horizontal="left" vertical="center" wrapText="1"/>
      <protection locked="0"/>
    </xf>
    <xf numFmtId="0" fontId="8" fillId="2" borderId="33" xfId="37" applyFont="1" applyFill="1" applyBorder="1" applyAlignment="1" applyProtection="1">
      <alignment vertical="center" wrapText="1"/>
      <protection locked="0"/>
    </xf>
    <xf numFmtId="0" fontId="8" fillId="2" borderId="34" xfId="37" applyFont="1" applyFill="1" applyBorder="1" applyAlignment="1" applyProtection="1">
      <alignment vertical="center" wrapText="1"/>
      <protection locked="0"/>
    </xf>
    <xf numFmtId="0" fontId="8" fillId="2" borderId="35" xfId="37" applyFont="1" applyFill="1" applyBorder="1" applyAlignment="1" applyProtection="1">
      <alignment vertical="center" wrapText="1"/>
      <protection locked="0"/>
    </xf>
    <xf numFmtId="0" fontId="36" fillId="0" borderId="36" xfId="37" applyFont="1" applyBorder="1" applyAlignment="1" applyProtection="1">
      <alignment horizontal="left" vertical="center" wrapText="1"/>
      <protection locked="0"/>
    </xf>
    <xf numFmtId="0" fontId="34" fillId="0" borderId="36" xfId="42" applyFont="1" applyBorder="1" applyAlignment="1" applyProtection="1">
      <alignment horizontal="center" vertical="center"/>
      <protection locked="0"/>
    </xf>
    <xf numFmtId="0" fontId="8" fillId="0" borderId="10" xfId="37" applyFont="1" applyBorder="1" applyAlignment="1" applyProtection="1">
      <alignment horizontal="center" vertical="center"/>
      <protection locked="0"/>
    </xf>
    <xf numFmtId="174" fontId="8" fillId="2" borderId="33" xfId="37" applyNumberFormat="1" applyFont="1" applyFill="1" applyBorder="1" applyAlignment="1" applyProtection="1">
      <alignment horizontal="left" vertical="center" wrapText="1"/>
      <protection locked="0"/>
    </xf>
    <xf numFmtId="0" fontId="41" fillId="0" borderId="0" xfId="39" applyFont="1" applyAlignment="1">
      <alignment horizontal="center" vertical="center" wrapText="1"/>
    </xf>
    <xf numFmtId="0" fontId="41" fillId="0" borderId="0" xfId="39" applyFont="1" applyAlignment="1">
      <alignment vertical="center" wrapText="1"/>
    </xf>
    <xf numFmtId="0" fontId="8" fillId="2" borderId="37" xfId="33" applyFill="1" applyBorder="1" applyAlignment="1" applyProtection="1">
      <alignment horizontal="left" vertical="center"/>
      <protection locked="0"/>
    </xf>
    <xf numFmtId="164" fontId="8" fillId="0" borderId="0" xfId="7" applyFont="1" applyBorder="1" applyProtection="1">
      <protection hidden="1"/>
    </xf>
    <xf numFmtId="0" fontId="7" fillId="0" borderId="18" xfId="0" applyFont="1" applyBorder="1" applyAlignment="1">
      <alignment horizontal="center" vertical="center" wrapText="1"/>
    </xf>
    <xf numFmtId="0" fontId="43" fillId="0" borderId="18" xfId="0" applyFont="1" applyBorder="1" applyAlignment="1">
      <alignment horizontal="center" vertical="center" wrapText="1"/>
    </xf>
    <xf numFmtId="0" fontId="44" fillId="5" borderId="0" xfId="0" applyFont="1" applyFill="1" applyAlignment="1">
      <alignment horizontal="center" vertical="center"/>
    </xf>
    <xf numFmtId="0" fontId="5"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vertical="center"/>
    </xf>
    <xf numFmtId="0" fontId="5" fillId="0" borderId="0" xfId="0" applyFont="1"/>
    <xf numFmtId="0" fontId="5" fillId="0" borderId="0" xfId="0" applyFont="1" applyAlignment="1">
      <alignment horizontal="center" vertical="center"/>
    </xf>
    <xf numFmtId="0" fontId="42" fillId="0" borderId="0" xfId="0" applyFont="1" applyAlignment="1">
      <alignment horizontal="center" vertical="top"/>
    </xf>
    <xf numFmtId="0" fontId="42" fillId="0" borderId="0" xfId="0" applyFont="1" applyAlignment="1">
      <alignment horizontal="center" vertical="center"/>
    </xf>
    <xf numFmtId="0" fontId="42" fillId="0" borderId="0" xfId="0" applyFont="1" applyAlignment="1">
      <alignment horizontal="center"/>
    </xf>
    <xf numFmtId="0" fontId="42" fillId="0" borderId="0" xfId="0" applyFont="1"/>
    <xf numFmtId="0" fontId="43" fillId="0" borderId="12" xfId="0" applyFont="1" applyBorder="1" applyAlignment="1">
      <alignment horizontal="center" vertical="center" wrapText="1"/>
    </xf>
    <xf numFmtId="0" fontId="5" fillId="0" borderId="18" xfId="0" applyFont="1" applyBorder="1" applyAlignment="1">
      <alignment horizontal="center" vertical="center" wrapText="1"/>
    </xf>
    <xf numFmtId="0" fontId="43" fillId="0" borderId="38" xfId="0" applyFont="1" applyBorder="1" applyAlignment="1">
      <alignment horizontal="center" vertical="center" wrapText="1"/>
    </xf>
    <xf numFmtId="0" fontId="43" fillId="0" borderId="11" xfId="0" applyFont="1" applyBorder="1" applyAlignment="1">
      <alignment horizontal="center" vertical="center" wrapText="1"/>
    </xf>
    <xf numFmtId="0" fontId="7" fillId="0" borderId="18" xfId="0" applyFont="1" applyBorder="1" applyAlignment="1">
      <alignment horizontal="center" vertical="center"/>
    </xf>
    <xf numFmtId="0" fontId="7" fillId="0" borderId="18" xfId="0" applyFont="1" applyBorder="1" applyAlignment="1">
      <alignment horizontal="center"/>
    </xf>
    <xf numFmtId="175" fontId="42" fillId="0" borderId="18" xfId="7" applyNumberFormat="1" applyFont="1" applyBorder="1" applyAlignment="1" applyProtection="1">
      <alignment vertical="center"/>
    </xf>
    <xf numFmtId="164" fontId="42" fillId="0" borderId="18" xfId="7" applyFont="1" applyBorder="1" applyAlignment="1" applyProtection="1">
      <alignment vertical="center"/>
    </xf>
    <xf numFmtId="164" fontId="42" fillId="0" borderId="18" xfId="7" applyFont="1" applyBorder="1" applyAlignment="1" applyProtection="1">
      <alignment horizontal="center" vertical="center"/>
    </xf>
    <xf numFmtId="0" fontId="0" fillId="0" borderId="18" xfId="0" applyBorder="1" applyAlignment="1">
      <alignment horizontal="center" vertical="center"/>
    </xf>
    <xf numFmtId="164" fontId="7" fillId="0" borderId="18" xfId="7" applyFont="1" applyBorder="1" applyAlignment="1" applyProtection="1">
      <alignment vertical="center" wrapText="1"/>
    </xf>
    <xf numFmtId="164" fontId="5" fillId="0" borderId="18" xfId="7" applyFont="1" applyBorder="1" applyAlignment="1" applyProtection="1">
      <alignment vertical="center" wrapText="1"/>
    </xf>
    <xf numFmtId="0" fontId="8" fillId="0" borderId="11" xfId="37" quotePrefix="1" applyFont="1" applyBorder="1" applyAlignment="1">
      <alignment horizontal="right" vertical="center"/>
    </xf>
    <xf numFmtId="164" fontId="45" fillId="0" borderId="18" xfId="7" applyFont="1" applyBorder="1" applyAlignment="1" applyProtection="1">
      <alignment horizontal="center" vertical="center"/>
    </xf>
    <xf numFmtId="0" fontId="46" fillId="0" borderId="0" xfId="0" applyFont="1" applyAlignment="1">
      <alignment horizontal="left" vertical="center"/>
    </xf>
    <xf numFmtId="0" fontId="42" fillId="0" borderId="0" xfId="0" applyFont="1" applyAlignment="1">
      <alignment vertical="top"/>
    </xf>
    <xf numFmtId="164" fontId="42" fillId="0" borderId="0" xfId="0" applyNumberFormat="1" applyFont="1"/>
    <xf numFmtId="0" fontId="47" fillId="0" borderId="0" xfId="0" applyFont="1" applyAlignment="1" applyProtection="1">
      <alignment vertical="center"/>
      <protection hidden="1"/>
    </xf>
    <xf numFmtId="0" fontId="0" fillId="0" borderId="0" xfId="0" applyAlignment="1" applyProtection="1">
      <alignment vertical="center"/>
      <protection hidden="1"/>
    </xf>
    <xf numFmtId="0" fontId="0" fillId="0" borderId="18" xfId="0" applyBorder="1" applyAlignment="1" applyProtection="1">
      <alignment vertical="center"/>
      <protection hidden="1"/>
    </xf>
    <xf numFmtId="0" fontId="46" fillId="0" borderId="0" xfId="0" applyFont="1" applyAlignment="1" applyProtection="1">
      <alignment horizontal="left" vertical="center"/>
      <protection hidden="1"/>
    </xf>
    <xf numFmtId="0" fontId="19" fillId="0" borderId="0" xfId="0" applyFont="1" applyProtection="1">
      <protection hidden="1"/>
    </xf>
    <xf numFmtId="0" fontId="33" fillId="0" borderId="14" xfId="0" applyFont="1" applyBorder="1" applyAlignment="1" applyProtection="1">
      <alignment horizontal="center" vertical="center" wrapText="1"/>
      <protection hidden="1"/>
    </xf>
    <xf numFmtId="164" fontId="33" fillId="0" borderId="14" xfId="7" applyFont="1" applyBorder="1" applyAlignment="1" applyProtection="1">
      <alignment horizontal="center" vertical="center" wrapText="1"/>
      <protection hidden="1"/>
    </xf>
    <xf numFmtId="0" fontId="33" fillId="0" borderId="18" xfId="0" applyFont="1" applyBorder="1" applyAlignment="1" applyProtection="1">
      <alignment horizontal="center" vertical="center"/>
      <protection hidden="1"/>
    </xf>
    <xf numFmtId="164" fontId="33" fillId="0" borderId="18" xfId="7" applyFont="1" applyFill="1" applyBorder="1" applyAlignment="1" applyProtection="1">
      <alignment horizontal="center" vertical="center"/>
      <protection hidden="1"/>
    </xf>
    <xf numFmtId="164" fontId="33" fillId="0" borderId="18" xfId="7" applyFont="1" applyFill="1" applyBorder="1" applyAlignment="1" applyProtection="1">
      <alignment horizontal="center" vertical="center" wrapText="1"/>
      <protection hidden="1"/>
    </xf>
    <xf numFmtId="164" fontId="19" fillId="0" borderId="0" xfId="7" applyFont="1" applyProtection="1">
      <protection hidden="1"/>
    </xf>
    <xf numFmtId="0" fontId="9" fillId="0" borderId="19" xfId="35" applyFont="1" applyBorder="1" applyAlignment="1" applyProtection="1">
      <alignment vertical="center"/>
      <protection hidden="1"/>
    </xf>
    <xf numFmtId="0" fontId="8" fillId="0" borderId="19" xfId="35" applyFont="1" applyBorder="1" applyAlignment="1" applyProtection="1">
      <alignment vertical="center"/>
      <protection hidden="1"/>
    </xf>
    <xf numFmtId="0" fontId="9" fillId="0" borderId="19" xfId="35" applyFont="1" applyBorder="1" applyAlignment="1" applyProtection="1">
      <alignment horizontal="right" vertical="center"/>
      <protection hidden="1"/>
    </xf>
    <xf numFmtId="0" fontId="11" fillId="0" borderId="0" xfId="24" applyProtection="1">
      <protection hidden="1"/>
    </xf>
    <xf numFmtId="0" fontId="8" fillId="0" borderId="0" xfId="35" applyFont="1" applyAlignment="1" applyProtection="1">
      <alignment vertical="center"/>
      <protection hidden="1"/>
    </xf>
    <xf numFmtId="0" fontId="9" fillId="0" borderId="0" xfId="35" applyFont="1" applyAlignment="1" applyProtection="1">
      <alignment horizontal="center" vertical="center"/>
      <protection hidden="1"/>
    </xf>
    <xf numFmtId="0" fontId="8" fillId="0" borderId="0" xfId="35" applyFont="1" applyAlignment="1" applyProtection="1">
      <alignment horizontal="left" vertical="center"/>
      <protection hidden="1"/>
    </xf>
    <xf numFmtId="173" fontId="8" fillId="0" borderId="0" xfId="35" applyNumberFormat="1" applyFont="1" applyAlignment="1" applyProtection="1">
      <alignment horizontal="left" vertical="center"/>
      <protection hidden="1"/>
    </xf>
    <xf numFmtId="0" fontId="8" fillId="0" borderId="0" xfId="36" applyAlignment="1" applyProtection="1">
      <alignment horizontal="left" vertical="center"/>
      <protection hidden="1"/>
    </xf>
    <xf numFmtId="0" fontId="9" fillId="0" borderId="0" xfId="36" applyFont="1" applyAlignment="1" applyProtection="1">
      <alignment horizontal="left" vertical="center"/>
      <protection hidden="1"/>
    </xf>
    <xf numFmtId="0" fontId="8" fillId="0" borderId="0" xfId="35" applyFont="1" applyAlignment="1" applyProtection="1">
      <alignment horizontal="justify" vertical="center"/>
      <protection hidden="1"/>
    </xf>
    <xf numFmtId="0" fontId="8" fillId="0" borderId="0" xfId="41" applyAlignment="1" applyProtection="1">
      <alignment horizontal="left" vertical="center"/>
      <protection hidden="1"/>
    </xf>
    <xf numFmtId="0" fontId="8" fillId="0" borderId="0" xfId="35" applyFont="1" applyAlignment="1" applyProtection="1">
      <alignment vertical="top"/>
      <protection hidden="1"/>
    </xf>
    <xf numFmtId="172" fontId="8" fillId="0" borderId="0" xfId="35" applyNumberFormat="1" applyFont="1" applyAlignment="1" applyProtection="1">
      <alignment horizontal="center" vertical="top"/>
      <protection hidden="1"/>
    </xf>
    <xf numFmtId="0" fontId="8" fillId="0" borderId="0" xfId="35" applyFont="1" applyAlignment="1" applyProtection="1">
      <alignment horizontal="justify" vertical="top"/>
      <protection hidden="1"/>
    </xf>
    <xf numFmtId="0" fontId="8" fillId="0" borderId="0" xfId="35" applyFont="1" applyAlignment="1" applyProtection="1">
      <alignment horizontal="justify"/>
      <protection hidden="1"/>
    </xf>
    <xf numFmtId="0" fontId="8" fillId="0" borderId="0" xfId="35" quotePrefix="1" applyFont="1" applyAlignment="1" applyProtection="1">
      <alignment horizontal="justify"/>
      <protection hidden="1"/>
    </xf>
    <xf numFmtId="4" fontId="7" fillId="0" borderId="0" xfId="35" quotePrefix="1" applyNumberFormat="1" applyFont="1" applyAlignment="1" applyProtection="1">
      <alignment vertical="center"/>
      <protection hidden="1"/>
    </xf>
    <xf numFmtId="172" fontId="8" fillId="0" borderId="0" xfId="35" applyNumberFormat="1" applyFont="1" applyAlignment="1" applyProtection="1">
      <alignment horizontal="center" vertical="center"/>
      <protection hidden="1"/>
    </xf>
    <xf numFmtId="0" fontId="8" fillId="0" borderId="0" xfId="35" applyFont="1" applyAlignment="1" applyProtection="1">
      <alignment horizontal="center" vertical="top"/>
      <protection hidden="1"/>
    </xf>
    <xf numFmtId="0" fontId="8" fillId="0" borderId="0" xfId="33" applyAlignment="1" applyProtection="1">
      <alignment vertical="center"/>
      <protection hidden="1"/>
    </xf>
    <xf numFmtId="0" fontId="8" fillId="0" borderId="0" xfId="33" applyAlignment="1" applyProtection="1">
      <alignment horizontal="center" vertical="center" wrapText="1"/>
      <protection hidden="1"/>
    </xf>
    <xf numFmtId="0" fontId="8" fillId="0" borderId="0" xfId="33" applyProtection="1">
      <protection hidden="1"/>
    </xf>
    <xf numFmtId="0" fontId="8" fillId="0" borderId="0" xfId="33" applyAlignment="1" applyProtection="1">
      <alignment horizontal="justify" vertical="center"/>
      <protection hidden="1"/>
    </xf>
    <xf numFmtId="172" fontId="8" fillId="0" borderId="0" xfId="33" applyNumberFormat="1" applyAlignment="1" applyProtection="1">
      <alignment horizontal="center" vertical="center"/>
      <protection hidden="1"/>
    </xf>
    <xf numFmtId="0" fontId="8" fillId="0" borderId="0" xfId="33" applyAlignment="1" applyProtection="1">
      <alignment horizontal="right" vertical="center"/>
      <protection hidden="1"/>
    </xf>
    <xf numFmtId="0" fontId="8" fillId="0" borderId="0" xfId="35" applyFont="1" applyProtection="1">
      <protection hidden="1"/>
    </xf>
    <xf numFmtId="173" fontId="9" fillId="0" borderId="0" xfId="35" applyNumberFormat="1" applyFont="1" applyAlignment="1" applyProtection="1">
      <alignment vertical="center"/>
      <protection hidden="1"/>
    </xf>
    <xf numFmtId="0" fontId="9" fillId="0" borderId="0" xfId="35" applyFont="1" applyAlignment="1" applyProtection="1">
      <alignment horizontal="right" vertical="center"/>
      <protection hidden="1"/>
    </xf>
    <xf numFmtId="0" fontId="9" fillId="0" borderId="0" xfId="35" applyFont="1" applyAlignment="1" applyProtection="1">
      <alignment horizontal="left" vertical="center" indent="2"/>
      <protection hidden="1"/>
    </xf>
    <xf numFmtId="0" fontId="9" fillId="0" borderId="0" xfId="35" applyFont="1" applyAlignment="1" applyProtection="1">
      <alignment horizontal="left" vertical="center" indent="1"/>
      <protection hidden="1"/>
    </xf>
    <xf numFmtId="0" fontId="8" fillId="0" borderId="0" xfId="35" applyFont="1" applyAlignment="1" applyProtection="1">
      <alignment horizontal="left" vertical="center" indent="1"/>
      <protection hidden="1"/>
    </xf>
    <xf numFmtId="0" fontId="8" fillId="0" borderId="0" xfId="33" applyAlignment="1" applyProtection="1">
      <alignment horizontal="left" vertical="center" indent="2"/>
      <protection hidden="1"/>
    </xf>
    <xf numFmtId="0" fontId="9" fillId="0" borderId="0" xfId="33" applyFont="1" applyAlignment="1" applyProtection="1">
      <alignment horizontal="left" vertical="center"/>
      <protection hidden="1"/>
    </xf>
    <xf numFmtId="173" fontId="9" fillId="0" borderId="0" xfId="33" applyNumberFormat="1" applyFont="1" applyAlignment="1" applyProtection="1">
      <alignment horizontal="left" vertical="center" indent="1"/>
      <protection hidden="1"/>
    </xf>
    <xf numFmtId="0" fontId="43" fillId="0" borderId="0" xfId="0" applyFont="1" applyAlignment="1">
      <alignment horizontal="center" vertical="center" wrapText="1"/>
    </xf>
    <xf numFmtId="0" fontId="5" fillId="0" borderId="14" xfId="0" applyFont="1" applyBorder="1" applyAlignment="1">
      <alignment horizontal="center" vertical="center" wrapText="1"/>
    </xf>
    <xf numFmtId="0" fontId="43" fillId="0" borderId="14" xfId="0" applyFont="1" applyBorder="1" applyAlignment="1">
      <alignment horizontal="center" vertical="center" wrapText="1"/>
    </xf>
    <xf numFmtId="0" fontId="5" fillId="0" borderId="14" xfId="0" applyFont="1" applyBorder="1" applyAlignment="1">
      <alignment horizontal="center" vertical="center"/>
    </xf>
    <xf numFmtId="0" fontId="5" fillId="0" borderId="18" xfId="0" applyFont="1" applyBorder="1" applyAlignment="1">
      <alignment horizontal="center" vertical="center"/>
    </xf>
    <xf numFmtId="0" fontId="0" fillId="0" borderId="18" xfId="0" applyBorder="1" applyAlignment="1">
      <alignment vertical="center" wrapText="1"/>
    </xf>
    <xf numFmtId="0" fontId="0" fillId="0" borderId="18" xfId="0" applyBorder="1" applyAlignment="1">
      <alignment vertical="center"/>
    </xf>
    <xf numFmtId="0" fontId="47" fillId="0" borderId="0" xfId="0" applyFont="1" applyAlignment="1">
      <alignment vertical="center"/>
    </xf>
    <xf numFmtId="0" fontId="0" fillId="0" borderId="0" xfId="0" applyAlignment="1">
      <alignment vertical="center"/>
    </xf>
    <xf numFmtId="1" fontId="0" fillId="0" borderId="0" xfId="0" applyNumberFormat="1"/>
    <xf numFmtId="9" fontId="39" fillId="0" borderId="18" xfId="0" applyNumberFormat="1" applyFont="1" applyBorder="1" applyAlignment="1">
      <alignment horizontal="center" vertical="center" wrapText="1"/>
    </xf>
    <xf numFmtId="0" fontId="30" fillId="8" borderId="18" xfId="0" applyFont="1" applyFill="1" applyBorder="1" applyAlignment="1">
      <alignment horizontal="center" vertical="center" wrapText="1"/>
    </xf>
    <xf numFmtId="0" fontId="52" fillId="8" borderId="18" xfId="48" applyFont="1" applyFill="1" applyBorder="1" applyAlignment="1">
      <alignment horizontal="center" vertical="center" wrapText="1" readingOrder="1"/>
    </xf>
    <xf numFmtId="0" fontId="52" fillId="8" borderId="18" xfId="34" applyFont="1" applyFill="1" applyBorder="1" applyAlignment="1">
      <alignment horizontal="left" vertical="center" readingOrder="1"/>
    </xf>
    <xf numFmtId="0" fontId="42" fillId="8" borderId="18" xfId="0" applyFont="1" applyFill="1" applyBorder="1" applyAlignment="1">
      <alignment horizontal="center"/>
    </xf>
    <xf numFmtId="9" fontId="42" fillId="8" borderId="18" xfId="0" applyNumberFormat="1" applyFont="1" applyFill="1" applyBorder="1" applyAlignment="1">
      <alignment horizontal="center" vertical="top"/>
    </xf>
    <xf numFmtId="0" fontId="42" fillId="8" borderId="18" xfId="0" applyFont="1" applyFill="1" applyBorder="1"/>
    <xf numFmtId="0" fontId="42" fillId="8" borderId="18" xfId="0" applyFont="1" applyFill="1" applyBorder="1" applyAlignment="1">
      <alignment horizontal="center" vertical="top"/>
    </xf>
    <xf numFmtId="2" fontId="42" fillId="8" borderId="18" xfId="0" applyNumberFormat="1" applyFont="1" applyFill="1" applyBorder="1" applyAlignment="1">
      <alignment vertical="top"/>
    </xf>
    <xf numFmtId="10" fontId="42" fillId="8" borderId="18" xfId="0" applyNumberFormat="1" applyFont="1" applyFill="1" applyBorder="1" applyAlignment="1">
      <alignment vertical="top"/>
    </xf>
    <xf numFmtId="0" fontId="40" fillId="7" borderId="18" xfId="0" applyFont="1" applyFill="1" applyBorder="1" applyAlignment="1">
      <alignment horizontal="center" vertical="center"/>
    </xf>
    <xf numFmtId="0" fontId="5" fillId="7" borderId="44" xfId="0" applyFont="1" applyFill="1" applyBorder="1" applyAlignment="1">
      <alignment horizontal="center" vertical="center" wrapText="1"/>
    </xf>
    <xf numFmtId="0" fontId="5" fillId="7" borderId="14" xfId="0" applyFont="1" applyFill="1" applyBorder="1" applyAlignment="1">
      <alignment horizontal="center" vertical="center" wrapText="1"/>
    </xf>
    <xf numFmtId="0" fontId="43" fillId="7" borderId="14" xfId="0" applyFont="1" applyFill="1" applyBorder="1" applyAlignment="1">
      <alignment horizontal="center" vertical="center" wrapText="1"/>
    </xf>
    <xf numFmtId="0" fontId="11" fillId="7" borderId="18" xfId="0" applyFont="1" applyFill="1" applyBorder="1" applyAlignment="1">
      <alignment horizontal="center" vertical="center" wrapText="1"/>
    </xf>
    <xf numFmtId="0" fontId="26" fillId="7" borderId="18" xfId="0" applyFont="1" applyFill="1" applyBorder="1" applyAlignment="1">
      <alignment vertical="center" wrapText="1"/>
    </xf>
    <xf numFmtId="0" fontId="5" fillId="7" borderId="14" xfId="0" applyFont="1" applyFill="1" applyBorder="1" applyAlignment="1">
      <alignment horizontal="center" vertical="center"/>
    </xf>
    <xf numFmtId="0" fontId="5" fillId="7" borderId="18" xfId="0" applyFont="1" applyFill="1" applyBorder="1" applyAlignment="1">
      <alignment horizontal="center" vertical="center"/>
    </xf>
    <xf numFmtId="0" fontId="6" fillId="7" borderId="18" xfId="0" applyFont="1" applyFill="1" applyBorder="1" applyAlignment="1">
      <alignment horizontal="justify" vertical="center" wrapText="1"/>
    </xf>
    <xf numFmtId="0" fontId="5" fillId="7" borderId="18" xfId="0" applyFont="1" applyFill="1" applyBorder="1" applyAlignment="1">
      <alignment vertical="center"/>
    </xf>
    <xf numFmtId="164" fontId="7" fillId="7" borderId="18" xfId="7" applyFont="1" applyFill="1" applyBorder="1" applyAlignment="1" applyProtection="1">
      <alignment vertical="center"/>
    </xf>
    <xf numFmtId="0" fontId="42" fillId="9" borderId="18" xfId="0" applyFont="1" applyFill="1" applyBorder="1" applyAlignment="1" applyProtection="1">
      <alignment horizontal="center"/>
      <protection locked="0"/>
    </xf>
    <xf numFmtId="0" fontId="54" fillId="8" borderId="18" xfId="0" applyFont="1" applyFill="1" applyBorder="1" applyAlignment="1">
      <alignment horizontal="justify" vertical="center" wrapText="1"/>
    </xf>
    <xf numFmtId="2" fontId="5" fillId="0" borderId="18" xfId="0" applyNumberFormat="1" applyFont="1" applyBorder="1" applyAlignment="1">
      <alignment vertical="center"/>
    </xf>
    <xf numFmtId="2" fontId="5" fillId="9" borderId="14" xfId="0" applyNumberFormat="1" applyFont="1" applyFill="1" applyBorder="1" applyAlignment="1" applyProtection="1">
      <alignment horizontal="center" vertical="center"/>
      <protection locked="0"/>
    </xf>
    <xf numFmtId="0" fontId="5" fillId="9" borderId="14" xfId="0" applyFont="1" applyFill="1" applyBorder="1" applyAlignment="1" applyProtection="1">
      <alignment horizontal="center" vertical="center"/>
      <protection locked="0"/>
    </xf>
    <xf numFmtId="176" fontId="5" fillId="0" borderId="18" xfId="7" applyNumberFormat="1" applyFont="1" applyBorder="1" applyAlignment="1" applyProtection="1">
      <alignment horizontal="center" vertical="center"/>
    </xf>
    <xf numFmtId="9" fontId="20" fillId="0" borderId="18" xfId="0" applyNumberFormat="1" applyFont="1" applyBorder="1" applyAlignment="1">
      <alignment horizontal="center" vertical="center"/>
    </xf>
    <xf numFmtId="0" fontId="20" fillId="0" borderId="18" xfId="0" applyFont="1" applyBorder="1" applyAlignment="1">
      <alignment horizontal="center" vertical="top" wrapText="1"/>
    </xf>
    <xf numFmtId="164" fontId="7" fillId="7" borderId="18" xfId="7" applyFont="1" applyFill="1" applyBorder="1" applyAlignment="1" applyProtection="1">
      <alignment horizontal="center" vertical="center"/>
    </xf>
    <xf numFmtId="0" fontId="30" fillId="7" borderId="18" xfId="0" applyFont="1" applyFill="1" applyBorder="1" applyAlignment="1">
      <alignment horizontal="center" vertical="center" wrapText="1"/>
    </xf>
    <xf numFmtId="0" fontId="52" fillId="7" borderId="18" xfId="48" applyFont="1" applyFill="1" applyBorder="1" applyAlignment="1">
      <alignment horizontal="center" vertical="center" wrapText="1" readingOrder="1"/>
    </xf>
    <xf numFmtId="0" fontId="52" fillId="7" borderId="18" xfId="34" applyFont="1" applyFill="1" applyBorder="1" applyAlignment="1">
      <alignment horizontal="left" vertical="center" readingOrder="1"/>
    </xf>
    <xf numFmtId="0" fontId="42" fillId="7" borderId="18" xfId="0" applyFont="1" applyFill="1" applyBorder="1" applyAlignment="1">
      <alignment horizontal="center"/>
    </xf>
    <xf numFmtId="9" fontId="42" fillId="7" borderId="18" xfId="0" applyNumberFormat="1" applyFont="1" applyFill="1" applyBorder="1" applyAlignment="1">
      <alignment horizontal="center" vertical="top"/>
    </xf>
    <xf numFmtId="0" fontId="42" fillId="7" borderId="18" xfId="0" applyFont="1" applyFill="1" applyBorder="1"/>
    <xf numFmtId="0" fontId="54" fillId="7" borderId="18" xfId="0" applyFont="1" applyFill="1" applyBorder="1" applyAlignment="1">
      <alignment horizontal="justify" vertical="center" wrapText="1"/>
    </xf>
    <xf numFmtId="0" fontId="42" fillId="7" borderId="18" xfId="0" applyFont="1" applyFill="1" applyBorder="1" applyAlignment="1">
      <alignment horizontal="center" vertical="top"/>
    </xf>
    <xf numFmtId="2" fontId="42" fillId="7" borderId="18" xfId="0" applyNumberFormat="1" applyFont="1" applyFill="1" applyBorder="1" applyAlignment="1">
      <alignment vertical="top"/>
    </xf>
    <xf numFmtId="10" fontId="42" fillId="7" borderId="18" xfId="0" applyNumberFormat="1" applyFont="1" applyFill="1" applyBorder="1" applyAlignment="1">
      <alignment vertical="top"/>
    </xf>
    <xf numFmtId="164" fontId="43" fillId="7" borderId="18" xfId="7" applyFont="1" applyFill="1" applyBorder="1" applyAlignment="1" applyProtection="1">
      <alignment vertical="top"/>
    </xf>
    <xf numFmtId="164" fontId="48" fillId="7" borderId="18" xfId="7" applyFont="1" applyFill="1" applyBorder="1" applyAlignment="1" applyProtection="1">
      <alignment horizontal="center" vertical="center" wrapText="1"/>
    </xf>
    <xf numFmtId="0" fontId="3" fillId="0" borderId="0" xfId="0" applyFont="1" applyAlignment="1" applyProtection="1">
      <alignment vertical="center"/>
      <protection hidden="1"/>
    </xf>
    <xf numFmtId="0" fontId="3" fillId="0" borderId="0" xfId="0" applyFont="1" applyAlignment="1" applyProtection="1">
      <alignment horizontal="left"/>
      <protection hidden="1"/>
    </xf>
    <xf numFmtId="164" fontId="3" fillId="0" borderId="0" xfId="7" applyFont="1" applyBorder="1" applyAlignment="1" applyProtection="1">
      <alignment horizontal="center" vertical="center"/>
      <protection hidden="1"/>
    </xf>
    <xf numFmtId="0" fontId="3" fillId="0" borderId="0" xfId="0" applyFont="1" applyAlignment="1" applyProtection="1">
      <alignment vertical="top"/>
      <protection hidden="1"/>
    </xf>
    <xf numFmtId="164" fontId="3" fillId="0" borderId="18" xfId="7" applyFont="1" applyBorder="1" applyAlignment="1" applyProtection="1">
      <alignment horizontal="center" vertical="top"/>
      <protection hidden="1"/>
    </xf>
    <xf numFmtId="164" fontId="3" fillId="0" borderId="18" xfId="7" applyFont="1" applyBorder="1" applyAlignment="1" applyProtection="1">
      <alignment horizontal="center" vertical="center"/>
      <protection hidden="1"/>
    </xf>
    <xf numFmtId="164" fontId="3" fillId="0" borderId="18" xfId="7" applyFont="1" applyFill="1" applyBorder="1" applyAlignment="1" applyProtection="1">
      <alignment horizontal="center" vertical="center"/>
      <protection hidden="1"/>
    </xf>
    <xf numFmtId="0" fontId="3" fillId="0" borderId="39" xfId="0" applyFont="1" applyBorder="1" applyAlignment="1" applyProtection="1">
      <alignment vertical="center" wrapText="1"/>
      <protection hidden="1"/>
    </xf>
    <xf numFmtId="0" fontId="3" fillId="0" borderId="40" xfId="0" applyFont="1" applyBorder="1" applyAlignment="1" applyProtection="1">
      <alignment vertical="center" wrapText="1"/>
      <protection hidden="1"/>
    </xf>
    <xf numFmtId="164" fontId="3" fillId="0" borderId="41" xfId="7" applyFont="1" applyBorder="1" applyAlignment="1" applyProtection="1">
      <alignment horizontal="center" vertical="center" wrapText="1"/>
      <protection hidden="1"/>
    </xf>
    <xf numFmtId="0" fontId="3" fillId="0" borderId="42" xfId="0" applyFont="1" applyBorder="1" applyAlignment="1" applyProtection="1">
      <alignment horizontal="justify" vertical="center"/>
      <protection hidden="1"/>
    </xf>
    <xf numFmtId="0" fontId="3" fillId="0" borderId="0" xfId="0" applyFont="1" applyProtection="1">
      <protection hidden="1"/>
    </xf>
    <xf numFmtId="164" fontId="3" fillId="0" borderId="43" xfId="7" applyFont="1" applyBorder="1" applyAlignment="1" applyProtection="1">
      <alignment horizontal="center"/>
      <protection hidden="1"/>
    </xf>
    <xf numFmtId="0" fontId="3" fillId="0" borderId="42" xfId="0" applyFont="1" applyBorder="1" applyAlignment="1" applyProtection="1">
      <alignment vertical="center"/>
      <protection hidden="1"/>
    </xf>
    <xf numFmtId="0" fontId="3" fillId="0" borderId="44" xfId="0" applyFont="1" applyBorder="1" applyAlignment="1" applyProtection="1">
      <alignment vertical="center"/>
      <protection hidden="1"/>
    </xf>
    <xf numFmtId="0" fontId="3" fillId="0" borderId="19" xfId="0" applyFont="1" applyBorder="1" applyProtection="1">
      <protection hidden="1"/>
    </xf>
    <xf numFmtId="0" fontId="3" fillId="0" borderId="19" xfId="0" applyFont="1" applyBorder="1" applyAlignment="1" applyProtection="1">
      <alignment vertical="center"/>
      <protection hidden="1"/>
    </xf>
    <xf numFmtId="164" fontId="3" fillId="0" borderId="30" xfId="7" applyFont="1" applyBorder="1" applyAlignment="1" applyProtection="1">
      <alignment horizontal="center"/>
      <protection hidden="1"/>
    </xf>
    <xf numFmtId="0" fontId="20" fillId="0" borderId="18" xfId="0" applyFont="1" applyBorder="1" applyAlignment="1">
      <alignment horizontal="center" vertical="center" wrapText="1"/>
    </xf>
    <xf numFmtId="0" fontId="47" fillId="0" borderId="18" xfId="0" applyFont="1" applyBorder="1" applyAlignment="1">
      <alignment horizontal="center" vertical="center"/>
    </xf>
    <xf numFmtId="10" fontId="55" fillId="9" borderId="18" xfId="0" applyNumberFormat="1" applyFont="1" applyFill="1" applyBorder="1" applyAlignment="1" applyProtection="1">
      <alignment vertical="center" wrapText="1"/>
      <protection locked="0"/>
    </xf>
    <xf numFmtId="49" fontId="56" fillId="10" borderId="18" xfId="0" applyNumberFormat="1" applyFont="1" applyFill="1" applyBorder="1" applyAlignment="1">
      <alignment horizontal="center" vertical="center" wrapText="1"/>
    </xf>
    <xf numFmtId="0" fontId="42" fillId="0" borderId="0" xfId="0" applyFont="1" applyAlignment="1">
      <alignment vertical="center"/>
    </xf>
    <xf numFmtId="2" fontId="5" fillId="0" borderId="18" xfId="0" applyNumberFormat="1" applyFont="1" applyBorder="1" applyAlignment="1" applyProtection="1">
      <alignment horizontal="right" vertical="center"/>
      <protection hidden="1"/>
    </xf>
    <xf numFmtId="0" fontId="47" fillId="0" borderId="18" xfId="0" applyFont="1" applyBorder="1" applyAlignment="1">
      <alignment horizontal="center" vertical="top" wrapText="1"/>
    </xf>
    <xf numFmtId="9" fontId="53" fillId="0" borderId="18" xfId="52" applyFont="1" applyBorder="1" applyAlignment="1">
      <alignment horizontal="center" vertical="center" wrapText="1"/>
    </xf>
    <xf numFmtId="9" fontId="43" fillId="7" borderId="44" xfId="52" applyFont="1" applyFill="1" applyBorder="1" applyAlignment="1">
      <alignment horizontal="center" vertical="center" wrapText="1"/>
    </xf>
    <xf numFmtId="9" fontId="42" fillId="9" borderId="44" xfId="52" applyFont="1" applyFill="1" applyBorder="1" applyAlignment="1" applyProtection="1">
      <alignment vertical="center"/>
      <protection locked="0"/>
    </xf>
    <xf numFmtId="9" fontId="5" fillId="7" borderId="18" xfId="52" applyFont="1" applyFill="1" applyBorder="1" applyAlignment="1">
      <alignment vertical="center"/>
    </xf>
    <xf numFmtId="9" fontId="0" fillId="0" borderId="0" xfId="52" applyFont="1" applyAlignment="1" applyProtection="1">
      <alignment vertical="center"/>
      <protection hidden="1"/>
    </xf>
    <xf numFmtId="0" fontId="43" fillId="0" borderId="44" xfId="52" applyNumberFormat="1" applyFont="1" applyBorder="1" applyAlignment="1">
      <alignment horizontal="center" vertical="center" wrapText="1"/>
    </xf>
    <xf numFmtId="9" fontId="42" fillId="9" borderId="18" xfId="52" applyFont="1" applyFill="1" applyBorder="1" applyProtection="1">
      <protection locked="0"/>
    </xf>
    <xf numFmtId="0" fontId="22" fillId="0" borderId="18" xfId="48" applyFont="1" applyBorder="1" applyAlignment="1">
      <alignment horizontal="center" vertical="center" wrapText="1" readingOrder="1"/>
    </xf>
    <xf numFmtId="0" fontId="7" fillId="0" borderId="18" xfId="0" applyFont="1" applyBorder="1" applyAlignment="1">
      <alignment horizontal="center" vertical="top"/>
    </xf>
    <xf numFmtId="0" fontId="7" fillId="10" borderId="18" xfId="0" applyFont="1" applyFill="1" applyBorder="1" applyAlignment="1">
      <alignment horizontal="center" vertical="top"/>
    </xf>
    <xf numFmtId="0" fontId="5" fillId="0" borderId="18" xfId="34" applyFont="1" applyBorder="1" applyAlignment="1">
      <alignment horizontal="justify" vertical="center" wrapText="1" readingOrder="1"/>
    </xf>
    <xf numFmtId="0" fontId="5" fillId="10" borderId="18" xfId="34" applyFont="1" applyFill="1" applyBorder="1" applyAlignment="1">
      <alignment horizontal="justify" vertical="center" wrapText="1" readingOrder="1"/>
    </xf>
    <xf numFmtId="0" fontId="5" fillId="0" borderId="18" xfId="34" applyFont="1" applyBorder="1" applyAlignment="1">
      <alignment horizontal="center" vertical="center" readingOrder="1"/>
    </xf>
    <xf numFmtId="2" fontId="5" fillId="0" borderId="18" xfId="34" applyNumberFormat="1" applyFont="1" applyBorder="1" applyAlignment="1">
      <alignment horizontal="center" vertical="center" readingOrder="1"/>
    </xf>
    <xf numFmtId="2" fontId="5" fillId="0" borderId="18" xfId="34" applyNumberFormat="1" applyFont="1" applyBorder="1" applyAlignment="1">
      <alignment horizontal="center" vertical="center" wrapText="1" readingOrder="1"/>
    </xf>
    <xf numFmtId="0" fontId="5" fillId="10" borderId="18" xfId="34" applyFont="1" applyFill="1" applyBorder="1" applyAlignment="1">
      <alignment horizontal="center" vertical="center" readingOrder="1"/>
    </xf>
    <xf numFmtId="2" fontId="5" fillId="10" borderId="18" xfId="34" applyNumberFormat="1" applyFont="1" applyFill="1" applyBorder="1" applyAlignment="1">
      <alignment horizontal="center" vertical="center" wrapText="1" readingOrder="1"/>
    </xf>
    <xf numFmtId="0" fontId="58" fillId="0" borderId="14" xfId="0" applyFont="1" applyBorder="1" applyAlignment="1">
      <alignment horizontal="center" vertical="top"/>
    </xf>
    <xf numFmtId="0" fontId="58" fillId="0" borderId="18" xfId="0" applyFont="1" applyBorder="1" applyAlignment="1">
      <alignment horizontal="center" vertical="top"/>
    </xf>
    <xf numFmtId="0" fontId="43" fillId="10" borderId="18" xfId="0" applyFont="1" applyFill="1" applyBorder="1" applyAlignment="1">
      <alignment horizontal="center" vertical="top" wrapText="1"/>
    </xf>
    <xf numFmtId="0" fontId="5" fillId="0" borderId="18" xfId="0" applyFont="1" applyBorder="1" applyAlignment="1">
      <alignment horizontal="justify" vertical="top" wrapText="1"/>
    </xf>
    <xf numFmtId="0" fontId="5" fillId="10" borderId="18" xfId="0" applyFont="1" applyFill="1" applyBorder="1" applyAlignment="1">
      <alignment horizontal="justify" vertical="top" wrapText="1"/>
    </xf>
    <xf numFmtId="0" fontId="5" fillId="10" borderId="18" xfId="0" applyFont="1" applyFill="1" applyBorder="1" applyAlignment="1">
      <alignment horizontal="justify" vertical="center" wrapText="1"/>
    </xf>
    <xf numFmtId="0" fontId="5" fillId="0" borderId="18" xfId="53" applyFont="1" applyBorder="1" applyAlignment="1">
      <alignment horizontal="justify" vertical="top" wrapText="1" readingOrder="1"/>
    </xf>
    <xf numFmtId="0" fontId="42" fillId="0" borderId="18" xfId="0" applyFont="1" applyBorder="1" applyAlignment="1">
      <alignment horizontal="center" vertical="center"/>
    </xf>
    <xf numFmtId="2" fontId="5" fillId="10" borderId="18" xfId="34" applyNumberFormat="1" applyFont="1" applyFill="1" applyBorder="1" applyAlignment="1">
      <alignment vertical="center" readingOrder="1"/>
    </xf>
    <xf numFmtId="164" fontId="5" fillId="10" borderId="18" xfId="7" applyFont="1" applyFill="1" applyBorder="1" applyAlignment="1">
      <alignment vertical="center" readingOrder="1"/>
    </xf>
    <xf numFmtId="2" fontId="5" fillId="10" borderId="18" xfId="53" applyNumberFormat="1" applyFont="1" applyFill="1" applyBorder="1" applyAlignment="1">
      <alignment vertical="center" wrapText="1" readingOrder="1"/>
    </xf>
    <xf numFmtId="2" fontId="42" fillId="10" borderId="18" xfId="0" applyNumberFormat="1" applyFont="1" applyFill="1" applyBorder="1" applyAlignment="1">
      <alignment vertical="center"/>
    </xf>
    <xf numFmtId="0" fontId="42" fillId="10" borderId="18" xfId="0" applyFont="1" applyFill="1" applyBorder="1" applyAlignment="1">
      <alignment vertical="center"/>
    </xf>
    <xf numFmtId="0" fontId="58" fillId="0" borderId="12" xfId="0" applyFont="1" applyBorder="1" applyAlignment="1">
      <alignment horizontal="center" vertical="top" wrapText="1"/>
    </xf>
    <xf numFmtId="0" fontId="7" fillId="0" borderId="18" xfId="0" applyFont="1" applyBorder="1" applyAlignment="1">
      <alignment horizontal="center" vertical="top" wrapText="1"/>
    </xf>
    <xf numFmtId="0" fontId="43" fillId="10" borderId="18" xfId="0" applyFont="1" applyFill="1" applyBorder="1" applyAlignment="1">
      <alignment horizontal="center" vertical="top"/>
    </xf>
    <xf numFmtId="0" fontId="7" fillId="0" borderId="18" xfId="34" applyFont="1" applyBorder="1" applyAlignment="1">
      <alignment horizontal="center" vertical="top" readingOrder="1"/>
    </xf>
    <xf numFmtId="0" fontId="43" fillId="0" borderId="18" xfId="0" applyFont="1" applyBorder="1" applyAlignment="1">
      <alignment horizontal="center" vertical="top"/>
    </xf>
    <xf numFmtId="2" fontId="43" fillId="0" borderId="18" xfId="0" applyNumberFormat="1" applyFont="1" applyBorder="1" applyAlignment="1">
      <alignment horizontal="center" vertical="top" wrapText="1"/>
    </xf>
    <xf numFmtId="0" fontId="40" fillId="0" borderId="18" xfId="0" applyFont="1" applyBorder="1" applyAlignment="1">
      <alignment horizontal="center" vertical="top"/>
    </xf>
    <xf numFmtId="0" fontId="42" fillId="10" borderId="38" xfId="0" applyFont="1" applyFill="1" applyBorder="1" applyAlignment="1">
      <alignment horizontal="justify" vertical="center" wrapText="1"/>
    </xf>
    <xf numFmtId="0" fontId="5" fillId="0" borderId="0" xfId="34" applyFont="1" applyAlignment="1">
      <alignment horizontal="justify" vertical="top" readingOrder="1"/>
    </xf>
    <xf numFmtId="0" fontId="5" fillId="0" borderId="18" xfId="34" applyFont="1" applyBorder="1" applyAlignment="1">
      <alignment horizontal="justify" vertical="top" readingOrder="1"/>
    </xf>
    <xf numFmtId="0" fontId="5" fillId="0" borderId="18" xfId="34" applyFont="1" applyBorder="1" applyAlignment="1">
      <alignment horizontal="justify" vertical="top" wrapText="1" readingOrder="1"/>
    </xf>
    <xf numFmtId="164" fontId="5" fillId="10" borderId="18" xfId="7" applyFont="1" applyFill="1" applyBorder="1" applyAlignment="1">
      <alignment vertical="center" wrapText="1" readingOrder="1"/>
    </xf>
    <xf numFmtId="164" fontId="42" fillId="10" borderId="18" xfId="7" applyFont="1" applyFill="1" applyBorder="1" applyAlignment="1">
      <alignment vertical="center" readingOrder="1"/>
    </xf>
    <xf numFmtId="2" fontId="59" fillId="0" borderId="18" xfId="34" applyNumberFormat="1" applyFont="1" applyBorder="1" applyAlignment="1">
      <alignment horizontal="center" vertical="center" wrapText="1" readingOrder="1"/>
    </xf>
    <xf numFmtId="2" fontId="59" fillId="10" borderId="18" xfId="34" applyNumberFormat="1" applyFont="1" applyFill="1" applyBorder="1" applyAlignment="1">
      <alignment horizontal="center" vertical="center" wrapText="1" readingOrder="1"/>
    </xf>
    <xf numFmtId="0" fontId="42" fillId="0" borderId="12" xfId="0" applyFont="1" applyBorder="1" applyAlignment="1">
      <alignment horizontal="center" vertical="center"/>
    </xf>
    <xf numFmtId="2" fontId="5" fillId="0" borderId="12" xfId="34" applyNumberFormat="1" applyFont="1" applyBorder="1" applyAlignment="1">
      <alignment horizontal="center" vertical="center" readingOrder="1"/>
    </xf>
    <xf numFmtId="0" fontId="5" fillId="10" borderId="12" xfId="34" applyFont="1" applyFill="1" applyBorder="1" applyAlignment="1">
      <alignment vertical="center" readingOrder="1"/>
    </xf>
    <xf numFmtId="0" fontId="56" fillId="0" borderId="18" xfId="0" applyFont="1" applyBorder="1" applyAlignment="1">
      <alignment horizontal="center" vertical="center"/>
    </xf>
    <xf numFmtId="0" fontId="61" fillId="0" borderId="12" xfId="0" applyFont="1" applyBorder="1" applyAlignment="1">
      <alignment horizontal="left" vertical="center" wrapText="1"/>
    </xf>
    <xf numFmtId="0" fontId="61" fillId="0" borderId="0" xfId="0" applyFont="1" applyAlignment="1">
      <alignment horizontal="left"/>
    </xf>
    <xf numFmtId="0" fontId="54" fillId="0" borderId="18" xfId="0" applyFont="1" applyBorder="1" applyAlignment="1">
      <alignment horizontal="justify" vertical="top" wrapText="1"/>
    </xf>
    <xf numFmtId="0" fontId="58" fillId="0" borderId="18" xfId="0" applyFont="1" applyBorder="1" applyAlignment="1">
      <alignment horizontal="left" vertical="center" wrapText="1"/>
    </xf>
    <xf numFmtId="0" fontId="60" fillId="0" borderId="18" xfId="0" applyFont="1" applyBorder="1" applyAlignment="1">
      <alignment horizontal="left" vertical="center" wrapText="1"/>
    </xf>
    <xf numFmtId="0" fontId="62" fillId="0" borderId="11" xfId="0" applyFont="1" applyBorder="1" applyAlignment="1">
      <alignment horizontal="center" vertical="top"/>
    </xf>
    <xf numFmtId="2" fontId="62" fillId="0" borderId="41" xfId="0" applyNumberFormat="1" applyFont="1" applyBorder="1" applyAlignment="1">
      <alignment horizontal="center" vertical="top"/>
    </xf>
    <xf numFmtId="0" fontId="62" fillId="0" borderId="18" xfId="0" applyFont="1" applyBorder="1" applyAlignment="1">
      <alignment horizontal="left" vertical="top" wrapText="1"/>
    </xf>
    <xf numFmtId="0" fontId="5" fillId="10" borderId="18" xfId="34" applyFont="1" applyFill="1" applyBorder="1" applyAlignment="1">
      <alignment vertical="center" readingOrder="1"/>
    </xf>
    <xf numFmtId="0" fontId="42" fillId="0" borderId="18" xfId="0" applyFont="1" applyBorder="1" applyAlignment="1">
      <alignment horizontal="center" vertical="top"/>
    </xf>
    <xf numFmtId="0" fontId="42" fillId="0" borderId="18" xfId="0" applyFont="1" applyBorder="1" applyAlignment="1">
      <alignment horizontal="center" vertical="top" wrapText="1"/>
    </xf>
    <xf numFmtId="2" fontId="42" fillId="0" borderId="18" xfId="0" applyNumberFormat="1" applyFont="1" applyBorder="1" applyAlignment="1">
      <alignment horizontal="center" vertical="top"/>
    </xf>
    <xf numFmtId="0" fontId="42" fillId="10" borderId="18" xfId="0" applyFont="1" applyFill="1" applyBorder="1" applyAlignment="1">
      <alignment horizontal="center" vertical="top"/>
    </xf>
    <xf numFmtId="0" fontId="42" fillId="0" borderId="18" xfId="0" applyFont="1" applyBorder="1" applyAlignment="1">
      <alignment horizontal="left" vertical="center" wrapText="1"/>
    </xf>
    <xf numFmtId="0" fontId="58" fillId="0" borderId="18" xfId="0" applyFont="1" applyBorder="1" applyAlignment="1">
      <alignment horizontal="center" vertical="top" wrapText="1"/>
    </xf>
    <xf numFmtId="0" fontId="40" fillId="0" borderId="54" xfId="0" applyFont="1" applyBorder="1" applyAlignment="1">
      <alignment horizontal="center" vertical="top"/>
    </xf>
    <xf numFmtId="0" fontId="7" fillId="0" borderId="55" xfId="34" applyFont="1" applyBorder="1" applyAlignment="1">
      <alignment horizontal="center" vertical="top" readingOrder="1"/>
    </xf>
    <xf numFmtId="0" fontId="40" fillId="0" borderId="56" xfId="0" applyFont="1" applyBorder="1" applyAlignment="1">
      <alignment horizontal="center" vertical="top" wrapText="1"/>
    </xf>
    <xf numFmtId="0" fontId="5" fillId="0" borderId="55" xfId="34" applyFont="1" applyBorder="1" applyAlignment="1">
      <alignment horizontal="justify" vertical="top" readingOrder="1"/>
    </xf>
    <xf numFmtId="0" fontId="5" fillId="0" borderId="55" xfId="34" applyFont="1" applyBorder="1" applyAlignment="1">
      <alignment horizontal="left" vertical="top" wrapText="1" readingOrder="1"/>
    </xf>
    <xf numFmtId="0" fontId="5" fillId="0" borderId="12" xfId="34" applyFont="1" applyBorder="1" applyAlignment="1">
      <alignment horizontal="center" vertical="center" readingOrder="1"/>
    </xf>
    <xf numFmtId="0" fontId="5" fillId="0" borderId="55" xfId="34" applyFont="1" applyBorder="1" applyAlignment="1">
      <alignment horizontal="center" vertical="center" readingOrder="1"/>
    </xf>
    <xf numFmtId="0" fontId="5" fillId="10" borderId="55" xfId="34" applyFont="1" applyFill="1" applyBorder="1" applyAlignment="1">
      <alignment vertical="center" readingOrder="1"/>
    </xf>
    <xf numFmtId="0" fontId="7" fillId="10" borderId="38" xfId="34" applyFont="1" applyFill="1" applyBorder="1" applyAlignment="1">
      <alignment horizontal="center" vertical="center" wrapText="1" readingOrder="1"/>
    </xf>
    <xf numFmtId="0" fontId="7" fillId="10" borderId="3" xfId="34" applyFont="1" applyFill="1" applyBorder="1" applyAlignment="1">
      <alignment horizontal="center" vertical="center" wrapText="1" readingOrder="1"/>
    </xf>
    <xf numFmtId="0" fontId="7" fillId="0" borderId="18" xfId="0" applyFont="1" applyBorder="1" applyAlignment="1">
      <alignment horizontal="justify" vertical="top" wrapText="1"/>
    </xf>
    <xf numFmtId="0" fontId="42" fillId="0" borderId="18" xfId="0" applyFont="1" applyBorder="1" applyAlignment="1">
      <alignment vertical="center"/>
    </xf>
    <xf numFmtId="0" fontId="3" fillId="0" borderId="18" xfId="0" applyFont="1" applyBorder="1" applyAlignment="1">
      <alignment horizontal="center" vertical="center"/>
    </xf>
    <xf numFmtId="176" fontId="5" fillId="0" borderId="44" xfId="7" applyNumberFormat="1" applyFont="1" applyBorder="1" applyAlignment="1" applyProtection="1">
      <alignment horizontal="center" vertical="center"/>
    </xf>
    <xf numFmtId="0" fontId="7" fillId="0" borderId="38" xfId="0" applyFont="1" applyBorder="1" applyAlignment="1">
      <alignment horizontal="justify" vertical="top" wrapText="1"/>
    </xf>
    <xf numFmtId="176" fontId="5" fillId="0" borderId="14" xfId="7" applyNumberFormat="1" applyFont="1" applyBorder="1" applyAlignment="1" applyProtection="1">
      <alignment horizontal="center" vertical="center"/>
    </xf>
    <xf numFmtId="0" fontId="63" fillId="0" borderId="18" xfId="0" applyFont="1" applyBorder="1" applyAlignment="1">
      <alignment horizontal="center" vertical="center"/>
    </xf>
    <xf numFmtId="0" fontId="49" fillId="0" borderId="0" xfId="39" applyFont="1" applyAlignment="1">
      <alignment horizontal="center" vertical="center" wrapText="1"/>
    </xf>
    <xf numFmtId="0" fontId="49" fillId="5" borderId="0" xfId="39" applyFont="1" applyFill="1" applyAlignment="1">
      <alignment horizontal="center" vertical="center" wrapText="1"/>
    </xf>
    <xf numFmtId="0" fontId="35" fillId="3" borderId="0" xfId="37" applyFont="1" applyFill="1" applyAlignment="1">
      <alignment horizontal="center" vertical="center"/>
    </xf>
    <xf numFmtId="0" fontId="8" fillId="0" borderId="0" xfId="40" applyAlignment="1" applyProtection="1">
      <alignment horizontal="left" vertical="center" wrapText="1"/>
      <protection hidden="1"/>
    </xf>
    <xf numFmtId="0" fontId="8" fillId="0" borderId="0" xfId="0" applyFont="1" applyAlignment="1" applyProtection="1">
      <alignment horizontal="center" vertical="center"/>
      <protection hidden="1"/>
    </xf>
    <xf numFmtId="0" fontId="7" fillId="0" borderId="0" xfId="0" applyFont="1" applyAlignment="1" applyProtection="1">
      <alignment horizontal="center" vertical="center" wrapText="1"/>
      <protection hidden="1"/>
    </xf>
    <xf numFmtId="0" fontId="9" fillId="0" borderId="0" xfId="0" applyFont="1" applyAlignment="1" applyProtection="1">
      <alignment horizontal="center" vertical="center"/>
      <protection hidden="1"/>
    </xf>
    <xf numFmtId="0" fontId="9" fillId="0" borderId="0" xfId="0" applyFont="1" applyAlignment="1" applyProtection="1">
      <alignment horizontal="justify" vertical="center" wrapText="1"/>
      <protection hidden="1"/>
    </xf>
    <xf numFmtId="0" fontId="9" fillId="0" borderId="0" xfId="40" applyFont="1" applyAlignment="1" applyProtection="1">
      <alignment horizontal="left" vertical="center" wrapText="1"/>
      <protection hidden="1"/>
    </xf>
    <xf numFmtId="0" fontId="5" fillId="0" borderId="37" xfId="25" applyFont="1" applyBorder="1" applyAlignment="1" applyProtection="1">
      <alignment horizontal="justify" vertical="top" wrapText="1"/>
      <protection hidden="1"/>
    </xf>
    <xf numFmtId="0" fontId="5" fillId="0" borderId="26" xfId="25" applyFont="1" applyBorder="1" applyAlignment="1" applyProtection="1">
      <alignment horizontal="justify" vertical="top" wrapText="1"/>
      <protection hidden="1"/>
    </xf>
    <xf numFmtId="0" fontId="5" fillId="0" borderId="45" xfId="25" applyFont="1" applyBorder="1" applyAlignment="1" applyProtection="1">
      <alignment horizontal="justify" vertical="top" wrapText="1"/>
      <protection hidden="1"/>
    </xf>
    <xf numFmtId="0" fontId="5" fillId="0" borderId="46" xfId="25" applyFont="1" applyBorder="1" applyAlignment="1" applyProtection="1">
      <alignment horizontal="justify" vertical="top" wrapText="1"/>
      <protection hidden="1"/>
    </xf>
    <xf numFmtId="0" fontId="24" fillId="0" borderId="47" xfId="25" applyFont="1" applyBorder="1" applyAlignment="1" applyProtection="1">
      <alignment horizontal="center" vertical="center"/>
      <protection hidden="1"/>
    </xf>
    <xf numFmtId="0" fontId="24" fillId="0" borderId="48" xfId="25" applyFont="1" applyBorder="1" applyAlignment="1" applyProtection="1">
      <alignment horizontal="center" vertical="center"/>
      <protection hidden="1"/>
    </xf>
    <xf numFmtId="0" fontId="24" fillId="0" borderId="24" xfId="25" applyFont="1" applyBorder="1" applyAlignment="1" applyProtection="1">
      <alignment horizontal="center" vertical="center"/>
      <protection hidden="1"/>
    </xf>
    <xf numFmtId="0" fontId="5" fillId="0" borderId="0" xfId="25" applyFont="1" applyAlignment="1" applyProtection="1">
      <alignment horizontal="justify" vertical="top" wrapText="1"/>
      <protection hidden="1"/>
    </xf>
    <xf numFmtId="0" fontId="5" fillId="0" borderId="0" xfId="25" applyFont="1" applyAlignment="1" applyProtection="1">
      <alignment horizontal="justify" vertical="top"/>
      <protection hidden="1"/>
    </xf>
    <xf numFmtId="0" fontId="7" fillId="0" borderId="0" xfId="25" applyFont="1" applyAlignment="1" applyProtection="1">
      <alignment horizontal="justify" vertical="top" wrapText="1"/>
      <protection hidden="1"/>
    </xf>
    <xf numFmtId="0" fontId="7" fillId="0" borderId="0" xfId="25" quotePrefix="1" applyFont="1" applyAlignment="1" applyProtection="1">
      <alignment horizontal="left" vertical="top" wrapText="1"/>
      <protection hidden="1"/>
    </xf>
    <xf numFmtId="0" fontId="5" fillId="0" borderId="0" xfId="25" applyFont="1" applyAlignment="1" applyProtection="1">
      <alignment horizontal="left" vertical="top"/>
      <protection hidden="1"/>
    </xf>
    <xf numFmtId="0" fontId="5" fillId="0" borderId="19" xfId="25" applyFont="1" applyBorder="1" applyAlignment="1" applyProtection="1">
      <alignment horizontal="justify" vertical="top" wrapText="1"/>
      <protection hidden="1"/>
    </xf>
    <xf numFmtId="0" fontId="5" fillId="0" borderId="19" xfId="25" applyFont="1" applyBorder="1" applyAlignment="1" applyProtection="1">
      <alignment horizontal="left" vertical="top" wrapText="1" indent="5"/>
      <protection hidden="1"/>
    </xf>
    <xf numFmtId="0" fontId="5" fillId="0" borderId="0" xfId="25" applyFont="1" applyAlignment="1" applyProtection="1">
      <alignment horizontal="left" vertical="top" wrapText="1" indent="5"/>
      <protection hidden="1"/>
    </xf>
    <xf numFmtId="0" fontId="7" fillId="0" borderId="0" xfId="25" applyFont="1" applyAlignment="1" applyProtection="1">
      <alignment horizontal="justify"/>
      <protection hidden="1"/>
    </xf>
    <xf numFmtId="0" fontId="5" fillId="0" borderId="0" xfId="25" applyFont="1" applyAlignment="1" applyProtection="1">
      <alignment horizontal="center" vertical="top"/>
      <protection hidden="1"/>
    </xf>
    <xf numFmtId="0" fontId="4" fillId="0" borderId="0" xfId="25" applyFont="1" applyAlignment="1" applyProtection="1">
      <alignment horizontal="center" vertical="top"/>
      <protection hidden="1"/>
    </xf>
    <xf numFmtId="0" fontId="5" fillId="0" borderId="0" xfId="25" applyFont="1" applyAlignment="1" applyProtection="1">
      <alignment horizontal="center" vertical="top" wrapText="1"/>
      <protection hidden="1"/>
    </xf>
    <xf numFmtId="0" fontId="5" fillId="0" borderId="0" xfId="25" applyFont="1" applyAlignment="1" applyProtection="1">
      <alignment horizontal="justify"/>
      <protection hidden="1"/>
    </xf>
    <xf numFmtId="0" fontId="8" fillId="0" borderId="0" xfId="25" applyFont="1" applyAlignment="1" applyProtection="1">
      <alignment horizontal="justify" vertical="top" wrapText="1"/>
      <protection hidden="1"/>
    </xf>
    <xf numFmtId="0" fontId="8" fillId="0" borderId="0" xfId="25" applyFont="1" applyAlignment="1" applyProtection="1">
      <alignment horizontal="justify" vertical="top"/>
      <protection hidden="1"/>
    </xf>
    <xf numFmtId="0" fontId="7" fillId="0" borderId="0" xfId="25" applyFont="1" applyAlignment="1" applyProtection="1">
      <alignment horizontal="center" vertical="top"/>
      <protection hidden="1"/>
    </xf>
    <xf numFmtId="0" fontId="4" fillId="4" borderId="0" xfId="25" applyFont="1" applyFill="1" applyAlignment="1" applyProtection="1">
      <alignment horizontal="center" vertical="top"/>
      <protection hidden="1"/>
    </xf>
    <xf numFmtId="0" fontId="27" fillId="0" borderId="16" xfId="28" applyFont="1" applyBorder="1" applyAlignment="1" applyProtection="1">
      <alignment horizontal="left" vertical="top" wrapText="1"/>
      <protection hidden="1"/>
    </xf>
    <xf numFmtId="0" fontId="29" fillId="0" borderId="49" xfId="28" applyBorder="1" applyAlignment="1" applyProtection="1">
      <alignment horizontal="left" vertical="top" wrapText="1"/>
      <protection hidden="1"/>
    </xf>
    <xf numFmtId="0" fontId="29" fillId="0" borderId="2" xfId="28" applyBorder="1" applyAlignment="1" applyProtection="1">
      <alignment horizontal="left" vertical="top" wrapText="1"/>
      <protection hidden="1"/>
    </xf>
    <xf numFmtId="0" fontId="29" fillId="0" borderId="50" xfId="28" applyBorder="1" applyAlignment="1" applyProtection="1">
      <alignment horizontal="left" vertical="top" wrapText="1"/>
      <protection hidden="1"/>
    </xf>
    <xf numFmtId="164" fontId="11" fillId="2" borderId="49" xfId="16" applyFont="1" applyFill="1" applyBorder="1" applyAlignment="1" applyProtection="1">
      <alignment horizontal="right" vertical="center"/>
      <protection hidden="1"/>
    </xf>
    <xf numFmtId="164" fontId="11" fillId="2" borderId="50" xfId="16" applyFont="1" applyFill="1" applyBorder="1" applyAlignment="1" applyProtection="1">
      <alignment horizontal="right" vertical="center"/>
      <protection hidden="1"/>
    </xf>
    <xf numFmtId="0" fontId="11" fillId="0" borderId="9" xfId="38" applyFont="1" applyBorder="1" applyAlignment="1" applyProtection="1">
      <alignment horizontal="left" vertical="top" wrapText="1"/>
      <protection hidden="1"/>
    </xf>
    <xf numFmtId="0" fontId="11" fillId="0" borderId="0" xfId="38" applyFont="1" applyAlignment="1" applyProtection="1">
      <alignment horizontal="left" vertical="top" wrapText="1"/>
      <protection hidden="1"/>
    </xf>
    <xf numFmtId="0" fontId="11" fillId="0" borderId="10" xfId="38" applyFont="1" applyBorder="1" applyAlignment="1" applyProtection="1">
      <alignment horizontal="left" vertical="top" wrapText="1"/>
      <protection hidden="1"/>
    </xf>
    <xf numFmtId="2" fontId="20" fillId="2" borderId="49" xfId="38" applyNumberFormat="1" applyFont="1" applyFill="1" applyBorder="1" applyAlignment="1" applyProtection="1">
      <alignment horizontal="right" vertical="center"/>
      <protection hidden="1"/>
    </xf>
    <xf numFmtId="2" fontId="20" fillId="2" borderId="50" xfId="38" applyNumberFormat="1" applyFont="1" applyFill="1" applyBorder="1" applyAlignment="1" applyProtection="1">
      <alignment horizontal="right" vertical="center"/>
      <protection hidden="1"/>
    </xf>
    <xf numFmtId="0" fontId="11" fillId="0" borderId="51" xfId="38" applyFont="1" applyBorder="1" applyAlignment="1" applyProtection="1">
      <alignment horizontal="left" vertical="center"/>
      <protection hidden="1"/>
    </xf>
    <xf numFmtId="0" fontId="11" fillId="0" borderId="7" xfId="38" applyFont="1" applyBorder="1" applyAlignment="1" applyProtection="1">
      <alignment horizontal="left" vertical="center"/>
      <protection hidden="1"/>
    </xf>
    <xf numFmtId="0" fontId="43" fillId="0" borderId="0" xfId="0" applyFont="1" applyAlignment="1">
      <alignment horizontal="center" vertical="center" wrapText="1"/>
    </xf>
    <xf numFmtId="0" fontId="50" fillId="0" borderId="19" xfId="0" applyFont="1" applyBorder="1" applyAlignment="1">
      <alignment horizontal="center"/>
    </xf>
    <xf numFmtId="0" fontId="5" fillId="0" borderId="0" xfId="0" applyFont="1" applyAlignment="1">
      <alignment horizontal="left" vertical="center"/>
    </xf>
    <xf numFmtId="0" fontId="5" fillId="0" borderId="0" xfId="0" applyFont="1" applyAlignment="1">
      <alignment vertical="center"/>
    </xf>
    <xf numFmtId="0" fontId="51" fillId="0" borderId="40" xfId="0" applyFont="1" applyBorder="1" applyAlignment="1">
      <alignment horizontal="center" vertical="center"/>
    </xf>
    <xf numFmtId="0" fontId="51" fillId="0" borderId="41" xfId="0" applyFont="1" applyBorder="1" applyAlignment="1">
      <alignment horizontal="center" vertical="center"/>
    </xf>
    <xf numFmtId="0" fontId="7" fillId="0" borderId="18" xfId="0" applyFont="1" applyBorder="1" applyAlignment="1">
      <alignment horizontal="right" vertical="center"/>
    </xf>
    <xf numFmtId="0" fontId="7" fillId="0" borderId="18" xfId="0" applyFont="1" applyBorder="1" applyAlignment="1">
      <alignment horizontal="right" vertical="center" wrapText="1"/>
    </xf>
    <xf numFmtId="9" fontId="54" fillId="0" borderId="38" xfId="0" applyNumberFormat="1" applyFont="1" applyBorder="1" applyAlignment="1">
      <alignment horizontal="left" vertical="top"/>
    </xf>
    <xf numFmtId="9" fontId="54" fillId="0" borderId="3" xfId="0" applyNumberFormat="1" applyFont="1" applyBorder="1" applyAlignment="1">
      <alignment horizontal="left" vertical="top"/>
    </xf>
    <xf numFmtId="9" fontId="54" fillId="0" borderId="11" xfId="0" applyNumberFormat="1" applyFont="1" applyBorder="1" applyAlignment="1">
      <alignment horizontal="left" vertical="top"/>
    </xf>
    <xf numFmtId="0" fontId="7" fillId="10" borderId="38" xfId="34" applyFont="1" applyFill="1" applyBorder="1" applyAlignment="1">
      <alignment horizontal="center" vertical="center" wrapText="1" readingOrder="1"/>
    </xf>
    <xf numFmtId="0" fontId="7" fillId="10" borderId="3" xfId="34" applyFont="1" applyFill="1" applyBorder="1" applyAlignment="1">
      <alignment horizontal="center" vertical="center" wrapText="1" readingOrder="1"/>
    </xf>
    <xf numFmtId="0" fontId="7" fillId="10" borderId="11" xfId="34" applyFont="1" applyFill="1" applyBorder="1" applyAlignment="1">
      <alignment horizontal="center" vertical="center" wrapText="1" readingOrder="1"/>
    </xf>
    <xf numFmtId="0" fontId="44" fillId="5" borderId="40" xfId="0" applyFont="1" applyFill="1" applyBorder="1" applyAlignment="1">
      <alignment horizontal="center" vertical="center"/>
    </xf>
    <xf numFmtId="0" fontId="7" fillId="7" borderId="18" xfId="0" applyFont="1" applyFill="1" applyBorder="1" applyAlignment="1">
      <alignment horizontal="right" vertical="center"/>
    </xf>
    <xf numFmtId="0" fontId="7" fillId="0" borderId="18" xfId="0" applyFont="1" applyBorder="1" applyAlignment="1" applyProtection="1">
      <alignment horizontal="left" vertical="center" wrapText="1"/>
      <protection hidden="1"/>
    </xf>
    <xf numFmtId="0" fontId="5" fillId="0" borderId="38" xfId="0" applyFont="1" applyBorder="1" applyAlignment="1" applyProtection="1">
      <alignment horizontal="left" vertical="center" wrapText="1"/>
      <protection hidden="1"/>
    </xf>
    <xf numFmtId="0" fontId="5" fillId="0" borderId="11" xfId="0" applyFont="1" applyBorder="1" applyAlignment="1" applyProtection="1">
      <alignment horizontal="left" vertical="center" wrapText="1"/>
      <protection hidden="1"/>
    </xf>
    <xf numFmtId="0" fontId="3" fillId="0" borderId="38" xfId="0" applyFont="1" applyBorder="1" applyAlignment="1" applyProtection="1">
      <alignment horizontal="center" vertical="center" wrapText="1"/>
      <protection hidden="1"/>
    </xf>
    <xf numFmtId="0" fontId="3" fillId="0" borderId="11" xfId="0" applyFont="1" applyBorder="1" applyAlignment="1" applyProtection="1">
      <alignment horizontal="center" vertical="center" wrapText="1"/>
      <protection hidden="1"/>
    </xf>
    <xf numFmtId="0" fontId="7" fillId="0" borderId="38" xfId="0" applyFont="1" applyBorder="1" applyAlignment="1" applyProtection="1">
      <alignment horizontal="left" vertical="center" wrapText="1"/>
      <protection hidden="1"/>
    </xf>
    <xf numFmtId="0" fontId="7" fillId="0" borderId="11" xfId="0" applyFont="1" applyBorder="1" applyAlignment="1" applyProtection="1">
      <alignment horizontal="left" vertical="center" wrapText="1"/>
      <protection hidden="1"/>
    </xf>
    <xf numFmtId="0" fontId="3" fillId="0" borderId="18" xfId="0" applyFont="1" applyBorder="1" applyAlignment="1" applyProtection="1">
      <alignment horizontal="justify" vertical="center" wrapText="1"/>
      <protection hidden="1"/>
    </xf>
    <xf numFmtId="0" fontId="33" fillId="0" borderId="18" xfId="0" applyFont="1" applyBorder="1" applyAlignment="1" applyProtection="1">
      <alignment horizontal="justify" vertical="center" wrapText="1"/>
      <protection hidden="1"/>
    </xf>
    <xf numFmtId="0" fontId="33" fillId="0" borderId="38" xfId="0" applyFont="1" applyBorder="1" applyAlignment="1" applyProtection="1">
      <alignment horizontal="left" vertical="center" wrapText="1"/>
      <protection hidden="1"/>
    </xf>
    <xf numFmtId="0" fontId="33" fillId="0" borderId="11" xfId="0" applyFont="1" applyBorder="1" applyAlignment="1" applyProtection="1">
      <alignment horizontal="left" vertical="center" wrapText="1"/>
      <protection hidden="1"/>
    </xf>
    <xf numFmtId="0" fontId="3" fillId="0" borderId="0" xfId="0" applyFont="1" applyAlignment="1" applyProtection="1">
      <alignment vertical="center"/>
      <protection hidden="1"/>
    </xf>
    <xf numFmtId="0" fontId="33" fillId="0" borderId="14" xfId="0" applyFont="1" applyBorder="1" applyAlignment="1" applyProtection="1">
      <alignment horizontal="center" vertical="center" wrapText="1"/>
      <protection hidden="1"/>
    </xf>
    <xf numFmtId="0" fontId="8" fillId="0" borderId="0" xfId="0" applyFont="1" applyAlignment="1" applyProtection="1">
      <alignment vertical="center"/>
      <protection hidden="1"/>
    </xf>
    <xf numFmtId="0" fontId="4" fillId="0" borderId="0" xfId="35" quotePrefix="1" applyFont="1" applyAlignment="1" applyProtection="1">
      <alignment horizontal="center" vertical="center"/>
      <protection hidden="1"/>
    </xf>
    <xf numFmtId="0" fontId="8" fillId="0" borderId="53" xfId="33" applyBorder="1" applyAlignment="1" applyProtection="1">
      <alignment horizontal="left" vertical="center" indent="2"/>
      <protection hidden="1"/>
    </xf>
    <xf numFmtId="0" fontId="8" fillId="0" borderId="37" xfId="33" applyBorder="1" applyAlignment="1" applyProtection="1">
      <alignment horizontal="left" vertical="center" indent="2"/>
      <protection hidden="1"/>
    </xf>
    <xf numFmtId="0" fontId="8" fillId="2" borderId="37" xfId="33" applyFill="1" applyBorder="1" applyAlignment="1" applyProtection="1">
      <alignment horizontal="left" vertical="center"/>
      <protection locked="0"/>
    </xf>
    <xf numFmtId="0" fontId="8" fillId="0" borderId="52" xfId="33" applyBorder="1" applyAlignment="1" applyProtection="1">
      <alignment horizontal="left" vertical="center" indent="2"/>
      <protection hidden="1"/>
    </xf>
    <xf numFmtId="0" fontId="8" fillId="0" borderId="0" xfId="33" applyAlignment="1" applyProtection="1">
      <alignment horizontal="left" vertical="center" indent="2"/>
      <protection hidden="1"/>
    </xf>
    <xf numFmtId="0" fontId="8" fillId="0" borderId="52" xfId="33" applyBorder="1" applyAlignment="1" applyProtection="1">
      <alignment horizontal="justify" vertical="center" wrapText="1"/>
      <protection hidden="1"/>
    </xf>
    <xf numFmtId="0" fontId="8" fillId="0" borderId="0" xfId="35" applyFont="1" applyAlignment="1" applyProtection="1">
      <alignment horizontal="justify" vertical="top"/>
      <protection hidden="1"/>
    </xf>
    <xf numFmtId="173" fontId="9" fillId="0" borderId="0" xfId="35" applyNumberFormat="1" applyFont="1" applyAlignment="1" applyProtection="1">
      <alignment horizontal="left" vertical="center" indent="1"/>
      <protection hidden="1"/>
    </xf>
    <xf numFmtId="0" fontId="8" fillId="0" borderId="0" xfId="35" applyFont="1" applyAlignment="1" applyProtection="1">
      <alignment horizontal="left" vertical="top" wrapText="1"/>
      <protection hidden="1"/>
    </xf>
    <xf numFmtId="0" fontId="8" fillId="0" borderId="0" xfId="35" applyFont="1" applyAlignment="1" applyProtection="1">
      <alignment horizontal="center" vertical="top"/>
      <protection hidden="1"/>
    </xf>
    <xf numFmtId="0" fontId="9" fillId="0" borderId="0" xfId="35" applyFont="1" applyAlignment="1" applyProtection="1">
      <alignment horizontal="justify" vertical="center"/>
      <protection hidden="1"/>
    </xf>
    <xf numFmtId="0" fontId="8" fillId="0" borderId="0" xfId="35" applyFont="1" applyAlignment="1" applyProtection="1">
      <alignment horizontal="justify" vertical="center"/>
      <protection hidden="1"/>
    </xf>
    <xf numFmtId="0" fontId="9" fillId="0" borderId="0" xfId="35" applyFont="1" applyAlignment="1" applyProtection="1">
      <alignment horizontal="center" vertical="center"/>
      <protection hidden="1"/>
    </xf>
    <xf numFmtId="0" fontId="8" fillId="2" borderId="0" xfId="35" applyFont="1" applyFill="1" applyAlignment="1" applyProtection="1">
      <alignment horizontal="left" vertical="center"/>
      <protection locked="0"/>
    </xf>
    <xf numFmtId="173" fontId="8" fillId="6" borderId="0" xfId="35" applyNumberFormat="1" applyFont="1" applyFill="1" applyAlignment="1" applyProtection="1">
      <alignment horizontal="left" vertical="center"/>
      <protection locked="0"/>
    </xf>
    <xf numFmtId="0" fontId="9" fillId="0" borderId="0" xfId="35" applyFont="1" applyAlignment="1" applyProtection="1">
      <alignment horizontal="justify" vertical="top"/>
      <protection hidden="1"/>
    </xf>
  </cellXfs>
  <cellStyles count="54">
    <cellStyle name="75" xfId="1" xr:uid="{00000000-0005-0000-0000-000000000000}"/>
    <cellStyle name="ÅëÈ­ [0]_±âÅ¸" xfId="2" xr:uid="{00000000-0005-0000-0000-000001000000}"/>
    <cellStyle name="ÅëÈ­_±âÅ¸" xfId="3" xr:uid="{00000000-0005-0000-0000-000002000000}"/>
    <cellStyle name="ÄÞ¸¶ [0]_±âÅ¸" xfId="4" xr:uid="{00000000-0005-0000-0000-000003000000}"/>
    <cellStyle name="ÄÞ¸¶_±âÅ¸" xfId="5" xr:uid="{00000000-0005-0000-0000-000004000000}"/>
    <cellStyle name="Ç¥ÁØ_¿¬°£´©°è¿¹»ó" xfId="6" xr:uid="{00000000-0005-0000-0000-000005000000}"/>
    <cellStyle name="Comma" xfId="7" builtinId="3"/>
    <cellStyle name="Comma  - Style1" xfId="8" xr:uid="{00000000-0005-0000-0000-000007000000}"/>
    <cellStyle name="Comma  - Style2" xfId="9" xr:uid="{00000000-0005-0000-0000-000008000000}"/>
    <cellStyle name="Comma  - Style3" xfId="10" xr:uid="{00000000-0005-0000-0000-000009000000}"/>
    <cellStyle name="Comma  - Style4" xfId="11" xr:uid="{00000000-0005-0000-0000-00000A000000}"/>
    <cellStyle name="Comma  - Style5" xfId="12" xr:uid="{00000000-0005-0000-0000-00000B000000}"/>
    <cellStyle name="Comma  - Style6" xfId="13" xr:uid="{00000000-0005-0000-0000-00000C000000}"/>
    <cellStyle name="Comma  - Style7" xfId="14" xr:uid="{00000000-0005-0000-0000-00000D000000}"/>
    <cellStyle name="Comma  - Style8" xfId="15" xr:uid="{00000000-0005-0000-0000-00000E000000}"/>
    <cellStyle name="Comma 2" xfId="16" xr:uid="{00000000-0005-0000-0000-00000F000000}"/>
    <cellStyle name="Comma 2 2" xfId="17" xr:uid="{00000000-0005-0000-0000-000010000000}"/>
    <cellStyle name="Formula" xfId="18" xr:uid="{00000000-0005-0000-0000-000011000000}"/>
    <cellStyle name="Header1" xfId="19" xr:uid="{00000000-0005-0000-0000-000012000000}"/>
    <cellStyle name="Header2" xfId="20" xr:uid="{00000000-0005-0000-0000-000013000000}"/>
    <cellStyle name="Hypertextový odkaz" xfId="21" xr:uid="{00000000-0005-0000-0000-000014000000}"/>
    <cellStyle name="no dec" xfId="22" xr:uid="{00000000-0005-0000-0000-000015000000}"/>
    <cellStyle name="Normal" xfId="0" builtinId="0"/>
    <cellStyle name="Normal - Style1" xfId="23" xr:uid="{00000000-0005-0000-0000-000017000000}"/>
    <cellStyle name="Normal 10" xfId="24" xr:uid="{00000000-0005-0000-0000-000018000000}"/>
    <cellStyle name="Normal 2" xfId="25" xr:uid="{00000000-0005-0000-0000-000019000000}"/>
    <cellStyle name="Normal 2 2" xfId="26" xr:uid="{00000000-0005-0000-0000-00001A000000}"/>
    <cellStyle name="Normal 2 2 3" xfId="49" xr:uid="{30265622-97FF-4A5D-AE1D-9EDADF547FB2}"/>
    <cellStyle name="Normal 2 2 3 2" xfId="51" xr:uid="{33C92621-2962-483C-BCBE-8BAD580EABB5}"/>
    <cellStyle name="Normal 2_20 Price Schedule VOL III Rev-2" xfId="27" xr:uid="{00000000-0005-0000-0000-00001B000000}"/>
    <cellStyle name="Normal 3" xfId="28" xr:uid="{00000000-0005-0000-0000-00001C000000}"/>
    <cellStyle name="Normal 3 2" xfId="29" xr:uid="{00000000-0005-0000-0000-00001D000000}"/>
    <cellStyle name="Normal 3 3" xfId="30" xr:uid="{00000000-0005-0000-0000-00001E000000}"/>
    <cellStyle name="Normal 3_First Envelope - R2" xfId="31" xr:uid="{00000000-0005-0000-0000-00001F000000}"/>
    <cellStyle name="Normal 4" xfId="32" xr:uid="{00000000-0005-0000-0000-000020000000}"/>
    <cellStyle name="Normal 4 2" xfId="33" xr:uid="{00000000-0005-0000-0000-000021000000}"/>
    <cellStyle name="Normal 5" xfId="34" xr:uid="{00000000-0005-0000-0000-000022000000}"/>
    <cellStyle name="Normal 5 2" xfId="53" xr:uid="{F54D3A1C-D009-4A58-8EC2-37ED409440F2}"/>
    <cellStyle name="Normal 7" xfId="50" xr:uid="{21202C28-CD6E-47B8-B44D-990D0A1AE227}"/>
    <cellStyle name="Normal_Annexures TW 04 2" xfId="35" xr:uid="{00000000-0005-0000-0000-000023000000}"/>
    <cellStyle name="Normal_Attach 3(JV)" xfId="36" xr:uid="{00000000-0005-0000-0000-000024000000}"/>
    <cellStyle name="Normal_Attacments TW 04_SE-Vol-III" xfId="37" xr:uid="{00000000-0005-0000-0000-000025000000}"/>
    <cellStyle name="Normal_Entertainment Form 2" xfId="38" xr:uid="{00000000-0005-0000-0000-000026000000}"/>
    <cellStyle name="Normal_Price_Schedules for Insulator Package Rev-01" xfId="39" xr:uid="{00000000-0005-0000-0000-000027000000}"/>
    <cellStyle name="Normal_PRICE-SCHE Bihar-Rev-2-corrections" xfId="40" xr:uid="{00000000-0005-0000-0000-000028000000}"/>
    <cellStyle name="Normal_PRICE-SCHE Bihar-Rev-2-corrections_Annexures TW 04" xfId="41" xr:uid="{00000000-0005-0000-0000-000029000000}"/>
    <cellStyle name="Normal_Qty Garages" xfId="48" xr:uid="{00000000-0005-0000-0000-00002A000000}"/>
    <cellStyle name="Normal_SE-Vol-III" xfId="42" xr:uid="{00000000-0005-0000-0000-00002B000000}"/>
    <cellStyle name="Normal_Sheet1 2" xfId="43" xr:uid="{00000000-0005-0000-0000-00002C000000}"/>
    <cellStyle name="Percent" xfId="52" builtinId="5"/>
    <cellStyle name="Percent 2" xfId="44" xr:uid="{00000000-0005-0000-0000-00002D000000}"/>
    <cellStyle name="Popis" xfId="45" xr:uid="{00000000-0005-0000-0000-00002E000000}"/>
    <cellStyle name="Sledovaný hypertextový odkaz" xfId="46" xr:uid="{00000000-0005-0000-0000-00002F000000}"/>
    <cellStyle name="Standard_BS14" xfId="47" xr:uid="{00000000-0005-0000-0000-000030000000}"/>
  </cellStyles>
  <dxfs count="1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ont>
        <condense val="0"/>
        <extend val="0"/>
        <color indexed="9"/>
      </font>
    </dxf>
    <dxf>
      <font>
        <color indexed="8"/>
        <name val="Cambria"/>
        <scheme val="none"/>
      </font>
      <fill>
        <patternFill patternType="solid">
          <bgColor indexed="42"/>
        </patternFill>
      </fill>
      <border>
        <left style="thin">
          <color indexed="64"/>
        </left>
        <right style="thin">
          <color indexed="64"/>
        </right>
        <top style="thin">
          <color indexed="64"/>
        </top>
        <bottom style="thin">
          <color indexed="64"/>
        </bottom>
      </border>
    </dxf>
  </dxfs>
  <tableStyles count="0" defaultTableStyle="TableStyleMedium9" defaultPivotStyle="PivotStyleLight16"/>
  <colors>
    <mruColors>
      <color rgb="FFC8FF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Attach 14 IP'!A1"/></Relationships>
</file>

<file path=xl/drawings/_rels/drawing2.xml.rels><?xml version="1.0" encoding="UTF-8" standalone="yes"?>
<Relationships xmlns="http://schemas.openxmlformats.org/package/2006/relationships"><Relationship Id="rId1" Type="http://schemas.openxmlformats.org/officeDocument/2006/relationships/hyperlink" Target="#'Attach 15'!A1"/></Relationships>
</file>

<file path=xl/drawings/drawing1.xml><?xml version="1.0" encoding="utf-8"?>
<xdr:wsDr xmlns:xdr="http://schemas.openxmlformats.org/drawingml/2006/spreadsheetDrawing" xmlns:a="http://schemas.openxmlformats.org/drawingml/2006/main">
  <xdr:twoCellAnchor>
    <xdr:from>
      <xdr:col>5</xdr:col>
      <xdr:colOff>152400</xdr:colOff>
      <xdr:row>0</xdr:row>
      <xdr:rowOff>47625</xdr:rowOff>
    </xdr:from>
    <xdr:to>
      <xdr:col>7</xdr:col>
      <xdr:colOff>38100</xdr:colOff>
      <xdr:row>2</xdr:row>
      <xdr:rowOff>400050</xdr:rowOff>
    </xdr:to>
    <xdr:grpSp>
      <xdr:nvGrpSpPr>
        <xdr:cNvPr id="123453" name="Group 857">
          <a:extLst>
            <a:ext uri="{FF2B5EF4-FFF2-40B4-BE49-F238E27FC236}">
              <a16:creationId xmlns:a16="http://schemas.microsoft.com/office/drawing/2014/main" id="{00000000-0008-0000-0100-00003DE20100}"/>
            </a:ext>
          </a:extLst>
        </xdr:cNvPr>
        <xdr:cNvGrpSpPr>
          <a:grpSpLocks/>
        </xdr:cNvGrpSpPr>
      </xdr:nvGrpSpPr>
      <xdr:grpSpPr bwMode="auto">
        <a:xfrm>
          <a:off x="7248525" y="47625"/>
          <a:ext cx="1104900" cy="828675"/>
          <a:chOff x="761" y="5"/>
          <a:chExt cx="116" cy="86"/>
        </a:xfrm>
      </xdr:grpSpPr>
      <xdr:sp macro="" textlink="">
        <xdr:nvSpPr>
          <xdr:cNvPr id="123454" name="AutoShape 2">
            <a:hlinkClick xmlns:r="http://schemas.openxmlformats.org/officeDocument/2006/relationships" r:id="rId1" tooltip="Click here for next Attachment"/>
            <a:extLst>
              <a:ext uri="{FF2B5EF4-FFF2-40B4-BE49-F238E27FC236}">
                <a16:creationId xmlns:a16="http://schemas.microsoft.com/office/drawing/2014/main" id="{00000000-0008-0000-0100-00003EE20100}"/>
              </a:ext>
            </a:extLst>
          </xdr:cNvPr>
          <xdr:cNvSpPr>
            <a:spLocks noChangeArrowheads="1"/>
          </xdr:cNvSpPr>
        </xdr:nvSpPr>
        <xdr:spPr bwMode="auto">
          <a:xfrm>
            <a:off x="761" y="5"/>
            <a:ext cx="116" cy="86"/>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274 h 21600"/>
              <a:gd name="T14" fmla="*/ 18807 w 21600"/>
              <a:gd name="T15" fmla="*/ 1632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1" tooltip="Click here for next Attachment"/>
            <a:extLst>
              <a:ext uri="{FF2B5EF4-FFF2-40B4-BE49-F238E27FC236}">
                <a16:creationId xmlns:a16="http://schemas.microsoft.com/office/drawing/2014/main" id="{00000000-0008-0000-0100-000004000000}"/>
              </a:ext>
            </a:extLst>
          </xdr:cNvPr>
          <xdr:cNvSpPr txBox="1">
            <a:spLocks noChangeArrowheads="1"/>
          </xdr:cNvSpPr>
        </xdr:nvSpPr>
        <xdr:spPr bwMode="auto">
          <a:xfrm>
            <a:off x="776" y="26"/>
            <a:ext cx="98" cy="46"/>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295275</xdr:colOff>
      <xdr:row>0</xdr:row>
      <xdr:rowOff>209550</xdr:rowOff>
    </xdr:from>
    <xdr:to>
      <xdr:col>17</xdr:col>
      <xdr:colOff>400050</xdr:colOff>
      <xdr:row>2</xdr:row>
      <xdr:rowOff>161925</xdr:rowOff>
    </xdr:to>
    <xdr:grpSp>
      <xdr:nvGrpSpPr>
        <xdr:cNvPr id="124477" name="Group 1">
          <a:hlinkClick xmlns:r="http://schemas.openxmlformats.org/officeDocument/2006/relationships" r:id="rId1" tooltip="Click for Next Attachment"/>
          <a:extLst>
            <a:ext uri="{FF2B5EF4-FFF2-40B4-BE49-F238E27FC236}">
              <a16:creationId xmlns:a16="http://schemas.microsoft.com/office/drawing/2014/main" id="{00000000-0008-0000-0200-00003DE60100}"/>
            </a:ext>
          </a:extLst>
        </xdr:cNvPr>
        <xdr:cNvGrpSpPr>
          <a:grpSpLocks/>
        </xdr:cNvGrpSpPr>
      </xdr:nvGrpSpPr>
      <xdr:grpSpPr bwMode="auto">
        <a:xfrm>
          <a:off x="6686550" y="209550"/>
          <a:ext cx="1323975" cy="695325"/>
          <a:chOff x="738" y="5"/>
          <a:chExt cx="116" cy="73"/>
        </a:xfrm>
      </xdr:grpSpPr>
      <xdr:sp macro="" textlink="">
        <xdr:nvSpPr>
          <xdr:cNvPr id="124478" name="AutoShape 2">
            <a:extLst>
              <a:ext uri="{FF2B5EF4-FFF2-40B4-BE49-F238E27FC236}">
                <a16:creationId xmlns:a16="http://schemas.microsoft.com/office/drawing/2014/main" id="{00000000-0008-0000-0200-00003EE6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8.0.82\sr1-dept\C%20&amp;%20M\Site%20packages\Procurement\RHQ%20&amp;%20Sites\2017-18\I-1891%20Retrofit%20of%20PLCC%20panels%20of%20RCR-RTPS%201%20n%202\e-LTE%20Bid%20Docs%20PLCC\01%20First%20Env%20Bid%20Form-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pendrive%20CS1\ann\dhramjagrah\tri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18.0.84\cnm\Site%20packages\Works\RHQ%20&amp;%20Sites\2023-24\Group-3%20Works\WC-3128-G3-TSP-Open-BoundaryWall-Knl-3\pendrive%20CS1\ann\dhramjagrah\tri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3 (QR)"/>
      <sheetName val="Attach 3A"/>
      <sheetName val="Attach 5"/>
      <sheetName val="Attach 5A"/>
      <sheetName val="Attach 6"/>
      <sheetName val="Attach 9"/>
      <sheetName val="Attach 10"/>
      <sheetName val="Attach 11"/>
      <sheetName val="Attach 13"/>
      <sheetName val="Attach 14"/>
      <sheetName val="Attach 14 IP"/>
      <sheetName val="Attach 16"/>
      <sheetName val="Attach 19"/>
      <sheetName val="Bid Form 1st Env."/>
      <sheetName val="N-W (Cr.)"/>
      <sheetName val="Names of Bidder"/>
      <sheetName val="Attach-3 "/>
      <sheetName val="Attach 4"/>
      <sheetName val="Attach-5"/>
      <sheetName val="Attach 7"/>
      <sheetName val="Attach 8"/>
      <sheetName val="Sch-1"/>
      <sheetName val="Sch-2"/>
      <sheetName val="N to W"/>
      <sheetName val="Bid Form "/>
    </sheetNames>
    <sheetDataSet>
      <sheetData sheetId="0"/>
      <sheetData sheetId="1">
        <row r="12">
          <cell r="B12" t="str">
            <v xml:space="preserve">Printed Name </v>
          </cell>
        </row>
      </sheetData>
      <sheetData sheetId="2"/>
      <sheetData sheetId="3"/>
      <sheetData sheetId="4"/>
      <sheetData sheetId="5"/>
      <sheetData sheetId="6"/>
      <sheetData sheetId="7">
        <row r="9">
          <cell r="G9" t="str">
            <v>Power Grid Corporation of India Ltd.,</v>
          </cell>
        </row>
      </sheetData>
      <sheetData sheetId="8"/>
      <sheetData sheetId="9"/>
      <sheetData sheetId="10"/>
      <sheetData sheetId="11"/>
      <sheetData sheetId="12"/>
      <sheetData sheetId="13">
        <row r="9">
          <cell r="G9" t="str">
            <v>Contracts &amp; Materials Department</v>
          </cell>
        </row>
      </sheetData>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comments" Target="../comments1.xml"/><Relationship Id="rId2" Type="http://schemas.openxmlformats.org/officeDocument/2006/relationships/printerSettings" Target="../printerSettings/printerSettings2.bin"/><Relationship Id="rId16"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3.bin"/><Relationship Id="rId13" Type="http://schemas.openxmlformats.org/officeDocument/2006/relationships/printerSettings" Target="../printerSettings/printerSettings28.bin"/><Relationship Id="rId18" Type="http://schemas.openxmlformats.org/officeDocument/2006/relationships/printerSettings" Target="../printerSettings/printerSettings33.bin"/><Relationship Id="rId3" Type="http://schemas.openxmlformats.org/officeDocument/2006/relationships/printerSettings" Target="../printerSettings/printerSettings18.bin"/><Relationship Id="rId7" Type="http://schemas.openxmlformats.org/officeDocument/2006/relationships/printerSettings" Target="../printerSettings/printerSettings22.bin"/><Relationship Id="rId12" Type="http://schemas.openxmlformats.org/officeDocument/2006/relationships/printerSettings" Target="../printerSettings/printerSettings27.bin"/><Relationship Id="rId17" Type="http://schemas.openxmlformats.org/officeDocument/2006/relationships/printerSettings" Target="../printerSettings/printerSettings32.bin"/><Relationship Id="rId2" Type="http://schemas.openxmlformats.org/officeDocument/2006/relationships/printerSettings" Target="../printerSettings/printerSettings17.bin"/><Relationship Id="rId16" Type="http://schemas.openxmlformats.org/officeDocument/2006/relationships/printerSettings" Target="../printerSettings/printerSettings31.bin"/><Relationship Id="rId1" Type="http://schemas.openxmlformats.org/officeDocument/2006/relationships/printerSettings" Target="../printerSettings/printerSettings16.bin"/><Relationship Id="rId6" Type="http://schemas.openxmlformats.org/officeDocument/2006/relationships/printerSettings" Target="../printerSettings/printerSettings21.bin"/><Relationship Id="rId11" Type="http://schemas.openxmlformats.org/officeDocument/2006/relationships/printerSettings" Target="../printerSettings/printerSettings26.bin"/><Relationship Id="rId5" Type="http://schemas.openxmlformats.org/officeDocument/2006/relationships/printerSettings" Target="../printerSettings/printerSettings20.bin"/><Relationship Id="rId15" Type="http://schemas.openxmlformats.org/officeDocument/2006/relationships/printerSettings" Target="../printerSettings/printerSettings30.bin"/><Relationship Id="rId10" Type="http://schemas.openxmlformats.org/officeDocument/2006/relationships/printerSettings" Target="../printerSettings/printerSettings25.bin"/><Relationship Id="rId19" Type="http://schemas.openxmlformats.org/officeDocument/2006/relationships/drawing" Target="../drawings/drawing1.xml"/><Relationship Id="rId4" Type="http://schemas.openxmlformats.org/officeDocument/2006/relationships/printerSettings" Target="../printerSettings/printerSettings19.bin"/><Relationship Id="rId9" Type="http://schemas.openxmlformats.org/officeDocument/2006/relationships/printerSettings" Target="../printerSettings/printerSettings24.bin"/><Relationship Id="rId14"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41.bin"/><Relationship Id="rId13" Type="http://schemas.openxmlformats.org/officeDocument/2006/relationships/printerSettings" Target="../printerSettings/printerSettings46.bin"/><Relationship Id="rId18" Type="http://schemas.openxmlformats.org/officeDocument/2006/relationships/printerSettings" Target="../printerSettings/printerSettings51.bin"/><Relationship Id="rId3" Type="http://schemas.openxmlformats.org/officeDocument/2006/relationships/printerSettings" Target="../printerSettings/printerSettings36.bin"/><Relationship Id="rId7" Type="http://schemas.openxmlformats.org/officeDocument/2006/relationships/printerSettings" Target="../printerSettings/printerSettings40.bin"/><Relationship Id="rId12" Type="http://schemas.openxmlformats.org/officeDocument/2006/relationships/printerSettings" Target="../printerSettings/printerSettings45.bin"/><Relationship Id="rId17" Type="http://schemas.openxmlformats.org/officeDocument/2006/relationships/printerSettings" Target="../printerSettings/printerSettings50.bin"/><Relationship Id="rId2" Type="http://schemas.openxmlformats.org/officeDocument/2006/relationships/printerSettings" Target="../printerSettings/printerSettings35.bin"/><Relationship Id="rId16" Type="http://schemas.openxmlformats.org/officeDocument/2006/relationships/printerSettings" Target="../printerSettings/printerSettings49.bin"/><Relationship Id="rId1" Type="http://schemas.openxmlformats.org/officeDocument/2006/relationships/printerSettings" Target="../printerSettings/printerSettings34.bin"/><Relationship Id="rId6" Type="http://schemas.openxmlformats.org/officeDocument/2006/relationships/printerSettings" Target="../printerSettings/printerSettings39.bin"/><Relationship Id="rId11" Type="http://schemas.openxmlformats.org/officeDocument/2006/relationships/printerSettings" Target="../printerSettings/printerSettings44.bin"/><Relationship Id="rId5" Type="http://schemas.openxmlformats.org/officeDocument/2006/relationships/printerSettings" Target="../printerSettings/printerSettings38.bin"/><Relationship Id="rId15" Type="http://schemas.openxmlformats.org/officeDocument/2006/relationships/printerSettings" Target="../printerSettings/printerSettings48.bin"/><Relationship Id="rId10" Type="http://schemas.openxmlformats.org/officeDocument/2006/relationships/printerSettings" Target="../printerSettings/printerSettings43.bin"/><Relationship Id="rId19" Type="http://schemas.openxmlformats.org/officeDocument/2006/relationships/drawing" Target="../drawings/drawing2.xml"/><Relationship Id="rId4" Type="http://schemas.openxmlformats.org/officeDocument/2006/relationships/printerSettings" Target="../printerSettings/printerSettings37.bin"/><Relationship Id="rId9" Type="http://schemas.openxmlformats.org/officeDocument/2006/relationships/printerSettings" Target="../printerSettings/printerSettings42.bin"/><Relationship Id="rId14" Type="http://schemas.openxmlformats.org/officeDocument/2006/relationships/printerSettings" Target="../printerSettings/printerSettings47.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9.bin"/><Relationship Id="rId13" Type="http://schemas.openxmlformats.org/officeDocument/2006/relationships/printerSettings" Target="../printerSettings/printerSettings64.bin"/><Relationship Id="rId3" Type="http://schemas.openxmlformats.org/officeDocument/2006/relationships/printerSettings" Target="../printerSettings/printerSettings54.bin"/><Relationship Id="rId7" Type="http://schemas.openxmlformats.org/officeDocument/2006/relationships/printerSettings" Target="../printerSettings/printerSettings58.bin"/><Relationship Id="rId12" Type="http://schemas.openxmlformats.org/officeDocument/2006/relationships/printerSettings" Target="../printerSettings/printerSettings63.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6" Type="http://schemas.openxmlformats.org/officeDocument/2006/relationships/printerSettings" Target="../printerSettings/printerSettings57.bin"/><Relationship Id="rId11" Type="http://schemas.openxmlformats.org/officeDocument/2006/relationships/printerSettings" Target="../printerSettings/printerSettings62.bin"/><Relationship Id="rId5" Type="http://schemas.openxmlformats.org/officeDocument/2006/relationships/printerSettings" Target="../printerSettings/printerSettings56.bin"/><Relationship Id="rId15" Type="http://schemas.openxmlformats.org/officeDocument/2006/relationships/printerSettings" Target="../printerSettings/printerSettings66.bin"/><Relationship Id="rId10" Type="http://schemas.openxmlformats.org/officeDocument/2006/relationships/printerSettings" Target="../printerSettings/printerSettings61.bin"/><Relationship Id="rId4" Type="http://schemas.openxmlformats.org/officeDocument/2006/relationships/printerSettings" Target="../printerSettings/printerSettings55.bin"/><Relationship Id="rId9" Type="http://schemas.openxmlformats.org/officeDocument/2006/relationships/printerSettings" Target="../printerSettings/printerSettings60.bin"/><Relationship Id="rId14" Type="http://schemas.openxmlformats.org/officeDocument/2006/relationships/printerSettings" Target="../printerSettings/printerSettings6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5" Type="http://schemas.openxmlformats.org/officeDocument/2006/relationships/printerSettings" Target="../printerSettings/printerSettings71.bin"/><Relationship Id="rId4" Type="http://schemas.openxmlformats.org/officeDocument/2006/relationships/printerSettings" Target="../printerSettings/printerSettings7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74.bin"/><Relationship Id="rId2" Type="http://schemas.openxmlformats.org/officeDocument/2006/relationships/printerSettings" Target="../printerSettings/printerSettings73.bin"/><Relationship Id="rId1" Type="http://schemas.openxmlformats.org/officeDocument/2006/relationships/printerSettings" Target="../printerSettings/printerSettings72.bin"/><Relationship Id="rId5" Type="http://schemas.openxmlformats.org/officeDocument/2006/relationships/printerSettings" Target="../printerSettings/printerSettings76.bin"/><Relationship Id="rId4" Type="http://schemas.openxmlformats.org/officeDocument/2006/relationships/printerSettings" Target="../printerSettings/printerSettings75.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9.bin"/><Relationship Id="rId2" Type="http://schemas.openxmlformats.org/officeDocument/2006/relationships/printerSettings" Target="../printerSettings/printerSettings78.bin"/><Relationship Id="rId1" Type="http://schemas.openxmlformats.org/officeDocument/2006/relationships/printerSettings" Target="../printerSettings/printerSettings77.bin"/><Relationship Id="rId5" Type="http://schemas.openxmlformats.org/officeDocument/2006/relationships/printerSettings" Target="../printerSettings/printerSettings81.bin"/><Relationship Id="rId4" Type="http://schemas.openxmlformats.org/officeDocument/2006/relationships/printerSettings" Target="../printerSettings/printerSettings8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4.bin"/><Relationship Id="rId2" Type="http://schemas.openxmlformats.org/officeDocument/2006/relationships/printerSettings" Target="../printerSettings/printerSettings83.bin"/><Relationship Id="rId1" Type="http://schemas.openxmlformats.org/officeDocument/2006/relationships/printerSettings" Target="../printerSettings/printerSettings82.bin"/><Relationship Id="rId5" Type="http://schemas.openxmlformats.org/officeDocument/2006/relationships/printerSettings" Target="../printerSettings/printerSettings86.bin"/><Relationship Id="rId4" Type="http://schemas.openxmlformats.org/officeDocument/2006/relationships/printerSettings" Target="../printerSettings/printerSettings8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16"/>
  </sheetPr>
  <dimension ref="A1:G22"/>
  <sheetViews>
    <sheetView tabSelected="1" view="pageBreakPreview" zoomScaleNormal="100" zoomScaleSheetLayoutView="100" workbookViewId="0">
      <selection activeCell="K1" sqref="K1"/>
    </sheetView>
  </sheetViews>
  <sheetFormatPr defaultRowHeight="16.5"/>
  <cols>
    <col min="1" max="1" width="38" style="112" customWidth="1"/>
    <col min="2" max="2" width="10.28515625" style="112" customWidth="1"/>
    <col min="3" max="3" width="33.85546875" style="112" customWidth="1"/>
    <col min="4" max="4" width="13.140625" style="84" hidden="1" customWidth="1"/>
    <col min="5" max="5" width="8" style="84" hidden="1" customWidth="1"/>
    <col min="6" max="7" width="9.140625" style="84" hidden="1" customWidth="1"/>
    <col min="8" max="18" width="9.140625" style="84" customWidth="1"/>
    <col min="19" max="19" width="7.140625" style="84" customWidth="1"/>
    <col min="20" max="20" width="4.28515625" style="84" customWidth="1"/>
    <col min="21" max="16384" width="9.140625" style="84"/>
  </cols>
  <sheetData>
    <row r="1" spans="1:4" ht="81.75" customHeight="1">
      <c r="A1" s="360" t="s">
        <v>360</v>
      </c>
      <c r="B1" s="360"/>
      <c r="C1" s="360"/>
      <c r="D1" s="124"/>
    </row>
    <row r="2" spans="1:4" ht="32.25" customHeight="1">
      <c r="A2" s="361" t="s">
        <v>510</v>
      </c>
      <c r="B2" s="361"/>
      <c r="C2" s="361"/>
      <c r="D2" s="123"/>
    </row>
    <row r="3" spans="1:4" ht="20.25" customHeight="1">
      <c r="A3" s="362" t="s">
        <v>0</v>
      </c>
      <c r="B3" s="362"/>
      <c r="C3" s="362"/>
    </row>
    <row r="4" spans="1:4" ht="17.25" thickBot="1">
      <c r="A4" s="85"/>
      <c r="B4" s="85"/>
      <c r="C4" s="86"/>
    </row>
    <row r="5" spans="1:4" ht="32.25" customHeight="1">
      <c r="A5" s="87" t="s">
        <v>1</v>
      </c>
      <c r="B5" s="88"/>
      <c r="C5" s="113" t="s">
        <v>2</v>
      </c>
    </row>
    <row r="6" spans="1:4" ht="36" hidden="1" customHeight="1">
      <c r="A6" s="89"/>
      <c r="B6" s="90"/>
      <c r="C6" s="119"/>
    </row>
    <row r="7" spans="1:4" ht="31.5" hidden="1" customHeight="1">
      <c r="A7" s="91" t="str">
        <f>IF(C5= "Joint Venture Bid", "Total Nos. of  Partners in the JV [excluding the Lead Partner]", "")</f>
        <v/>
      </c>
      <c r="B7" s="92"/>
      <c r="C7" s="120"/>
    </row>
    <row r="8" spans="1:4" ht="16.5" hidden="1" customHeight="1">
      <c r="A8" s="93"/>
      <c r="B8" s="94"/>
      <c r="C8" s="121"/>
    </row>
    <row r="9" spans="1:4">
      <c r="A9" s="95" t="str">
        <f>IF(F5=3, "Name of the Lead Partner", "Name of the Bidder")</f>
        <v>Name of the Bidder</v>
      </c>
      <c r="B9" s="96"/>
      <c r="C9" s="113"/>
      <c r="D9" s="84" t="b">
        <f>ISBLANK(C9)</f>
        <v>1</v>
      </c>
    </row>
    <row r="10" spans="1:4">
      <c r="A10" s="97" t="s">
        <v>3</v>
      </c>
      <c r="B10" s="98"/>
      <c r="C10" s="114"/>
      <c r="D10" s="84" t="b">
        <f>ISBLANK(C10)</f>
        <v>1</v>
      </c>
    </row>
    <row r="11" spans="1:4">
      <c r="A11" s="99"/>
      <c r="B11" s="100"/>
      <c r="C11" s="114"/>
      <c r="D11" s="84" t="b">
        <f>ISBLANK(C11)</f>
        <v>1</v>
      </c>
    </row>
    <row r="12" spans="1:4">
      <c r="A12" s="101"/>
      <c r="B12" s="102"/>
      <c r="C12" s="115"/>
      <c r="D12" s="84" t="b">
        <f>ISBLANK(C12)</f>
        <v>1</v>
      </c>
    </row>
    <row r="13" spans="1:4">
      <c r="A13" s="103"/>
      <c r="B13" s="86"/>
      <c r="C13" s="104"/>
    </row>
    <row r="14" spans="1:4">
      <c r="A14" s="105" t="s">
        <v>4</v>
      </c>
      <c r="B14" s="106"/>
      <c r="C14" s="116"/>
      <c r="D14" s="84" t="b">
        <f>ISBLANK(C14)</f>
        <v>1</v>
      </c>
    </row>
    <row r="15" spans="1:4">
      <c r="A15" s="105" t="s">
        <v>5</v>
      </c>
      <c r="B15" s="151" t="s">
        <v>6</v>
      </c>
      <c r="C15" s="115"/>
      <c r="D15" s="84" t="b">
        <f>ISBLANK(C15)</f>
        <v>1</v>
      </c>
    </row>
    <row r="16" spans="1:4">
      <c r="A16" s="103"/>
      <c r="B16" s="86"/>
      <c r="C16" s="104"/>
    </row>
    <row r="17" spans="1:5">
      <c r="A17" s="105" t="s">
        <v>7</v>
      </c>
      <c r="B17" s="106"/>
      <c r="C17" s="116"/>
      <c r="D17" s="84" t="b">
        <f>ISBLANK(C17)</f>
        <v>1</v>
      </c>
    </row>
    <row r="18" spans="1:5">
      <c r="A18" s="105" t="s">
        <v>8</v>
      </c>
      <c r="B18" s="106"/>
      <c r="C18" s="117"/>
      <c r="D18" s="84" t="b">
        <f>ISBLANK(C18)</f>
        <v>1</v>
      </c>
    </row>
    <row r="19" spans="1:5">
      <c r="A19" s="107"/>
      <c r="B19" s="108"/>
      <c r="C19" s="109"/>
    </row>
    <row r="20" spans="1:5">
      <c r="A20" s="105" t="s">
        <v>9</v>
      </c>
      <c r="B20" s="106"/>
      <c r="C20" s="122"/>
      <c r="D20" s="84" t="b">
        <f>ISBLANK(C20)</f>
        <v>1</v>
      </c>
    </row>
    <row r="21" spans="1:5" ht="22.5" customHeight="1" thickBot="1">
      <c r="A21" s="110" t="s">
        <v>10</v>
      </c>
      <c r="B21" s="111"/>
      <c r="C21" s="118"/>
      <c r="D21" s="84" t="b">
        <f>ISBLANK(C21)</f>
        <v>1</v>
      </c>
      <c r="E21" s="153" t="str">
        <f>IF(COUNTIF(D9:D21,"TRUE"),"False","Sheet OK")</f>
        <v>False</v>
      </c>
    </row>
    <row r="22" spans="1:5" ht="36.75" customHeight="1">
      <c r="C22" s="129" t="str">
        <f>IF(E21="False","ENTER DETAILS","Sheet OK")</f>
        <v>ENTER DETAILS</v>
      </c>
      <c r="D22" s="129"/>
      <c r="E22" s="129"/>
    </row>
  </sheetData>
  <sheetProtection algorithmName="SHA-512" hashValue="okOeVKHIURa8k0P1rt38nr8ekCtjVU4gA9jljTHArqJLSfydYNtyynabeioD8FOEU0km7Govhl6//cRe+B4D3g==" saltValue="2a2G3OVpbqcDRiFU0fxGbA==" spinCount="100000" sheet="1" formatColumns="0" formatRows="0"/>
  <customSheetViews>
    <customSheetView guid="{F3854C08-3477-4F6D-851C-40DFA3C6F6FE}" showPageBreaks="1" printArea="1" hiddenRows="1" hiddenColumns="1" view="pageBreakPreview">
      <selection activeCell="C5" sqref="C5"/>
      <pageMargins left="0" right="0" top="0" bottom="0" header="0" footer="0"/>
      <pageSetup scale="105" orientation="portrait" r:id="rId1"/>
      <headerFooter alignWithMargins="0"/>
    </customSheetView>
    <customSheetView guid="{768FBB31-C98F-42D8-8A21-9E4C92CB0C4E}" showPageBreaks="1" printArea="1" hiddenRows="1" hiddenColumns="1" view="pageBreakPreview">
      <selection activeCell="C5" sqref="C5"/>
      <pageMargins left="0" right="0" top="0" bottom="0" header="0" footer="0"/>
      <pageSetup scale="105" orientation="portrait" r:id="rId2"/>
      <headerFooter alignWithMargins="0"/>
    </customSheetView>
    <customSheetView guid="{71DFD631-F0FC-4D77-B088-495FC5677788}" showPageBreaks="1" printArea="1" hiddenRows="1" view="pageBreakPreview">
      <selection activeCell="C5" sqref="C5"/>
      <pageMargins left="0" right="0" top="0" bottom="0" header="0" footer="0"/>
      <pageSetup scale="105" orientation="portrait" r:id="rId3"/>
      <headerFooter alignWithMargins="0"/>
    </customSheetView>
    <customSheetView guid="{6F637C86-117D-4792-B5D4-37E20B1C50B5}" hiddenRows="1" hiddenColumns="1" topLeftCell="B1">
      <selection activeCell="D11" sqref="D11"/>
      <pageMargins left="0" right="0" top="0" bottom="0" header="0" footer="0"/>
      <pageSetup scale="105" orientation="portrait" r:id="rId4"/>
      <headerFooter alignWithMargins="0"/>
    </customSheetView>
    <customSheetView guid="{DF819C10-7533-4A2E-B278-90B3B38A4AE6}" hiddenRows="1" hiddenColumns="1" topLeftCell="B18">
      <selection activeCell="D30" sqref="D30"/>
      <pageMargins left="0" right="0" top="0" bottom="0" header="0" footer="0"/>
      <pageSetup scale="105" orientation="portrait" r:id="rId5"/>
      <headerFooter alignWithMargins="0"/>
    </customSheetView>
    <customSheetView guid="{863DE73B-EDD5-4C94-B877-7C156CB081F7}" hiddenRows="1" hiddenColumns="1" topLeftCell="B1">
      <selection activeCell="D33" sqref="D33"/>
      <pageMargins left="0" right="0" top="0" bottom="0" header="0" footer="0"/>
      <pageSetup scale="105" orientation="portrait" horizontalDpi="300" verticalDpi="300" r:id="rId6"/>
      <headerFooter alignWithMargins="0"/>
    </customSheetView>
    <customSheetView guid="{6B2C1320-5106-401D-86E8-03FFC7419150}" showPageBreaks="1" printArea="1" hiddenRows="1" hiddenColumns="1" view="pageBreakPreview" showRuler="0" topLeftCell="B1">
      <selection activeCell="D6" sqref="D6"/>
      <pageMargins left="0" right="0" top="0" bottom="0" header="0" footer="0"/>
      <pageSetup scale="105" orientation="portrait" horizontalDpi="300" verticalDpi="300" r:id="rId7"/>
      <headerFooter alignWithMargins="0"/>
    </customSheetView>
    <customSheetView guid="{3545AE1A-D3DD-4FC8-880A-180A3F66AD42}" showPageBreaks="1" printArea="1" hiddenRows="1" hiddenColumns="1" view="pageBreakPreview" topLeftCell="B4">
      <selection activeCell="D8" sqref="D8"/>
      <pageMargins left="0" right="0" top="0" bottom="0" header="0" footer="0"/>
      <pageSetup scale="105" orientation="portrait" horizontalDpi="300" verticalDpi="300" r:id="rId8"/>
      <headerFooter alignWithMargins="0"/>
    </customSheetView>
    <customSheetView guid="{C0D2F720-9CF1-451B-A21B-46E9EE29F95A}" showPageBreaks="1" printArea="1" hiddenRows="1" hiddenColumns="1" view="pageBreakPreview" topLeftCell="B4">
      <selection activeCell="D8" sqref="D8"/>
      <pageMargins left="0" right="0" top="0" bottom="0" header="0" footer="0"/>
      <pageSetup scale="105" orientation="portrait" horizontalDpi="300" verticalDpi="300" r:id="rId9"/>
      <headerFooter alignWithMargins="0"/>
    </customSheetView>
    <customSheetView guid="{629BDD3E-4046-451D-8D01-11325237A091}" hiddenRows="1" hiddenColumns="1" topLeftCell="B19">
      <selection activeCell="D6" sqref="D6"/>
      <pageMargins left="0" right="0" top="0" bottom="0" header="0" footer="0"/>
      <pageSetup scale="105" orientation="portrait" horizontalDpi="300" verticalDpi="300" r:id="rId10"/>
      <headerFooter alignWithMargins="0"/>
    </customSheetView>
    <customSheetView guid="{61A8E90E-9DEC-4083-98B2-482D9678BA93}" hiddenRows="1" hiddenColumns="1" topLeftCell="B1">
      <selection activeCell="B11" sqref="A11:IV12"/>
      <pageMargins left="0" right="0" top="0" bottom="0" header="0" footer="0"/>
      <pageSetup scale="105" orientation="portrait" horizontalDpi="300" verticalDpi="300" r:id="rId11"/>
      <headerFooter alignWithMargins="0"/>
    </customSheetView>
    <customSheetView guid="{9CE94B9F-4902-4B08-AE4E-74E93D8E789E}" hiddenRows="1" hiddenColumns="1" topLeftCell="B45">
      <selection activeCell="D30" sqref="D30"/>
      <pageMargins left="0" right="0" top="0" bottom="0" header="0" footer="0"/>
      <pageSetup scale="105" orientation="portrait" r:id="rId12"/>
      <headerFooter alignWithMargins="0"/>
    </customSheetView>
    <customSheetView guid="{A60C0BDD-7FB1-4EBA-A0E1-529280DA1A28}" hiddenRows="1" hiddenColumns="1" topLeftCell="B1">
      <selection activeCell="D11" sqref="D11"/>
      <pageMargins left="0" right="0" top="0" bottom="0" header="0" footer="0"/>
      <pageSetup scale="105" orientation="portrait" r:id="rId13"/>
      <headerFooter alignWithMargins="0"/>
    </customSheetView>
    <customSheetView guid="{FAE469C4-CC0E-407B-871F-7B3C94956CEC}" showPageBreaks="1" printArea="1" hiddenRows="1" view="pageBreakPreview">
      <selection activeCell="C24" sqref="C24"/>
      <pageMargins left="0" right="0" top="0" bottom="0" header="0" footer="0"/>
      <pageSetup scale="105" orientation="portrait" r:id="rId14"/>
      <headerFooter alignWithMargins="0"/>
    </customSheetView>
  </customSheetViews>
  <mergeCells count="3">
    <mergeCell ref="A1:C1"/>
    <mergeCell ref="A2:C2"/>
    <mergeCell ref="A3:C3"/>
  </mergeCells>
  <phoneticPr fontId="29" type="noConversion"/>
  <conditionalFormatting sqref="C7">
    <cfRule type="expression" dxfId="10" priority="15" stopIfTrue="1">
      <formula>$A$7="Total Nos. of  Partners in the JV [excluding the Lead Partner]"</formula>
    </cfRule>
  </conditionalFormatting>
  <conditionalFormatting sqref="C8">
    <cfRule type="expression" dxfId="9" priority="16" stopIfTrue="1">
      <formula>$U$7=0</formula>
    </cfRule>
  </conditionalFormatting>
  <conditionalFormatting sqref="C22">
    <cfRule type="colorScale" priority="3">
      <colorScale>
        <cfvo type="min"/>
        <cfvo type="max"/>
        <color rgb="FF92D050"/>
        <color rgb="FF92D050"/>
      </colorScale>
    </cfRule>
  </conditionalFormatting>
  <dataValidations count="4">
    <dataValidation type="list" allowBlank="1" showInputMessage="1" showErrorMessage="1" sqref="C7" xr:uid="{00000000-0002-0000-0000-000000000000}">
      <formula1>#REF!</formula1>
    </dataValidation>
    <dataValidation showDropDown="1" showInputMessage="1" showErrorMessage="1" sqref="C5" xr:uid="{00000000-0002-0000-0000-000001000000}"/>
    <dataValidation type="date" allowBlank="1" showInputMessage="1" showErrorMessage="1" error="Enter date in dd-mmm-yy format. Example 01-oct-10" sqref="C20" xr:uid="{00000000-0002-0000-0000-000002000000}">
      <formula1>#REF!</formula1>
      <formula2>V17</formula2>
    </dataValidation>
    <dataValidation type="whole" allowBlank="1" showInputMessage="1" showErrorMessage="1" sqref="C15" xr:uid="{00000000-0002-0000-0000-000003000000}">
      <formula1>5000000000</formula1>
      <formula2>10000000000</formula2>
    </dataValidation>
  </dataValidations>
  <pageMargins left="0.86" right="0.32" top="1.2849999999999999" bottom="0.31" header="0.54" footer="0.19"/>
  <pageSetup paperSize="9" scale="99" orientation="portrait" r:id="rId15"/>
  <headerFooter alignWithMargins="0"/>
  <legacyDrawing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4"/>
  <dimension ref="A1:I39"/>
  <sheetViews>
    <sheetView showGridLines="0" showZeros="0" topLeftCell="A10" zoomScaleNormal="100" zoomScaleSheetLayoutView="100" workbookViewId="0">
      <selection activeCell="F15" sqref="F15"/>
    </sheetView>
  </sheetViews>
  <sheetFormatPr defaultRowHeight="16.5"/>
  <cols>
    <col min="1" max="1" width="12.140625" style="67" customWidth="1"/>
    <col min="2" max="2" width="20.5703125" style="67" customWidth="1"/>
    <col min="3" max="3" width="11.42578125" style="67" customWidth="1"/>
    <col min="4" max="4" width="23" style="67" customWidth="1"/>
    <col min="5" max="5" width="39.28515625" style="67" customWidth="1"/>
    <col min="6" max="8" width="9.140625" style="21"/>
    <col min="9" max="16384" width="9.140625" style="20"/>
  </cols>
  <sheetData>
    <row r="1" spans="1:9" ht="21.75" customHeight="1">
      <c r="A1" s="61" t="e">
        <f>#REF!</f>
        <v>#REF!</v>
      </c>
      <c r="B1" s="74"/>
      <c r="C1" s="74"/>
      <c r="D1" s="74"/>
      <c r="E1" s="60" t="s">
        <v>11</v>
      </c>
    </row>
    <row r="2" spans="1:9" ht="15.75">
      <c r="A2" s="75"/>
      <c r="B2" s="75"/>
      <c r="C2" s="75"/>
      <c r="D2" s="75"/>
      <c r="E2" s="75"/>
    </row>
    <row r="3" spans="1:9" ht="63.75" customHeight="1">
      <c r="A3" s="365" t="e">
        <f>#REF!</f>
        <v>#REF!</v>
      </c>
      <c r="B3" s="365"/>
      <c r="C3" s="365"/>
      <c r="D3" s="365"/>
      <c r="E3" s="365"/>
      <c r="F3" s="54"/>
      <c r="G3" s="54"/>
      <c r="H3" s="54"/>
    </row>
    <row r="4" spans="1:9" ht="20.100000000000001" customHeight="1">
      <c r="A4" s="72"/>
      <c r="H4" s="22"/>
      <c r="I4" s="23"/>
    </row>
    <row r="5" spans="1:9" ht="20.100000000000001" customHeight="1">
      <c r="A5" s="366" t="s">
        <v>12</v>
      </c>
      <c r="B5" s="366"/>
      <c r="C5" s="366"/>
      <c r="D5" s="366"/>
      <c r="E5" s="366"/>
      <c r="F5" s="24"/>
      <c r="H5" s="22"/>
      <c r="I5" s="23"/>
    </row>
    <row r="6" spans="1:9" ht="20.100000000000001" customHeight="1">
      <c r="A6" s="76"/>
      <c r="H6" s="22"/>
      <c r="I6" s="23"/>
    </row>
    <row r="7" spans="1:9" ht="20.100000000000001" customHeight="1">
      <c r="A7" s="63" t="s">
        <v>13</v>
      </c>
      <c r="E7" s="65" t="s">
        <v>13</v>
      </c>
      <c r="H7" s="22"/>
      <c r="I7" s="23"/>
    </row>
    <row r="8" spans="1:9" ht="36" customHeight="1">
      <c r="A8" s="367" t="e">
        <f>#REF!</f>
        <v>#REF!</v>
      </c>
      <c r="B8" s="367"/>
      <c r="C8" s="367"/>
      <c r="D8" s="367"/>
      <c r="E8" s="66" t="e">
        <f>#REF!</f>
        <v>#REF!</v>
      </c>
      <c r="H8" s="22"/>
      <c r="I8" s="23"/>
    </row>
    <row r="9" spans="1:9">
      <c r="A9" s="77" t="s">
        <v>14</v>
      </c>
      <c r="B9" s="368" t="e">
        <f>#REF!</f>
        <v>#REF!</v>
      </c>
      <c r="C9" s="368"/>
      <c r="D9" s="368"/>
      <c r="E9" s="66" t="e">
        <f>#REF!</f>
        <v>#REF!</v>
      </c>
      <c r="H9" s="22"/>
      <c r="I9" s="23"/>
    </row>
    <row r="10" spans="1:9">
      <c r="A10" s="77" t="s">
        <v>15</v>
      </c>
      <c r="B10" s="363" t="e">
        <f>#REF!</f>
        <v>#REF!</v>
      </c>
      <c r="C10" s="363"/>
      <c r="D10" s="363"/>
      <c r="E10" s="66" t="e">
        <f>#REF!</f>
        <v>#REF!</v>
      </c>
      <c r="H10" s="22"/>
      <c r="I10" s="23"/>
    </row>
    <row r="11" spans="1:9">
      <c r="B11" s="363" t="e">
        <f>#REF!</f>
        <v>#REF!</v>
      </c>
      <c r="C11" s="363"/>
      <c r="D11" s="363"/>
      <c r="E11" s="66" t="e">
        <f>#REF!</f>
        <v>#REF!</v>
      </c>
    </row>
    <row r="12" spans="1:9">
      <c r="A12" s="76"/>
      <c r="B12" s="363" t="e">
        <f>#REF!</f>
        <v>#REF!</v>
      </c>
      <c r="C12" s="363"/>
      <c r="D12" s="363"/>
      <c r="E12" s="78" t="e">
        <f>#REF!</f>
        <v>#REF!</v>
      </c>
    </row>
    <row r="13" spans="1:9" ht="20.100000000000001" customHeight="1">
      <c r="A13" s="76"/>
      <c r="B13" s="79"/>
      <c r="C13" s="79"/>
      <c r="D13" s="79"/>
      <c r="E13" s="62"/>
    </row>
    <row r="14" spans="1:9" ht="20.100000000000001" customHeight="1">
      <c r="A14" s="67" t="s">
        <v>16</v>
      </c>
    </row>
    <row r="15" spans="1:9" ht="20.100000000000001" customHeight="1">
      <c r="A15" s="76"/>
    </row>
    <row r="16" spans="1:9" ht="24.75" customHeight="1">
      <c r="A16" s="364" t="s">
        <v>17</v>
      </c>
      <c r="B16" s="364"/>
      <c r="C16" s="364"/>
      <c r="D16" s="364"/>
      <c r="E16" s="364"/>
    </row>
    <row r="17" spans="1:5" ht="20.100000000000001" customHeight="1">
      <c r="A17" s="76"/>
    </row>
    <row r="18" spans="1:5" ht="20.100000000000001" customHeight="1">
      <c r="A18" s="80"/>
    </row>
    <row r="19" spans="1:5" ht="20.100000000000001" customHeight="1"/>
    <row r="20" spans="1:5" ht="20.100000000000001" customHeight="1">
      <c r="A20" s="80"/>
    </row>
    <row r="21" spans="1:5" ht="20.100000000000001" customHeight="1">
      <c r="A21" s="80"/>
    </row>
    <row r="22" spans="1:5" ht="20.100000000000001" customHeight="1"/>
    <row r="23" spans="1:5" ht="33" customHeight="1">
      <c r="D23" s="69"/>
    </row>
    <row r="24" spans="1:5" ht="33" customHeight="1">
      <c r="A24" s="68" t="s">
        <v>18</v>
      </c>
      <c r="B24" s="81">
        <f>'Name of Bidder'!C20</f>
        <v>0</v>
      </c>
      <c r="C24" s="82"/>
      <c r="D24" s="69" t="s">
        <v>19</v>
      </c>
      <c r="E24" s="83">
        <f>'Name of Bidder'!C17</f>
        <v>0</v>
      </c>
    </row>
    <row r="25" spans="1:5" ht="33" customHeight="1">
      <c r="A25" s="68" t="s">
        <v>20</v>
      </c>
      <c r="B25" s="83">
        <f>'Name of Bidder'!C21</f>
        <v>0</v>
      </c>
      <c r="C25" s="82"/>
      <c r="D25" s="69" t="s">
        <v>21</v>
      </c>
      <c r="E25" s="83">
        <f>'Name of Bidder'!C18</f>
        <v>0</v>
      </c>
    </row>
    <row r="26" spans="1:5" ht="33" customHeight="1">
      <c r="D26" s="69"/>
    </row>
    <row r="27" spans="1:5" ht="20.100000000000001" customHeight="1"/>
    <row r="28" spans="1:5" ht="20.100000000000001" customHeight="1">
      <c r="A28" s="64"/>
    </row>
    <row r="29" spans="1:5" ht="20.100000000000001" customHeight="1"/>
    <row r="30" spans="1:5" ht="20.100000000000001" customHeight="1"/>
    <row r="31" spans="1:5" ht="20.100000000000001" customHeight="1">
      <c r="A31" s="64"/>
    </row>
    <row r="32" spans="1:5" ht="20.100000000000001" customHeight="1"/>
    <row r="33" spans="1:1" ht="20.100000000000001" customHeight="1">
      <c r="A33" s="64"/>
    </row>
    <row r="34" spans="1:1" ht="20.100000000000001" customHeight="1"/>
    <row r="35" spans="1:1" ht="20.100000000000001" customHeight="1">
      <c r="A35" s="64"/>
    </row>
    <row r="36" spans="1:1" ht="20.100000000000001" customHeight="1"/>
    <row r="37" spans="1:1" ht="20.100000000000001" customHeight="1"/>
    <row r="38" spans="1:1" ht="20.100000000000001" customHeight="1"/>
    <row r="39" spans="1:1" ht="20.100000000000001" customHeight="1"/>
  </sheetData>
  <sheetProtection selectLockedCells="1" selectUnlockedCells="1"/>
  <customSheetViews>
    <customSheetView guid="{F3854C08-3477-4F6D-851C-40DFA3C6F6FE}" showGridLines="0" zeroValues="0" state="hidden" topLeftCell="A10">
      <selection activeCell="F15" sqref="F15"/>
      <pageMargins left="0" right="0" top="0" bottom="0" header="0" footer="0"/>
      <pageSetup scale="97" orientation="portrait" r:id="rId1"/>
      <headerFooter alignWithMargins="0">
        <oddFooter>&amp;R&amp;"Book Antiqua,Bold"&amp;8 Page &amp;P of &amp;N</oddFooter>
      </headerFooter>
    </customSheetView>
    <customSheetView guid="{768FBB31-C98F-42D8-8A21-9E4C92CB0C4E}" showGridLines="0" zeroValues="0" state="hidden" topLeftCell="A10">
      <selection activeCell="F15" sqref="F15"/>
      <pageMargins left="0" right="0" top="0" bottom="0" header="0" footer="0"/>
      <pageSetup scale="97" orientation="portrait" r:id="rId2"/>
      <headerFooter alignWithMargins="0">
        <oddFooter>&amp;R&amp;"Book Antiqua,Bold"&amp;8 Page &amp;P of &amp;N</oddFooter>
      </headerFooter>
    </customSheetView>
    <customSheetView guid="{71DFD631-F0FC-4D77-B088-495FC5677788}" showGridLines="0" zeroValues="0" state="hidden" topLeftCell="A10">
      <selection activeCell="F15" sqref="F15"/>
      <pageMargins left="0" right="0" top="0" bottom="0" header="0" footer="0"/>
      <pageSetup scale="97" orientation="portrait" r:id="rId3"/>
      <headerFooter alignWithMargins="0">
        <oddFooter>&amp;R&amp;"Book Antiqua,Bold"&amp;8 Page &amp;P of &amp;N</oddFooter>
      </headerFooter>
    </customSheetView>
    <customSheetView guid="{6F637C86-117D-4792-B5D4-37E20B1C50B5}" showGridLines="0" zeroValues="0" state="hidden" topLeftCell="A10">
      <selection activeCell="F15" sqref="F15"/>
      <pageMargins left="0" right="0" top="0" bottom="0" header="0" footer="0"/>
      <pageSetup scale="97" orientation="portrait" r:id="rId4"/>
      <headerFooter alignWithMargins="0">
        <oddFooter>&amp;R&amp;"Book Antiqua,Bold"&amp;8 Page &amp;P of &amp;N</oddFooter>
      </headerFooter>
    </customSheetView>
    <customSheetView guid="{DF819C10-7533-4A2E-B278-90B3B38A4AE6}" showGridLines="0" zeroValues="0" state="hidden" topLeftCell="A10">
      <selection activeCell="F15" sqref="F15"/>
      <pageMargins left="0" right="0" top="0" bottom="0" header="0" footer="0"/>
      <pageSetup scale="97" orientation="portrait" r:id="rId5"/>
      <headerFooter alignWithMargins="0">
        <oddFooter>&amp;R&amp;"Book Antiqua,Bold"&amp;8 Page &amp;P of &amp;N</oddFooter>
      </headerFooter>
    </customSheetView>
    <customSheetView guid="{863DE73B-EDD5-4C94-B877-7C156CB081F7}" showGridLines="0" zeroValues="0">
      <selection activeCell="A8" sqref="A8:D8"/>
      <pageMargins left="0" right="0" top="0" bottom="0" header="0" footer="0"/>
      <pageSetup scale="97" orientation="portrait" r:id="rId6"/>
      <headerFooter alignWithMargins="0">
        <oddFooter>&amp;R&amp;"Book Antiqua,Bold"&amp;8 Page &amp;P of &amp;N</oddFooter>
      </headerFooter>
    </customSheetView>
    <customSheetView guid="{6B2C1320-5106-401D-86E8-03FFC7419150}" scale="85" showPageBreaks="1" showGridLines="0" zeroValues="0" printArea="1" view="pageBreakPreview" showRuler="0" topLeftCell="A4">
      <selection activeCell="G2" sqref="G2"/>
      <pageMargins left="0" right="0" top="0" bottom="0" header="0" footer="0"/>
      <pageSetup scale="97" orientation="portrait" r:id="rId7"/>
      <headerFooter alignWithMargins="0">
        <oddFooter>&amp;R&amp;"Book Antiqua,Bold"&amp;8 Page &amp;P of &amp;N</oddFooter>
      </headerFooter>
    </customSheetView>
    <customSheetView guid="{CD4CA1A8-824A-452F-BDBA-32A47C1B3013}" showPageBreaks="1" showGridLines="0" printArea="1" view="pageBreakPreview">
      <selection activeCell="A3" sqref="A3:E3"/>
      <pageMargins left="0" right="0" top="0" bottom="0" header="0" footer="0"/>
      <pageSetup scale="95" orientation="portrait" r:id="rId8"/>
      <headerFooter alignWithMargins="0">
        <oddFooter>&amp;R&amp;"Book Antiqua,Bold"&amp;8 Page &amp;P of &amp;N</oddFooter>
      </headerFooter>
    </customSheetView>
    <customSheetView guid="{237D8718-39ED-4FFE-B3B2-D1192F8D2E87}" scale="80" showPageBreaks="1" showGridLines="0" printArea="1" view="pageBreakPreview">
      <selection activeCell="A3" sqref="A3:E3"/>
      <pageMargins left="0" right="0" top="0" bottom="0" header="0" footer="0"/>
      <pageSetup scale="95" orientation="portrait" r:id="rId9"/>
      <headerFooter alignWithMargins="0">
        <oddFooter>&amp;R&amp;"Book Antiqua,Bold"&amp;8 Page &amp;P of &amp;N</oddFooter>
      </headerFooter>
    </customSheetView>
    <customSheetView guid="{1C70608C-646A-4043-A222-6253B5006A93}" showPageBreaks="1" showGridLines="0" printArea="1">
      <selection activeCell="A3" sqref="A3:E3"/>
      <pageMargins left="0" right="0" top="0" bottom="0" header="0" footer="0"/>
      <pageSetup scale="95" orientation="portrait" r:id="rId10"/>
      <headerFooter alignWithMargins="0">
        <oddFooter>&amp;R&amp;"Book Antiqua,Bold"&amp;8 Page &amp;P of &amp;N</oddFooter>
      </headerFooter>
    </customSheetView>
    <customSheetView guid="{3545AE1A-D3DD-4FC8-880A-180A3F66AD42}" scale="85" showPageBreaks="1" showGridLines="0" zeroValues="0" printArea="1" view="pageBreakPreview" topLeftCell="A19">
      <selection activeCell="A3" sqref="A3:E3"/>
      <pageMargins left="0" right="0" top="0" bottom="0" header="0" footer="0"/>
      <pageSetup scale="97" orientation="portrait" r:id="rId11"/>
      <headerFooter alignWithMargins="0">
        <oddFooter>&amp;R&amp;"Book Antiqua,Bold"&amp;8 Page &amp;P of &amp;N</oddFooter>
      </headerFooter>
    </customSheetView>
    <customSheetView guid="{C0D2F720-9CF1-451B-A21B-46E9EE29F95A}" scale="85" showPageBreaks="1" showGridLines="0" zeroValues="0" printArea="1" view="pageBreakPreview" topLeftCell="A19">
      <selection activeCell="A3" sqref="A3:E3"/>
      <pageMargins left="0" right="0" top="0" bottom="0" header="0" footer="0"/>
      <pageSetup scale="97" orientation="portrait" r:id="rId12"/>
      <headerFooter alignWithMargins="0">
        <oddFooter>&amp;R&amp;"Book Antiqua,Bold"&amp;8 Page &amp;P of &amp;N</oddFooter>
      </headerFooter>
    </customSheetView>
    <customSheetView guid="{629BDD3E-4046-451D-8D01-11325237A091}" showGridLines="0" zeroValues="0" topLeftCell="A8">
      <selection activeCell="A8" sqref="A8:D8"/>
      <pageMargins left="0" right="0" top="0" bottom="0" header="0" footer="0"/>
      <pageSetup scale="97" orientation="portrait" r:id="rId13"/>
      <headerFooter alignWithMargins="0">
        <oddFooter>&amp;R&amp;"Book Antiqua,Bold"&amp;8 Page &amp;P of &amp;N</oddFooter>
      </headerFooter>
    </customSheetView>
    <customSheetView guid="{61A8E90E-9DEC-4083-98B2-482D9678BA93}" showGridLines="0" zeroValues="0">
      <selection activeCell="B11" sqref="A11:IV12"/>
      <pageMargins left="0" right="0" top="0" bottom="0" header="0" footer="0"/>
      <pageSetup scale="97" orientation="portrait" r:id="rId14"/>
      <headerFooter alignWithMargins="0">
        <oddFooter>&amp;R&amp;"Book Antiqua,Bold"&amp;8 Page &amp;P of &amp;N</oddFooter>
      </headerFooter>
    </customSheetView>
    <customSheetView guid="{9CE94B9F-4902-4B08-AE4E-74E93D8E789E}" showGridLines="0" zeroValues="0" state="hidden" topLeftCell="A10">
      <selection activeCell="F15" sqref="F15"/>
      <pageMargins left="0" right="0" top="0" bottom="0" header="0" footer="0"/>
      <pageSetup scale="97" orientation="portrait" r:id="rId15"/>
      <headerFooter alignWithMargins="0">
        <oddFooter>&amp;R&amp;"Book Antiqua,Bold"&amp;8 Page &amp;P of &amp;N</oddFooter>
      </headerFooter>
    </customSheetView>
    <customSheetView guid="{A60C0BDD-7FB1-4EBA-A0E1-529280DA1A28}" showGridLines="0" zeroValues="0" state="hidden" topLeftCell="A10">
      <selection activeCell="F15" sqref="F15"/>
      <pageMargins left="0" right="0" top="0" bottom="0" header="0" footer="0"/>
      <pageSetup scale="97" orientation="portrait" r:id="rId16"/>
      <headerFooter alignWithMargins="0">
        <oddFooter>&amp;R&amp;"Book Antiqua,Bold"&amp;8 Page &amp;P of &amp;N</oddFooter>
      </headerFooter>
    </customSheetView>
    <customSheetView guid="{FAE469C4-CC0E-407B-871F-7B3C94956CEC}" showGridLines="0" zeroValues="0" state="hidden" topLeftCell="A10">
      <selection activeCell="F15" sqref="F15"/>
      <pageMargins left="0" right="0" top="0" bottom="0" header="0" footer="0"/>
      <pageSetup scale="97" orientation="portrait" r:id="rId17"/>
      <headerFooter alignWithMargins="0">
        <oddFooter>&amp;R&amp;"Book Antiqua,Bold"&amp;8 Page &amp;P of &amp;N</oddFooter>
      </headerFooter>
    </customSheetView>
  </customSheetViews>
  <mergeCells count="8">
    <mergeCell ref="B12:D12"/>
    <mergeCell ref="A16:E16"/>
    <mergeCell ref="A3:E3"/>
    <mergeCell ref="A5:E5"/>
    <mergeCell ref="A8:D8"/>
    <mergeCell ref="B9:D9"/>
    <mergeCell ref="B10:D10"/>
    <mergeCell ref="B11:D11"/>
  </mergeCells>
  <phoneticPr fontId="25" type="noConversion"/>
  <pageMargins left="0.59" right="0.49" top="0.57999999999999996" bottom="0.6" header="0.34" footer="0.35"/>
  <pageSetup scale="97" orientation="portrait" r:id="rId18"/>
  <headerFooter alignWithMargins="0">
    <oddFooter>&amp;R&amp;"Book Antiqua,Bold"&amp;8 Page &amp;P of &amp;N</oddFooter>
  </headerFooter>
  <drawing r:id="rId1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5"/>
  <dimension ref="A1:P250"/>
  <sheetViews>
    <sheetView showZeros="0" view="pageBreakPreview" topLeftCell="A35" zoomScaleNormal="100" zoomScaleSheetLayoutView="100" workbookViewId="0">
      <selection activeCell="H218" sqref="H218"/>
    </sheetView>
  </sheetViews>
  <sheetFormatPr defaultRowHeight="13.5"/>
  <cols>
    <col min="1" max="1" width="10" style="2" customWidth="1"/>
    <col min="2" max="2" width="10.7109375" style="2" customWidth="1"/>
    <col min="3" max="3" width="10.85546875" style="2" customWidth="1"/>
    <col min="4" max="9" width="10.7109375" style="2" customWidth="1"/>
    <col min="10" max="10" width="9.140625" style="2"/>
    <col min="11" max="16" width="9.140625" style="2" hidden="1" customWidth="1"/>
    <col min="17" max="16384" width="9.140625" style="2"/>
  </cols>
  <sheetData>
    <row r="1" spans="1:9" ht="27" customHeight="1">
      <c r="A1" s="373" t="s">
        <v>22</v>
      </c>
      <c r="B1" s="374"/>
      <c r="C1" s="374"/>
      <c r="D1" s="374"/>
      <c r="E1" s="374"/>
      <c r="F1" s="374"/>
      <c r="G1" s="374"/>
      <c r="H1" s="374"/>
      <c r="I1" s="375"/>
    </row>
    <row r="2" spans="1:9" ht="31.5" customHeight="1">
      <c r="A2" s="18" t="s">
        <v>23</v>
      </c>
      <c r="B2" s="369" t="s">
        <v>24</v>
      </c>
      <c r="C2" s="369"/>
      <c r="D2" s="369"/>
      <c r="E2" s="369"/>
      <c r="F2" s="369"/>
      <c r="G2" s="369"/>
      <c r="H2" s="369"/>
      <c r="I2" s="370"/>
    </row>
    <row r="3" spans="1:9" ht="36" customHeight="1">
      <c r="A3" s="18" t="s">
        <v>25</v>
      </c>
      <c r="B3" s="369" t="s">
        <v>26</v>
      </c>
      <c r="C3" s="369"/>
      <c r="D3" s="369"/>
      <c r="E3" s="369"/>
      <c r="F3" s="369"/>
      <c r="G3" s="369"/>
      <c r="H3" s="369"/>
      <c r="I3" s="370"/>
    </row>
    <row r="4" spans="1:9" ht="36" customHeight="1">
      <c r="A4" s="18" t="s">
        <v>27</v>
      </c>
      <c r="B4" s="369" t="s">
        <v>28</v>
      </c>
      <c r="C4" s="369"/>
      <c r="D4" s="369"/>
      <c r="E4" s="369"/>
      <c r="F4" s="369"/>
      <c r="G4" s="369"/>
      <c r="H4" s="369"/>
      <c r="I4" s="370"/>
    </row>
    <row r="5" spans="1:9" ht="36" customHeight="1">
      <c r="A5" s="18" t="s">
        <v>29</v>
      </c>
      <c r="B5" s="369" t="s">
        <v>30</v>
      </c>
      <c r="C5" s="369"/>
      <c r="D5" s="369"/>
      <c r="E5" s="369"/>
      <c r="F5" s="369"/>
      <c r="G5" s="369"/>
      <c r="H5" s="369"/>
      <c r="I5" s="370"/>
    </row>
    <row r="6" spans="1:9" ht="19.5" customHeight="1">
      <c r="A6" s="19" t="s">
        <v>31</v>
      </c>
      <c r="B6" s="371" t="s">
        <v>32</v>
      </c>
      <c r="C6" s="371"/>
      <c r="D6" s="371"/>
      <c r="E6" s="371"/>
      <c r="F6" s="371"/>
      <c r="G6" s="371"/>
      <c r="H6" s="371"/>
      <c r="I6" s="372"/>
    </row>
    <row r="7" spans="1:9" ht="15.75">
      <c r="A7" s="8"/>
      <c r="C7" s="8"/>
      <c r="D7" s="8"/>
      <c r="E7" s="8"/>
      <c r="F7" s="8"/>
      <c r="G7" s="8"/>
      <c r="H7" s="8"/>
      <c r="I7" s="8"/>
    </row>
    <row r="30" spans="1:11" ht="15">
      <c r="K30" s="58">
        <f>'Name of Bidder'!C9</f>
        <v>0</v>
      </c>
    </row>
    <row r="31" spans="1:11">
      <c r="A31" s="1"/>
      <c r="B31" s="1"/>
      <c r="C31" s="1"/>
      <c r="D31" s="1"/>
      <c r="E31" s="1"/>
      <c r="F31" s="1"/>
      <c r="G31" s="1"/>
      <c r="H31" s="1"/>
      <c r="I31" s="1"/>
      <c r="J31" s="1"/>
      <c r="K31" s="55">
        <f>'Name of Bidder'!C10</f>
        <v>0</v>
      </c>
    </row>
    <row r="32" spans="1:11">
      <c r="A32" s="1"/>
      <c r="B32" s="1"/>
      <c r="C32" s="1"/>
      <c r="D32" s="1"/>
      <c r="E32" s="1"/>
      <c r="F32" s="1"/>
      <c r="G32" s="1"/>
      <c r="H32" s="1"/>
      <c r="I32" s="1"/>
      <c r="J32" s="1"/>
      <c r="K32" s="55">
        <f>'Name of Bidder'!C11</f>
        <v>0</v>
      </c>
    </row>
    <row r="33" spans="1:16">
      <c r="A33" s="1"/>
      <c r="B33" s="1"/>
      <c r="C33" s="1"/>
      <c r="D33" s="1"/>
      <c r="E33" s="1"/>
      <c r="F33" s="1"/>
      <c r="G33" s="1"/>
      <c r="H33" s="1"/>
      <c r="I33" s="1"/>
      <c r="J33" s="1"/>
      <c r="K33" s="55">
        <f>'Name of Bidder'!C12</f>
        <v>0</v>
      </c>
    </row>
    <row r="34" spans="1:16">
      <c r="A34" s="1"/>
      <c r="B34" s="1"/>
      <c r="C34" s="1"/>
      <c r="D34" s="1"/>
      <c r="E34" s="1"/>
      <c r="F34" s="1"/>
      <c r="G34" s="1"/>
      <c r="H34" s="1"/>
      <c r="I34" s="1"/>
      <c r="J34" s="1"/>
    </row>
    <row r="35" spans="1:16" ht="18.75">
      <c r="A35" s="392" t="s">
        <v>33</v>
      </c>
      <c r="B35" s="392"/>
      <c r="C35" s="392"/>
      <c r="D35" s="392"/>
      <c r="E35" s="392"/>
      <c r="F35" s="392"/>
      <c r="G35" s="392"/>
      <c r="H35" s="392"/>
      <c r="I35" s="392"/>
      <c r="J35" s="1"/>
    </row>
    <row r="36" spans="1:16" ht="15.75">
      <c r="A36" s="385" t="s">
        <v>34</v>
      </c>
      <c r="B36" s="385"/>
      <c r="C36" s="385"/>
      <c r="D36" s="385"/>
      <c r="E36" s="385"/>
      <c r="F36" s="385"/>
      <c r="G36" s="385"/>
      <c r="H36" s="385"/>
      <c r="I36" s="385"/>
      <c r="J36" s="1"/>
      <c r="K36" s="58">
        <f>'Name of Bidder'!C14</f>
        <v>0</v>
      </c>
      <c r="O36" s="55" t="e">
        <f>'Name of Bidder'!#REF!</f>
        <v>#REF!</v>
      </c>
    </row>
    <row r="37" spans="1:16" ht="18.75">
      <c r="A37" s="386" t="s">
        <v>35</v>
      </c>
      <c r="B37" s="386"/>
      <c r="C37" s="386"/>
      <c r="D37" s="386"/>
      <c r="E37" s="386"/>
      <c r="F37" s="386"/>
      <c r="G37" s="386"/>
      <c r="H37" s="386"/>
      <c r="I37" s="386"/>
      <c r="J37" s="1"/>
      <c r="K37" s="58">
        <f>'Name of Bidder'!C15</f>
        <v>0</v>
      </c>
      <c r="O37" s="55" t="e">
        <f>'Name of Bidder'!#REF!</f>
        <v>#REF!</v>
      </c>
    </row>
    <row r="38" spans="1:16" ht="36" customHeight="1">
      <c r="A38" s="387" t="s">
        <v>36</v>
      </c>
      <c r="B38" s="387"/>
      <c r="C38" s="387"/>
      <c r="D38" s="387"/>
      <c r="E38" s="387"/>
      <c r="F38" s="387"/>
      <c r="G38" s="387"/>
      <c r="H38" s="387"/>
      <c r="I38" s="387"/>
      <c r="J38" s="1"/>
      <c r="K38" s="58" t="e">
        <f>'Name of Bidder'!#REF!</f>
        <v>#REF!</v>
      </c>
      <c r="O38" s="55" t="e">
        <f>'Name of Bidder'!#REF!</f>
        <v>#REF!</v>
      </c>
    </row>
    <row r="39" spans="1:16" ht="18.75">
      <c r="A39" s="386" t="s">
        <v>37</v>
      </c>
      <c r="B39" s="386"/>
      <c r="C39" s="386"/>
      <c r="D39" s="386"/>
      <c r="E39" s="386"/>
      <c r="F39" s="386"/>
      <c r="G39" s="386"/>
      <c r="H39" s="386"/>
      <c r="I39" s="386"/>
      <c r="J39" s="1"/>
      <c r="K39" s="58" t="e">
        <f>'Name of Bidder'!#REF!</f>
        <v>#REF!</v>
      </c>
      <c r="O39" s="55" t="e">
        <f>'Name of Bidder'!#REF!</f>
        <v>#REF!</v>
      </c>
    </row>
    <row r="40" spans="1:16" ht="15.75">
      <c r="A40" s="385" t="s">
        <v>38</v>
      </c>
      <c r="B40" s="385"/>
      <c r="C40" s="385"/>
      <c r="D40" s="385"/>
      <c r="E40" s="385"/>
      <c r="F40" s="385"/>
      <c r="G40" s="385"/>
      <c r="H40" s="385"/>
      <c r="I40" s="385"/>
      <c r="J40" s="1"/>
    </row>
    <row r="41" spans="1:16" ht="18.75" customHeight="1">
      <c r="A41" s="391">
        <f>'Name of Bidder'!C9</f>
        <v>0</v>
      </c>
      <c r="B41" s="391"/>
      <c r="C41" s="391"/>
      <c r="D41" s="391"/>
      <c r="E41" s="391"/>
      <c r="F41" s="391"/>
      <c r="G41" s="391"/>
      <c r="H41" s="391"/>
      <c r="I41" s="391"/>
      <c r="J41" s="1"/>
      <c r="K41" s="59" t="e">
        <f>'Name of Bidder'!#REF!</f>
        <v>#REF!</v>
      </c>
      <c r="M41" s="55" t="s">
        <v>39</v>
      </c>
      <c r="P41" s="55" t="s">
        <v>40</v>
      </c>
    </row>
    <row r="42" spans="1:16" ht="15.75" hidden="1">
      <c r="A42" s="385" t="e">
        <f>IF(#REF! = "Individual Firm", " ", " and ")</f>
        <v>#REF!</v>
      </c>
      <c r="B42" s="385"/>
      <c r="C42" s="385"/>
      <c r="D42" s="385"/>
      <c r="E42" s="385"/>
      <c r="F42" s="385"/>
      <c r="G42" s="385"/>
      <c r="H42" s="385"/>
      <c r="I42" s="385"/>
      <c r="J42" s="1"/>
    </row>
    <row r="43" spans="1:16" ht="15.75" hidden="1">
      <c r="A43" s="385" t="e">
        <f xml:space="preserve"> IF(#REF!= "Individual Firm", "",#REF!)</f>
        <v>#REF!</v>
      </c>
      <c r="B43" s="385"/>
      <c r="C43" s="385"/>
      <c r="D43" s="385"/>
      <c r="E43" s="385"/>
      <c r="F43" s="385"/>
      <c r="G43" s="385"/>
      <c r="H43" s="385"/>
      <c r="I43" s="385"/>
      <c r="J43" s="1"/>
    </row>
    <row r="44" spans="1:16" ht="39.950000000000003" hidden="1" customHeight="1">
      <c r="A44" s="387" t="e">
        <f>IF(#REF!= "Sole Bidder", "", "having its Registered Office at "&amp;IF(#REF!=1,#REF!&amp;" "&amp;#REF!&amp;" "&amp;#REF!,IF(#REF!=2,#REF!&amp;" &amp; "&amp;#REF!&amp;" "&amp;#REF!&amp;" and " &amp;#REF!&amp;" &amp; "&amp;#REF!&amp;" "&amp;#REF! &amp;IF(#REF!=2," respectively",""))))</f>
        <v>#REF!</v>
      </c>
      <c r="B44" s="387"/>
      <c r="C44" s="387"/>
      <c r="D44" s="387"/>
      <c r="E44" s="387"/>
      <c r="F44" s="387"/>
      <c r="G44" s="387"/>
      <c r="H44" s="387"/>
      <c r="I44" s="387"/>
      <c r="J44" s="1"/>
    </row>
    <row r="45" spans="1:16" ht="15.75">
      <c r="A45" s="385" t="s">
        <v>41</v>
      </c>
      <c r="B45" s="385"/>
      <c r="C45" s="385"/>
      <c r="D45" s="385"/>
      <c r="E45" s="385"/>
      <c r="F45" s="385"/>
      <c r="G45" s="385"/>
      <c r="H45" s="385"/>
      <c r="I45" s="385"/>
      <c r="J45" s="1"/>
    </row>
    <row r="46" spans="1:16" ht="18.75">
      <c r="A46" s="386" t="s">
        <v>42</v>
      </c>
      <c r="B46" s="386"/>
      <c r="C46" s="386"/>
      <c r="D46" s="386"/>
      <c r="E46" s="386"/>
      <c r="F46" s="386"/>
      <c r="G46" s="386"/>
      <c r="H46" s="386"/>
      <c r="I46" s="386"/>
      <c r="J46" s="1"/>
    </row>
    <row r="47" spans="1:16" ht="18.75">
      <c r="A47" s="386" t="s">
        <v>43</v>
      </c>
      <c r="B47" s="386"/>
      <c r="C47" s="386"/>
      <c r="D47" s="386"/>
      <c r="E47" s="386"/>
      <c r="F47" s="386"/>
      <c r="G47" s="386"/>
      <c r="H47" s="386"/>
      <c r="I47" s="386"/>
      <c r="J47" s="1"/>
    </row>
    <row r="48" spans="1:16" ht="69" customHeight="1">
      <c r="A48" s="389" t="e">
        <f>"POWERGRID intends to award, under laid-down organisational procedures, contract(s) for " &amp;#REF!</f>
        <v>#REF!</v>
      </c>
      <c r="B48" s="389"/>
      <c r="C48" s="389"/>
      <c r="D48" s="389"/>
      <c r="E48" s="389"/>
      <c r="F48" s="389"/>
      <c r="G48" s="389"/>
      <c r="H48" s="389"/>
      <c r="I48" s="389"/>
      <c r="J48" s="1"/>
    </row>
    <row r="49" spans="1:10" ht="16.5" customHeight="1">
      <c r="A49" s="4"/>
      <c r="B49" s="1"/>
      <c r="C49" s="1"/>
      <c r="D49" s="1"/>
      <c r="E49" s="1"/>
      <c r="F49" s="4"/>
      <c r="G49" s="1"/>
      <c r="H49" s="1"/>
      <c r="I49" s="1"/>
      <c r="J49" s="1"/>
    </row>
    <row r="50" spans="1:10" ht="16.5" customHeight="1">
      <c r="A50" s="4"/>
      <c r="B50" s="1"/>
      <c r="C50" s="1"/>
      <c r="D50" s="1"/>
      <c r="E50" s="1"/>
      <c r="F50" s="4"/>
      <c r="G50" s="1"/>
      <c r="H50" s="1"/>
      <c r="I50" s="1"/>
      <c r="J50" s="1"/>
    </row>
    <row r="51" spans="1:10" ht="21" customHeight="1">
      <c r="A51" s="376" t="s">
        <v>44</v>
      </c>
      <c r="B51" s="376"/>
      <c r="C51" s="376"/>
      <c r="D51" s="376"/>
      <c r="E51" s="383" t="s">
        <v>44</v>
      </c>
      <c r="F51" s="383"/>
      <c r="G51" s="383"/>
      <c r="H51" s="383"/>
      <c r="I51" s="383"/>
      <c r="J51" s="1"/>
    </row>
    <row r="52" spans="1:10" ht="33" customHeight="1">
      <c r="A52" s="381" t="s">
        <v>45</v>
      </c>
      <c r="B52" s="381"/>
      <c r="C52" s="381"/>
      <c r="D52" s="381"/>
      <c r="E52" s="382" t="s">
        <v>46</v>
      </c>
      <c r="F52" s="382"/>
      <c r="G52" s="382"/>
      <c r="H52" s="382"/>
      <c r="I52" s="382"/>
      <c r="J52" s="1"/>
    </row>
    <row r="53" spans="1:10" ht="22.5" customHeight="1">
      <c r="A53" s="56" t="s">
        <v>12</v>
      </c>
      <c r="B53" s="5"/>
      <c r="C53" s="5"/>
      <c r="D53" s="5"/>
      <c r="E53" s="5"/>
      <c r="F53" s="5"/>
      <c r="G53" s="5"/>
      <c r="H53" s="5"/>
      <c r="I53" s="57" t="s">
        <v>47</v>
      </c>
      <c r="J53" s="1"/>
    </row>
    <row r="54" spans="1:10" ht="100.5" customHeight="1">
      <c r="A54" s="390" t="e">
        <f>#REF! &amp; " Package and Specification Number " &amp;#REF! &amp; " POWERGRID values full compliance with all relevant laws and regulations, and the principles of economical use of resources, and of fairness and transparency in its relations with its Bidders/ Contractors."</f>
        <v>#REF!</v>
      </c>
      <c r="B54" s="390"/>
      <c r="C54" s="390"/>
      <c r="D54" s="390"/>
      <c r="E54" s="390"/>
      <c r="F54" s="390"/>
      <c r="G54" s="390"/>
      <c r="H54" s="390"/>
      <c r="I54" s="390"/>
    </row>
    <row r="55" spans="1:10" ht="8.1" customHeight="1">
      <c r="A55" s="7"/>
      <c r="B55" s="8"/>
      <c r="C55" s="8"/>
      <c r="D55" s="8"/>
      <c r="E55" s="8"/>
      <c r="F55" s="8"/>
      <c r="G55" s="8"/>
      <c r="H55" s="8"/>
      <c r="I55" s="8"/>
    </row>
    <row r="56" spans="1:10" ht="35.25" customHeight="1">
      <c r="A56" s="377" t="s">
        <v>48</v>
      </c>
      <c r="B56" s="377"/>
      <c r="C56" s="377"/>
      <c r="D56" s="377"/>
      <c r="E56" s="377"/>
      <c r="F56" s="377"/>
      <c r="G56" s="377"/>
      <c r="H56" s="377"/>
      <c r="I56" s="377"/>
    </row>
    <row r="57" spans="1:10" ht="8.1" customHeight="1">
      <c r="A57" s="9"/>
      <c r="B57" s="8"/>
      <c r="C57" s="8"/>
      <c r="D57" s="8"/>
      <c r="E57" s="8"/>
      <c r="F57" s="8"/>
      <c r="G57" s="8"/>
      <c r="H57" s="8"/>
      <c r="I57" s="8"/>
    </row>
    <row r="58" spans="1:10" ht="15.75">
      <c r="A58" s="388" t="s">
        <v>49</v>
      </c>
      <c r="B58" s="388"/>
      <c r="C58" s="388"/>
      <c r="D58" s="388"/>
      <c r="E58" s="388"/>
      <c r="F58" s="388"/>
      <c r="G58" s="388"/>
      <c r="H58" s="388"/>
      <c r="I58" s="388"/>
    </row>
    <row r="59" spans="1:10" ht="8.1" customHeight="1">
      <c r="A59" s="9"/>
      <c r="B59" s="8"/>
      <c r="C59" s="8"/>
      <c r="D59" s="8"/>
      <c r="E59" s="8"/>
      <c r="F59" s="8"/>
      <c r="G59" s="8"/>
      <c r="H59" s="8"/>
      <c r="I59" s="8"/>
    </row>
    <row r="60" spans="1:10" ht="16.5">
      <c r="A60" s="384" t="s">
        <v>50</v>
      </c>
      <c r="B60" s="384"/>
      <c r="C60" s="384"/>
      <c r="D60" s="384"/>
      <c r="E60" s="384"/>
      <c r="F60" s="384"/>
      <c r="G60" s="384"/>
      <c r="H60" s="384"/>
      <c r="I60" s="384"/>
    </row>
    <row r="61" spans="1:10" ht="8.1" customHeight="1">
      <c r="A61" s="10"/>
      <c r="B61" s="8"/>
      <c r="C61" s="8"/>
      <c r="D61" s="8"/>
      <c r="E61" s="8"/>
      <c r="F61" s="8"/>
      <c r="G61" s="8"/>
      <c r="H61" s="8"/>
      <c r="I61" s="8"/>
    </row>
    <row r="62" spans="1:10" ht="37.5" customHeight="1">
      <c r="A62" s="11" t="s">
        <v>51</v>
      </c>
      <c r="B62" s="376" t="s">
        <v>52</v>
      </c>
      <c r="C62" s="376"/>
      <c r="D62" s="376"/>
      <c r="E62" s="376"/>
      <c r="F62" s="376"/>
      <c r="G62" s="376"/>
      <c r="H62" s="376"/>
      <c r="I62" s="376"/>
    </row>
    <row r="63" spans="1:10" ht="8.1" customHeight="1">
      <c r="A63" s="9"/>
      <c r="B63" s="8"/>
      <c r="C63" s="8"/>
      <c r="D63" s="8"/>
      <c r="E63" s="8"/>
      <c r="F63" s="8"/>
      <c r="G63" s="8"/>
      <c r="H63" s="8"/>
      <c r="I63" s="8"/>
    </row>
    <row r="64" spans="1:10" ht="79.5" customHeight="1">
      <c r="A64" s="8"/>
      <c r="B64" s="11" t="s">
        <v>53</v>
      </c>
      <c r="C64" s="376" t="s">
        <v>54</v>
      </c>
      <c r="D64" s="376"/>
      <c r="E64" s="376"/>
      <c r="F64" s="376"/>
      <c r="G64" s="376"/>
      <c r="H64" s="376"/>
      <c r="I64" s="376"/>
    </row>
    <row r="65" spans="1:10" ht="8.1" customHeight="1">
      <c r="A65" s="8"/>
      <c r="B65" s="11"/>
      <c r="C65" s="4"/>
      <c r="D65" s="4"/>
      <c r="E65" s="4"/>
      <c r="F65" s="4"/>
      <c r="G65" s="4"/>
      <c r="H65" s="4"/>
      <c r="I65" s="4"/>
    </row>
    <row r="66" spans="1:10" ht="109.5" customHeight="1">
      <c r="A66" s="8"/>
      <c r="B66" s="11" t="s">
        <v>55</v>
      </c>
      <c r="C66" s="376" t="s">
        <v>56</v>
      </c>
      <c r="D66" s="376"/>
      <c r="E66" s="376"/>
      <c r="F66" s="376"/>
      <c r="G66" s="376"/>
      <c r="H66" s="376"/>
      <c r="I66" s="376"/>
    </row>
    <row r="67" spans="1:10" ht="8.1" customHeight="1">
      <c r="A67" s="8"/>
      <c r="B67" s="11"/>
      <c r="C67" s="73"/>
      <c r="D67" s="4"/>
      <c r="E67" s="4"/>
      <c r="F67" s="4"/>
      <c r="G67" s="4"/>
      <c r="H67" s="4"/>
      <c r="I67" s="4"/>
    </row>
    <row r="68" spans="1:10" ht="50.25" customHeight="1">
      <c r="A68" s="8"/>
      <c r="B68" s="11" t="s">
        <v>57</v>
      </c>
      <c r="C68" s="376" t="s">
        <v>58</v>
      </c>
      <c r="D68" s="376"/>
      <c r="E68" s="376"/>
      <c r="F68" s="376"/>
      <c r="G68" s="376"/>
      <c r="H68" s="376"/>
      <c r="I68" s="376"/>
    </row>
    <row r="69" spans="1:10" ht="15.75">
      <c r="A69" s="9"/>
      <c r="B69" s="8"/>
      <c r="C69" s="8"/>
      <c r="D69" s="8"/>
      <c r="E69" s="8"/>
      <c r="F69" s="8"/>
      <c r="G69" s="8"/>
      <c r="H69" s="8"/>
      <c r="I69" s="8"/>
    </row>
    <row r="70" spans="1:10" ht="87" customHeight="1">
      <c r="A70" s="11" t="s">
        <v>59</v>
      </c>
      <c r="B70" s="376" t="s">
        <v>60</v>
      </c>
      <c r="C70" s="376"/>
      <c r="D70" s="376"/>
      <c r="E70" s="376"/>
      <c r="F70" s="376"/>
      <c r="G70" s="376"/>
      <c r="H70" s="376"/>
      <c r="I70" s="376"/>
    </row>
    <row r="71" spans="1:10" ht="8.1" customHeight="1">
      <c r="A71" s="10"/>
      <c r="B71" s="8"/>
      <c r="C71" s="8"/>
      <c r="D71" s="8"/>
      <c r="E71" s="8"/>
      <c r="F71" s="8"/>
      <c r="G71" s="8"/>
      <c r="H71" s="8"/>
      <c r="I71" s="8"/>
    </row>
    <row r="72" spans="1:10" ht="16.5">
      <c r="A72" s="384" t="s">
        <v>61</v>
      </c>
      <c r="B72" s="384"/>
      <c r="C72" s="384"/>
      <c r="D72" s="384"/>
      <c r="E72" s="384"/>
      <c r="F72" s="384"/>
      <c r="G72" s="384"/>
      <c r="H72" s="384"/>
      <c r="I72" s="384"/>
    </row>
    <row r="73" spans="1:10" ht="16.5">
      <c r="A73" s="10"/>
      <c r="B73" s="8"/>
      <c r="C73" s="8"/>
      <c r="D73" s="8"/>
      <c r="E73" s="8"/>
      <c r="F73" s="8"/>
      <c r="G73" s="8"/>
      <c r="H73" s="8"/>
      <c r="I73" s="8"/>
    </row>
    <row r="74" spans="1:10" ht="49.5" customHeight="1">
      <c r="A74" s="11" t="s">
        <v>51</v>
      </c>
      <c r="B74" s="376" t="s">
        <v>62</v>
      </c>
      <c r="C74" s="376"/>
      <c r="D74" s="376"/>
      <c r="E74" s="376"/>
      <c r="F74" s="376"/>
      <c r="G74" s="376"/>
      <c r="H74" s="376"/>
      <c r="I74" s="376"/>
    </row>
    <row r="75" spans="1:10" ht="45" customHeight="1">
      <c r="A75" s="4"/>
      <c r="B75" s="5"/>
      <c r="C75" s="5"/>
      <c r="D75" s="5"/>
      <c r="E75" s="5"/>
      <c r="F75" s="4"/>
      <c r="G75" s="5"/>
      <c r="H75" s="5"/>
      <c r="I75" s="5"/>
      <c r="J75" s="1"/>
    </row>
    <row r="76" spans="1:10" ht="21" customHeight="1">
      <c r="A76" s="376" t="s">
        <v>44</v>
      </c>
      <c r="B76" s="376"/>
      <c r="C76" s="376"/>
      <c r="D76" s="376"/>
      <c r="E76" s="383" t="s">
        <v>44</v>
      </c>
      <c r="F76" s="383"/>
      <c r="G76" s="383"/>
      <c r="H76" s="383"/>
      <c r="I76" s="383"/>
      <c r="J76" s="1"/>
    </row>
    <row r="77" spans="1:10" ht="33" customHeight="1">
      <c r="A77" s="381" t="s">
        <v>45</v>
      </c>
      <c r="B77" s="381"/>
      <c r="C77" s="381"/>
      <c r="D77" s="381"/>
      <c r="E77" s="382" t="s">
        <v>46</v>
      </c>
      <c r="F77" s="382"/>
      <c r="G77" s="382"/>
      <c r="H77" s="382"/>
      <c r="I77" s="382"/>
      <c r="J77" s="1"/>
    </row>
    <row r="78" spans="1:10" ht="20.25" customHeight="1">
      <c r="A78" s="56" t="s">
        <v>12</v>
      </c>
      <c r="B78" s="5"/>
      <c r="C78" s="5"/>
      <c r="D78" s="5"/>
      <c r="E78" s="5"/>
      <c r="F78" s="5"/>
      <c r="G78" s="5"/>
      <c r="H78" s="5"/>
      <c r="I78" s="57" t="s">
        <v>63</v>
      </c>
      <c r="J78" s="1"/>
    </row>
    <row r="79" spans="1:10" ht="36" customHeight="1">
      <c r="A79" s="380" t="s">
        <v>64</v>
      </c>
      <c r="B79" s="380"/>
      <c r="C79" s="380"/>
      <c r="D79" s="380"/>
      <c r="E79" s="380"/>
      <c r="F79" s="380"/>
      <c r="G79" s="380"/>
      <c r="H79" s="380"/>
      <c r="I79" s="380"/>
      <c r="J79" s="1"/>
    </row>
    <row r="80" spans="1:10" ht="125.25" customHeight="1">
      <c r="A80" s="8"/>
      <c r="B80" s="11" t="s">
        <v>65</v>
      </c>
      <c r="C80" s="376" t="s">
        <v>66</v>
      </c>
      <c r="D80" s="376"/>
      <c r="E80" s="376"/>
      <c r="F80" s="376"/>
      <c r="G80" s="376"/>
      <c r="H80" s="376"/>
      <c r="I80" s="376"/>
    </row>
    <row r="81" spans="1:10" ht="9.9499999999999993" customHeight="1">
      <c r="A81" s="8"/>
      <c r="B81" s="12"/>
      <c r="C81" s="9"/>
      <c r="D81" s="9"/>
      <c r="E81" s="9"/>
      <c r="F81" s="9"/>
      <c r="G81" s="9"/>
      <c r="H81" s="9"/>
      <c r="I81" s="9"/>
    </row>
    <row r="82" spans="1:10" ht="112.5" customHeight="1">
      <c r="A82" s="8"/>
      <c r="B82" s="11" t="s">
        <v>55</v>
      </c>
      <c r="C82" s="376" t="s">
        <v>67</v>
      </c>
      <c r="D82" s="376"/>
      <c r="E82" s="376"/>
      <c r="F82" s="376"/>
      <c r="G82" s="376"/>
      <c r="H82" s="376"/>
      <c r="I82" s="376"/>
    </row>
    <row r="83" spans="1:10" ht="9.9499999999999993" customHeight="1">
      <c r="A83" s="8"/>
      <c r="B83" s="11"/>
      <c r="C83" s="13"/>
      <c r="D83" s="13"/>
      <c r="E83" s="13"/>
      <c r="F83" s="13"/>
      <c r="G83" s="13"/>
      <c r="H83" s="13"/>
      <c r="I83" s="13"/>
    </row>
    <row r="84" spans="1:10" ht="134.25" customHeight="1">
      <c r="A84" s="8"/>
      <c r="B84" s="11" t="s">
        <v>57</v>
      </c>
      <c r="C84" s="376" t="s">
        <v>68</v>
      </c>
      <c r="D84" s="376"/>
      <c r="E84" s="376"/>
      <c r="F84" s="376"/>
      <c r="G84" s="376"/>
      <c r="H84" s="376"/>
      <c r="I84" s="376"/>
    </row>
    <row r="85" spans="1:10" ht="9.9499999999999993" customHeight="1">
      <c r="A85" s="8"/>
      <c r="B85" s="11"/>
      <c r="C85" s="13"/>
      <c r="D85" s="13"/>
      <c r="E85" s="13"/>
      <c r="F85" s="13"/>
      <c r="G85" s="13"/>
      <c r="H85" s="13"/>
      <c r="I85" s="13"/>
    </row>
    <row r="86" spans="1:10" ht="94.5" customHeight="1">
      <c r="A86" s="8"/>
      <c r="B86" s="11" t="s">
        <v>69</v>
      </c>
      <c r="C86" s="376" t="s">
        <v>70</v>
      </c>
      <c r="D86" s="376"/>
      <c r="E86" s="376"/>
      <c r="F86" s="376"/>
      <c r="G86" s="376"/>
      <c r="H86" s="376"/>
      <c r="I86" s="376"/>
    </row>
    <row r="87" spans="1:10" ht="9.9499999999999993" customHeight="1">
      <c r="A87" s="8"/>
      <c r="B87" s="11"/>
      <c r="C87" s="13"/>
      <c r="D87" s="13"/>
      <c r="E87" s="13"/>
      <c r="F87" s="13"/>
      <c r="G87" s="13"/>
      <c r="H87" s="13"/>
      <c r="I87" s="13"/>
    </row>
    <row r="88" spans="1:10" ht="81.75" customHeight="1">
      <c r="A88" s="8"/>
      <c r="B88" s="11" t="s">
        <v>71</v>
      </c>
      <c r="C88" s="376" t="s">
        <v>72</v>
      </c>
      <c r="D88" s="376"/>
      <c r="E88" s="376"/>
      <c r="F88" s="376"/>
      <c r="G88" s="376"/>
      <c r="H88" s="376"/>
      <c r="I88" s="376"/>
    </row>
    <row r="89" spans="1:10" ht="9.9499999999999993" customHeight="1">
      <c r="A89" s="8"/>
      <c r="B89" s="11"/>
      <c r="C89" s="13"/>
      <c r="D89" s="13"/>
      <c r="E89" s="13"/>
      <c r="F89" s="13"/>
      <c r="G89" s="13"/>
      <c r="H89" s="13"/>
      <c r="I89" s="13"/>
    </row>
    <row r="90" spans="1:10" ht="72" customHeight="1">
      <c r="A90" s="8"/>
      <c r="B90" s="11" t="s">
        <v>73</v>
      </c>
      <c r="C90" s="376" t="s">
        <v>74</v>
      </c>
      <c r="D90" s="376"/>
      <c r="E90" s="376"/>
      <c r="F90" s="376"/>
      <c r="G90" s="376"/>
      <c r="H90" s="376"/>
      <c r="I90" s="376"/>
    </row>
    <row r="91" spans="1:10" ht="8.1" customHeight="1">
      <c r="A91" s="8"/>
      <c r="B91" s="13"/>
      <c r="C91" s="13"/>
      <c r="D91" s="13"/>
      <c r="E91" s="13"/>
      <c r="F91" s="13"/>
      <c r="G91" s="13"/>
      <c r="H91" s="13"/>
      <c r="I91" s="13"/>
    </row>
    <row r="92" spans="1:10" ht="53.25" customHeight="1">
      <c r="A92" s="11" t="s">
        <v>59</v>
      </c>
      <c r="B92" s="376" t="s">
        <v>75</v>
      </c>
      <c r="C92" s="376"/>
      <c r="D92" s="376"/>
      <c r="E92" s="376"/>
      <c r="F92" s="376"/>
      <c r="G92" s="376"/>
      <c r="H92" s="376"/>
      <c r="I92" s="376"/>
    </row>
    <row r="93" spans="1:10" ht="62.25" customHeight="1">
      <c r="A93" s="4"/>
      <c r="B93" s="5"/>
      <c r="C93" s="5"/>
      <c r="D93" s="5"/>
      <c r="E93" s="5"/>
      <c r="F93" s="4"/>
      <c r="G93" s="5"/>
      <c r="H93" s="5"/>
      <c r="I93" s="5"/>
      <c r="J93" s="1"/>
    </row>
    <row r="94" spans="1:10" ht="21" customHeight="1">
      <c r="A94" s="376" t="s">
        <v>44</v>
      </c>
      <c r="B94" s="376"/>
      <c r="C94" s="376"/>
      <c r="D94" s="376"/>
      <c r="E94" s="383" t="s">
        <v>44</v>
      </c>
      <c r="F94" s="383"/>
      <c r="G94" s="383"/>
      <c r="H94" s="383"/>
      <c r="I94" s="383"/>
      <c r="J94" s="1"/>
    </row>
    <row r="95" spans="1:10" ht="33" customHeight="1">
      <c r="A95" s="381" t="s">
        <v>45</v>
      </c>
      <c r="B95" s="381"/>
      <c r="C95" s="381"/>
      <c r="D95" s="381"/>
      <c r="E95" s="382" t="s">
        <v>46</v>
      </c>
      <c r="F95" s="382"/>
      <c r="G95" s="382"/>
      <c r="H95" s="382"/>
      <c r="I95" s="382"/>
      <c r="J95" s="1"/>
    </row>
    <row r="96" spans="1:10" ht="20.25" customHeight="1">
      <c r="A96" s="56" t="s">
        <v>12</v>
      </c>
      <c r="B96" s="5"/>
      <c r="C96" s="5"/>
      <c r="D96" s="5"/>
      <c r="E96" s="5"/>
      <c r="F96" s="5"/>
      <c r="G96" s="5"/>
      <c r="H96" s="5"/>
      <c r="I96" s="57" t="s">
        <v>76</v>
      </c>
      <c r="J96" s="1"/>
    </row>
    <row r="97" spans="1:10" ht="27.75" customHeight="1">
      <c r="A97" s="384" t="s">
        <v>77</v>
      </c>
      <c r="B97" s="384"/>
      <c r="C97" s="384"/>
      <c r="D97" s="384"/>
      <c r="E97" s="384"/>
      <c r="F97" s="384"/>
      <c r="G97" s="384"/>
      <c r="H97" s="384"/>
      <c r="I97" s="384"/>
    </row>
    <row r="98" spans="1:10" ht="21.75" customHeight="1">
      <c r="A98" s="9"/>
      <c r="B98" s="376"/>
      <c r="C98" s="376"/>
      <c r="D98" s="376"/>
      <c r="E98" s="376"/>
      <c r="F98" s="376"/>
      <c r="G98" s="376"/>
      <c r="H98" s="376"/>
      <c r="I98" s="376"/>
    </row>
    <row r="99" spans="1:10" ht="85.5" customHeight="1">
      <c r="A99" s="11" t="s">
        <v>51</v>
      </c>
      <c r="B99" s="376" t="s">
        <v>78</v>
      </c>
      <c r="C99" s="376"/>
      <c r="D99" s="376"/>
      <c r="E99" s="376"/>
      <c r="F99" s="376"/>
      <c r="G99" s="376"/>
      <c r="H99" s="376"/>
      <c r="I99" s="376"/>
    </row>
    <row r="100" spans="1:10" ht="15.75">
      <c r="A100" s="56"/>
      <c r="B100" s="5"/>
      <c r="C100" s="5"/>
      <c r="D100" s="5"/>
      <c r="E100" s="5"/>
      <c r="F100" s="5"/>
      <c r="G100" s="5"/>
      <c r="H100" s="5"/>
      <c r="I100" s="57"/>
      <c r="J100" s="1"/>
    </row>
    <row r="101" spans="1:10" ht="165.75" customHeight="1">
      <c r="A101" s="11" t="s">
        <v>59</v>
      </c>
      <c r="B101" s="376" t="s">
        <v>79</v>
      </c>
      <c r="C101" s="376"/>
      <c r="D101" s="376"/>
      <c r="E101" s="376"/>
      <c r="F101" s="376"/>
      <c r="G101" s="376"/>
      <c r="H101" s="376"/>
      <c r="I101" s="376"/>
    </row>
    <row r="102" spans="1:10" ht="18" customHeight="1">
      <c r="A102" s="11"/>
      <c r="B102" s="9"/>
      <c r="C102" s="9"/>
      <c r="D102" s="9"/>
      <c r="E102" s="9"/>
      <c r="F102" s="9"/>
      <c r="G102" s="9"/>
      <c r="H102" s="9"/>
      <c r="I102" s="9"/>
    </row>
    <row r="103" spans="1:10" ht="62.25" customHeight="1">
      <c r="A103" s="11" t="s">
        <v>80</v>
      </c>
      <c r="B103" s="376" t="s">
        <v>81</v>
      </c>
      <c r="C103" s="376"/>
      <c r="D103" s="376"/>
      <c r="E103" s="376"/>
      <c r="F103" s="376"/>
      <c r="G103" s="376"/>
      <c r="H103" s="376"/>
      <c r="I103" s="376"/>
    </row>
    <row r="104" spans="1:10" ht="15" customHeight="1">
      <c r="A104" s="9"/>
      <c r="B104" s="8"/>
      <c r="C104" s="8"/>
      <c r="D104" s="8"/>
      <c r="E104" s="8"/>
      <c r="F104" s="8"/>
      <c r="G104" s="8"/>
      <c r="H104" s="8"/>
      <c r="I104" s="8"/>
    </row>
    <row r="105" spans="1:10" ht="29.25" customHeight="1">
      <c r="A105" s="384" t="s">
        <v>82</v>
      </c>
      <c r="B105" s="384"/>
      <c r="C105" s="384"/>
      <c r="D105" s="384"/>
      <c r="E105" s="384"/>
      <c r="F105" s="384"/>
      <c r="G105" s="384"/>
      <c r="H105" s="384"/>
      <c r="I105" s="384"/>
    </row>
    <row r="106" spans="1:10" ht="29.25" customHeight="1">
      <c r="A106" s="10"/>
      <c r="B106" s="8"/>
      <c r="C106" s="8"/>
      <c r="D106" s="8"/>
      <c r="E106" s="8"/>
      <c r="F106" s="8"/>
      <c r="G106" s="8"/>
      <c r="H106" s="8"/>
      <c r="I106" s="8"/>
    </row>
    <row r="107" spans="1:10" ht="54.75" customHeight="1">
      <c r="A107" s="11" t="s">
        <v>51</v>
      </c>
      <c r="B107" s="377" t="s">
        <v>83</v>
      </c>
      <c r="C107" s="377"/>
      <c r="D107" s="377"/>
      <c r="E107" s="377"/>
      <c r="F107" s="377"/>
      <c r="G107" s="377"/>
      <c r="H107" s="377"/>
      <c r="I107" s="377"/>
    </row>
    <row r="108" spans="1:10" ht="15" customHeight="1">
      <c r="A108" s="11"/>
      <c r="B108" s="8"/>
      <c r="C108" s="8"/>
      <c r="D108" s="8"/>
      <c r="E108" s="8"/>
      <c r="F108" s="8"/>
      <c r="G108" s="8"/>
      <c r="H108" s="8"/>
      <c r="I108" s="8"/>
    </row>
    <row r="109" spans="1:10" ht="66.75" customHeight="1">
      <c r="A109" s="11" t="s">
        <v>59</v>
      </c>
      <c r="B109" s="377" t="s">
        <v>84</v>
      </c>
      <c r="C109" s="377"/>
      <c r="D109" s="377"/>
      <c r="E109" s="377"/>
      <c r="F109" s="377"/>
      <c r="G109" s="377"/>
      <c r="H109" s="377"/>
      <c r="I109" s="377"/>
    </row>
    <row r="110" spans="1:10" ht="15" customHeight="1">
      <c r="A110" s="9"/>
      <c r="B110" s="8"/>
      <c r="C110" s="8"/>
      <c r="D110" s="8"/>
      <c r="E110" s="8"/>
      <c r="F110" s="8"/>
      <c r="G110" s="8"/>
      <c r="H110" s="8"/>
      <c r="I110" s="8"/>
    </row>
    <row r="111" spans="1:10" ht="25.5" customHeight="1">
      <c r="A111" s="384" t="s">
        <v>85</v>
      </c>
      <c r="B111" s="384"/>
      <c r="C111" s="384"/>
      <c r="D111" s="384"/>
      <c r="E111" s="384"/>
      <c r="F111" s="384"/>
      <c r="G111" s="384"/>
      <c r="H111" s="384"/>
      <c r="I111" s="384"/>
    </row>
    <row r="112" spans="1:10" ht="22.5" customHeight="1">
      <c r="A112" s="10"/>
      <c r="B112" s="8"/>
      <c r="C112" s="8"/>
      <c r="D112" s="8"/>
      <c r="E112" s="8"/>
      <c r="F112" s="8"/>
      <c r="G112" s="8"/>
      <c r="H112" s="8"/>
      <c r="I112" s="8"/>
    </row>
    <row r="113" spans="1:10" ht="58.5" customHeight="1">
      <c r="A113" s="11" t="s">
        <v>51</v>
      </c>
      <c r="B113" s="377" t="s">
        <v>86</v>
      </c>
      <c r="C113" s="377"/>
      <c r="D113" s="377"/>
      <c r="E113" s="377"/>
      <c r="F113" s="377"/>
      <c r="G113" s="377"/>
      <c r="H113" s="377"/>
      <c r="I113" s="377"/>
    </row>
    <row r="114" spans="1:10" ht="54.75" customHeight="1">
      <c r="A114" s="11"/>
      <c r="B114" s="3"/>
      <c r="C114" s="3"/>
      <c r="D114" s="3"/>
      <c r="E114" s="3"/>
      <c r="F114" s="3"/>
      <c r="G114" s="3"/>
      <c r="H114" s="3"/>
      <c r="I114" s="3"/>
    </row>
    <row r="115" spans="1:10" ht="45.75" customHeight="1">
      <c r="A115" s="8"/>
      <c r="B115" s="8"/>
      <c r="C115" s="8"/>
      <c r="D115" s="8"/>
      <c r="E115" s="8"/>
      <c r="F115" s="8"/>
      <c r="G115" s="8"/>
      <c r="H115" s="8"/>
      <c r="I115" s="8"/>
      <c r="J115" s="1"/>
    </row>
    <row r="116" spans="1:10" ht="21" customHeight="1">
      <c r="A116" s="376" t="s">
        <v>44</v>
      </c>
      <c r="B116" s="376"/>
      <c r="C116" s="376"/>
      <c r="D116" s="376"/>
      <c r="E116" s="383" t="s">
        <v>44</v>
      </c>
      <c r="F116" s="383"/>
      <c r="G116" s="383"/>
      <c r="H116" s="383"/>
      <c r="I116" s="383"/>
      <c r="J116" s="1"/>
    </row>
    <row r="117" spans="1:10" ht="33" customHeight="1">
      <c r="A117" s="381" t="s">
        <v>45</v>
      </c>
      <c r="B117" s="381"/>
      <c r="C117" s="381"/>
      <c r="D117" s="381"/>
      <c r="E117" s="382" t="s">
        <v>46</v>
      </c>
      <c r="F117" s="382"/>
      <c r="G117" s="382"/>
      <c r="H117" s="382"/>
      <c r="I117" s="382"/>
      <c r="J117" s="1"/>
    </row>
    <row r="118" spans="1:10" ht="19.5" customHeight="1">
      <c r="A118" s="56" t="s">
        <v>12</v>
      </c>
      <c r="B118" s="5"/>
      <c r="C118" s="5"/>
      <c r="D118" s="5"/>
      <c r="E118" s="5"/>
      <c r="F118" s="5"/>
      <c r="G118" s="5"/>
      <c r="H118" s="5"/>
      <c r="I118" s="57" t="s">
        <v>87</v>
      </c>
    </row>
    <row r="119" spans="1:10" ht="60.75" customHeight="1">
      <c r="A119" s="11" t="s">
        <v>59</v>
      </c>
      <c r="B119" s="377" t="s">
        <v>88</v>
      </c>
      <c r="C119" s="377"/>
      <c r="D119" s="377"/>
      <c r="E119" s="377"/>
      <c r="F119" s="377"/>
      <c r="G119" s="377"/>
      <c r="H119" s="377"/>
      <c r="I119" s="377"/>
    </row>
    <row r="120" spans="1:10" ht="15.95" customHeight="1">
      <c r="A120" s="9"/>
      <c r="B120" s="8"/>
      <c r="C120" s="8"/>
      <c r="D120" s="8"/>
      <c r="E120" s="8"/>
      <c r="F120" s="8"/>
      <c r="G120" s="8"/>
      <c r="H120" s="8"/>
      <c r="I120" s="8"/>
    </row>
    <row r="121" spans="1:10" ht="26.25" customHeight="1">
      <c r="A121" s="384" t="s">
        <v>89</v>
      </c>
      <c r="B121" s="384"/>
      <c r="C121" s="384"/>
      <c r="D121" s="384"/>
      <c r="E121" s="384"/>
      <c r="F121" s="384"/>
      <c r="G121" s="384"/>
      <c r="H121" s="384"/>
      <c r="I121" s="384"/>
    </row>
    <row r="122" spans="1:10" ht="24.75" customHeight="1">
      <c r="A122" s="9"/>
      <c r="B122" s="8"/>
      <c r="C122" s="8"/>
      <c r="D122" s="8"/>
      <c r="E122" s="8"/>
      <c r="F122" s="8"/>
      <c r="G122" s="8"/>
      <c r="H122" s="8"/>
      <c r="I122" s="8"/>
    </row>
    <row r="123" spans="1:10" ht="39.75" customHeight="1">
      <c r="A123" s="11" t="s">
        <v>51</v>
      </c>
      <c r="B123" s="377" t="s">
        <v>90</v>
      </c>
      <c r="C123" s="377"/>
      <c r="D123" s="377"/>
      <c r="E123" s="377"/>
      <c r="F123" s="377"/>
      <c r="G123" s="377"/>
      <c r="H123" s="377"/>
      <c r="I123" s="377"/>
    </row>
    <row r="124" spans="1:10" ht="25.5" customHeight="1">
      <c r="A124" s="8"/>
      <c r="B124" s="8"/>
      <c r="C124" s="8"/>
      <c r="D124" s="8"/>
      <c r="E124" s="8"/>
      <c r="F124" s="8"/>
      <c r="G124" s="8"/>
      <c r="H124" s="8"/>
      <c r="I124" s="8"/>
      <c r="J124" s="1"/>
    </row>
    <row r="125" spans="1:10" ht="43.5" customHeight="1">
      <c r="A125" s="11" t="s">
        <v>59</v>
      </c>
      <c r="B125" s="377" t="s">
        <v>91</v>
      </c>
      <c r="C125" s="377"/>
      <c r="D125" s="377"/>
      <c r="E125" s="377"/>
      <c r="F125" s="377"/>
      <c r="G125" s="377"/>
      <c r="H125" s="377"/>
      <c r="I125" s="377"/>
    </row>
    <row r="126" spans="1:10" ht="21.75" customHeight="1">
      <c r="A126" s="10"/>
      <c r="B126" s="8"/>
      <c r="C126" s="8"/>
      <c r="D126" s="8"/>
      <c r="E126" s="8"/>
      <c r="F126" s="8"/>
      <c r="G126" s="8"/>
      <c r="H126" s="8"/>
      <c r="I126" s="8"/>
    </row>
    <row r="127" spans="1:10" ht="25.5" customHeight="1">
      <c r="A127" s="384" t="s">
        <v>92</v>
      </c>
      <c r="B127" s="384"/>
      <c r="C127" s="384"/>
      <c r="D127" s="384"/>
      <c r="E127" s="384"/>
      <c r="F127" s="384"/>
      <c r="G127" s="384"/>
      <c r="H127" s="384"/>
      <c r="I127" s="384"/>
    </row>
    <row r="128" spans="1:10" ht="23.25" customHeight="1">
      <c r="A128" s="9"/>
      <c r="B128" s="8"/>
      <c r="C128" s="8"/>
      <c r="D128" s="8"/>
      <c r="E128" s="8"/>
      <c r="F128" s="8"/>
      <c r="G128" s="8"/>
      <c r="H128" s="8"/>
      <c r="I128" s="8"/>
    </row>
    <row r="129" spans="1:10" ht="88.5" customHeight="1">
      <c r="A129" s="377" t="s">
        <v>93</v>
      </c>
      <c r="B129" s="377"/>
      <c r="C129" s="377"/>
      <c r="D129" s="377"/>
      <c r="E129" s="377"/>
      <c r="F129" s="377"/>
      <c r="G129" s="377"/>
      <c r="H129" s="377"/>
      <c r="I129" s="377"/>
    </row>
    <row r="130" spans="1:10" ht="26.25" customHeight="1">
      <c r="A130" s="8"/>
      <c r="B130" s="8"/>
      <c r="C130" s="8"/>
      <c r="D130" s="8"/>
      <c r="E130" s="8"/>
      <c r="F130" s="8"/>
      <c r="G130" s="8"/>
      <c r="H130" s="8"/>
      <c r="I130" s="8"/>
    </row>
    <row r="131" spans="1:10" ht="21.75" customHeight="1">
      <c r="A131" s="384" t="s">
        <v>94</v>
      </c>
      <c r="B131" s="384"/>
      <c r="C131" s="384"/>
      <c r="D131" s="384"/>
      <c r="E131" s="384"/>
      <c r="F131" s="384"/>
      <c r="G131" s="384"/>
      <c r="H131" s="384"/>
      <c r="I131" s="384"/>
    </row>
    <row r="132" spans="1:10" ht="25.5" customHeight="1">
      <c r="A132" s="10"/>
      <c r="B132" s="8"/>
      <c r="C132" s="8"/>
      <c r="D132" s="8"/>
      <c r="E132" s="8"/>
      <c r="F132" s="8"/>
      <c r="G132" s="8"/>
      <c r="H132" s="8"/>
      <c r="I132" s="8"/>
    </row>
    <row r="133" spans="1:10" ht="69" customHeight="1">
      <c r="A133" s="11" t="s">
        <v>51</v>
      </c>
      <c r="B133" s="377" t="s">
        <v>95</v>
      </c>
      <c r="C133" s="377"/>
      <c r="D133" s="377"/>
      <c r="E133" s="377"/>
      <c r="F133" s="377"/>
      <c r="G133" s="377"/>
      <c r="H133" s="377"/>
      <c r="I133" s="377"/>
    </row>
    <row r="134" spans="1:10" ht="21" customHeight="1">
      <c r="A134" s="11"/>
      <c r="B134" s="377"/>
      <c r="C134" s="377"/>
      <c r="D134" s="377"/>
      <c r="E134" s="377"/>
      <c r="F134" s="377"/>
      <c r="G134" s="377"/>
      <c r="H134" s="377"/>
      <c r="I134" s="377"/>
    </row>
    <row r="135" spans="1:10" ht="191.25" customHeight="1">
      <c r="A135" s="11" t="s">
        <v>59</v>
      </c>
      <c r="B135" s="377" t="s">
        <v>96</v>
      </c>
      <c r="C135" s="377"/>
      <c r="D135" s="377"/>
      <c r="E135" s="377"/>
      <c r="F135" s="377"/>
      <c r="G135" s="377"/>
      <c r="H135" s="377"/>
      <c r="I135" s="377"/>
    </row>
    <row r="136" spans="1:10" ht="38.25" customHeight="1">
      <c r="A136" s="11"/>
      <c r="B136" s="3"/>
      <c r="C136" s="3"/>
      <c r="D136" s="3"/>
      <c r="E136" s="3"/>
      <c r="F136" s="3"/>
      <c r="G136" s="3"/>
      <c r="H136" s="3"/>
      <c r="I136" s="3"/>
    </row>
    <row r="137" spans="1:10" ht="38.25" customHeight="1">
      <c r="A137" s="11"/>
      <c r="B137" s="3"/>
      <c r="C137" s="3"/>
      <c r="D137" s="3"/>
      <c r="E137" s="3"/>
      <c r="F137" s="3"/>
      <c r="G137" s="3"/>
      <c r="H137" s="3"/>
      <c r="I137" s="3"/>
    </row>
    <row r="138" spans="1:10" ht="21" customHeight="1">
      <c r="A138" s="376" t="s">
        <v>44</v>
      </c>
      <c r="B138" s="376"/>
      <c r="C138" s="376"/>
      <c r="D138" s="376"/>
      <c r="E138" s="383" t="s">
        <v>44</v>
      </c>
      <c r="F138" s="383"/>
      <c r="G138" s="383"/>
      <c r="H138" s="383"/>
      <c r="I138" s="383"/>
      <c r="J138" s="1"/>
    </row>
    <row r="139" spans="1:10" ht="37.5" customHeight="1">
      <c r="A139" s="381" t="s">
        <v>45</v>
      </c>
      <c r="B139" s="381"/>
      <c r="C139" s="381"/>
      <c r="D139" s="381"/>
      <c r="E139" s="382" t="s">
        <v>46</v>
      </c>
      <c r="F139" s="382"/>
      <c r="G139" s="382"/>
      <c r="H139" s="382"/>
      <c r="I139" s="382"/>
      <c r="J139" s="1"/>
    </row>
    <row r="140" spans="1:10" ht="20.25" customHeight="1">
      <c r="A140" s="56" t="s">
        <v>12</v>
      </c>
      <c r="B140" s="5"/>
      <c r="C140" s="5"/>
      <c r="D140" s="5"/>
      <c r="E140" s="5"/>
      <c r="F140" s="5"/>
      <c r="G140" s="5"/>
      <c r="H140" s="5"/>
      <c r="I140" s="57" t="s">
        <v>97</v>
      </c>
      <c r="J140" s="1"/>
    </row>
    <row r="141" spans="1:10" ht="70.5" customHeight="1">
      <c r="A141" s="11" t="s">
        <v>80</v>
      </c>
      <c r="B141" s="377" t="s">
        <v>98</v>
      </c>
      <c r="C141" s="377"/>
      <c r="D141" s="377"/>
      <c r="E141" s="377"/>
      <c r="F141" s="377"/>
      <c r="G141" s="377"/>
      <c r="H141" s="377"/>
      <c r="I141" s="377"/>
    </row>
    <row r="142" spans="1:10" ht="31.5" customHeight="1">
      <c r="A142" s="11"/>
      <c r="B142" s="377"/>
      <c r="C142" s="377"/>
      <c r="D142" s="377"/>
      <c r="E142" s="377"/>
      <c r="F142" s="377"/>
      <c r="G142" s="377"/>
      <c r="H142" s="377"/>
      <c r="I142" s="377"/>
    </row>
    <row r="143" spans="1:10" ht="141.75" customHeight="1">
      <c r="A143" s="11" t="s">
        <v>99</v>
      </c>
      <c r="B143" s="377" t="s">
        <v>100</v>
      </c>
      <c r="C143" s="377"/>
      <c r="D143" s="377"/>
      <c r="E143" s="377"/>
      <c r="F143" s="377"/>
      <c r="G143" s="377"/>
      <c r="H143" s="377"/>
      <c r="I143" s="377"/>
    </row>
    <row r="144" spans="1:10" ht="22.5" customHeight="1">
      <c r="A144" s="9"/>
      <c r="B144" s="377"/>
      <c r="C144" s="377"/>
      <c r="D144" s="377"/>
      <c r="E144" s="377"/>
      <c r="F144" s="377"/>
      <c r="G144" s="377"/>
      <c r="H144" s="377"/>
      <c r="I144" s="377"/>
    </row>
    <row r="145" spans="1:10" ht="74.25" customHeight="1">
      <c r="A145" s="11" t="s">
        <v>101</v>
      </c>
      <c r="B145" s="377" t="s">
        <v>102</v>
      </c>
      <c r="C145" s="377"/>
      <c r="D145" s="377"/>
      <c r="E145" s="377"/>
      <c r="F145" s="377"/>
      <c r="G145" s="377"/>
      <c r="H145" s="377"/>
      <c r="I145" s="377"/>
    </row>
    <row r="146" spans="1:10" ht="21.75" customHeight="1">
      <c r="A146" s="56"/>
      <c r="B146" s="5"/>
      <c r="C146" s="5"/>
      <c r="D146" s="5"/>
      <c r="E146" s="5"/>
      <c r="F146" s="5"/>
      <c r="G146" s="5"/>
      <c r="H146" s="5"/>
      <c r="I146" s="57"/>
      <c r="J146" s="1"/>
    </row>
    <row r="147" spans="1:10" ht="15.95" customHeight="1">
      <c r="A147" s="5"/>
      <c r="B147" s="5"/>
      <c r="C147" s="5"/>
      <c r="D147" s="5"/>
      <c r="E147" s="5"/>
      <c r="F147" s="5"/>
      <c r="G147" s="5"/>
      <c r="H147" s="5"/>
      <c r="I147" s="6"/>
      <c r="J147" s="1"/>
    </row>
    <row r="148" spans="1:10" ht="162" customHeight="1">
      <c r="A148" s="11" t="s">
        <v>103</v>
      </c>
      <c r="B148" s="377" t="s">
        <v>104</v>
      </c>
      <c r="C148" s="377"/>
      <c r="D148" s="377"/>
      <c r="E148" s="377"/>
      <c r="F148" s="377"/>
      <c r="G148" s="377"/>
      <c r="H148" s="377"/>
      <c r="I148" s="377"/>
    </row>
    <row r="149" spans="1:10" ht="15.95" customHeight="1">
      <c r="A149" s="11"/>
      <c r="B149" s="377"/>
      <c r="C149" s="377"/>
      <c r="D149" s="377"/>
      <c r="E149" s="377"/>
      <c r="F149" s="377"/>
      <c r="G149" s="377"/>
      <c r="H149" s="377"/>
      <c r="I149" s="377"/>
    </row>
    <row r="150" spans="1:10" ht="90" customHeight="1">
      <c r="A150" s="11" t="s">
        <v>105</v>
      </c>
      <c r="B150" s="377" t="s">
        <v>106</v>
      </c>
      <c r="C150" s="377"/>
      <c r="D150" s="377"/>
      <c r="E150" s="377"/>
      <c r="F150" s="377"/>
      <c r="G150" s="377"/>
      <c r="H150" s="377"/>
      <c r="I150" s="377"/>
    </row>
    <row r="151" spans="1:10" ht="15.95" customHeight="1">
      <c r="A151" s="11"/>
      <c r="B151" s="8"/>
      <c r="C151" s="8"/>
      <c r="D151" s="8"/>
      <c r="E151" s="8"/>
      <c r="F151" s="8"/>
      <c r="G151" s="8"/>
      <c r="H151" s="8"/>
      <c r="I151" s="8"/>
    </row>
    <row r="152" spans="1:10" ht="111.75" customHeight="1">
      <c r="A152" s="11" t="s">
        <v>107</v>
      </c>
      <c r="B152" s="377" t="s">
        <v>108</v>
      </c>
      <c r="C152" s="377"/>
      <c r="D152" s="377"/>
      <c r="E152" s="377"/>
      <c r="F152" s="377"/>
      <c r="G152" s="377"/>
      <c r="H152" s="377"/>
      <c r="I152" s="377"/>
    </row>
    <row r="153" spans="1:10" ht="30" customHeight="1">
      <c r="A153" s="11"/>
      <c r="B153" s="3"/>
      <c r="C153" s="3"/>
      <c r="D153" s="3"/>
      <c r="E153" s="3"/>
      <c r="F153" s="3"/>
      <c r="G153" s="3"/>
      <c r="H153" s="3"/>
      <c r="I153" s="3"/>
    </row>
    <row r="154" spans="1:10" ht="28.5" customHeight="1">
      <c r="A154" s="11"/>
      <c r="B154" s="3"/>
      <c r="C154" s="3"/>
      <c r="D154" s="3"/>
      <c r="E154" s="3"/>
      <c r="F154" s="3"/>
      <c r="G154" s="3"/>
      <c r="H154" s="3"/>
      <c r="I154" s="3"/>
    </row>
    <row r="155" spans="1:10" ht="21" customHeight="1">
      <c r="A155" s="376" t="s">
        <v>44</v>
      </c>
      <c r="B155" s="376"/>
      <c r="C155" s="376"/>
      <c r="D155" s="376"/>
      <c r="E155" s="383" t="s">
        <v>44</v>
      </c>
      <c r="F155" s="383"/>
      <c r="G155" s="383"/>
      <c r="H155" s="383"/>
      <c r="I155" s="383"/>
      <c r="J155" s="1"/>
    </row>
    <row r="156" spans="1:10" ht="33" customHeight="1">
      <c r="A156" s="381" t="s">
        <v>45</v>
      </c>
      <c r="B156" s="381"/>
      <c r="C156" s="381"/>
      <c r="D156" s="381"/>
      <c r="E156" s="382" t="s">
        <v>46</v>
      </c>
      <c r="F156" s="382"/>
      <c r="G156" s="382"/>
      <c r="H156" s="382"/>
      <c r="I156" s="382"/>
      <c r="J156" s="1"/>
    </row>
    <row r="157" spans="1:10" ht="27" customHeight="1">
      <c r="A157" s="56" t="s">
        <v>12</v>
      </c>
      <c r="B157" s="5"/>
      <c r="C157" s="5"/>
      <c r="D157" s="5"/>
      <c r="E157" s="5"/>
      <c r="F157" s="5"/>
      <c r="G157" s="5"/>
      <c r="H157" s="5"/>
      <c r="I157" s="57" t="s">
        <v>109</v>
      </c>
      <c r="J157" s="1"/>
    </row>
    <row r="158" spans="1:10" ht="21" customHeight="1">
      <c r="A158" s="11" t="s">
        <v>110</v>
      </c>
      <c r="B158" s="377" t="s">
        <v>111</v>
      </c>
      <c r="C158" s="377"/>
      <c r="D158" s="377"/>
      <c r="E158" s="377"/>
      <c r="F158" s="377"/>
      <c r="G158" s="377"/>
      <c r="H158" s="377"/>
      <c r="I158" s="377"/>
    </row>
    <row r="159" spans="1:10" ht="30" customHeight="1">
      <c r="A159" s="11"/>
      <c r="B159" s="8"/>
      <c r="C159" s="8"/>
      <c r="D159" s="8"/>
      <c r="E159" s="8"/>
      <c r="F159" s="8"/>
      <c r="G159" s="8"/>
      <c r="H159" s="8"/>
      <c r="I159" s="8"/>
    </row>
    <row r="160" spans="1:10" ht="74.25" customHeight="1">
      <c r="A160" s="11" t="s">
        <v>112</v>
      </c>
      <c r="B160" s="377" t="s">
        <v>113</v>
      </c>
      <c r="C160" s="377"/>
      <c r="D160" s="377"/>
      <c r="E160" s="377"/>
      <c r="F160" s="377"/>
      <c r="G160" s="377"/>
      <c r="H160" s="377"/>
      <c r="I160" s="377"/>
    </row>
    <row r="161" spans="1:10" ht="13.5" customHeight="1">
      <c r="A161" s="9"/>
      <c r="B161" s="8"/>
      <c r="C161" s="8"/>
      <c r="D161" s="8"/>
      <c r="E161" s="8"/>
      <c r="F161" s="8"/>
      <c r="G161" s="8"/>
      <c r="H161" s="8"/>
      <c r="I161" s="8"/>
    </row>
    <row r="162" spans="1:10" ht="16.5">
      <c r="A162" s="384" t="s">
        <v>114</v>
      </c>
      <c r="B162" s="384"/>
      <c r="C162" s="384"/>
      <c r="D162" s="384"/>
      <c r="E162" s="384"/>
      <c r="F162" s="384"/>
      <c r="G162" s="384"/>
      <c r="H162" s="384"/>
      <c r="I162" s="384"/>
    </row>
    <row r="163" spans="1:10" ht="30" customHeight="1">
      <c r="A163" s="9"/>
      <c r="B163" s="8"/>
      <c r="C163" s="8"/>
      <c r="D163" s="8"/>
      <c r="E163" s="8"/>
      <c r="F163" s="8"/>
      <c r="G163" s="8"/>
      <c r="H163" s="8"/>
      <c r="I163" s="8"/>
    </row>
    <row r="164" spans="1:10" ht="60" customHeight="1">
      <c r="A164" s="377" t="s">
        <v>115</v>
      </c>
      <c r="B164" s="377"/>
      <c r="C164" s="377"/>
      <c r="D164" s="377"/>
      <c r="E164" s="377"/>
      <c r="F164" s="377"/>
      <c r="G164" s="377"/>
      <c r="H164" s="377"/>
      <c r="I164" s="377"/>
    </row>
    <row r="165" spans="1:10" ht="11.25" customHeight="1">
      <c r="A165" s="10"/>
      <c r="B165" s="8"/>
      <c r="C165" s="8"/>
      <c r="D165" s="8"/>
      <c r="E165" s="8"/>
      <c r="F165" s="8"/>
      <c r="G165" s="8"/>
      <c r="H165" s="8"/>
      <c r="I165" s="8"/>
    </row>
    <row r="166" spans="1:10" ht="27.75" customHeight="1">
      <c r="A166" s="384" t="s">
        <v>116</v>
      </c>
      <c r="B166" s="384"/>
      <c r="C166" s="384"/>
      <c r="D166" s="384"/>
      <c r="E166" s="384"/>
      <c r="F166" s="384"/>
      <c r="G166" s="384"/>
      <c r="H166" s="384"/>
      <c r="I166" s="384"/>
    </row>
    <row r="167" spans="1:10" ht="12.75" customHeight="1">
      <c r="A167" s="9"/>
      <c r="B167" s="8"/>
      <c r="C167" s="8"/>
      <c r="D167" s="8"/>
      <c r="E167" s="8"/>
      <c r="F167" s="8"/>
      <c r="G167" s="8"/>
      <c r="H167" s="8"/>
      <c r="I167" s="8"/>
    </row>
    <row r="168" spans="1:10" ht="74.25" customHeight="1">
      <c r="A168" s="11" t="s">
        <v>51</v>
      </c>
      <c r="B168" s="377" t="s">
        <v>117</v>
      </c>
      <c r="C168" s="377"/>
      <c r="D168" s="377"/>
      <c r="E168" s="377"/>
      <c r="F168" s="377"/>
      <c r="G168" s="377"/>
      <c r="H168" s="377"/>
      <c r="I168" s="377"/>
    </row>
    <row r="169" spans="1:10" ht="23.25" customHeight="1">
      <c r="A169" s="12"/>
      <c r="B169" s="8"/>
      <c r="C169" s="8"/>
      <c r="D169" s="8"/>
      <c r="E169" s="8"/>
      <c r="F169" s="8"/>
      <c r="G169" s="8"/>
      <c r="H169" s="8"/>
      <c r="I169" s="8"/>
    </row>
    <row r="170" spans="1:10" ht="36" customHeight="1">
      <c r="A170" s="11" t="s">
        <v>59</v>
      </c>
      <c r="B170" s="377" t="s">
        <v>118</v>
      </c>
      <c r="C170" s="377"/>
      <c r="D170" s="377"/>
      <c r="E170" s="377"/>
      <c r="F170" s="377"/>
      <c r="G170" s="377"/>
      <c r="H170" s="377"/>
      <c r="I170" s="377"/>
    </row>
    <row r="171" spans="1:10" ht="21" customHeight="1">
      <c r="J171" s="1"/>
    </row>
    <row r="172" spans="1:10">
      <c r="J172" s="1"/>
    </row>
    <row r="173" spans="1:10" ht="52.5" customHeight="1">
      <c r="A173" s="11" t="s">
        <v>80</v>
      </c>
      <c r="B173" s="377" t="s">
        <v>119</v>
      </c>
      <c r="C173" s="377"/>
      <c r="D173" s="377"/>
      <c r="E173" s="377"/>
      <c r="F173" s="377"/>
      <c r="G173" s="377"/>
      <c r="H173" s="377"/>
      <c r="I173" s="377"/>
    </row>
    <row r="174" spans="1:10" ht="20.25" customHeight="1">
      <c r="A174" s="11"/>
      <c r="B174" s="8"/>
      <c r="C174" s="8"/>
      <c r="D174" s="8"/>
      <c r="E174" s="8"/>
      <c r="F174" s="8"/>
      <c r="G174" s="8"/>
      <c r="H174" s="8"/>
      <c r="I174" s="8"/>
    </row>
    <row r="175" spans="1:10" ht="40.5" customHeight="1">
      <c r="A175" s="11" t="s">
        <v>99</v>
      </c>
      <c r="B175" s="377" t="s">
        <v>120</v>
      </c>
      <c r="C175" s="377"/>
      <c r="D175" s="377"/>
      <c r="E175" s="377"/>
      <c r="F175" s="377"/>
      <c r="G175" s="377"/>
      <c r="H175" s="377"/>
      <c r="I175" s="377"/>
    </row>
    <row r="176" spans="1:10" ht="21.75" customHeight="1">
      <c r="A176" s="11"/>
      <c r="B176" s="8"/>
      <c r="C176" s="8"/>
      <c r="D176" s="8"/>
      <c r="E176" s="8"/>
      <c r="F176" s="8"/>
      <c r="G176" s="8"/>
      <c r="H176" s="8"/>
      <c r="I176" s="8"/>
    </row>
    <row r="177" spans="1:10" ht="88.5" customHeight="1">
      <c r="A177" s="11" t="s">
        <v>101</v>
      </c>
      <c r="B177" s="377" t="s">
        <v>121</v>
      </c>
      <c r="C177" s="377"/>
      <c r="D177" s="377"/>
      <c r="E177" s="377"/>
      <c r="F177" s="377"/>
      <c r="G177" s="377"/>
      <c r="H177" s="377"/>
      <c r="I177" s="377"/>
    </row>
    <row r="178" spans="1:10" ht="18" customHeight="1">
      <c r="A178" s="11"/>
      <c r="B178" s="8"/>
      <c r="C178" s="8"/>
      <c r="D178" s="8"/>
      <c r="E178" s="8"/>
      <c r="F178" s="8"/>
      <c r="G178" s="8"/>
      <c r="H178" s="8"/>
      <c r="I178" s="8"/>
    </row>
    <row r="179" spans="1:10" ht="63" customHeight="1">
      <c r="A179" s="11" t="s">
        <v>122</v>
      </c>
      <c r="B179" s="377" t="s">
        <v>123</v>
      </c>
      <c r="C179" s="377"/>
      <c r="D179" s="377"/>
      <c r="E179" s="377"/>
      <c r="F179" s="377"/>
      <c r="G179" s="377"/>
      <c r="H179" s="377"/>
      <c r="I179" s="377"/>
    </row>
    <row r="180" spans="1:10" ht="24" customHeight="1">
      <c r="A180" s="11"/>
      <c r="B180" s="3"/>
      <c r="C180" s="3"/>
      <c r="D180" s="3"/>
      <c r="E180" s="3"/>
      <c r="F180" s="3"/>
      <c r="G180" s="3"/>
      <c r="H180" s="3"/>
      <c r="I180" s="3"/>
    </row>
    <row r="181" spans="1:10" ht="27.75" customHeight="1">
      <c r="A181" s="11"/>
      <c r="B181" s="3"/>
      <c r="C181" s="3"/>
      <c r="D181" s="3"/>
      <c r="E181" s="3"/>
      <c r="F181" s="3"/>
      <c r="G181" s="3"/>
      <c r="H181" s="3"/>
      <c r="I181" s="3"/>
    </row>
    <row r="182" spans="1:10" ht="21" customHeight="1">
      <c r="A182" s="376" t="s">
        <v>44</v>
      </c>
      <c r="B182" s="376"/>
      <c r="C182" s="376"/>
      <c r="D182" s="376"/>
      <c r="E182" s="383" t="s">
        <v>44</v>
      </c>
      <c r="F182" s="383"/>
      <c r="G182" s="383"/>
      <c r="H182" s="383"/>
      <c r="I182" s="383"/>
      <c r="J182" s="1"/>
    </row>
    <row r="183" spans="1:10" ht="33" customHeight="1">
      <c r="A183" s="381" t="s">
        <v>45</v>
      </c>
      <c r="B183" s="381"/>
      <c r="C183" s="381"/>
      <c r="D183" s="381"/>
      <c r="E183" s="382" t="s">
        <v>46</v>
      </c>
      <c r="F183" s="382"/>
      <c r="G183" s="382"/>
      <c r="H183" s="382"/>
      <c r="I183" s="382"/>
      <c r="J183" s="1"/>
    </row>
    <row r="184" spans="1:10" ht="22.5" customHeight="1">
      <c r="A184" s="56" t="s">
        <v>12</v>
      </c>
      <c r="B184" s="5"/>
      <c r="C184" s="5"/>
      <c r="D184" s="5"/>
      <c r="E184" s="5"/>
      <c r="F184" s="5"/>
      <c r="G184" s="5"/>
      <c r="H184" s="5"/>
      <c r="I184" s="57" t="s">
        <v>124</v>
      </c>
      <c r="J184" s="1"/>
    </row>
    <row r="185" spans="1:10" ht="53.25" customHeight="1">
      <c r="A185" s="11" t="s">
        <v>103</v>
      </c>
      <c r="B185" s="377" t="s">
        <v>125</v>
      </c>
      <c r="C185" s="377"/>
      <c r="D185" s="377"/>
      <c r="E185" s="377"/>
      <c r="F185" s="377"/>
      <c r="G185" s="377"/>
      <c r="H185" s="377"/>
      <c r="I185" s="377"/>
    </row>
    <row r="186" spans="1:10" ht="15.75">
      <c r="A186" s="9"/>
      <c r="B186" s="8"/>
      <c r="C186" s="8"/>
      <c r="D186" s="8"/>
      <c r="E186" s="8"/>
      <c r="F186" s="8"/>
      <c r="G186" s="8"/>
      <c r="H186" s="8"/>
      <c r="I186" s="8"/>
    </row>
    <row r="187" spans="1:10" ht="21.95" customHeight="1">
      <c r="A187" s="8"/>
      <c r="B187" s="4"/>
      <c r="C187" s="8"/>
      <c r="D187" s="8"/>
      <c r="E187" s="8"/>
      <c r="F187" s="4"/>
      <c r="G187" s="8"/>
      <c r="H187" s="8"/>
      <c r="I187" s="8"/>
    </row>
    <row r="188" spans="1:10" ht="21.95" customHeight="1">
      <c r="A188" s="8"/>
      <c r="B188" s="14" t="s">
        <v>126</v>
      </c>
      <c r="C188" s="14"/>
      <c r="D188" s="14"/>
      <c r="E188" s="14"/>
      <c r="F188" s="14" t="s">
        <v>126</v>
      </c>
      <c r="G188" s="14"/>
      <c r="H188" s="14"/>
      <c r="I188" s="14"/>
    </row>
    <row r="189" spans="1:10" ht="35.25" customHeight="1">
      <c r="A189" s="8"/>
      <c r="B189" s="378" t="s">
        <v>45</v>
      </c>
      <c r="C189" s="378"/>
      <c r="D189" s="378"/>
      <c r="E189" s="378"/>
      <c r="F189" s="379" t="s">
        <v>46</v>
      </c>
      <c r="G189" s="378"/>
      <c r="H189" s="378"/>
      <c r="I189" s="378"/>
    </row>
    <row r="190" spans="1:10" ht="21.95" customHeight="1">
      <c r="A190" s="8"/>
      <c r="B190" s="15"/>
      <c r="C190" s="9"/>
      <c r="D190" s="9"/>
      <c r="E190" s="9"/>
      <c r="F190" s="16"/>
      <c r="G190" s="16"/>
      <c r="H190" s="16"/>
      <c r="I190" s="16"/>
    </row>
    <row r="191" spans="1:10" ht="21.95" customHeight="1">
      <c r="A191" s="8"/>
      <c r="B191" s="376" t="s">
        <v>127</v>
      </c>
      <c r="C191" s="376"/>
      <c r="D191" s="376"/>
      <c r="E191" s="376"/>
      <c r="F191" s="376" t="s">
        <v>127</v>
      </c>
      <c r="G191" s="376"/>
      <c r="H191" s="376"/>
      <c r="I191" s="376"/>
    </row>
    <row r="192" spans="1:10" ht="21.95" customHeight="1">
      <c r="A192" s="8"/>
      <c r="B192" s="4"/>
      <c r="C192" s="9"/>
      <c r="D192" s="9"/>
      <c r="E192" s="9"/>
      <c r="F192" s="4"/>
      <c r="G192" s="9"/>
      <c r="H192" s="9"/>
      <c r="I192" s="9"/>
    </row>
    <row r="193" spans="1:9" ht="21.95" customHeight="1">
      <c r="A193" s="8"/>
      <c r="B193" s="4"/>
      <c r="C193" s="9"/>
      <c r="D193" s="9"/>
      <c r="E193" s="9"/>
      <c r="F193" s="4"/>
      <c r="G193" s="9"/>
      <c r="H193" s="9"/>
      <c r="I193" s="9"/>
    </row>
    <row r="194" spans="1:9" ht="21.95" customHeight="1">
      <c r="A194" s="8"/>
      <c r="B194" s="5" t="s">
        <v>128</v>
      </c>
      <c r="C194" s="17"/>
      <c r="D194" s="5"/>
      <c r="E194" s="5"/>
      <c r="F194" s="380" t="str">
        <f>"Name : "&amp;'Name of Bidder'!C17</f>
        <v xml:space="preserve">Name : </v>
      </c>
      <c r="G194" s="380"/>
      <c r="H194" s="380"/>
      <c r="I194" s="380"/>
    </row>
    <row r="195" spans="1:9" ht="21.95" customHeight="1">
      <c r="A195" s="8"/>
      <c r="B195" s="5" t="s">
        <v>21</v>
      </c>
      <c r="C195" s="17"/>
      <c r="D195" s="5"/>
      <c r="E195" s="5"/>
      <c r="F195" s="5" t="str">
        <f>"Designation : "&amp;'Name of Bidder'!C18</f>
        <v xml:space="preserve">Designation : </v>
      </c>
      <c r="G195" s="14"/>
      <c r="H195" s="14"/>
      <c r="I195" s="14"/>
    </row>
    <row r="196" spans="1:9" ht="21.95" customHeight="1">
      <c r="A196" s="8"/>
      <c r="B196" s="14"/>
      <c r="C196" s="9"/>
      <c r="D196" s="9"/>
      <c r="E196" s="9"/>
      <c r="F196" s="14"/>
      <c r="G196" s="9"/>
      <c r="H196" s="9"/>
      <c r="I196" s="9"/>
    </row>
    <row r="197" spans="1:9" ht="21.95" customHeight="1">
      <c r="A197" s="8"/>
      <c r="B197" s="376" t="s">
        <v>129</v>
      </c>
      <c r="C197" s="376"/>
      <c r="D197" s="376"/>
      <c r="E197" s="376"/>
      <c r="F197" s="376" t="s">
        <v>129</v>
      </c>
      <c r="G197" s="376"/>
      <c r="H197" s="376"/>
      <c r="I197" s="376"/>
    </row>
    <row r="198" spans="1:9" ht="21.95" customHeight="1">
      <c r="A198" s="8"/>
      <c r="B198" s="5" t="s">
        <v>128</v>
      </c>
      <c r="C198" s="5"/>
      <c r="D198" s="5"/>
      <c r="E198" s="5"/>
      <c r="F198" s="5" t="s">
        <v>128</v>
      </c>
      <c r="G198" s="14"/>
      <c r="H198" s="14"/>
      <c r="I198" s="14"/>
    </row>
    <row r="199" spans="1:9" ht="21.95" customHeight="1">
      <c r="A199" s="8"/>
      <c r="B199" s="5" t="s">
        <v>21</v>
      </c>
      <c r="C199" s="5"/>
      <c r="D199" s="5"/>
      <c r="E199" s="5"/>
      <c r="F199" s="5" t="s">
        <v>21</v>
      </c>
      <c r="G199" s="8"/>
      <c r="H199" s="8"/>
      <c r="I199" s="8"/>
    </row>
    <row r="200" spans="1:9" ht="21.95" customHeight="1">
      <c r="A200" s="8"/>
      <c r="B200" s="8"/>
      <c r="C200" s="8"/>
      <c r="D200" s="8"/>
      <c r="E200" s="8"/>
      <c r="F200" s="8"/>
      <c r="G200" s="8"/>
      <c r="H200" s="8"/>
      <c r="I200" s="8"/>
    </row>
    <row r="201" spans="1:9" ht="21.95" customHeight="1">
      <c r="A201" s="8"/>
      <c r="B201" s="376" t="s">
        <v>130</v>
      </c>
      <c r="C201" s="376"/>
      <c r="D201" s="376"/>
      <c r="E201" s="376"/>
      <c r="F201" s="376" t="s">
        <v>130</v>
      </c>
      <c r="G201" s="376"/>
      <c r="H201" s="376"/>
      <c r="I201" s="376"/>
    </row>
    <row r="202" spans="1:9" ht="21.95" customHeight="1">
      <c r="A202" s="8"/>
      <c r="B202" s="5" t="s">
        <v>128</v>
      </c>
      <c r="C202" s="5"/>
      <c r="D202" s="5"/>
      <c r="E202" s="5"/>
      <c r="F202" s="5" t="s">
        <v>128</v>
      </c>
      <c r="G202" s="14"/>
      <c r="H202" s="14"/>
      <c r="I202" s="14"/>
    </row>
    <row r="203" spans="1:9" ht="21.95" customHeight="1">
      <c r="A203" s="8"/>
      <c r="B203" s="5" t="s">
        <v>21</v>
      </c>
      <c r="C203" s="5"/>
      <c r="D203" s="5"/>
      <c r="E203" s="5"/>
      <c r="F203" s="5" t="s">
        <v>21</v>
      </c>
      <c r="G203" s="8"/>
      <c r="H203" s="8"/>
      <c r="I203" s="8"/>
    </row>
    <row r="204" spans="1:9" ht="21.95" customHeight="1">
      <c r="A204" s="8"/>
      <c r="B204" s="5"/>
      <c r="C204" s="5"/>
      <c r="D204" s="5"/>
      <c r="E204" s="5"/>
      <c r="F204" s="5"/>
      <c r="G204" s="8"/>
      <c r="H204" s="8"/>
      <c r="I204" s="8"/>
    </row>
    <row r="205" spans="1:9" ht="21.95" customHeight="1">
      <c r="A205" s="8"/>
      <c r="B205" s="5"/>
      <c r="C205" s="5"/>
      <c r="D205" s="5"/>
      <c r="E205" s="5"/>
      <c r="F205" s="5"/>
      <c r="G205" s="8"/>
      <c r="H205" s="8"/>
      <c r="I205" s="8"/>
    </row>
    <row r="206" spans="1:9" ht="21.95" customHeight="1">
      <c r="A206" s="8"/>
      <c r="B206" s="5"/>
      <c r="C206" s="5"/>
      <c r="D206" s="5"/>
      <c r="E206" s="5"/>
      <c r="F206" s="5"/>
      <c r="G206" s="8"/>
      <c r="H206" s="8"/>
      <c r="I206" s="8"/>
    </row>
    <row r="207" spans="1:9" ht="21.95" customHeight="1">
      <c r="A207" s="8"/>
      <c r="B207" s="5"/>
      <c r="C207" s="5"/>
      <c r="D207" s="5"/>
      <c r="E207" s="5"/>
      <c r="F207" s="5"/>
      <c r="G207" s="8"/>
      <c r="H207" s="8"/>
      <c r="I207" s="8"/>
    </row>
    <row r="208" spans="1:9" ht="21.95" customHeight="1">
      <c r="A208" s="8"/>
      <c r="B208" s="5"/>
      <c r="C208" s="5"/>
      <c r="D208" s="5"/>
      <c r="E208" s="5"/>
      <c r="F208" s="5"/>
      <c r="G208" s="8"/>
      <c r="H208" s="8"/>
      <c r="I208" s="8"/>
    </row>
    <row r="209" spans="1:9" ht="21.95" customHeight="1">
      <c r="A209" s="8"/>
      <c r="B209" s="5"/>
      <c r="C209" s="5"/>
      <c r="D209" s="5"/>
      <c r="E209" s="5"/>
      <c r="F209" s="5"/>
      <c r="G209" s="8"/>
      <c r="H209" s="8"/>
      <c r="I209" s="8"/>
    </row>
    <row r="210" spans="1:9" ht="21.95" customHeight="1">
      <c r="A210" s="8"/>
      <c r="B210" s="5"/>
      <c r="C210" s="5"/>
      <c r="D210" s="5"/>
      <c r="E210" s="5"/>
      <c r="F210" s="5"/>
      <c r="G210" s="8"/>
      <c r="H210" s="8"/>
      <c r="I210" s="8"/>
    </row>
    <row r="211" spans="1:9" ht="21.95" customHeight="1">
      <c r="A211" s="8"/>
      <c r="B211" s="5"/>
      <c r="C211" s="5"/>
      <c r="D211" s="5"/>
      <c r="E211" s="5"/>
      <c r="F211" s="5"/>
      <c r="G211" s="8"/>
      <c r="H211" s="8"/>
      <c r="I211" s="8"/>
    </row>
    <row r="212" spans="1:9" ht="21.95" customHeight="1">
      <c r="A212" s="8"/>
      <c r="B212" s="5"/>
      <c r="C212" s="5"/>
      <c r="D212" s="5"/>
      <c r="E212" s="5"/>
      <c r="F212" s="5"/>
      <c r="G212" s="8"/>
      <c r="H212" s="8"/>
      <c r="I212" s="8"/>
    </row>
    <row r="213" spans="1:9" ht="21.95" customHeight="1">
      <c r="A213" s="8"/>
      <c r="B213" s="5"/>
      <c r="C213" s="5"/>
      <c r="D213" s="5"/>
      <c r="E213" s="5"/>
      <c r="F213" s="5"/>
      <c r="G213" s="8"/>
      <c r="H213" s="8"/>
      <c r="I213" s="8"/>
    </row>
    <row r="214" spans="1:9" ht="21.95" customHeight="1">
      <c r="A214" s="8"/>
      <c r="B214" s="5"/>
      <c r="C214" s="5"/>
      <c r="D214" s="5"/>
      <c r="E214" s="5"/>
      <c r="F214" s="5"/>
      <c r="G214" s="8"/>
      <c r="H214" s="8"/>
      <c r="I214" s="8"/>
    </row>
    <row r="215" spans="1:9" ht="21.95" customHeight="1">
      <c r="A215" s="8"/>
      <c r="B215" s="5"/>
      <c r="C215" s="5"/>
      <c r="D215" s="5"/>
      <c r="E215" s="5"/>
      <c r="F215" s="5"/>
      <c r="G215" s="8"/>
      <c r="H215" s="8"/>
      <c r="I215" s="8"/>
    </row>
    <row r="216" spans="1:9" ht="21.95" customHeight="1">
      <c r="A216" s="8"/>
      <c r="B216" s="5"/>
      <c r="C216" s="5"/>
      <c r="D216" s="5"/>
      <c r="E216" s="5"/>
      <c r="F216" s="5"/>
      <c r="G216" s="8"/>
      <c r="H216" s="8"/>
      <c r="I216" s="8"/>
    </row>
    <row r="217" spans="1:9" ht="21.95" customHeight="1">
      <c r="A217" s="8"/>
      <c r="B217" s="5"/>
      <c r="C217" s="5"/>
      <c r="D217" s="5"/>
      <c r="E217" s="5"/>
      <c r="F217" s="5"/>
      <c r="G217" s="8"/>
      <c r="H217" s="8"/>
      <c r="I217" s="8"/>
    </row>
    <row r="218" spans="1:9" ht="21.95" customHeight="1">
      <c r="A218" s="8"/>
      <c r="B218" s="5"/>
      <c r="C218" s="5"/>
      <c r="D218" s="5"/>
      <c r="E218" s="5"/>
      <c r="F218" s="5"/>
      <c r="G218" s="8"/>
      <c r="H218" s="8"/>
      <c r="I218" s="8"/>
    </row>
    <row r="219" spans="1:9" ht="21.95" customHeight="1">
      <c r="A219" s="8"/>
      <c r="B219" s="5"/>
      <c r="C219" s="5"/>
      <c r="D219" s="5"/>
      <c r="E219" s="5"/>
      <c r="F219" s="5"/>
      <c r="G219" s="8"/>
      <c r="H219" s="8"/>
      <c r="I219" s="8"/>
    </row>
    <row r="220" spans="1:9" ht="21.95" customHeight="1">
      <c r="A220" s="8"/>
      <c r="B220" s="5"/>
      <c r="C220" s="5"/>
      <c r="D220" s="5"/>
      <c r="E220" s="5"/>
      <c r="F220" s="5"/>
      <c r="G220" s="8"/>
      <c r="H220" s="8"/>
      <c r="I220" s="8"/>
    </row>
    <row r="221" spans="1:9" ht="21.95" customHeight="1">
      <c r="A221" s="8"/>
      <c r="B221" s="5"/>
      <c r="C221" s="5"/>
      <c r="D221" s="5"/>
      <c r="E221" s="5"/>
      <c r="F221" s="5"/>
      <c r="G221" s="8"/>
      <c r="H221" s="8"/>
      <c r="I221" s="8"/>
    </row>
    <row r="222" spans="1:9" ht="21.95" customHeight="1">
      <c r="A222" s="70"/>
      <c r="B222" s="71"/>
      <c r="C222" s="71"/>
      <c r="D222" s="71"/>
      <c r="E222" s="71"/>
      <c r="F222" s="71"/>
      <c r="G222" s="70"/>
      <c r="H222" s="70"/>
      <c r="I222" s="70"/>
    </row>
    <row r="223" spans="1:9" ht="21.95" customHeight="1">
      <c r="A223" s="56" t="s">
        <v>12</v>
      </c>
      <c r="B223" s="5"/>
      <c r="C223" s="5"/>
      <c r="D223" s="5"/>
      <c r="E223" s="5"/>
      <c r="F223" s="5"/>
      <c r="G223" s="5"/>
      <c r="H223" s="5"/>
      <c r="I223" s="57" t="s">
        <v>131</v>
      </c>
    </row>
    <row r="224" spans="1:9" ht="21.95" customHeight="1">
      <c r="A224" s="8"/>
      <c r="B224" s="5"/>
      <c r="C224" s="5"/>
      <c r="D224" s="5"/>
      <c r="E224" s="5"/>
      <c r="F224" s="5"/>
      <c r="G224" s="8"/>
      <c r="H224" s="8"/>
      <c r="I224" s="8"/>
    </row>
    <row r="225" spans="1:10" ht="21.95" customHeight="1">
      <c r="A225" s="8"/>
      <c r="B225" s="5"/>
      <c r="C225" s="5"/>
      <c r="D225" s="5"/>
      <c r="E225" s="5"/>
      <c r="F225" s="5"/>
      <c r="G225" s="8"/>
      <c r="H225" s="8"/>
      <c r="I225" s="8"/>
    </row>
    <row r="226" spans="1:10" ht="21.95" customHeight="1">
      <c r="A226" s="8"/>
      <c r="B226" s="5"/>
      <c r="C226" s="5"/>
      <c r="D226" s="5"/>
      <c r="E226" s="5"/>
      <c r="F226" s="5"/>
      <c r="G226" s="8"/>
      <c r="H226" s="8"/>
      <c r="I226" s="8"/>
    </row>
    <row r="227" spans="1:10" ht="21.95" customHeight="1">
      <c r="A227" s="8"/>
      <c r="B227" s="5"/>
      <c r="C227" s="5"/>
      <c r="D227" s="5"/>
      <c r="E227" s="5"/>
      <c r="F227" s="5"/>
      <c r="G227" s="8"/>
      <c r="H227" s="8"/>
      <c r="I227" s="8"/>
    </row>
    <row r="228" spans="1:10" ht="21.95" customHeight="1">
      <c r="A228" s="8"/>
      <c r="B228" s="5"/>
      <c r="C228" s="5"/>
      <c r="D228" s="5"/>
      <c r="E228" s="5"/>
      <c r="F228" s="5"/>
      <c r="G228" s="8"/>
      <c r="H228" s="8"/>
      <c r="I228" s="8"/>
    </row>
    <row r="229" spans="1:10" ht="21.95" customHeight="1">
      <c r="A229" s="8"/>
      <c r="B229" s="5"/>
      <c r="C229" s="5"/>
      <c r="D229" s="5"/>
      <c r="E229" s="5"/>
      <c r="F229" s="5"/>
      <c r="G229" s="8"/>
      <c r="H229" s="8"/>
      <c r="I229" s="8"/>
    </row>
    <row r="230" spans="1:10" ht="21.95" customHeight="1">
      <c r="A230" s="8"/>
      <c r="B230" s="5"/>
      <c r="C230" s="5"/>
      <c r="D230" s="5"/>
      <c r="E230" s="5"/>
      <c r="F230" s="5"/>
      <c r="G230" s="8"/>
      <c r="H230" s="8"/>
      <c r="I230" s="8"/>
    </row>
    <row r="231" spans="1:10" ht="21.95" customHeight="1">
      <c r="A231" s="8"/>
      <c r="B231" s="5"/>
      <c r="C231" s="5"/>
      <c r="D231" s="5"/>
      <c r="E231" s="5"/>
      <c r="F231" s="5"/>
      <c r="G231" s="8"/>
      <c r="H231" s="8"/>
      <c r="I231" s="8"/>
    </row>
    <row r="232" spans="1:10" ht="21.95" customHeight="1">
      <c r="A232" s="8"/>
      <c r="B232" s="5"/>
      <c r="C232" s="5"/>
      <c r="D232" s="5"/>
      <c r="E232" s="5"/>
      <c r="F232" s="5"/>
      <c r="G232" s="8"/>
      <c r="H232" s="8"/>
      <c r="I232" s="8"/>
    </row>
    <row r="233" spans="1:10" ht="21.95" customHeight="1">
      <c r="A233" s="8"/>
      <c r="B233" s="5"/>
      <c r="C233" s="5"/>
      <c r="D233" s="5"/>
      <c r="E233" s="5"/>
      <c r="F233" s="5"/>
      <c r="G233" s="8"/>
      <c r="H233" s="8"/>
      <c r="I233" s="8"/>
    </row>
    <row r="234" spans="1:10" ht="21.95" customHeight="1">
      <c r="A234" s="8"/>
      <c r="B234" s="5"/>
      <c r="C234" s="5"/>
      <c r="D234" s="5"/>
      <c r="E234" s="5"/>
      <c r="F234" s="5"/>
      <c r="G234" s="8"/>
      <c r="H234" s="8"/>
      <c r="I234" s="8"/>
    </row>
    <row r="235" spans="1:10" ht="21.95" customHeight="1">
      <c r="A235" s="8"/>
      <c r="B235" s="5"/>
      <c r="C235" s="5"/>
      <c r="D235" s="5"/>
      <c r="E235" s="5"/>
      <c r="F235" s="5"/>
      <c r="G235" s="8"/>
      <c r="H235" s="8"/>
      <c r="I235" s="8"/>
    </row>
    <row r="236" spans="1:10" ht="15.75">
      <c r="A236" s="8"/>
      <c r="B236" s="8"/>
      <c r="C236" s="8"/>
      <c r="D236" s="8"/>
      <c r="E236" s="8"/>
      <c r="F236" s="8"/>
      <c r="G236" s="8"/>
      <c r="H236" s="8"/>
      <c r="I236" s="8"/>
    </row>
    <row r="237" spans="1:10">
      <c r="J237" s="1"/>
    </row>
    <row r="238" spans="1:10" ht="15.75">
      <c r="A238" s="8"/>
      <c r="B238" s="8"/>
      <c r="C238" s="8"/>
      <c r="D238" s="8"/>
      <c r="E238" s="8"/>
      <c r="F238" s="8"/>
      <c r="G238" s="8"/>
      <c r="H238" s="8"/>
      <c r="I238" s="8"/>
    </row>
    <row r="239" spans="1:10" ht="15.75">
      <c r="A239" s="8"/>
      <c r="B239" s="8"/>
      <c r="C239" s="8"/>
      <c r="D239" s="8"/>
      <c r="E239" s="8"/>
      <c r="F239" s="8"/>
      <c r="G239" s="8"/>
      <c r="H239" s="8"/>
      <c r="I239" s="8"/>
    </row>
    <row r="240" spans="1:10" ht="15.75">
      <c r="A240" s="8"/>
      <c r="B240" s="8"/>
      <c r="C240" s="8"/>
      <c r="D240" s="8"/>
      <c r="E240" s="8"/>
      <c r="F240" s="8"/>
      <c r="G240" s="8"/>
      <c r="H240" s="8"/>
      <c r="I240" s="8"/>
    </row>
    <row r="241" spans="1:9" ht="15.75">
      <c r="A241" s="8"/>
      <c r="B241" s="8"/>
      <c r="C241" s="8"/>
      <c r="D241" s="8"/>
      <c r="E241" s="8"/>
      <c r="F241" s="8"/>
      <c r="G241" s="8"/>
      <c r="H241" s="8"/>
      <c r="I241" s="8"/>
    </row>
    <row r="242" spans="1:9" ht="15.75">
      <c r="A242" s="8"/>
      <c r="B242" s="8"/>
      <c r="C242" s="8"/>
      <c r="D242" s="8"/>
      <c r="E242" s="8"/>
      <c r="F242" s="8"/>
      <c r="G242" s="8"/>
      <c r="H242" s="8"/>
      <c r="I242" s="8"/>
    </row>
    <row r="243" spans="1:9" ht="15.75">
      <c r="A243" s="8"/>
      <c r="B243" s="8"/>
      <c r="C243" s="8"/>
      <c r="D243" s="8"/>
      <c r="E243" s="8"/>
      <c r="F243" s="8"/>
      <c r="G243" s="8"/>
      <c r="H243" s="8"/>
      <c r="I243" s="8"/>
    </row>
    <row r="244" spans="1:9" ht="15.75">
      <c r="A244" s="8"/>
      <c r="B244" s="8"/>
      <c r="C244" s="8"/>
      <c r="D244" s="8"/>
      <c r="E244" s="8"/>
      <c r="F244" s="8"/>
      <c r="G244" s="8"/>
      <c r="H244" s="8"/>
      <c r="I244" s="8"/>
    </row>
    <row r="245" spans="1:9" ht="15.75">
      <c r="A245" s="8"/>
      <c r="B245" s="8"/>
      <c r="C245" s="8"/>
      <c r="D245" s="8"/>
      <c r="E245" s="8"/>
      <c r="F245" s="8"/>
      <c r="G245" s="8"/>
      <c r="H245" s="8"/>
      <c r="I245" s="8"/>
    </row>
    <row r="246" spans="1:9" ht="15.75">
      <c r="A246" s="8"/>
      <c r="B246" s="8"/>
      <c r="C246" s="8"/>
      <c r="D246" s="8"/>
      <c r="E246" s="8"/>
      <c r="F246" s="8"/>
      <c r="G246" s="8"/>
      <c r="H246" s="8"/>
      <c r="I246" s="8"/>
    </row>
    <row r="247" spans="1:9" ht="15.75">
      <c r="A247" s="8"/>
      <c r="B247" s="8"/>
      <c r="C247" s="8"/>
      <c r="D247" s="8"/>
      <c r="E247" s="8"/>
      <c r="F247" s="8"/>
      <c r="G247" s="8"/>
      <c r="H247" s="8"/>
      <c r="I247" s="8"/>
    </row>
    <row r="248" spans="1:9" ht="15.75">
      <c r="A248" s="8"/>
      <c r="B248" s="8"/>
      <c r="C248" s="8"/>
      <c r="D248" s="8"/>
      <c r="E248" s="8"/>
      <c r="F248" s="8"/>
      <c r="G248" s="8"/>
      <c r="H248" s="8"/>
      <c r="I248" s="8"/>
    </row>
    <row r="249" spans="1:9" ht="15.75">
      <c r="A249" s="8"/>
      <c r="B249" s="8"/>
      <c r="C249" s="8"/>
      <c r="D249" s="8"/>
      <c r="E249" s="8"/>
      <c r="F249" s="8"/>
      <c r="G249" s="8"/>
      <c r="H249" s="8"/>
      <c r="I249" s="8"/>
    </row>
    <row r="250" spans="1:9" ht="15.75">
      <c r="A250" s="8"/>
      <c r="B250" s="8"/>
      <c r="C250" s="8"/>
      <c r="D250" s="8"/>
      <c r="E250" s="8"/>
      <c r="F250" s="8"/>
      <c r="G250" s="8"/>
      <c r="H250" s="8"/>
      <c r="I250" s="8"/>
    </row>
  </sheetData>
  <sheetProtection formatColumns="0" formatRows="0" selectLockedCells="1"/>
  <customSheetViews>
    <customSheetView guid="{F3854C08-3477-4F6D-851C-40DFA3C6F6F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
      <headerFooter alignWithMargins="0"/>
    </customSheetView>
    <customSheetView guid="{768FBB31-C98F-42D8-8A21-9E4C92CB0C4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2"/>
      <headerFooter alignWithMargins="0"/>
    </customSheetView>
    <customSheetView guid="{71DFD631-F0FC-4D77-B088-495FC5677788}"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3"/>
      <headerFooter alignWithMargins="0"/>
    </customSheetView>
    <customSheetView guid="{6F637C86-117D-4792-B5D4-37E20B1C50B5}"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4"/>
      <headerFooter alignWithMargins="0"/>
    </customSheetView>
    <customSheetView guid="{DF819C10-7533-4A2E-B278-90B3B38A4AE6}"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5"/>
      <headerFooter alignWithMargins="0"/>
    </customSheetView>
    <customSheetView guid="{863DE73B-EDD5-4C94-B877-7C156CB081F7}" showPageBreaks="1" zeroValues="0" printArea="1" hiddenRows="1" hiddenColumns="1" view="pageBreakPreview" topLeftCell="A175">
      <selection activeCell="B51" sqref="B51"/>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7" orientation="portrait" r:id="rId6"/>
      <headerFooter alignWithMargins="0"/>
    </customSheetView>
    <customSheetView guid="{6B2C1320-5106-401D-86E8-03FFC7419150}" scale="85" showPageBreaks="1" zeroValues="0" printArea="1" hiddenRows="1" hiddenColumns="1" view="pageBreakPreview" showRuler="0">
      <selection activeCell="T34" sqref="T34"/>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7"/>
      <headerFooter alignWithMargins="0"/>
    </customSheetView>
    <customSheetView guid="{CD4CA1A8-824A-452F-BDBA-32A47C1B3013}" showPageBreaks="1" printArea="1" hiddenRows="1" view="pageBreakPreview">
      <selection activeCell="M6" sqref="M6"/>
      <pageMargins left="0" right="0" top="0" bottom="0" header="0" footer="0"/>
      <printOptions horizontalCentered="1"/>
      <pageSetup paperSize="9" orientation="portrait" r:id="rId8"/>
      <headerFooter alignWithMargins="0"/>
    </customSheetView>
    <customSheetView guid="{237D8718-39ED-4FFE-B3B2-D1192F8D2E87}" showPageBreaks="1" printArea="1" hiddenRows="1" view="pageBreakPreview">
      <selection activeCell="M6" sqref="M6"/>
      <pageMargins left="0" right="0" top="0" bottom="0" header="0" footer="0"/>
      <printOptions horizontalCentered="1"/>
      <pageSetup paperSize="9" orientation="portrait" r:id="rId9"/>
      <headerFooter alignWithMargins="0"/>
    </customSheetView>
    <customSheetView guid="{1C70608C-646A-4043-A222-6253B5006A93}" showPageBreaks="1" printArea="1" hiddenRows="1">
      <selection activeCell="M6" sqref="M6"/>
      <pageMargins left="0" right="0" top="0" bottom="0" header="0" footer="0"/>
      <printOptions horizontalCentered="1"/>
      <pageSetup paperSize="9" orientation="portrait" r:id="rId10"/>
      <headerFooter alignWithMargins="0"/>
    </customSheetView>
    <customSheetView guid="{3545AE1A-D3DD-4FC8-880A-180A3F66AD42}" scale="85" showPageBreaks="1" zeroValues="0" printArea="1" hiddenRows="1" hiddenColumns="1" view="pageBreakPreview" topLeftCell="A64">
      <selection activeCell="C67" sqref="C67:I67"/>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11"/>
      <headerFooter alignWithMargins="0"/>
    </customSheetView>
    <customSheetView guid="{C0D2F720-9CF1-451B-A21B-46E9EE29F95A}" scale="85" showPageBreaks="1" zeroValues="0" printArea="1" hiddenRows="1" hiddenColumns="1" view="pageBreakPreview" topLeftCell="A64">
      <selection activeCell="C67" sqref="C67:I67"/>
      <rowBreaks count="8" manualBreakCount="8">
        <brk id="54" max="8" man="1"/>
        <brk id="79" max="8" man="1"/>
        <brk id="97" max="8" man="1"/>
        <brk id="119" max="8" man="1"/>
        <brk id="141" max="8" man="1"/>
        <brk id="157" max="8" man="1"/>
        <brk id="158" max="8" man="1"/>
        <brk id="185" max="8" man="1"/>
      </rowBreaks>
      <pageMargins left="0" right="0" top="0" bottom="0" header="0" footer="0"/>
      <printOptions horizontalCentered="1"/>
      <pageSetup paperSize="9" scale="88" orientation="portrait" r:id="rId12"/>
      <headerFooter alignWithMargins="0"/>
    </customSheetView>
    <customSheetView guid="{629BDD3E-4046-451D-8D01-11325237A091}" zeroValues="0" hiddenRows="1" hiddenColumns="1" topLeftCell="A202">
      <selection activeCell="E64" sqref="C64:I66"/>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13"/>
      <headerFooter alignWithMargins="0"/>
    </customSheetView>
    <customSheetView guid="{61A8E90E-9DEC-4083-98B2-482D9678BA93}" showPageBreaks="1" zeroValues="0" printArea="1" hiddenRows="1" hiddenColumns="1" view="pageBreakPreview" topLeftCell="A175">
      <selection activeCell="B11" sqref="A11:IV12"/>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7" orientation="portrait" r:id="rId14"/>
      <headerFooter alignWithMargins="0"/>
    </customSheetView>
    <customSheetView guid="{9CE94B9F-4902-4B08-AE4E-74E93D8E789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5"/>
      <headerFooter alignWithMargins="0"/>
    </customSheetView>
    <customSheetView guid="{A60C0BDD-7FB1-4EBA-A0E1-529280DA1A28}"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6"/>
      <headerFooter alignWithMargins="0"/>
    </customSheetView>
    <customSheetView guid="{FAE469C4-CC0E-407B-871F-7B3C94956CEC}"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7"/>
      <headerFooter alignWithMargins="0"/>
    </customSheetView>
  </customSheetViews>
  <mergeCells count="117">
    <mergeCell ref="A39:I39"/>
    <mergeCell ref="A40:I40"/>
    <mergeCell ref="A41:I41"/>
    <mergeCell ref="A35:I35"/>
    <mergeCell ref="A36:I36"/>
    <mergeCell ref="A37:I37"/>
    <mergeCell ref="A38:I38"/>
    <mergeCell ref="C90:I90"/>
    <mergeCell ref="B92:I92"/>
    <mergeCell ref="A60:I60"/>
    <mergeCell ref="C66:I66"/>
    <mergeCell ref="A77:D77"/>
    <mergeCell ref="E77:I77"/>
    <mergeCell ref="B74:I74"/>
    <mergeCell ref="C68:I68"/>
    <mergeCell ref="B70:I70"/>
    <mergeCell ref="B62:I62"/>
    <mergeCell ref="C64:I64"/>
    <mergeCell ref="A72:I72"/>
    <mergeCell ref="A94:D94"/>
    <mergeCell ref="E94:I94"/>
    <mergeCell ref="A42:I42"/>
    <mergeCell ref="A43:I43"/>
    <mergeCell ref="A46:I46"/>
    <mergeCell ref="A47:I47"/>
    <mergeCell ref="A44:I44"/>
    <mergeCell ref="A45:I45"/>
    <mergeCell ref="A56:I56"/>
    <mergeCell ref="A58:I58"/>
    <mergeCell ref="A48:I48"/>
    <mergeCell ref="A51:D51"/>
    <mergeCell ref="E52:I52"/>
    <mergeCell ref="A54:I54"/>
    <mergeCell ref="E51:I51"/>
    <mergeCell ref="A52:D52"/>
    <mergeCell ref="C88:I88"/>
    <mergeCell ref="C84:I84"/>
    <mergeCell ref="C80:I80"/>
    <mergeCell ref="C82:I82"/>
    <mergeCell ref="A76:D76"/>
    <mergeCell ref="E76:I76"/>
    <mergeCell ref="A79:I79"/>
    <mergeCell ref="C86:I86"/>
    <mergeCell ref="A95:D95"/>
    <mergeCell ref="E95:I95"/>
    <mergeCell ref="A97:I97"/>
    <mergeCell ref="B98:I98"/>
    <mergeCell ref="B99:I99"/>
    <mergeCell ref="B101:I101"/>
    <mergeCell ref="A127:I127"/>
    <mergeCell ref="A129:I129"/>
    <mergeCell ref="E138:I138"/>
    <mergeCell ref="B103:I103"/>
    <mergeCell ref="A105:I105"/>
    <mergeCell ref="E116:I116"/>
    <mergeCell ref="B107:I107"/>
    <mergeCell ref="B109:I109"/>
    <mergeCell ref="A111:I111"/>
    <mergeCell ref="A121:I121"/>
    <mergeCell ref="B113:I113"/>
    <mergeCell ref="A116:D116"/>
    <mergeCell ref="A117:D117"/>
    <mergeCell ref="E117:I117"/>
    <mergeCell ref="B119:I119"/>
    <mergeCell ref="B125:I125"/>
    <mergeCell ref="B123:I123"/>
    <mergeCell ref="B143:I143"/>
    <mergeCell ref="A131:I131"/>
    <mergeCell ref="B133:I133"/>
    <mergeCell ref="B134:I134"/>
    <mergeCell ref="B135:I135"/>
    <mergeCell ref="A139:D139"/>
    <mergeCell ref="B141:I141"/>
    <mergeCell ref="E139:I139"/>
    <mergeCell ref="A138:D138"/>
    <mergeCell ref="B142:I142"/>
    <mergeCell ref="B158:I158"/>
    <mergeCell ref="A164:I164"/>
    <mergeCell ref="B173:I173"/>
    <mergeCell ref="B170:I170"/>
    <mergeCell ref="A156:D156"/>
    <mergeCell ref="E156:I156"/>
    <mergeCell ref="B160:I160"/>
    <mergeCell ref="B150:I150"/>
    <mergeCell ref="A182:D182"/>
    <mergeCell ref="E182:I182"/>
    <mergeCell ref="A162:I162"/>
    <mergeCell ref="B168:I168"/>
    <mergeCell ref="B152:I152"/>
    <mergeCell ref="A155:D155"/>
    <mergeCell ref="E155:I155"/>
    <mergeCell ref="B175:I175"/>
    <mergeCell ref="A166:I166"/>
    <mergeCell ref="B5:I5"/>
    <mergeCell ref="B6:I6"/>
    <mergeCell ref="A1:I1"/>
    <mergeCell ref="B2:I2"/>
    <mergeCell ref="B3:I3"/>
    <mergeCell ref="B4:I4"/>
    <mergeCell ref="B201:E201"/>
    <mergeCell ref="F201:I201"/>
    <mergeCell ref="B185:I185"/>
    <mergeCell ref="B189:E189"/>
    <mergeCell ref="F189:I189"/>
    <mergeCell ref="B191:E191"/>
    <mergeCell ref="F191:I191"/>
    <mergeCell ref="F194:I194"/>
    <mergeCell ref="B197:E197"/>
    <mergeCell ref="F197:I197"/>
    <mergeCell ref="A183:D183"/>
    <mergeCell ref="E183:I183"/>
    <mergeCell ref="B177:I177"/>
    <mergeCell ref="B179:I179"/>
    <mergeCell ref="B144:I144"/>
    <mergeCell ref="B145:I145"/>
    <mergeCell ref="B148:I148"/>
    <mergeCell ref="B149:I149"/>
  </mergeCells>
  <phoneticPr fontId="25" type="noConversion"/>
  <printOptions horizontalCentered="1"/>
  <pageMargins left="0.59" right="0.42" top="0.52" bottom="0.32" header="0.27" footer="0.21"/>
  <pageSetup paperSize="9" scale="87" orientation="portrait" r:id="rId18"/>
  <headerFooter alignWithMargins="0"/>
  <rowBreaks count="7" manualBreakCount="7">
    <brk id="53" max="8" man="1"/>
    <brk id="78" max="8" man="1"/>
    <brk id="96" max="8" man="1"/>
    <brk id="118" max="8" man="1"/>
    <brk id="140" max="8" man="1"/>
    <brk id="157" max="8" man="1"/>
    <brk id="184" max="8" man="1"/>
  </rowBreaks>
  <drawing r:id="rId1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dimension ref="A1:AA235"/>
  <sheetViews>
    <sheetView view="pageBreakPreview" topLeftCell="A120" zoomScaleNormal="100" workbookViewId="0">
      <selection activeCell="Y127" sqref="Y127"/>
    </sheetView>
  </sheetViews>
  <sheetFormatPr defaultRowHeight="12.75"/>
  <cols>
    <col min="1" max="1" width="5.140625" style="25" customWidth="1"/>
    <col min="2" max="2" width="13.28515625" style="25" customWidth="1"/>
    <col min="3" max="3" width="9.140625" style="25" hidden="1" customWidth="1"/>
    <col min="4" max="4" width="10.28515625" style="25" customWidth="1"/>
    <col min="5" max="5" width="3.42578125" style="25" customWidth="1"/>
    <col min="6" max="6" width="5.5703125" style="25" hidden="1" customWidth="1"/>
    <col min="7" max="7" width="11.42578125" style="25" hidden="1" customWidth="1"/>
    <col min="8" max="8" width="9.140625" style="25" hidden="1" customWidth="1"/>
    <col min="9" max="9" width="10" style="25" hidden="1" customWidth="1"/>
    <col min="10" max="10" width="3.28515625" style="25" hidden="1" customWidth="1"/>
    <col min="11" max="11" width="5" style="25" hidden="1" customWidth="1"/>
    <col min="12" max="12" width="11.28515625" style="25" hidden="1" customWidth="1"/>
    <col min="13" max="13" width="9.140625" style="25" hidden="1" customWidth="1"/>
    <col min="14" max="14" width="10.28515625" style="25" hidden="1" customWidth="1"/>
    <col min="15" max="15" width="3.7109375" style="25" hidden="1" customWidth="1"/>
    <col min="16" max="16" width="6.42578125" style="25" hidden="1" customWidth="1"/>
    <col min="17" max="17" width="11.140625" style="25" hidden="1" customWidth="1"/>
    <col min="18" max="18" width="9.140625" style="25" hidden="1" customWidth="1"/>
    <col min="19" max="19" width="9.28515625" style="25" hidden="1" customWidth="1"/>
    <col min="20" max="20" width="3.28515625" style="25" hidden="1" customWidth="1"/>
    <col min="21" max="21" width="6.140625" style="25" hidden="1" customWidth="1"/>
    <col min="22" max="22" width="8.5703125" style="25" customWidth="1"/>
    <col min="23" max="23" width="8.42578125" style="25" customWidth="1"/>
    <col min="24" max="24" width="8.85546875" style="25" customWidth="1"/>
    <col min="25" max="16384" width="9.140625" style="25"/>
  </cols>
  <sheetData>
    <row r="1" spans="1:27" ht="13.5" hidden="1" thickBot="1">
      <c r="A1" s="26"/>
      <c r="B1" s="27"/>
      <c r="C1" s="27"/>
      <c r="D1" s="28"/>
      <c r="F1" s="26"/>
      <c r="G1" s="27"/>
      <c r="H1" s="27"/>
      <c r="I1" s="28"/>
      <c r="K1" s="26"/>
      <c r="L1" s="27"/>
      <c r="M1" s="27"/>
      <c r="N1" s="28"/>
      <c r="P1" s="26"/>
      <c r="Q1" s="27"/>
      <c r="R1" s="27"/>
      <c r="S1" s="28"/>
    </row>
    <row r="2" spans="1:27" ht="13.5" hidden="1" thickBot="1">
      <c r="A2" s="29"/>
      <c r="D2" s="30"/>
      <c r="F2" s="29"/>
      <c r="I2" s="30"/>
      <c r="K2" s="29"/>
      <c r="N2" s="30"/>
      <c r="P2" s="29"/>
      <c r="S2" s="30"/>
      <c r="U2" s="31" t="s">
        <v>132</v>
      </c>
    </row>
    <row r="3" spans="1:27" ht="13.5" hidden="1" thickBot="1">
      <c r="A3" s="397">
        <v>155885</v>
      </c>
      <c r="B3" s="398"/>
      <c r="C3" s="32"/>
      <c r="D3" s="33"/>
      <c r="E3" s="32"/>
      <c r="F3" s="397">
        <v>4960</v>
      </c>
      <c r="G3" s="398"/>
      <c r="H3" s="32"/>
      <c r="I3" s="33"/>
      <c r="K3" s="397">
        <v>10352</v>
      </c>
      <c r="L3" s="398"/>
      <c r="M3" s="32"/>
      <c r="N3" s="33"/>
      <c r="P3" s="397">
        <v>691647</v>
      </c>
      <c r="Q3" s="398"/>
      <c r="R3" s="32"/>
      <c r="S3" s="33"/>
      <c r="U3" s="31" t="s">
        <v>133</v>
      </c>
    </row>
    <row r="4" spans="1:27" hidden="1">
      <c r="A4" s="404"/>
      <c r="B4" s="405"/>
      <c r="C4" s="32"/>
      <c r="D4" s="33"/>
      <c r="E4" s="32"/>
      <c r="F4" s="34"/>
      <c r="G4" s="32"/>
      <c r="H4" s="32"/>
      <c r="I4" s="33"/>
      <c r="K4" s="34"/>
      <c r="L4" s="32"/>
      <c r="M4" s="32"/>
      <c r="N4" s="33"/>
      <c r="P4" s="34"/>
      <c r="Q4" s="32"/>
      <c r="R4" s="32"/>
      <c r="S4" s="33"/>
      <c r="U4" s="31" t="s">
        <v>134</v>
      </c>
    </row>
    <row r="5" spans="1:27" hidden="1">
      <c r="A5" s="34"/>
      <c r="B5" s="35"/>
      <c r="C5" s="35"/>
      <c r="D5" s="36"/>
      <c r="E5" s="35"/>
      <c r="F5" s="34"/>
      <c r="G5" s="35"/>
      <c r="H5" s="35"/>
      <c r="I5" s="36"/>
      <c r="K5" s="34"/>
      <c r="L5" s="35"/>
      <c r="M5" s="35"/>
      <c r="N5" s="36"/>
      <c r="P5" s="34"/>
      <c r="Q5" s="35"/>
      <c r="R5" s="35"/>
      <c r="S5" s="36"/>
      <c r="U5" s="31" t="s">
        <v>135</v>
      </c>
    </row>
    <row r="6" spans="1:27" ht="51.75" hidden="1" customHeight="1" thickBot="1">
      <c r="A6" s="399" t="str">
        <f>IF(OR((A3&gt;9999999999),(A3&lt;0)),"Invalid Entry - More than 1000 crore OR -ve value",IF(A3=0, "",+CONCATENATE(U2,B13,D13,B12,D12,B11,D11,B10,D10,B9,D9,B8," Only")))</f>
        <v>USD One Lac Fifty Five Thousand Eight Hundred Eighty Five Only</v>
      </c>
      <c r="B6" s="400"/>
      <c r="C6" s="400"/>
      <c r="D6" s="401"/>
      <c r="E6" s="37"/>
      <c r="F6" s="399" t="str">
        <f>IF(OR((F3&gt;9999999999),(F3&lt;0)),"Invalid Entry - More than 1000 crore OR -ve value",IF(F3=0, "",+CONCATENATE(U3, G13,I13,G12,I12,G11,I11,G10,I10,G9,I9,G8," Only")))</f>
        <v>EURO Four Thousand Nine Hundred Sixty Only</v>
      </c>
      <c r="G6" s="400"/>
      <c r="H6" s="400"/>
      <c r="I6" s="401"/>
      <c r="J6" s="37"/>
      <c r="K6" s="399" t="str">
        <f>IF(OR((K3&gt;9999999999),(K3&lt;0)),"Invalid Entry - More than 1000 crore OR -ve value",IF(K3=0, "",+CONCATENATE(U4, L13,N13,L12,N12,L11,N11,L10,N10,L9,N9,L8," Only")))</f>
        <v>RMB Ten Thousand Three Hundred Fifty Two Only</v>
      </c>
      <c r="L6" s="400"/>
      <c r="M6" s="400"/>
      <c r="N6" s="401"/>
      <c r="P6" s="399" t="str">
        <f>IF(OR((P3&gt;9999999999),(P3&lt;0)),"Invalid Entry - More than 1000 crore OR -ve value",IF(P3=0, "",+CONCATENATE(U5, Q13,S13,Q12,S12,Q11,S11,Q10,S10,Q9,S9,Q8," Only")))</f>
        <v>INR Six Lac Ninety One Thousand Six Hundred Forty Seven Only</v>
      </c>
      <c r="Q6" s="400"/>
      <c r="R6" s="400"/>
      <c r="S6" s="401"/>
      <c r="U6" s="393" t="str">
        <f>VLOOKUP(1,T30:Y45,6,FALSE)</f>
        <v>USD 155885/- + EURO 4960/- + RMB 10352/- + INR 691647/-</v>
      </c>
      <c r="V6" s="393"/>
      <c r="W6" s="393"/>
      <c r="X6" s="393"/>
      <c r="Y6" s="393"/>
      <c r="Z6" s="393"/>
      <c r="AA6" s="393"/>
    </row>
    <row r="7" spans="1:27" ht="70.5" hidden="1" customHeight="1" thickBot="1">
      <c r="A7" s="34"/>
      <c r="B7" s="35"/>
      <c r="C7" s="35"/>
      <c r="D7" s="36"/>
      <c r="E7" s="35"/>
      <c r="F7" s="34"/>
      <c r="G7" s="35"/>
      <c r="H7" s="35"/>
      <c r="I7" s="36"/>
      <c r="K7" s="34"/>
      <c r="L7" s="35"/>
      <c r="M7" s="35"/>
      <c r="N7" s="36"/>
      <c r="P7" s="34"/>
      <c r="Q7" s="35"/>
      <c r="R7" s="35"/>
      <c r="S7" s="36"/>
      <c r="U7" s="394" t="str">
        <f>VLOOKUP(1,T10:Y25,6,FALSE)</f>
        <v>USD One Lac Fifty Five Thousand Eight Hundred Eighty Five Only plus EURO Four Thousand Nine Hundred Sixty Only plus RMB Ten Thousand Three Hundred Fifty Two Only plus INR Six Lac Ninety One Thousand Six Hundred Forty Seven Only</v>
      </c>
      <c r="V7" s="395"/>
      <c r="W7" s="395"/>
      <c r="X7" s="395"/>
      <c r="Y7" s="395"/>
      <c r="Z7" s="395"/>
      <c r="AA7" s="396"/>
    </row>
    <row r="8" spans="1:27" hidden="1">
      <c r="A8" s="38">
        <f>-INT(A3/100)*100+ROUND(A3,0)</f>
        <v>85</v>
      </c>
      <c r="B8" s="35" t="str">
        <f t="shared" ref="B8:B13" si="0">IF(A8=0,"",LOOKUP(A8,$A$15:$A$114,$B$15:$B$114))</f>
        <v>Eighty Five</v>
      </c>
      <c r="C8" s="35"/>
      <c r="D8" s="39"/>
      <c r="E8" s="35"/>
      <c r="F8" s="38">
        <f>-INT(F3/100)*100+ROUND(F3,0)</f>
        <v>60</v>
      </c>
      <c r="G8" s="35" t="str">
        <f t="shared" ref="G8:G13" si="1">IF(F8=0,"",LOOKUP(F8,$A$15:$A$114,$B$15:$B$114))</f>
        <v>Sixty</v>
      </c>
      <c r="H8" s="35"/>
      <c r="I8" s="39"/>
      <c r="K8" s="38">
        <f>-INT(K3/100)*100+ROUND(K3,0)</f>
        <v>52</v>
      </c>
      <c r="L8" s="35" t="str">
        <f t="shared" ref="L8:L13" si="2">IF(K8=0,"",LOOKUP(K8,$A$15:$A$114,$B$15:$B$114))</f>
        <v>Fifty Two</v>
      </c>
      <c r="M8" s="35"/>
      <c r="N8" s="39"/>
      <c r="P8" s="38">
        <f>-INT(P3/100)*100+ROUND(P3,0)</f>
        <v>47</v>
      </c>
      <c r="Q8" s="35" t="str">
        <f t="shared" ref="Q8:Q13" si="3">IF(P8=0,"",LOOKUP(P8,$A$15:$A$114,$B$15:$B$114))</f>
        <v>Forty Seven</v>
      </c>
      <c r="R8" s="35"/>
      <c r="S8" s="39"/>
    </row>
    <row r="9" spans="1:27" hidden="1">
      <c r="A9" s="38">
        <f>-INT(A3/1000)*10+INT(A3/100)</f>
        <v>8</v>
      </c>
      <c r="B9" s="35" t="str">
        <f t="shared" si="0"/>
        <v>Eight</v>
      </c>
      <c r="C9" s="35"/>
      <c r="D9" s="39" t="str">
        <f>+IF(B9="",""," Hundred ")</f>
        <v xml:space="preserve"> Hundred </v>
      </c>
      <c r="E9" s="35"/>
      <c r="F9" s="38">
        <f>-INT(F3/1000)*10+INT(F3/100)</f>
        <v>9</v>
      </c>
      <c r="G9" s="35" t="str">
        <f t="shared" si="1"/>
        <v>Nine</v>
      </c>
      <c r="H9" s="35"/>
      <c r="I9" s="39" t="str">
        <f>+IF(G9="",""," Hundred ")</f>
        <v xml:space="preserve"> Hundred </v>
      </c>
      <c r="K9" s="38">
        <f>-INT(K3/1000)*10+INT(K3/100)</f>
        <v>3</v>
      </c>
      <c r="L9" s="35" t="str">
        <f t="shared" si="2"/>
        <v>Three</v>
      </c>
      <c r="M9" s="35"/>
      <c r="N9" s="39" t="str">
        <f>+IF(L9="",""," Hundred ")</f>
        <v xml:space="preserve"> Hundred </v>
      </c>
      <c r="P9" s="38">
        <f>-INT(P3/1000)*10+INT(P3/100)</f>
        <v>6</v>
      </c>
      <c r="Q9" s="35" t="str">
        <f t="shared" si="3"/>
        <v>Six</v>
      </c>
      <c r="R9" s="35"/>
      <c r="S9" s="39" t="str">
        <f>+IF(Q9="",""," Hundred ")</f>
        <v xml:space="preserve"> Hundred </v>
      </c>
    </row>
    <row r="10" spans="1:27" hidden="1">
      <c r="A10" s="38">
        <f>-INT(A3/100000)*100+INT(A3/1000)</f>
        <v>55</v>
      </c>
      <c r="B10" s="35" t="str">
        <f t="shared" si="0"/>
        <v>Fifty Five</v>
      </c>
      <c r="C10" s="35"/>
      <c r="D10" s="39" t="str">
        <f>IF((B10=""),IF(C10="",""," Thousand ")," Thousand ")</f>
        <v xml:space="preserve"> Thousand </v>
      </c>
      <c r="E10" s="35"/>
      <c r="F10" s="38">
        <f>-INT(F3/100000)*100+INT(F3/1000)</f>
        <v>4</v>
      </c>
      <c r="G10" s="35" t="str">
        <f t="shared" si="1"/>
        <v>Four</v>
      </c>
      <c r="H10" s="35"/>
      <c r="I10" s="39" t="str">
        <f>IF((G10=""),IF(H10="",""," Thousand ")," Thousand ")</f>
        <v xml:space="preserve"> Thousand </v>
      </c>
      <c r="K10" s="38">
        <f>-INT(K3/100000)*100+INT(K3/1000)</f>
        <v>10</v>
      </c>
      <c r="L10" s="35" t="str">
        <f t="shared" si="2"/>
        <v>Ten</v>
      </c>
      <c r="M10" s="35"/>
      <c r="N10" s="39" t="str">
        <f>IF((L10=""),IF(M10="",""," Thousand ")," Thousand ")</f>
        <v xml:space="preserve"> Thousand </v>
      </c>
      <c r="P10" s="38">
        <f>-INT(P3/100000)*100+INT(P3/1000)</f>
        <v>91</v>
      </c>
      <c r="Q10" s="35" t="str">
        <f t="shared" si="3"/>
        <v>Ninety One</v>
      </c>
      <c r="R10" s="35"/>
      <c r="S10" s="39" t="str">
        <f>IF((Q10=""),IF(R10="",""," Thousand ")," Thousand ")</f>
        <v xml:space="preserve"> Thousand </v>
      </c>
      <c r="T10" s="40">
        <f>IF(Y10="",0, 1)</f>
        <v>0</v>
      </c>
      <c r="U10" s="25">
        <v>0</v>
      </c>
      <c r="V10" s="25">
        <v>0</v>
      </c>
      <c r="W10" s="25">
        <v>0</v>
      </c>
      <c r="X10" s="25">
        <v>0</v>
      </c>
      <c r="Y10" s="41" t="str">
        <f>IF(AND($A$3=0,$F$3=0,$K$3=0,$P$3=0)," Zero only", "")</f>
        <v/>
      </c>
      <c r="AA10" s="25" t="s">
        <v>136</v>
      </c>
    </row>
    <row r="11" spans="1:27" hidden="1">
      <c r="A11" s="38">
        <f>-INT(A3/10000000)*100+INT(A3/100000)</f>
        <v>1</v>
      </c>
      <c r="B11" s="35" t="str">
        <f t="shared" si="0"/>
        <v>One</v>
      </c>
      <c r="C11" s="35"/>
      <c r="D11" s="39" t="str">
        <f>IF((B11=""),IF(C11="",""," Lac ")," Lac ")</f>
        <v xml:space="preserve"> Lac </v>
      </c>
      <c r="E11" s="35"/>
      <c r="F11" s="38">
        <f>-INT(F3/10000000)*100+INT(F3/100000)</f>
        <v>0</v>
      </c>
      <c r="G11" s="35" t="str">
        <f t="shared" si="1"/>
        <v/>
      </c>
      <c r="H11" s="35"/>
      <c r="I11" s="39" t="str">
        <f>IF((G11=""),IF(H11="",""," Lac ")," Lac ")</f>
        <v/>
      </c>
      <c r="K11" s="38">
        <f>-INT(K3/10000000)*100+INT(K3/100000)</f>
        <v>0</v>
      </c>
      <c r="L11" s="35" t="str">
        <f t="shared" si="2"/>
        <v/>
      </c>
      <c r="M11" s="35"/>
      <c r="N11" s="39" t="str">
        <f>IF((L11=""),IF(M11="",""," Lac ")," Lac ")</f>
        <v/>
      </c>
      <c r="P11" s="38">
        <f>-INT(P3/10000000)*100+INT(P3/100000)</f>
        <v>6</v>
      </c>
      <c r="Q11" s="35" t="str">
        <f t="shared" si="3"/>
        <v>Six</v>
      </c>
      <c r="R11" s="35"/>
      <c r="S11" s="39" t="str">
        <f>IF((Q11=""),IF(R11="",""," Lac ")," Lac ")</f>
        <v xml:space="preserve"> Lac </v>
      </c>
      <c r="T11" s="40">
        <f t="shared" ref="T11:T25" si="4">IF(Y11="",0, 1)</f>
        <v>0</v>
      </c>
      <c r="U11" s="25">
        <v>0</v>
      </c>
      <c r="V11" s="25">
        <v>0</v>
      </c>
      <c r="W11" s="25">
        <v>0</v>
      </c>
      <c r="X11" s="25">
        <v>1</v>
      </c>
      <c r="Y11" s="42" t="str">
        <f>IF(AND($A$3=0,$F$3=0,$K$3=0,$P$3&gt;0),$P$6, "")</f>
        <v/>
      </c>
    </row>
    <row r="12" spans="1:27" hidden="1">
      <c r="A12" s="38">
        <f>-INT(A3/1000000000)*100+INT(A3/10000000)</f>
        <v>0</v>
      </c>
      <c r="B12" s="43" t="str">
        <f t="shared" si="0"/>
        <v/>
      </c>
      <c r="C12" s="35"/>
      <c r="D12" s="39" t="str">
        <f>IF((B12=""),IF(C12="",""," Crore ")," Crore ")</f>
        <v/>
      </c>
      <c r="E12" s="35"/>
      <c r="F12" s="38">
        <f>-INT(F3/1000000000)*100+INT(F3/10000000)</f>
        <v>0</v>
      </c>
      <c r="G12" s="43" t="str">
        <f t="shared" si="1"/>
        <v/>
      </c>
      <c r="H12" s="35"/>
      <c r="I12" s="39" t="str">
        <f>IF((G12=""),IF(H12="",""," Crore ")," Crore ")</f>
        <v/>
      </c>
      <c r="K12" s="38">
        <f>-INT(K3/1000000000)*100+INT(K3/10000000)</f>
        <v>0</v>
      </c>
      <c r="L12" s="43" t="str">
        <f t="shared" si="2"/>
        <v/>
      </c>
      <c r="M12" s="35"/>
      <c r="N12" s="39" t="str">
        <f>IF((L12=""),IF(M12="",""," Crore ")," Crore ")</f>
        <v/>
      </c>
      <c r="P12" s="38">
        <f>-INT(P3/1000000000)*100+INT(P3/10000000)</f>
        <v>0</v>
      </c>
      <c r="Q12" s="43" t="str">
        <f t="shared" si="3"/>
        <v/>
      </c>
      <c r="R12" s="35"/>
      <c r="S12" s="39" t="str">
        <f>IF((Q12=""),IF(R12="",""," Crore ")," Crore ")</f>
        <v/>
      </c>
      <c r="T12" s="40">
        <f t="shared" si="4"/>
        <v>0</v>
      </c>
      <c r="U12" s="25">
        <v>0</v>
      </c>
      <c r="V12" s="25">
        <v>0</v>
      </c>
      <c r="W12" s="25">
        <v>1</v>
      </c>
      <c r="X12" s="25">
        <v>0</v>
      </c>
      <c r="Y12" s="42" t="str">
        <f>IF(AND($A$3=0,$F$3=0,$K$3&gt;0,$P$3=0),$K$6, "")</f>
        <v/>
      </c>
    </row>
    <row r="13" spans="1:27" hidden="1">
      <c r="A13" s="44">
        <f>-INT(A3/10000000000)*1000+INT(A3/1000000000)</f>
        <v>0</v>
      </c>
      <c r="B13" s="43" t="str">
        <f t="shared" si="0"/>
        <v/>
      </c>
      <c r="C13" s="35"/>
      <c r="D13" s="39" t="str">
        <f>IF((B13=""),IF(C13="",""," Hundred ")," Hundred ")</f>
        <v/>
      </c>
      <c r="E13" s="35"/>
      <c r="F13" s="44">
        <f>-INT(F3/10000000000)*1000+INT(F3/1000000000)</f>
        <v>0</v>
      </c>
      <c r="G13" s="43" t="str">
        <f t="shared" si="1"/>
        <v/>
      </c>
      <c r="H13" s="35"/>
      <c r="I13" s="39" t="str">
        <f>IF((G13=""),IF(H13="",""," Hundred ")," Hundred ")</f>
        <v/>
      </c>
      <c r="K13" s="44">
        <f>-INT(K3/10000000000)*1000+INT(K3/1000000000)</f>
        <v>0</v>
      </c>
      <c r="L13" s="43" t="str">
        <f t="shared" si="2"/>
        <v/>
      </c>
      <c r="M13" s="35"/>
      <c r="N13" s="39" t="str">
        <f>IF((L13=""),IF(M13="",""," Hundred ")," Hundred ")</f>
        <v/>
      </c>
      <c r="P13" s="44">
        <f>-INT(P3/10000000000)*1000+INT(P3/1000000000)</f>
        <v>0</v>
      </c>
      <c r="Q13" s="43" t="str">
        <f t="shared" si="3"/>
        <v/>
      </c>
      <c r="R13" s="35"/>
      <c r="S13" s="39" t="str">
        <f>IF((Q13=""),IF(R13="",""," Hundred ")," Hundred ")</f>
        <v/>
      </c>
      <c r="T13" s="40">
        <f t="shared" si="4"/>
        <v>0</v>
      </c>
      <c r="U13" s="25">
        <v>0</v>
      </c>
      <c r="V13" s="25">
        <v>0</v>
      </c>
      <c r="W13" s="25">
        <v>1</v>
      </c>
      <c r="X13" s="25">
        <v>1</v>
      </c>
      <c r="Y13" s="42" t="str">
        <f>IF(AND($A$3=0,$F$3=0,$K$3&gt;0,$P$3&gt;0),$K$6&amp;$AA$10&amp;$P$6, "")</f>
        <v/>
      </c>
    </row>
    <row r="14" spans="1:27" hidden="1">
      <c r="A14" s="45"/>
      <c r="B14" s="35"/>
      <c r="C14" s="35"/>
      <c r="D14" s="36"/>
      <c r="E14" s="35"/>
      <c r="F14" s="45"/>
      <c r="G14" s="35"/>
      <c r="H14" s="35"/>
      <c r="I14" s="36"/>
      <c r="K14" s="45"/>
      <c r="L14" s="35"/>
      <c r="M14" s="35"/>
      <c r="N14" s="36"/>
      <c r="P14" s="45"/>
      <c r="Q14" s="35"/>
      <c r="R14" s="35"/>
      <c r="S14" s="36"/>
      <c r="T14" s="40">
        <f t="shared" si="4"/>
        <v>0</v>
      </c>
      <c r="U14" s="25">
        <v>0</v>
      </c>
      <c r="V14" s="25">
        <v>1</v>
      </c>
      <c r="W14" s="25">
        <v>0</v>
      </c>
      <c r="X14" s="25">
        <v>0</v>
      </c>
      <c r="Y14" s="42" t="str">
        <f>IF(AND($A$3=0,$F$3&gt;0,$K$3=0,$P$3=0),$F$6, "")</f>
        <v/>
      </c>
    </row>
    <row r="15" spans="1:27" hidden="1">
      <c r="A15" s="46">
        <v>1</v>
      </c>
      <c r="B15" s="47" t="s">
        <v>137</v>
      </c>
      <c r="C15" s="35"/>
      <c r="D15" s="36"/>
      <c r="E15" s="35"/>
      <c r="F15" s="46">
        <v>1</v>
      </c>
      <c r="G15" s="47" t="s">
        <v>137</v>
      </c>
      <c r="H15" s="35"/>
      <c r="I15" s="36"/>
      <c r="K15" s="46">
        <v>1</v>
      </c>
      <c r="L15" s="47" t="s">
        <v>137</v>
      </c>
      <c r="M15" s="35"/>
      <c r="N15" s="36"/>
      <c r="P15" s="46">
        <v>1</v>
      </c>
      <c r="Q15" s="47" t="s">
        <v>137</v>
      </c>
      <c r="R15" s="35"/>
      <c r="S15" s="36"/>
      <c r="T15" s="40">
        <f t="shared" si="4"/>
        <v>0</v>
      </c>
      <c r="U15" s="25">
        <v>0</v>
      </c>
      <c r="V15" s="25">
        <v>1</v>
      </c>
      <c r="W15" s="25">
        <v>0</v>
      </c>
      <c r="X15" s="25">
        <v>1</v>
      </c>
      <c r="Y15" s="42" t="str">
        <f>IF(AND($A$3=0,$F$3&gt;0,$K$3=0,$P$3&gt;0),$F$6&amp;$AA$10&amp;$P$6, "")</f>
        <v/>
      </c>
    </row>
    <row r="16" spans="1:27" hidden="1">
      <c r="A16" s="46">
        <v>2</v>
      </c>
      <c r="B16" s="47" t="s">
        <v>138</v>
      </c>
      <c r="C16" s="35"/>
      <c r="D16" s="36"/>
      <c r="E16" s="35"/>
      <c r="F16" s="46">
        <v>2</v>
      </c>
      <c r="G16" s="47" t="s">
        <v>138</v>
      </c>
      <c r="H16" s="35"/>
      <c r="I16" s="36"/>
      <c r="K16" s="46">
        <v>2</v>
      </c>
      <c r="L16" s="47" t="s">
        <v>138</v>
      </c>
      <c r="M16" s="35"/>
      <c r="N16" s="36"/>
      <c r="P16" s="46">
        <v>2</v>
      </c>
      <c r="Q16" s="47" t="s">
        <v>138</v>
      </c>
      <c r="R16" s="35"/>
      <c r="S16" s="36"/>
      <c r="T16" s="40">
        <f t="shared" si="4"/>
        <v>0</v>
      </c>
      <c r="U16" s="25">
        <v>0</v>
      </c>
      <c r="V16" s="25">
        <v>1</v>
      </c>
      <c r="W16" s="25">
        <v>1</v>
      </c>
      <c r="X16" s="25">
        <v>0</v>
      </c>
      <c r="Y16" s="42" t="str">
        <f>IF(AND($A$3=0,$F$3&gt;0,$K$3&gt;0,$P$3=0),$F$6&amp;$AA$10&amp;$K$6, "")</f>
        <v/>
      </c>
    </row>
    <row r="17" spans="1:27" hidden="1">
      <c r="A17" s="46">
        <v>3</v>
      </c>
      <c r="B17" s="47" t="s">
        <v>139</v>
      </c>
      <c r="C17" s="35"/>
      <c r="D17" s="36"/>
      <c r="E17" s="35"/>
      <c r="F17" s="46">
        <v>3</v>
      </c>
      <c r="G17" s="47" t="s">
        <v>139</v>
      </c>
      <c r="H17" s="35"/>
      <c r="I17" s="36"/>
      <c r="K17" s="46">
        <v>3</v>
      </c>
      <c r="L17" s="47" t="s">
        <v>139</v>
      </c>
      <c r="M17" s="35"/>
      <c r="N17" s="36"/>
      <c r="P17" s="46">
        <v>3</v>
      </c>
      <c r="Q17" s="47" t="s">
        <v>139</v>
      </c>
      <c r="R17" s="35"/>
      <c r="S17" s="36"/>
      <c r="T17" s="40">
        <f t="shared" si="4"/>
        <v>0</v>
      </c>
      <c r="U17" s="25">
        <v>0</v>
      </c>
      <c r="V17" s="25">
        <v>1</v>
      </c>
      <c r="W17" s="25">
        <v>1</v>
      </c>
      <c r="X17" s="25">
        <v>1</v>
      </c>
      <c r="Y17" s="48" t="str">
        <f>IF(AND($A$3=0,$F$3&gt;0,$K$3&gt;0,$P$3&gt;0),$F$6&amp;$AA$10&amp;$K$6&amp;$AA$10&amp;$P$6, "")</f>
        <v/>
      </c>
    </row>
    <row r="18" spans="1:27" hidden="1">
      <c r="A18" s="46">
        <v>4</v>
      </c>
      <c r="B18" s="47" t="s">
        <v>140</v>
      </c>
      <c r="C18" s="35"/>
      <c r="D18" s="36"/>
      <c r="E18" s="35"/>
      <c r="F18" s="46">
        <v>4</v>
      </c>
      <c r="G18" s="47" t="s">
        <v>140</v>
      </c>
      <c r="H18" s="35"/>
      <c r="I18" s="36"/>
      <c r="K18" s="46">
        <v>4</v>
      </c>
      <c r="L18" s="47" t="s">
        <v>140</v>
      </c>
      <c r="M18" s="35"/>
      <c r="N18" s="36"/>
      <c r="P18" s="46">
        <v>4</v>
      </c>
      <c r="Q18" s="47" t="s">
        <v>140</v>
      </c>
      <c r="R18" s="35"/>
      <c r="S18" s="36"/>
      <c r="T18" s="40">
        <f t="shared" si="4"/>
        <v>0</v>
      </c>
      <c r="U18" s="25">
        <v>1</v>
      </c>
      <c r="V18" s="25">
        <v>0</v>
      </c>
      <c r="W18" s="25">
        <v>0</v>
      </c>
      <c r="X18" s="25">
        <v>0</v>
      </c>
      <c r="Y18" s="41" t="str">
        <f>IF(AND($A$3&gt;0,$F$3=0,$K$3=0,$P$3=0), $A$6, "")</f>
        <v/>
      </c>
    </row>
    <row r="19" spans="1:27" hidden="1">
      <c r="A19" s="46">
        <v>5</v>
      </c>
      <c r="B19" s="47" t="s">
        <v>141</v>
      </c>
      <c r="C19" s="35"/>
      <c r="D19" s="36"/>
      <c r="E19" s="35"/>
      <c r="F19" s="46">
        <v>5</v>
      </c>
      <c r="G19" s="47" t="s">
        <v>141</v>
      </c>
      <c r="H19" s="35"/>
      <c r="I19" s="36"/>
      <c r="K19" s="46">
        <v>5</v>
      </c>
      <c r="L19" s="47" t="s">
        <v>141</v>
      </c>
      <c r="M19" s="35"/>
      <c r="N19" s="36"/>
      <c r="P19" s="46">
        <v>5</v>
      </c>
      <c r="Q19" s="47" t="s">
        <v>141</v>
      </c>
      <c r="R19" s="35"/>
      <c r="S19" s="36"/>
      <c r="T19" s="40">
        <f t="shared" si="4"/>
        <v>0</v>
      </c>
      <c r="U19" s="25">
        <v>1</v>
      </c>
      <c r="V19" s="25">
        <v>0</v>
      </c>
      <c r="W19" s="25">
        <v>0</v>
      </c>
      <c r="X19" s="25">
        <v>1</v>
      </c>
      <c r="Y19" s="42" t="str">
        <f>IF(AND($A$3&gt;0,$F$3=0,$K$3=0,$P$3&gt;0),$A$6&amp;$AA$10&amp;$P$6, "")</f>
        <v/>
      </c>
    </row>
    <row r="20" spans="1:27" hidden="1">
      <c r="A20" s="46">
        <v>6</v>
      </c>
      <c r="B20" s="47" t="s">
        <v>142</v>
      </c>
      <c r="C20" s="35"/>
      <c r="D20" s="36"/>
      <c r="E20" s="35"/>
      <c r="F20" s="46">
        <v>6</v>
      </c>
      <c r="G20" s="47" t="s">
        <v>142</v>
      </c>
      <c r="H20" s="35"/>
      <c r="I20" s="36"/>
      <c r="K20" s="46">
        <v>6</v>
      </c>
      <c r="L20" s="47" t="s">
        <v>142</v>
      </c>
      <c r="M20" s="35"/>
      <c r="N20" s="36"/>
      <c r="P20" s="46">
        <v>6</v>
      </c>
      <c r="Q20" s="47" t="s">
        <v>142</v>
      </c>
      <c r="R20" s="35"/>
      <c r="S20" s="36"/>
      <c r="T20" s="40">
        <f t="shared" si="4"/>
        <v>0</v>
      </c>
      <c r="U20" s="25">
        <v>1</v>
      </c>
      <c r="V20" s="25">
        <v>0</v>
      </c>
      <c r="W20" s="25">
        <v>1</v>
      </c>
      <c r="X20" s="25">
        <v>0</v>
      </c>
      <c r="Y20" s="42" t="str">
        <f>IF(AND($A$3&gt;0,$F$3=0,$K$3&gt;0,$P$3=0),$A$6&amp;$AA$10&amp;$K$6, "")</f>
        <v/>
      </c>
    </row>
    <row r="21" spans="1:27" hidden="1">
      <c r="A21" s="46">
        <v>7</v>
      </c>
      <c r="B21" s="47" t="s">
        <v>143</v>
      </c>
      <c r="C21" s="35"/>
      <c r="D21" s="36"/>
      <c r="E21" s="35"/>
      <c r="F21" s="46">
        <v>7</v>
      </c>
      <c r="G21" s="47" t="s">
        <v>143</v>
      </c>
      <c r="H21" s="35"/>
      <c r="I21" s="36"/>
      <c r="K21" s="46">
        <v>7</v>
      </c>
      <c r="L21" s="47" t="s">
        <v>143</v>
      </c>
      <c r="M21" s="35"/>
      <c r="N21" s="36"/>
      <c r="P21" s="46">
        <v>7</v>
      </c>
      <c r="Q21" s="47" t="s">
        <v>143</v>
      </c>
      <c r="R21" s="35"/>
      <c r="S21" s="36"/>
      <c r="T21" s="40">
        <f t="shared" si="4"/>
        <v>0</v>
      </c>
      <c r="U21" s="25">
        <v>1</v>
      </c>
      <c r="V21" s="25">
        <v>0</v>
      </c>
      <c r="W21" s="25">
        <v>1</v>
      </c>
      <c r="X21" s="25">
        <v>1</v>
      </c>
      <c r="Y21" s="42" t="str">
        <f>IF(AND($A$3&gt;0,$F$3=0,$K$3&gt;0,$P$3&gt;0),$A$6&amp;$AA$10&amp;$K$6&amp;$AA$10&amp;$P$6, "")</f>
        <v/>
      </c>
    </row>
    <row r="22" spans="1:27" hidden="1">
      <c r="A22" s="46">
        <v>8</v>
      </c>
      <c r="B22" s="47" t="s">
        <v>144</v>
      </c>
      <c r="C22" s="35"/>
      <c r="D22" s="36"/>
      <c r="E22" s="35"/>
      <c r="F22" s="46">
        <v>8</v>
      </c>
      <c r="G22" s="47" t="s">
        <v>144</v>
      </c>
      <c r="H22" s="35"/>
      <c r="I22" s="36"/>
      <c r="K22" s="46">
        <v>8</v>
      </c>
      <c r="L22" s="47" t="s">
        <v>144</v>
      </c>
      <c r="M22" s="35"/>
      <c r="N22" s="36"/>
      <c r="P22" s="46">
        <v>8</v>
      </c>
      <c r="Q22" s="47" t="s">
        <v>144</v>
      </c>
      <c r="R22" s="35"/>
      <c r="S22" s="36"/>
      <c r="T22" s="40">
        <f t="shared" si="4"/>
        <v>0</v>
      </c>
      <c r="U22" s="25">
        <v>1</v>
      </c>
      <c r="V22" s="25">
        <v>1</v>
      </c>
      <c r="W22" s="25">
        <v>0</v>
      </c>
      <c r="X22" s="25">
        <v>0</v>
      </c>
      <c r="Y22" s="42" t="str">
        <f>IF(AND($A$3&gt;0,$F$3&gt;0,$K$3=0,$P$3=0),$A$6&amp;$AA$10&amp;$F$6, "")</f>
        <v/>
      </c>
    </row>
    <row r="23" spans="1:27" hidden="1">
      <c r="A23" s="46">
        <v>9</v>
      </c>
      <c r="B23" s="47" t="s">
        <v>145</v>
      </c>
      <c r="C23" s="35"/>
      <c r="D23" s="36"/>
      <c r="E23" s="35"/>
      <c r="F23" s="46">
        <v>9</v>
      </c>
      <c r="G23" s="47" t="s">
        <v>145</v>
      </c>
      <c r="H23" s="35"/>
      <c r="I23" s="36"/>
      <c r="K23" s="46">
        <v>9</v>
      </c>
      <c r="L23" s="47" t="s">
        <v>145</v>
      </c>
      <c r="M23" s="35"/>
      <c r="N23" s="36"/>
      <c r="P23" s="46">
        <v>9</v>
      </c>
      <c r="Q23" s="47" t="s">
        <v>145</v>
      </c>
      <c r="R23" s="35"/>
      <c r="S23" s="36"/>
      <c r="T23" s="40">
        <f t="shared" si="4"/>
        <v>0</v>
      </c>
      <c r="U23" s="25">
        <v>1</v>
      </c>
      <c r="V23" s="25">
        <v>1</v>
      </c>
      <c r="W23" s="25">
        <v>0</v>
      </c>
      <c r="X23" s="25">
        <v>1</v>
      </c>
      <c r="Y23" s="42" t="str">
        <f>IF(AND($A$3&gt;0,$F$3&gt;0,$K$3=0,$P$3&gt;0),$A$6&amp;$AA$10&amp;$F$6&amp;$AA$10&amp;$P$6, "")</f>
        <v/>
      </c>
    </row>
    <row r="24" spans="1:27" hidden="1">
      <c r="A24" s="46">
        <v>10</v>
      </c>
      <c r="B24" s="47" t="s">
        <v>146</v>
      </c>
      <c r="C24" s="35"/>
      <c r="D24" s="36"/>
      <c r="E24" s="35"/>
      <c r="F24" s="46">
        <v>10</v>
      </c>
      <c r="G24" s="47" t="s">
        <v>146</v>
      </c>
      <c r="H24" s="35"/>
      <c r="I24" s="36"/>
      <c r="K24" s="46">
        <v>10</v>
      </c>
      <c r="L24" s="47" t="s">
        <v>146</v>
      </c>
      <c r="M24" s="35"/>
      <c r="N24" s="36"/>
      <c r="P24" s="46">
        <v>10</v>
      </c>
      <c r="Q24" s="47" t="s">
        <v>146</v>
      </c>
      <c r="R24" s="35"/>
      <c r="S24" s="36"/>
      <c r="T24" s="40">
        <f t="shared" si="4"/>
        <v>0</v>
      </c>
      <c r="U24" s="25">
        <v>1</v>
      </c>
      <c r="V24" s="25">
        <v>1</v>
      </c>
      <c r="W24" s="25">
        <v>1</v>
      </c>
      <c r="X24" s="25">
        <v>0</v>
      </c>
      <c r="Y24" s="42" t="str">
        <f>IF(AND($A$3&gt;0,$F$3&gt;0,$K$3&gt;0,$P$3=0),$A$6&amp;$AA$10&amp;$F$6&amp;$AA$10&amp;$K$6, "")</f>
        <v/>
      </c>
    </row>
    <row r="25" spans="1:27" hidden="1">
      <c r="A25" s="46">
        <v>11</v>
      </c>
      <c r="B25" s="47" t="s">
        <v>147</v>
      </c>
      <c r="C25" s="35"/>
      <c r="D25" s="36"/>
      <c r="E25" s="35"/>
      <c r="F25" s="46">
        <v>11</v>
      </c>
      <c r="G25" s="47" t="s">
        <v>147</v>
      </c>
      <c r="H25" s="35"/>
      <c r="I25" s="36"/>
      <c r="K25" s="46">
        <v>11</v>
      </c>
      <c r="L25" s="47" t="s">
        <v>147</v>
      </c>
      <c r="M25" s="35"/>
      <c r="N25" s="36"/>
      <c r="P25" s="46">
        <v>11</v>
      </c>
      <c r="Q25" s="47" t="s">
        <v>147</v>
      </c>
      <c r="R25" s="35"/>
      <c r="S25" s="36"/>
      <c r="T25" s="40">
        <f t="shared" si="4"/>
        <v>1</v>
      </c>
      <c r="U25" s="25">
        <v>1</v>
      </c>
      <c r="V25" s="25">
        <v>1</v>
      </c>
      <c r="W25" s="25">
        <v>1</v>
      </c>
      <c r="X25" s="25">
        <v>1</v>
      </c>
      <c r="Y25" s="48" t="str">
        <f>IF(AND($A$3&gt;0,$F$3&gt;0,$K$3&gt;0,$P$3&gt;0),$A$6&amp;$AA$10&amp;$F$6&amp;$AA$10&amp;$K$6&amp;$AA$10&amp;$P$6, "")</f>
        <v>USD One Lac Fifty Five Thousand Eight Hundred Eighty Five Only plus EURO Four Thousand Nine Hundred Sixty Only plus RMB Ten Thousand Three Hundred Fifty Two Only plus INR Six Lac Ninety One Thousand Six Hundred Forty Seven Only</v>
      </c>
    </row>
    <row r="26" spans="1:27" hidden="1">
      <c r="A26" s="46">
        <v>12</v>
      </c>
      <c r="B26" s="47" t="s">
        <v>148</v>
      </c>
      <c r="C26" s="35"/>
      <c r="D26" s="36"/>
      <c r="E26" s="35"/>
      <c r="F26" s="46">
        <v>12</v>
      </c>
      <c r="G26" s="47" t="s">
        <v>148</v>
      </c>
      <c r="H26" s="35"/>
      <c r="I26" s="36"/>
      <c r="K26" s="46">
        <v>12</v>
      </c>
      <c r="L26" s="47" t="s">
        <v>148</v>
      </c>
      <c r="M26" s="35"/>
      <c r="N26" s="36"/>
      <c r="P26" s="46">
        <v>12</v>
      </c>
      <c r="Q26" s="47" t="s">
        <v>148</v>
      </c>
      <c r="R26" s="35"/>
      <c r="S26" s="36"/>
    </row>
    <row r="27" spans="1:27" hidden="1">
      <c r="A27" s="46">
        <v>13</v>
      </c>
      <c r="B27" s="47" t="s">
        <v>149</v>
      </c>
      <c r="C27" s="35"/>
      <c r="D27" s="36"/>
      <c r="E27" s="35"/>
      <c r="F27" s="46">
        <v>13</v>
      </c>
      <c r="G27" s="47" t="s">
        <v>149</v>
      </c>
      <c r="H27" s="35"/>
      <c r="I27" s="36"/>
      <c r="K27" s="46">
        <v>13</v>
      </c>
      <c r="L27" s="47" t="s">
        <v>149</v>
      </c>
      <c r="M27" s="35"/>
      <c r="N27" s="36"/>
      <c r="P27" s="46">
        <v>13</v>
      </c>
      <c r="Q27" s="47" t="s">
        <v>149</v>
      </c>
      <c r="R27" s="35"/>
      <c r="S27" s="36"/>
    </row>
    <row r="28" spans="1:27" hidden="1">
      <c r="A28" s="46">
        <v>14</v>
      </c>
      <c r="B28" s="47" t="s">
        <v>150</v>
      </c>
      <c r="C28" s="35"/>
      <c r="D28" s="36"/>
      <c r="E28" s="35"/>
      <c r="F28" s="46">
        <v>14</v>
      </c>
      <c r="G28" s="47" t="s">
        <v>150</v>
      </c>
      <c r="H28" s="35"/>
      <c r="I28" s="36"/>
      <c r="K28" s="46">
        <v>14</v>
      </c>
      <c r="L28" s="47" t="s">
        <v>150</v>
      </c>
      <c r="M28" s="35"/>
      <c r="N28" s="36"/>
      <c r="P28" s="46">
        <v>14</v>
      </c>
      <c r="Q28" s="47" t="s">
        <v>150</v>
      </c>
      <c r="R28" s="35"/>
      <c r="S28" s="36"/>
    </row>
    <row r="29" spans="1:27" hidden="1">
      <c r="A29" s="46">
        <v>15</v>
      </c>
      <c r="B29" s="47" t="s">
        <v>151</v>
      </c>
      <c r="C29" s="35"/>
      <c r="D29" s="36"/>
      <c r="E29" s="35"/>
      <c r="F29" s="46">
        <v>15</v>
      </c>
      <c r="G29" s="47" t="s">
        <v>151</v>
      </c>
      <c r="H29" s="35"/>
      <c r="I29" s="36"/>
      <c r="K29" s="46">
        <v>15</v>
      </c>
      <c r="L29" s="47" t="s">
        <v>151</v>
      </c>
      <c r="M29" s="35"/>
      <c r="N29" s="36"/>
      <c r="P29" s="46">
        <v>15</v>
      </c>
      <c r="Q29" s="47" t="s">
        <v>151</v>
      </c>
      <c r="R29" s="35"/>
      <c r="S29" s="36"/>
    </row>
    <row r="30" spans="1:27" hidden="1">
      <c r="A30" s="46">
        <v>16</v>
      </c>
      <c r="B30" s="47" t="s">
        <v>152</v>
      </c>
      <c r="C30" s="35"/>
      <c r="D30" s="36"/>
      <c r="E30" s="35"/>
      <c r="F30" s="46">
        <v>16</v>
      </c>
      <c r="G30" s="47" t="s">
        <v>152</v>
      </c>
      <c r="H30" s="35"/>
      <c r="I30" s="36"/>
      <c r="K30" s="46">
        <v>16</v>
      </c>
      <c r="L30" s="47" t="s">
        <v>152</v>
      </c>
      <c r="M30" s="35"/>
      <c r="N30" s="36"/>
      <c r="P30" s="46">
        <v>16</v>
      </c>
      <c r="Q30" s="47" t="s">
        <v>152</v>
      </c>
      <c r="R30" s="35"/>
      <c r="S30" s="36"/>
      <c r="T30" s="40">
        <f>IF(Y30="",0, 1)</f>
        <v>0</v>
      </c>
      <c r="U30" s="25">
        <v>0</v>
      </c>
      <c r="V30" s="25">
        <v>0</v>
      </c>
      <c r="W30" s="25">
        <v>0</v>
      </c>
      <c r="X30" s="25">
        <v>0</v>
      </c>
      <c r="Y30" s="41" t="str">
        <f>IF(AND($A$3=0,$F$3=0,$K$3=0,$P$3=0)," 0/-", "")</f>
        <v/>
      </c>
      <c r="AA30" s="25" t="s">
        <v>153</v>
      </c>
    </row>
    <row r="31" spans="1:27" hidden="1">
      <c r="A31" s="46">
        <v>17</v>
      </c>
      <c r="B31" s="47" t="s">
        <v>154</v>
      </c>
      <c r="C31" s="35"/>
      <c r="D31" s="36"/>
      <c r="E31" s="35"/>
      <c r="F31" s="46">
        <v>17</v>
      </c>
      <c r="G31" s="47" t="s">
        <v>154</v>
      </c>
      <c r="H31" s="35"/>
      <c r="I31" s="36"/>
      <c r="K31" s="46">
        <v>17</v>
      </c>
      <c r="L31" s="47" t="s">
        <v>154</v>
      </c>
      <c r="M31" s="35"/>
      <c r="N31" s="36"/>
      <c r="P31" s="46">
        <v>17</v>
      </c>
      <c r="Q31" s="47" t="s">
        <v>154</v>
      </c>
      <c r="R31" s="35"/>
      <c r="S31" s="36"/>
      <c r="T31" s="40">
        <f t="shared" ref="T31:T45" si="5">IF(Y31="",0, 1)</f>
        <v>0</v>
      </c>
      <c r="U31" s="25">
        <v>0</v>
      </c>
      <c r="V31" s="25">
        <v>0</v>
      </c>
      <c r="W31" s="25">
        <v>0</v>
      </c>
      <c r="X31" s="25">
        <v>1</v>
      </c>
      <c r="Y31" s="42" t="str">
        <f>IF(AND($A$3=0,$F$3=0,$K$3=0,$P$3&gt;0),$U$5&amp;$P$3&amp;$AA$32, "")</f>
        <v/>
      </c>
      <c r="AA31" s="25" t="s">
        <v>155</v>
      </c>
    </row>
    <row r="32" spans="1:27" hidden="1">
      <c r="A32" s="46">
        <v>18</v>
      </c>
      <c r="B32" s="47" t="s">
        <v>156</v>
      </c>
      <c r="C32" s="35"/>
      <c r="D32" s="36"/>
      <c r="E32" s="35"/>
      <c r="F32" s="46">
        <v>18</v>
      </c>
      <c r="G32" s="47" t="s">
        <v>156</v>
      </c>
      <c r="H32" s="35"/>
      <c r="I32" s="36"/>
      <c r="K32" s="46">
        <v>18</v>
      </c>
      <c r="L32" s="47" t="s">
        <v>156</v>
      </c>
      <c r="M32" s="35"/>
      <c r="N32" s="36"/>
      <c r="P32" s="46">
        <v>18</v>
      </c>
      <c r="Q32" s="47" t="s">
        <v>156</v>
      </c>
      <c r="R32" s="35"/>
      <c r="S32" s="36"/>
      <c r="T32" s="40">
        <f t="shared" si="5"/>
        <v>0</v>
      </c>
      <c r="U32" s="25">
        <v>0</v>
      </c>
      <c r="V32" s="25">
        <v>0</v>
      </c>
      <c r="W32" s="25">
        <v>1</v>
      </c>
      <c r="X32" s="25">
        <v>0</v>
      </c>
      <c r="Y32" s="42" t="str">
        <f>IF(AND($A$3=0,$F$3=0,$K$3&gt;0,$P$3=0),$U$4&amp;$K$3&amp;$AA$32, "")</f>
        <v/>
      </c>
      <c r="AA32" s="25" t="s">
        <v>157</v>
      </c>
    </row>
    <row r="33" spans="1:25" hidden="1">
      <c r="A33" s="46">
        <v>19</v>
      </c>
      <c r="B33" s="47" t="s">
        <v>158</v>
      </c>
      <c r="C33" s="35"/>
      <c r="D33" s="36"/>
      <c r="E33" s="35"/>
      <c r="F33" s="46">
        <v>19</v>
      </c>
      <c r="G33" s="47" t="s">
        <v>158</v>
      </c>
      <c r="H33" s="35"/>
      <c r="I33" s="36"/>
      <c r="K33" s="46">
        <v>19</v>
      </c>
      <c r="L33" s="47" t="s">
        <v>158</v>
      </c>
      <c r="M33" s="35"/>
      <c r="N33" s="36"/>
      <c r="P33" s="46">
        <v>19</v>
      </c>
      <c r="Q33" s="47" t="s">
        <v>158</v>
      </c>
      <c r="R33" s="35"/>
      <c r="S33" s="36"/>
      <c r="T33" s="40">
        <f t="shared" si="5"/>
        <v>0</v>
      </c>
      <c r="U33" s="25">
        <v>0</v>
      </c>
      <c r="V33" s="25">
        <v>0</v>
      </c>
      <c r="W33" s="25">
        <v>1</v>
      </c>
      <c r="X33" s="25">
        <v>1</v>
      </c>
      <c r="Y33" s="42" t="str">
        <f>IF(AND($A$3=0,$F$3=0,$K$3&gt;0,$P$3&gt;0),$U$4&amp;$K$3&amp;$AA$31&amp;$U$5&amp;$P$3&amp;$AA$32, "")</f>
        <v/>
      </c>
    </row>
    <row r="34" spans="1:25" hidden="1">
      <c r="A34" s="46">
        <v>20</v>
      </c>
      <c r="B34" s="47" t="s">
        <v>159</v>
      </c>
      <c r="C34" s="35"/>
      <c r="D34" s="36"/>
      <c r="E34" s="35"/>
      <c r="F34" s="46">
        <v>20</v>
      </c>
      <c r="G34" s="47" t="s">
        <v>159</v>
      </c>
      <c r="H34" s="35"/>
      <c r="I34" s="36"/>
      <c r="K34" s="46">
        <v>20</v>
      </c>
      <c r="L34" s="47" t="s">
        <v>159</v>
      </c>
      <c r="M34" s="35"/>
      <c r="N34" s="36"/>
      <c r="P34" s="46">
        <v>20</v>
      </c>
      <c r="Q34" s="47" t="s">
        <v>159</v>
      </c>
      <c r="R34" s="35"/>
      <c r="S34" s="36"/>
      <c r="T34" s="40">
        <f t="shared" si="5"/>
        <v>0</v>
      </c>
      <c r="U34" s="25">
        <v>0</v>
      </c>
      <c r="V34" s="25">
        <v>1</v>
      </c>
      <c r="W34" s="25">
        <v>0</v>
      </c>
      <c r="X34" s="25">
        <v>0</v>
      </c>
      <c r="Y34" s="42" t="str">
        <f>IF(AND($A$3=0,$F$3&gt;0,$K$3=0,$P$3=0),$U$3&amp;$F$3&amp;$AA$32, "")</f>
        <v/>
      </c>
    </row>
    <row r="35" spans="1:25" hidden="1">
      <c r="A35" s="46">
        <v>21</v>
      </c>
      <c r="B35" s="47" t="s">
        <v>160</v>
      </c>
      <c r="C35" s="35"/>
      <c r="D35" s="36"/>
      <c r="E35" s="35"/>
      <c r="F35" s="46">
        <v>21</v>
      </c>
      <c r="G35" s="47" t="s">
        <v>160</v>
      </c>
      <c r="H35" s="35"/>
      <c r="I35" s="36"/>
      <c r="K35" s="46">
        <v>21</v>
      </c>
      <c r="L35" s="47" t="s">
        <v>160</v>
      </c>
      <c r="M35" s="35"/>
      <c r="N35" s="36"/>
      <c r="P35" s="46">
        <v>21</v>
      </c>
      <c r="Q35" s="47" t="s">
        <v>160</v>
      </c>
      <c r="R35" s="35"/>
      <c r="S35" s="36"/>
      <c r="T35" s="40">
        <f t="shared" si="5"/>
        <v>0</v>
      </c>
      <c r="U35" s="25">
        <v>0</v>
      </c>
      <c r="V35" s="25">
        <v>1</v>
      </c>
      <c r="W35" s="25">
        <v>0</v>
      </c>
      <c r="X35" s="25">
        <v>1</v>
      </c>
      <c r="Y35" s="42" t="str">
        <f>IF(AND($A$3=0,$F$3&gt;0,$K$3=0,$P$3&gt;0),$U$3&amp;$F$3&amp;$AA$31&amp;$U$5&amp;$P$3&amp;$AA$32, "")</f>
        <v/>
      </c>
    </row>
    <row r="36" spans="1:25" hidden="1">
      <c r="A36" s="46">
        <v>22</v>
      </c>
      <c r="B36" s="47" t="s">
        <v>161</v>
      </c>
      <c r="C36" s="35"/>
      <c r="D36" s="36"/>
      <c r="E36" s="35"/>
      <c r="F36" s="46">
        <v>22</v>
      </c>
      <c r="G36" s="47" t="s">
        <v>161</v>
      </c>
      <c r="H36" s="35"/>
      <c r="I36" s="36"/>
      <c r="K36" s="46">
        <v>22</v>
      </c>
      <c r="L36" s="47" t="s">
        <v>161</v>
      </c>
      <c r="M36" s="35"/>
      <c r="N36" s="36"/>
      <c r="P36" s="46">
        <v>22</v>
      </c>
      <c r="Q36" s="47" t="s">
        <v>161</v>
      </c>
      <c r="R36" s="35"/>
      <c r="S36" s="36"/>
      <c r="T36" s="40">
        <f t="shared" si="5"/>
        <v>0</v>
      </c>
      <c r="U36" s="25">
        <v>0</v>
      </c>
      <c r="V36" s="25">
        <v>1</v>
      </c>
      <c r="W36" s="25">
        <v>1</v>
      </c>
      <c r="X36" s="25">
        <v>0</v>
      </c>
      <c r="Y36" s="42" t="str">
        <f>IF(AND($A$3=0,$F$3&gt;0,$K$3&gt;0,$P$3=0),$U$3&amp;$F$3&amp;$AA$31&amp;$U$4&amp;$K$3, "")</f>
        <v/>
      </c>
    </row>
    <row r="37" spans="1:25" hidden="1">
      <c r="A37" s="46">
        <v>23</v>
      </c>
      <c r="B37" s="47" t="s">
        <v>162</v>
      </c>
      <c r="C37" s="35"/>
      <c r="D37" s="36"/>
      <c r="E37" s="35"/>
      <c r="F37" s="46">
        <v>23</v>
      </c>
      <c r="G37" s="47" t="s">
        <v>162</v>
      </c>
      <c r="H37" s="35"/>
      <c r="I37" s="36"/>
      <c r="K37" s="46">
        <v>23</v>
      </c>
      <c r="L37" s="47" t="s">
        <v>162</v>
      </c>
      <c r="M37" s="35"/>
      <c r="N37" s="36"/>
      <c r="P37" s="46">
        <v>23</v>
      </c>
      <c r="Q37" s="47" t="s">
        <v>162</v>
      </c>
      <c r="R37" s="35"/>
      <c r="S37" s="36"/>
      <c r="T37" s="40">
        <f t="shared" si="5"/>
        <v>0</v>
      </c>
      <c r="U37" s="25">
        <v>0</v>
      </c>
      <c r="V37" s="25">
        <v>1</v>
      </c>
      <c r="W37" s="25">
        <v>1</v>
      </c>
      <c r="X37" s="25">
        <v>1</v>
      </c>
      <c r="Y37" s="48" t="str">
        <f>IF(AND($A$3=0,$F$3&gt;0,$K$3&gt;0,$P$3&gt;0),$U$3&amp;$F$3&amp;$AA$31&amp;$U$4&amp;$K$3&amp;$AA$31&amp;$U$5&amp;$P$3&amp;$AA$32, "")</f>
        <v/>
      </c>
    </row>
    <row r="38" spans="1:25" hidden="1">
      <c r="A38" s="46">
        <v>24</v>
      </c>
      <c r="B38" s="47" t="s">
        <v>163</v>
      </c>
      <c r="C38" s="35"/>
      <c r="D38" s="36"/>
      <c r="E38" s="35"/>
      <c r="F38" s="46">
        <v>24</v>
      </c>
      <c r="G38" s="47" t="s">
        <v>163</v>
      </c>
      <c r="H38" s="35"/>
      <c r="I38" s="36"/>
      <c r="K38" s="46">
        <v>24</v>
      </c>
      <c r="L38" s="47" t="s">
        <v>163</v>
      </c>
      <c r="M38" s="35"/>
      <c r="N38" s="36"/>
      <c r="P38" s="46">
        <v>24</v>
      </c>
      <c r="Q38" s="47" t="s">
        <v>163</v>
      </c>
      <c r="R38" s="35"/>
      <c r="S38" s="36"/>
      <c r="T38" s="40">
        <f t="shared" si="5"/>
        <v>0</v>
      </c>
      <c r="U38" s="25">
        <v>1</v>
      </c>
      <c r="V38" s="25">
        <v>0</v>
      </c>
      <c r="W38" s="25">
        <v>0</v>
      </c>
      <c r="X38" s="25">
        <v>0</v>
      </c>
      <c r="Y38" s="41" t="str">
        <f>IF(AND($A$3&gt;0,$F$3=0,$K$3=0,$P$3=0), $U$2&amp;$A$3&amp;$AA$32, "")</f>
        <v/>
      </c>
    </row>
    <row r="39" spans="1:25" hidden="1">
      <c r="A39" s="46">
        <v>25</v>
      </c>
      <c r="B39" s="47" t="s">
        <v>164</v>
      </c>
      <c r="C39" s="35"/>
      <c r="D39" s="36"/>
      <c r="E39" s="35"/>
      <c r="F39" s="46">
        <v>25</v>
      </c>
      <c r="G39" s="47" t="s">
        <v>164</v>
      </c>
      <c r="H39" s="35"/>
      <c r="I39" s="36"/>
      <c r="K39" s="46">
        <v>25</v>
      </c>
      <c r="L39" s="47" t="s">
        <v>164</v>
      </c>
      <c r="M39" s="35"/>
      <c r="N39" s="36"/>
      <c r="P39" s="46">
        <v>25</v>
      </c>
      <c r="Q39" s="47" t="s">
        <v>164</v>
      </c>
      <c r="R39" s="35"/>
      <c r="S39" s="36"/>
      <c r="T39" s="40">
        <f t="shared" si="5"/>
        <v>0</v>
      </c>
      <c r="U39" s="25">
        <v>1</v>
      </c>
      <c r="V39" s="25">
        <v>0</v>
      </c>
      <c r="W39" s="25">
        <v>0</v>
      </c>
      <c r="X39" s="25">
        <v>1</v>
      </c>
      <c r="Y39" s="42" t="str">
        <f>IF(AND($A$3&gt;0,$F$3=0,$K$3=0,$P$3&gt;0),$U$2&amp;$A$3&amp;$AA$31&amp;$U$5&amp;$P$3&amp;$AA$32, "")</f>
        <v/>
      </c>
    </row>
    <row r="40" spans="1:25" hidden="1">
      <c r="A40" s="46">
        <v>26</v>
      </c>
      <c r="B40" s="47" t="s">
        <v>165</v>
      </c>
      <c r="C40" s="35"/>
      <c r="D40" s="36"/>
      <c r="E40" s="35"/>
      <c r="F40" s="46">
        <v>26</v>
      </c>
      <c r="G40" s="47" t="s">
        <v>165</v>
      </c>
      <c r="H40" s="35"/>
      <c r="I40" s="36"/>
      <c r="K40" s="46">
        <v>26</v>
      </c>
      <c r="L40" s="47" t="s">
        <v>165</v>
      </c>
      <c r="M40" s="35"/>
      <c r="N40" s="36"/>
      <c r="P40" s="46">
        <v>26</v>
      </c>
      <c r="Q40" s="47" t="s">
        <v>165</v>
      </c>
      <c r="R40" s="35"/>
      <c r="S40" s="36"/>
      <c r="T40" s="40">
        <f t="shared" si="5"/>
        <v>0</v>
      </c>
      <c r="U40" s="25">
        <v>1</v>
      </c>
      <c r="V40" s="25">
        <v>0</v>
      </c>
      <c r="W40" s="25">
        <v>1</v>
      </c>
      <c r="X40" s="25">
        <v>0</v>
      </c>
      <c r="Y40" s="42" t="str">
        <f>IF(AND($A$3&gt;0,$F$3=0,$K$3&gt;0,$P$3=0),$U$2&amp;$A$3&amp;$AA$31&amp;$U$4&amp;$K$3, "")</f>
        <v/>
      </c>
    </row>
    <row r="41" spans="1:25" hidden="1">
      <c r="A41" s="46">
        <v>27</v>
      </c>
      <c r="B41" s="47" t="s">
        <v>166</v>
      </c>
      <c r="C41" s="35"/>
      <c r="D41" s="36"/>
      <c r="E41" s="35"/>
      <c r="F41" s="46">
        <v>27</v>
      </c>
      <c r="G41" s="47" t="s">
        <v>166</v>
      </c>
      <c r="H41" s="35"/>
      <c r="I41" s="36"/>
      <c r="K41" s="46">
        <v>27</v>
      </c>
      <c r="L41" s="47" t="s">
        <v>166</v>
      </c>
      <c r="M41" s="35"/>
      <c r="N41" s="36"/>
      <c r="P41" s="46">
        <v>27</v>
      </c>
      <c r="Q41" s="47" t="s">
        <v>166</v>
      </c>
      <c r="R41" s="35"/>
      <c r="S41" s="36"/>
      <c r="T41" s="40">
        <f t="shared" si="5"/>
        <v>0</v>
      </c>
      <c r="U41" s="25">
        <v>1</v>
      </c>
      <c r="V41" s="25">
        <v>0</v>
      </c>
      <c r="W41" s="25">
        <v>1</v>
      </c>
      <c r="X41" s="25">
        <v>1</v>
      </c>
      <c r="Y41" s="42" t="str">
        <f>IF(AND($A$3&gt;0,$F$3=0,$K$3&gt;0,$P$3&gt;0),$U$2&amp;$A$3&amp;$AA$31&amp;$U$4&amp;$K$3&amp;$AA$31&amp;$U$5&amp;$P$3&amp;$AA$32, "")</f>
        <v/>
      </c>
    </row>
    <row r="42" spans="1:25" hidden="1">
      <c r="A42" s="46">
        <v>28</v>
      </c>
      <c r="B42" s="47" t="s">
        <v>167</v>
      </c>
      <c r="C42" s="35"/>
      <c r="D42" s="36"/>
      <c r="E42" s="35"/>
      <c r="F42" s="46">
        <v>28</v>
      </c>
      <c r="G42" s="47" t="s">
        <v>167</v>
      </c>
      <c r="H42" s="35"/>
      <c r="I42" s="36"/>
      <c r="K42" s="46">
        <v>28</v>
      </c>
      <c r="L42" s="47" t="s">
        <v>167</v>
      </c>
      <c r="M42" s="35"/>
      <c r="N42" s="36"/>
      <c r="P42" s="46">
        <v>28</v>
      </c>
      <c r="Q42" s="47" t="s">
        <v>167</v>
      </c>
      <c r="R42" s="35"/>
      <c r="S42" s="36"/>
      <c r="T42" s="40">
        <f t="shared" si="5"/>
        <v>0</v>
      </c>
      <c r="U42" s="25">
        <v>1</v>
      </c>
      <c r="V42" s="25">
        <v>1</v>
      </c>
      <c r="W42" s="25">
        <v>0</v>
      </c>
      <c r="X42" s="25">
        <v>0</v>
      </c>
      <c r="Y42" s="42" t="str">
        <f>IF(AND($A$3&gt;0,$F$3&gt;0,$K$3=0,$P$3=0),$U$2&amp;$A$3&amp;$AA$31&amp;$U$3&amp;$F$3, "")</f>
        <v/>
      </c>
    </row>
    <row r="43" spans="1:25" hidden="1">
      <c r="A43" s="46">
        <v>29</v>
      </c>
      <c r="B43" s="47" t="s">
        <v>168</v>
      </c>
      <c r="C43" s="35"/>
      <c r="D43" s="36"/>
      <c r="E43" s="35"/>
      <c r="F43" s="46">
        <v>29</v>
      </c>
      <c r="G43" s="47" t="s">
        <v>168</v>
      </c>
      <c r="H43" s="35"/>
      <c r="I43" s="36"/>
      <c r="K43" s="46">
        <v>29</v>
      </c>
      <c r="L43" s="47" t="s">
        <v>168</v>
      </c>
      <c r="M43" s="35"/>
      <c r="N43" s="36"/>
      <c r="P43" s="46">
        <v>29</v>
      </c>
      <c r="Q43" s="47" t="s">
        <v>168</v>
      </c>
      <c r="R43" s="35"/>
      <c r="S43" s="36"/>
      <c r="T43" s="40">
        <f t="shared" si="5"/>
        <v>0</v>
      </c>
      <c r="U43" s="25">
        <v>1</v>
      </c>
      <c r="V43" s="25">
        <v>1</v>
      </c>
      <c r="W43" s="25">
        <v>0</v>
      </c>
      <c r="X43" s="25">
        <v>1</v>
      </c>
      <c r="Y43" s="42" t="str">
        <f>IF(AND($A$3&gt;0,$F$3&gt;0,$K$3=0,$P$3&gt;0),$U$2&amp;$A$3&amp;$AA$31&amp;$U$3&amp;$F$3&amp;$AA$31&amp;$U$5&amp;$P$3&amp;$AA$32, "")</f>
        <v/>
      </c>
    </row>
    <row r="44" spans="1:25" hidden="1">
      <c r="A44" s="46">
        <v>30</v>
      </c>
      <c r="B44" s="47" t="s">
        <v>169</v>
      </c>
      <c r="C44" s="35"/>
      <c r="D44" s="36"/>
      <c r="E44" s="35"/>
      <c r="F44" s="46">
        <v>30</v>
      </c>
      <c r="G44" s="47" t="s">
        <v>169</v>
      </c>
      <c r="H44" s="35"/>
      <c r="I44" s="36"/>
      <c r="K44" s="46">
        <v>30</v>
      </c>
      <c r="L44" s="47" t="s">
        <v>169</v>
      </c>
      <c r="M44" s="35"/>
      <c r="N44" s="36"/>
      <c r="P44" s="46">
        <v>30</v>
      </c>
      <c r="Q44" s="47" t="s">
        <v>169</v>
      </c>
      <c r="R44" s="35"/>
      <c r="S44" s="36"/>
      <c r="T44" s="40">
        <f t="shared" si="5"/>
        <v>0</v>
      </c>
      <c r="U44" s="25">
        <v>1</v>
      </c>
      <c r="V44" s="25">
        <v>1</v>
      </c>
      <c r="W44" s="25">
        <v>1</v>
      </c>
      <c r="X44" s="25">
        <v>0</v>
      </c>
      <c r="Y44" s="42" t="str">
        <f>IF(AND($A$3&gt;0,$F$3&gt;0,$K$3&gt;0,$P$3=0),$U$2&amp;$A$3&amp;$AA$31&amp;$U$3&amp;$F$3&amp;$AA$31&amp;$U$4&amp;$K$3, "")</f>
        <v/>
      </c>
    </row>
    <row r="45" spans="1:25" hidden="1">
      <c r="A45" s="46">
        <v>31</v>
      </c>
      <c r="B45" s="47" t="s">
        <v>170</v>
      </c>
      <c r="C45" s="35"/>
      <c r="D45" s="36"/>
      <c r="E45" s="35"/>
      <c r="F45" s="46">
        <v>31</v>
      </c>
      <c r="G45" s="47" t="s">
        <v>170</v>
      </c>
      <c r="H45" s="35"/>
      <c r="I45" s="36"/>
      <c r="K45" s="46">
        <v>31</v>
      </c>
      <c r="L45" s="47" t="s">
        <v>170</v>
      </c>
      <c r="M45" s="35"/>
      <c r="N45" s="36"/>
      <c r="P45" s="46">
        <v>31</v>
      </c>
      <c r="Q45" s="47" t="s">
        <v>170</v>
      </c>
      <c r="R45" s="35"/>
      <c r="S45" s="36"/>
      <c r="T45" s="40">
        <f t="shared" si="5"/>
        <v>1</v>
      </c>
      <c r="U45" s="25">
        <v>1</v>
      </c>
      <c r="V45" s="25">
        <v>1</v>
      </c>
      <c r="W45" s="25">
        <v>1</v>
      </c>
      <c r="X45" s="25">
        <v>1</v>
      </c>
      <c r="Y45" s="48" t="str">
        <f>IF(AND($A$3&gt;0,$F$3&gt;0,$K$3&gt;0,$P$3&gt;0),$U$2&amp;$A$3&amp;$AA$31&amp;$U$3&amp;$F$3&amp;$AA$31&amp;$U$4&amp;$K$3&amp;$AA$31&amp;$U$5&amp;$P$3&amp;$AA$32, "")</f>
        <v>USD 155885/- + EURO 4960/- + RMB 10352/- + INR 691647/-</v>
      </c>
    </row>
    <row r="46" spans="1:25" hidden="1">
      <c r="A46" s="46">
        <v>32</v>
      </c>
      <c r="B46" s="47" t="s">
        <v>171</v>
      </c>
      <c r="C46" s="35"/>
      <c r="D46" s="36"/>
      <c r="E46" s="35"/>
      <c r="F46" s="46">
        <v>32</v>
      </c>
      <c r="G46" s="47" t="s">
        <v>171</v>
      </c>
      <c r="H46" s="35"/>
      <c r="I46" s="36"/>
      <c r="K46" s="46">
        <v>32</v>
      </c>
      <c r="L46" s="47" t="s">
        <v>171</v>
      </c>
      <c r="M46" s="35"/>
      <c r="N46" s="36"/>
      <c r="P46" s="46">
        <v>32</v>
      </c>
      <c r="Q46" s="47" t="s">
        <v>171</v>
      </c>
      <c r="R46" s="35"/>
      <c r="S46" s="36"/>
    </row>
    <row r="47" spans="1:25" hidden="1">
      <c r="A47" s="46">
        <v>33</v>
      </c>
      <c r="B47" s="47" t="s">
        <v>172</v>
      </c>
      <c r="C47" s="35"/>
      <c r="D47" s="36"/>
      <c r="E47" s="35"/>
      <c r="F47" s="46">
        <v>33</v>
      </c>
      <c r="G47" s="47" t="s">
        <v>172</v>
      </c>
      <c r="H47" s="35"/>
      <c r="I47" s="36"/>
      <c r="K47" s="46">
        <v>33</v>
      </c>
      <c r="L47" s="47" t="s">
        <v>172</v>
      </c>
      <c r="M47" s="35"/>
      <c r="N47" s="36"/>
      <c r="P47" s="46">
        <v>33</v>
      </c>
      <c r="Q47" s="47" t="s">
        <v>172</v>
      </c>
      <c r="R47" s="35"/>
      <c r="S47" s="36"/>
    </row>
    <row r="48" spans="1:25" hidden="1">
      <c r="A48" s="46">
        <v>34</v>
      </c>
      <c r="B48" s="47" t="s">
        <v>173</v>
      </c>
      <c r="C48" s="35"/>
      <c r="D48" s="36"/>
      <c r="E48" s="35"/>
      <c r="F48" s="46">
        <v>34</v>
      </c>
      <c r="G48" s="47" t="s">
        <v>173</v>
      </c>
      <c r="H48" s="35"/>
      <c r="I48" s="36"/>
      <c r="K48" s="46">
        <v>34</v>
      </c>
      <c r="L48" s="47" t="s">
        <v>173</v>
      </c>
      <c r="M48" s="35"/>
      <c r="N48" s="36"/>
      <c r="P48" s="46">
        <v>34</v>
      </c>
      <c r="Q48" s="47" t="s">
        <v>173</v>
      </c>
      <c r="R48" s="35"/>
      <c r="S48" s="36"/>
    </row>
    <row r="49" spans="1:19" hidden="1">
      <c r="A49" s="46">
        <v>35</v>
      </c>
      <c r="B49" s="47" t="s">
        <v>174</v>
      </c>
      <c r="C49" s="35"/>
      <c r="D49" s="36"/>
      <c r="E49" s="35"/>
      <c r="F49" s="46">
        <v>35</v>
      </c>
      <c r="G49" s="47" t="s">
        <v>174</v>
      </c>
      <c r="H49" s="35"/>
      <c r="I49" s="36"/>
      <c r="K49" s="46">
        <v>35</v>
      </c>
      <c r="L49" s="47" t="s">
        <v>174</v>
      </c>
      <c r="M49" s="35"/>
      <c r="N49" s="36"/>
      <c r="P49" s="46">
        <v>35</v>
      </c>
      <c r="Q49" s="47" t="s">
        <v>174</v>
      </c>
      <c r="R49" s="35"/>
      <c r="S49" s="36"/>
    </row>
    <row r="50" spans="1:19" hidden="1">
      <c r="A50" s="46">
        <v>36</v>
      </c>
      <c r="B50" s="47" t="s">
        <v>175</v>
      </c>
      <c r="C50" s="35"/>
      <c r="D50" s="36"/>
      <c r="E50" s="35"/>
      <c r="F50" s="46">
        <v>36</v>
      </c>
      <c r="G50" s="47" t="s">
        <v>175</v>
      </c>
      <c r="H50" s="35"/>
      <c r="I50" s="36"/>
      <c r="K50" s="46">
        <v>36</v>
      </c>
      <c r="L50" s="47" t="s">
        <v>175</v>
      </c>
      <c r="M50" s="35"/>
      <c r="N50" s="36"/>
      <c r="P50" s="46">
        <v>36</v>
      </c>
      <c r="Q50" s="47" t="s">
        <v>175</v>
      </c>
      <c r="R50" s="35"/>
      <c r="S50" s="36"/>
    </row>
    <row r="51" spans="1:19" hidden="1">
      <c r="A51" s="46">
        <v>37</v>
      </c>
      <c r="B51" s="47" t="s">
        <v>176</v>
      </c>
      <c r="C51" s="35"/>
      <c r="D51" s="36"/>
      <c r="E51" s="35"/>
      <c r="F51" s="46">
        <v>37</v>
      </c>
      <c r="G51" s="47" t="s">
        <v>176</v>
      </c>
      <c r="H51" s="35"/>
      <c r="I51" s="36"/>
      <c r="K51" s="46">
        <v>37</v>
      </c>
      <c r="L51" s="47" t="s">
        <v>176</v>
      </c>
      <c r="M51" s="35"/>
      <c r="N51" s="36"/>
      <c r="P51" s="46">
        <v>37</v>
      </c>
      <c r="Q51" s="47" t="s">
        <v>176</v>
      </c>
      <c r="R51" s="35"/>
      <c r="S51" s="36"/>
    </row>
    <row r="52" spans="1:19" hidden="1">
      <c r="A52" s="46">
        <v>38</v>
      </c>
      <c r="B52" s="47" t="s">
        <v>177</v>
      </c>
      <c r="C52" s="35"/>
      <c r="D52" s="36"/>
      <c r="E52" s="35"/>
      <c r="F52" s="46">
        <v>38</v>
      </c>
      <c r="G52" s="47" t="s">
        <v>177</v>
      </c>
      <c r="H52" s="35"/>
      <c r="I52" s="36"/>
      <c r="K52" s="46">
        <v>38</v>
      </c>
      <c r="L52" s="47" t="s">
        <v>177</v>
      </c>
      <c r="M52" s="35"/>
      <c r="N52" s="36"/>
      <c r="P52" s="46">
        <v>38</v>
      </c>
      <c r="Q52" s="47" t="s">
        <v>177</v>
      </c>
      <c r="R52" s="35"/>
      <c r="S52" s="36"/>
    </row>
    <row r="53" spans="1:19" hidden="1">
      <c r="A53" s="46">
        <v>39</v>
      </c>
      <c r="B53" s="47" t="s">
        <v>178</v>
      </c>
      <c r="C53" s="35"/>
      <c r="D53" s="36"/>
      <c r="E53" s="35"/>
      <c r="F53" s="46">
        <v>39</v>
      </c>
      <c r="G53" s="47" t="s">
        <v>178</v>
      </c>
      <c r="H53" s="35"/>
      <c r="I53" s="36"/>
      <c r="K53" s="46">
        <v>39</v>
      </c>
      <c r="L53" s="47" t="s">
        <v>178</v>
      </c>
      <c r="M53" s="35"/>
      <c r="N53" s="36"/>
      <c r="P53" s="46">
        <v>39</v>
      </c>
      <c r="Q53" s="47" t="s">
        <v>178</v>
      </c>
      <c r="R53" s="35"/>
      <c r="S53" s="36"/>
    </row>
    <row r="54" spans="1:19" hidden="1">
      <c r="A54" s="46">
        <v>40</v>
      </c>
      <c r="B54" s="47" t="s">
        <v>179</v>
      </c>
      <c r="C54" s="35"/>
      <c r="D54" s="36"/>
      <c r="E54" s="35"/>
      <c r="F54" s="46">
        <v>40</v>
      </c>
      <c r="G54" s="47" t="s">
        <v>179</v>
      </c>
      <c r="H54" s="35"/>
      <c r="I54" s="36"/>
      <c r="K54" s="46">
        <v>40</v>
      </c>
      <c r="L54" s="47" t="s">
        <v>179</v>
      </c>
      <c r="M54" s="35"/>
      <c r="N54" s="36"/>
      <c r="P54" s="46">
        <v>40</v>
      </c>
      <c r="Q54" s="47" t="s">
        <v>179</v>
      </c>
      <c r="R54" s="35"/>
      <c r="S54" s="36"/>
    </row>
    <row r="55" spans="1:19" hidden="1">
      <c r="A55" s="46">
        <v>41</v>
      </c>
      <c r="B55" s="47" t="s">
        <v>180</v>
      </c>
      <c r="C55" s="35"/>
      <c r="D55" s="36"/>
      <c r="E55" s="35"/>
      <c r="F55" s="46">
        <v>41</v>
      </c>
      <c r="G55" s="47" t="s">
        <v>180</v>
      </c>
      <c r="H55" s="35"/>
      <c r="I55" s="36"/>
      <c r="K55" s="46">
        <v>41</v>
      </c>
      <c r="L55" s="47" t="s">
        <v>180</v>
      </c>
      <c r="M55" s="35"/>
      <c r="N55" s="36"/>
      <c r="P55" s="46">
        <v>41</v>
      </c>
      <c r="Q55" s="47" t="s">
        <v>180</v>
      </c>
      <c r="R55" s="35"/>
      <c r="S55" s="36"/>
    </row>
    <row r="56" spans="1:19" hidden="1">
      <c r="A56" s="46">
        <v>42</v>
      </c>
      <c r="B56" s="47" t="s">
        <v>181</v>
      </c>
      <c r="C56" s="35"/>
      <c r="D56" s="36"/>
      <c r="E56" s="35"/>
      <c r="F56" s="46">
        <v>42</v>
      </c>
      <c r="G56" s="47" t="s">
        <v>181</v>
      </c>
      <c r="H56" s="35"/>
      <c r="I56" s="36"/>
      <c r="K56" s="46">
        <v>42</v>
      </c>
      <c r="L56" s="47" t="s">
        <v>181</v>
      </c>
      <c r="M56" s="35"/>
      <c r="N56" s="36"/>
      <c r="P56" s="46">
        <v>42</v>
      </c>
      <c r="Q56" s="47" t="s">
        <v>181</v>
      </c>
      <c r="R56" s="35"/>
      <c r="S56" s="36"/>
    </row>
    <row r="57" spans="1:19" hidden="1">
      <c r="A57" s="46">
        <v>43</v>
      </c>
      <c r="B57" s="47" t="s">
        <v>182</v>
      </c>
      <c r="C57" s="35"/>
      <c r="D57" s="36"/>
      <c r="E57" s="35"/>
      <c r="F57" s="46">
        <v>43</v>
      </c>
      <c r="G57" s="47" t="s">
        <v>182</v>
      </c>
      <c r="H57" s="35"/>
      <c r="I57" s="36"/>
      <c r="K57" s="46">
        <v>43</v>
      </c>
      <c r="L57" s="47" t="s">
        <v>182</v>
      </c>
      <c r="M57" s="35"/>
      <c r="N57" s="36"/>
      <c r="P57" s="46">
        <v>43</v>
      </c>
      <c r="Q57" s="47" t="s">
        <v>182</v>
      </c>
      <c r="R57" s="35"/>
      <c r="S57" s="36"/>
    </row>
    <row r="58" spans="1:19" hidden="1">
      <c r="A58" s="46">
        <v>44</v>
      </c>
      <c r="B58" s="47" t="s">
        <v>183</v>
      </c>
      <c r="C58" s="35"/>
      <c r="D58" s="36"/>
      <c r="E58" s="35"/>
      <c r="F58" s="46">
        <v>44</v>
      </c>
      <c r="G58" s="47" t="s">
        <v>183</v>
      </c>
      <c r="H58" s="35"/>
      <c r="I58" s="36"/>
      <c r="K58" s="46">
        <v>44</v>
      </c>
      <c r="L58" s="47" t="s">
        <v>183</v>
      </c>
      <c r="M58" s="35"/>
      <c r="N58" s="36"/>
      <c r="P58" s="46">
        <v>44</v>
      </c>
      <c r="Q58" s="47" t="s">
        <v>183</v>
      </c>
      <c r="R58" s="35"/>
      <c r="S58" s="36"/>
    </row>
    <row r="59" spans="1:19" hidden="1">
      <c r="A59" s="46">
        <v>45</v>
      </c>
      <c r="B59" s="47" t="s">
        <v>184</v>
      </c>
      <c r="C59" s="35"/>
      <c r="D59" s="36"/>
      <c r="E59" s="35"/>
      <c r="F59" s="46">
        <v>45</v>
      </c>
      <c r="G59" s="47" t="s">
        <v>184</v>
      </c>
      <c r="H59" s="35"/>
      <c r="I59" s="36"/>
      <c r="K59" s="46">
        <v>45</v>
      </c>
      <c r="L59" s="47" t="s">
        <v>184</v>
      </c>
      <c r="M59" s="35"/>
      <c r="N59" s="36"/>
      <c r="P59" s="46">
        <v>45</v>
      </c>
      <c r="Q59" s="47" t="s">
        <v>184</v>
      </c>
      <c r="R59" s="35"/>
      <c r="S59" s="36"/>
    </row>
    <row r="60" spans="1:19" hidden="1">
      <c r="A60" s="46">
        <v>46</v>
      </c>
      <c r="B60" s="47" t="s">
        <v>185</v>
      </c>
      <c r="C60" s="35"/>
      <c r="D60" s="36"/>
      <c r="E60" s="35"/>
      <c r="F60" s="46">
        <v>46</v>
      </c>
      <c r="G60" s="47" t="s">
        <v>185</v>
      </c>
      <c r="H60" s="35"/>
      <c r="I60" s="36"/>
      <c r="K60" s="46">
        <v>46</v>
      </c>
      <c r="L60" s="47" t="s">
        <v>185</v>
      </c>
      <c r="M60" s="35"/>
      <c r="N60" s="36"/>
      <c r="P60" s="46">
        <v>46</v>
      </c>
      <c r="Q60" s="47" t="s">
        <v>185</v>
      </c>
      <c r="R60" s="35"/>
      <c r="S60" s="36"/>
    </row>
    <row r="61" spans="1:19" hidden="1">
      <c r="A61" s="46">
        <v>47</v>
      </c>
      <c r="B61" s="47" t="s">
        <v>186</v>
      </c>
      <c r="C61" s="35"/>
      <c r="D61" s="36"/>
      <c r="E61" s="35"/>
      <c r="F61" s="46">
        <v>47</v>
      </c>
      <c r="G61" s="47" t="s">
        <v>186</v>
      </c>
      <c r="H61" s="35"/>
      <c r="I61" s="36"/>
      <c r="K61" s="46">
        <v>47</v>
      </c>
      <c r="L61" s="47" t="s">
        <v>186</v>
      </c>
      <c r="M61" s="35"/>
      <c r="N61" s="36"/>
      <c r="P61" s="46">
        <v>47</v>
      </c>
      <c r="Q61" s="47" t="s">
        <v>186</v>
      </c>
      <c r="R61" s="35"/>
      <c r="S61" s="36"/>
    </row>
    <row r="62" spans="1:19" hidden="1">
      <c r="A62" s="46">
        <v>48</v>
      </c>
      <c r="B62" s="47" t="s">
        <v>187</v>
      </c>
      <c r="C62" s="35"/>
      <c r="D62" s="36"/>
      <c r="E62" s="35"/>
      <c r="F62" s="46">
        <v>48</v>
      </c>
      <c r="G62" s="47" t="s">
        <v>187</v>
      </c>
      <c r="H62" s="35"/>
      <c r="I62" s="36"/>
      <c r="K62" s="46">
        <v>48</v>
      </c>
      <c r="L62" s="47" t="s">
        <v>187</v>
      </c>
      <c r="M62" s="35"/>
      <c r="N62" s="36"/>
      <c r="P62" s="46">
        <v>48</v>
      </c>
      <c r="Q62" s="47" t="s">
        <v>187</v>
      </c>
      <c r="R62" s="35"/>
      <c r="S62" s="36"/>
    </row>
    <row r="63" spans="1:19" hidden="1">
      <c r="A63" s="46">
        <v>49</v>
      </c>
      <c r="B63" s="47" t="s">
        <v>188</v>
      </c>
      <c r="C63" s="35"/>
      <c r="D63" s="36"/>
      <c r="E63" s="35"/>
      <c r="F63" s="46">
        <v>49</v>
      </c>
      <c r="G63" s="47" t="s">
        <v>188</v>
      </c>
      <c r="H63" s="35"/>
      <c r="I63" s="36"/>
      <c r="K63" s="46">
        <v>49</v>
      </c>
      <c r="L63" s="47" t="s">
        <v>188</v>
      </c>
      <c r="M63" s="35"/>
      <c r="N63" s="36"/>
      <c r="P63" s="46">
        <v>49</v>
      </c>
      <c r="Q63" s="47" t="s">
        <v>188</v>
      </c>
      <c r="R63" s="35"/>
      <c r="S63" s="36"/>
    </row>
    <row r="64" spans="1:19" hidden="1">
      <c r="A64" s="46">
        <v>50</v>
      </c>
      <c r="B64" s="47" t="s">
        <v>189</v>
      </c>
      <c r="C64" s="35"/>
      <c r="D64" s="36"/>
      <c r="E64" s="35"/>
      <c r="F64" s="46">
        <v>50</v>
      </c>
      <c r="G64" s="47" t="s">
        <v>189</v>
      </c>
      <c r="H64" s="35"/>
      <c r="I64" s="36"/>
      <c r="K64" s="46">
        <v>50</v>
      </c>
      <c r="L64" s="47" t="s">
        <v>189</v>
      </c>
      <c r="M64" s="35"/>
      <c r="N64" s="36"/>
      <c r="P64" s="46">
        <v>50</v>
      </c>
      <c r="Q64" s="47" t="s">
        <v>189</v>
      </c>
      <c r="R64" s="35"/>
      <c r="S64" s="36"/>
    </row>
    <row r="65" spans="1:19" hidden="1">
      <c r="A65" s="46">
        <v>51</v>
      </c>
      <c r="B65" s="47" t="s">
        <v>190</v>
      </c>
      <c r="C65" s="35"/>
      <c r="D65" s="36"/>
      <c r="E65" s="35"/>
      <c r="F65" s="46">
        <v>51</v>
      </c>
      <c r="G65" s="47" t="s">
        <v>190</v>
      </c>
      <c r="H65" s="35"/>
      <c r="I65" s="36"/>
      <c r="K65" s="46">
        <v>51</v>
      </c>
      <c r="L65" s="47" t="s">
        <v>190</v>
      </c>
      <c r="M65" s="35"/>
      <c r="N65" s="36"/>
      <c r="P65" s="46">
        <v>51</v>
      </c>
      <c r="Q65" s="47" t="s">
        <v>190</v>
      </c>
      <c r="R65" s="35"/>
      <c r="S65" s="36"/>
    </row>
    <row r="66" spans="1:19" hidden="1">
      <c r="A66" s="46">
        <v>52</v>
      </c>
      <c r="B66" s="47" t="s">
        <v>191</v>
      </c>
      <c r="C66" s="35"/>
      <c r="D66" s="36"/>
      <c r="E66" s="35"/>
      <c r="F66" s="46">
        <v>52</v>
      </c>
      <c r="G66" s="47" t="s">
        <v>191</v>
      </c>
      <c r="H66" s="35"/>
      <c r="I66" s="36"/>
      <c r="K66" s="46">
        <v>52</v>
      </c>
      <c r="L66" s="47" t="s">
        <v>191</v>
      </c>
      <c r="M66" s="35"/>
      <c r="N66" s="36"/>
      <c r="P66" s="46">
        <v>52</v>
      </c>
      <c r="Q66" s="47" t="s">
        <v>191</v>
      </c>
      <c r="R66" s="35"/>
      <c r="S66" s="36"/>
    </row>
    <row r="67" spans="1:19" hidden="1">
      <c r="A67" s="46">
        <v>53</v>
      </c>
      <c r="B67" s="47" t="s">
        <v>192</v>
      </c>
      <c r="C67" s="35"/>
      <c r="D67" s="36"/>
      <c r="E67" s="35"/>
      <c r="F67" s="46">
        <v>53</v>
      </c>
      <c r="G67" s="47" t="s">
        <v>192</v>
      </c>
      <c r="H67" s="35"/>
      <c r="I67" s="36"/>
      <c r="K67" s="46">
        <v>53</v>
      </c>
      <c r="L67" s="47" t="s">
        <v>192</v>
      </c>
      <c r="M67" s="35"/>
      <c r="N67" s="36"/>
      <c r="P67" s="46">
        <v>53</v>
      </c>
      <c r="Q67" s="47" t="s">
        <v>192</v>
      </c>
      <c r="R67" s="35"/>
      <c r="S67" s="36"/>
    </row>
    <row r="68" spans="1:19" hidden="1">
      <c r="A68" s="46">
        <v>54</v>
      </c>
      <c r="B68" s="47" t="s">
        <v>193</v>
      </c>
      <c r="C68" s="35"/>
      <c r="D68" s="36"/>
      <c r="E68" s="35"/>
      <c r="F68" s="46">
        <v>54</v>
      </c>
      <c r="G68" s="47" t="s">
        <v>193</v>
      </c>
      <c r="H68" s="35"/>
      <c r="I68" s="36"/>
      <c r="K68" s="46">
        <v>54</v>
      </c>
      <c r="L68" s="47" t="s">
        <v>193</v>
      </c>
      <c r="M68" s="35"/>
      <c r="N68" s="36"/>
      <c r="P68" s="46">
        <v>54</v>
      </c>
      <c r="Q68" s="47" t="s">
        <v>193</v>
      </c>
      <c r="R68" s="35"/>
      <c r="S68" s="36"/>
    </row>
    <row r="69" spans="1:19" hidden="1">
      <c r="A69" s="46">
        <v>55</v>
      </c>
      <c r="B69" s="47" t="s">
        <v>194</v>
      </c>
      <c r="C69" s="35"/>
      <c r="D69" s="36"/>
      <c r="E69" s="35"/>
      <c r="F69" s="46">
        <v>55</v>
      </c>
      <c r="G69" s="47" t="s">
        <v>194</v>
      </c>
      <c r="H69" s="35"/>
      <c r="I69" s="36"/>
      <c r="K69" s="46">
        <v>55</v>
      </c>
      <c r="L69" s="47" t="s">
        <v>194</v>
      </c>
      <c r="M69" s="35"/>
      <c r="N69" s="36"/>
      <c r="P69" s="46">
        <v>55</v>
      </c>
      <c r="Q69" s="47" t="s">
        <v>194</v>
      </c>
      <c r="R69" s="35"/>
      <c r="S69" s="36"/>
    </row>
    <row r="70" spans="1:19" hidden="1">
      <c r="A70" s="46">
        <v>56</v>
      </c>
      <c r="B70" s="47" t="s">
        <v>195</v>
      </c>
      <c r="C70" s="35"/>
      <c r="D70" s="36"/>
      <c r="E70" s="35"/>
      <c r="F70" s="46">
        <v>56</v>
      </c>
      <c r="G70" s="47" t="s">
        <v>195</v>
      </c>
      <c r="H70" s="35"/>
      <c r="I70" s="36"/>
      <c r="K70" s="46">
        <v>56</v>
      </c>
      <c r="L70" s="47" t="s">
        <v>195</v>
      </c>
      <c r="M70" s="35"/>
      <c r="N70" s="36"/>
      <c r="P70" s="46">
        <v>56</v>
      </c>
      <c r="Q70" s="47" t="s">
        <v>195</v>
      </c>
      <c r="R70" s="35"/>
      <c r="S70" s="36"/>
    </row>
    <row r="71" spans="1:19" hidden="1">
      <c r="A71" s="46">
        <v>57</v>
      </c>
      <c r="B71" s="47" t="s">
        <v>196</v>
      </c>
      <c r="C71" s="35"/>
      <c r="D71" s="36"/>
      <c r="E71" s="35"/>
      <c r="F71" s="46">
        <v>57</v>
      </c>
      <c r="G71" s="47" t="s">
        <v>196</v>
      </c>
      <c r="H71" s="35"/>
      <c r="I71" s="36"/>
      <c r="K71" s="46">
        <v>57</v>
      </c>
      <c r="L71" s="47" t="s">
        <v>196</v>
      </c>
      <c r="M71" s="35"/>
      <c r="N71" s="36"/>
      <c r="P71" s="46">
        <v>57</v>
      </c>
      <c r="Q71" s="47" t="s">
        <v>196</v>
      </c>
      <c r="R71" s="35"/>
      <c r="S71" s="36"/>
    </row>
    <row r="72" spans="1:19" hidden="1">
      <c r="A72" s="46">
        <v>58</v>
      </c>
      <c r="B72" s="47" t="s">
        <v>197</v>
      </c>
      <c r="C72" s="35"/>
      <c r="D72" s="36"/>
      <c r="E72" s="35"/>
      <c r="F72" s="46">
        <v>58</v>
      </c>
      <c r="G72" s="47" t="s">
        <v>197</v>
      </c>
      <c r="H72" s="35"/>
      <c r="I72" s="36"/>
      <c r="K72" s="46">
        <v>58</v>
      </c>
      <c r="L72" s="47" t="s">
        <v>197</v>
      </c>
      <c r="M72" s="35"/>
      <c r="N72" s="36"/>
      <c r="P72" s="46">
        <v>58</v>
      </c>
      <c r="Q72" s="47" t="s">
        <v>197</v>
      </c>
      <c r="R72" s="35"/>
      <c r="S72" s="36"/>
    </row>
    <row r="73" spans="1:19" hidden="1">
      <c r="A73" s="46">
        <v>59</v>
      </c>
      <c r="B73" s="47" t="s">
        <v>198</v>
      </c>
      <c r="C73" s="35"/>
      <c r="D73" s="36"/>
      <c r="E73" s="35"/>
      <c r="F73" s="46">
        <v>59</v>
      </c>
      <c r="G73" s="47" t="s">
        <v>198</v>
      </c>
      <c r="H73" s="35"/>
      <c r="I73" s="36"/>
      <c r="K73" s="46">
        <v>59</v>
      </c>
      <c r="L73" s="47" t="s">
        <v>198</v>
      </c>
      <c r="M73" s="35"/>
      <c r="N73" s="36"/>
      <c r="P73" s="46">
        <v>59</v>
      </c>
      <c r="Q73" s="47" t="s">
        <v>198</v>
      </c>
      <c r="R73" s="35"/>
      <c r="S73" s="36"/>
    </row>
    <row r="74" spans="1:19" hidden="1">
      <c r="A74" s="46">
        <v>60</v>
      </c>
      <c r="B74" s="47" t="s">
        <v>199</v>
      </c>
      <c r="C74" s="35"/>
      <c r="D74" s="36"/>
      <c r="E74" s="35"/>
      <c r="F74" s="46">
        <v>60</v>
      </c>
      <c r="G74" s="47" t="s">
        <v>199</v>
      </c>
      <c r="H74" s="35"/>
      <c r="I74" s="36"/>
      <c r="K74" s="46">
        <v>60</v>
      </c>
      <c r="L74" s="47" t="s">
        <v>199</v>
      </c>
      <c r="M74" s="35"/>
      <c r="N74" s="36"/>
      <c r="P74" s="46">
        <v>60</v>
      </c>
      <c r="Q74" s="47" t="s">
        <v>199</v>
      </c>
      <c r="R74" s="35"/>
      <c r="S74" s="36"/>
    </row>
    <row r="75" spans="1:19" hidden="1">
      <c r="A75" s="46">
        <v>61</v>
      </c>
      <c r="B75" s="47" t="s">
        <v>200</v>
      </c>
      <c r="C75" s="35"/>
      <c r="D75" s="36"/>
      <c r="E75" s="35"/>
      <c r="F75" s="46">
        <v>61</v>
      </c>
      <c r="G75" s="47" t="s">
        <v>200</v>
      </c>
      <c r="H75" s="35"/>
      <c r="I75" s="36"/>
      <c r="K75" s="46">
        <v>61</v>
      </c>
      <c r="L75" s="47" t="s">
        <v>200</v>
      </c>
      <c r="M75" s="35"/>
      <c r="N75" s="36"/>
      <c r="P75" s="46">
        <v>61</v>
      </c>
      <c r="Q75" s="47" t="s">
        <v>200</v>
      </c>
      <c r="R75" s="35"/>
      <c r="S75" s="36"/>
    </row>
    <row r="76" spans="1:19" hidden="1">
      <c r="A76" s="46">
        <v>62</v>
      </c>
      <c r="B76" s="47" t="s">
        <v>201</v>
      </c>
      <c r="C76" s="35"/>
      <c r="D76" s="36"/>
      <c r="E76" s="35"/>
      <c r="F76" s="46">
        <v>62</v>
      </c>
      <c r="G76" s="47" t="s">
        <v>201</v>
      </c>
      <c r="H76" s="35"/>
      <c r="I76" s="36"/>
      <c r="K76" s="46">
        <v>62</v>
      </c>
      <c r="L76" s="47" t="s">
        <v>201</v>
      </c>
      <c r="M76" s="35"/>
      <c r="N76" s="36"/>
      <c r="P76" s="46">
        <v>62</v>
      </c>
      <c r="Q76" s="47" t="s">
        <v>201</v>
      </c>
      <c r="R76" s="35"/>
      <c r="S76" s="36"/>
    </row>
    <row r="77" spans="1:19" hidden="1">
      <c r="A77" s="46">
        <v>63</v>
      </c>
      <c r="B77" s="47" t="s">
        <v>202</v>
      </c>
      <c r="C77" s="35"/>
      <c r="D77" s="36"/>
      <c r="E77" s="35"/>
      <c r="F77" s="46">
        <v>63</v>
      </c>
      <c r="G77" s="47" t="s">
        <v>202</v>
      </c>
      <c r="H77" s="35"/>
      <c r="I77" s="36"/>
      <c r="K77" s="46">
        <v>63</v>
      </c>
      <c r="L77" s="47" t="s">
        <v>202</v>
      </c>
      <c r="M77" s="35"/>
      <c r="N77" s="36"/>
      <c r="P77" s="46">
        <v>63</v>
      </c>
      <c r="Q77" s="47" t="s">
        <v>202</v>
      </c>
      <c r="R77" s="35"/>
      <c r="S77" s="36"/>
    </row>
    <row r="78" spans="1:19" hidden="1">
      <c r="A78" s="46">
        <v>64</v>
      </c>
      <c r="B78" s="47" t="s">
        <v>203</v>
      </c>
      <c r="C78" s="35"/>
      <c r="D78" s="36"/>
      <c r="E78" s="35"/>
      <c r="F78" s="46">
        <v>64</v>
      </c>
      <c r="G78" s="47" t="s">
        <v>203</v>
      </c>
      <c r="H78" s="35"/>
      <c r="I78" s="36"/>
      <c r="K78" s="46">
        <v>64</v>
      </c>
      <c r="L78" s="47" t="s">
        <v>203</v>
      </c>
      <c r="M78" s="35"/>
      <c r="N78" s="36"/>
      <c r="P78" s="46">
        <v>64</v>
      </c>
      <c r="Q78" s="47" t="s">
        <v>203</v>
      </c>
      <c r="R78" s="35"/>
      <c r="S78" s="36"/>
    </row>
    <row r="79" spans="1:19" hidden="1">
      <c r="A79" s="46">
        <v>65</v>
      </c>
      <c r="B79" s="47" t="s">
        <v>204</v>
      </c>
      <c r="C79" s="35"/>
      <c r="D79" s="36"/>
      <c r="E79" s="35"/>
      <c r="F79" s="46">
        <v>65</v>
      </c>
      <c r="G79" s="47" t="s">
        <v>204</v>
      </c>
      <c r="H79" s="35"/>
      <c r="I79" s="36"/>
      <c r="K79" s="46">
        <v>65</v>
      </c>
      <c r="L79" s="47" t="s">
        <v>204</v>
      </c>
      <c r="M79" s="35"/>
      <c r="N79" s="36"/>
      <c r="P79" s="46">
        <v>65</v>
      </c>
      <c r="Q79" s="47" t="s">
        <v>204</v>
      </c>
      <c r="R79" s="35"/>
      <c r="S79" s="36"/>
    </row>
    <row r="80" spans="1:19" hidden="1">
      <c r="A80" s="46">
        <v>66</v>
      </c>
      <c r="B80" s="47" t="s">
        <v>205</v>
      </c>
      <c r="C80" s="35"/>
      <c r="D80" s="36"/>
      <c r="E80" s="35"/>
      <c r="F80" s="46">
        <v>66</v>
      </c>
      <c r="G80" s="47" t="s">
        <v>205</v>
      </c>
      <c r="H80" s="35"/>
      <c r="I80" s="36"/>
      <c r="K80" s="46">
        <v>66</v>
      </c>
      <c r="L80" s="47" t="s">
        <v>205</v>
      </c>
      <c r="M80" s="35"/>
      <c r="N80" s="36"/>
      <c r="P80" s="46">
        <v>66</v>
      </c>
      <c r="Q80" s="47" t="s">
        <v>205</v>
      </c>
      <c r="R80" s="35"/>
      <c r="S80" s="36"/>
    </row>
    <row r="81" spans="1:19" hidden="1">
      <c r="A81" s="46">
        <v>67</v>
      </c>
      <c r="B81" s="47" t="s">
        <v>206</v>
      </c>
      <c r="C81" s="35"/>
      <c r="D81" s="36"/>
      <c r="E81" s="35"/>
      <c r="F81" s="46">
        <v>67</v>
      </c>
      <c r="G81" s="47" t="s">
        <v>206</v>
      </c>
      <c r="H81" s="35"/>
      <c r="I81" s="36"/>
      <c r="K81" s="46">
        <v>67</v>
      </c>
      <c r="L81" s="47" t="s">
        <v>206</v>
      </c>
      <c r="M81" s="35"/>
      <c r="N81" s="36"/>
      <c r="P81" s="46">
        <v>67</v>
      </c>
      <c r="Q81" s="47" t="s">
        <v>206</v>
      </c>
      <c r="R81" s="35"/>
      <c r="S81" s="36"/>
    </row>
    <row r="82" spans="1:19" hidden="1">
      <c r="A82" s="46">
        <v>68</v>
      </c>
      <c r="B82" s="47" t="s">
        <v>207</v>
      </c>
      <c r="C82" s="35"/>
      <c r="D82" s="36"/>
      <c r="E82" s="35"/>
      <c r="F82" s="46">
        <v>68</v>
      </c>
      <c r="G82" s="47" t="s">
        <v>207</v>
      </c>
      <c r="H82" s="35"/>
      <c r="I82" s="36"/>
      <c r="K82" s="46">
        <v>68</v>
      </c>
      <c r="L82" s="47" t="s">
        <v>207</v>
      </c>
      <c r="M82" s="35"/>
      <c r="N82" s="36"/>
      <c r="P82" s="46">
        <v>68</v>
      </c>
      <c r="Q82" s="47" t="s">
        <v>207</v>
      </c>
      <c r="R82" s="35"/>
      <c r="S82" s="36"/>
    </row>
    <row r="83" spans="1:19" hidden="1">
      <c r="A83" s="46">
        <v>69</v>
      </c>
      <c r="B83" s="47" t="s">
        <v>208</v>
      </c>
      <c r="C83" s="35"/>
      <c r="D83" s="36"/>
      <c r="E83" s="35"/>
      <c r="F83" s="46">
        <v>69</v>
      </c>
      <c r="G83" s="47" t="s">
        <v>208</v>
      </c>
      <c r="H83" s="35"/>
      <c r="I83" s="36"/>
      <c r="K83" s="46">
        <v>69</v>
      </c>
      <c r="L83" s="47" t="s">
        <v>208</v>
      </c>
      <c r="M83" s="35"/>
      <c r="N83" s="36"/>
      <c r="P83" s="46">
        <v>69</v>
      </c>
      <c r="Q83" s="47" t="s">
        <v>208</v>
      </c>
      <c r="R83" s="35"/>
      <c r="S83" s="36"/>
    </row>
    <row r="84" spans="1:19" hidden="1">
      <c r="A84" s="46">
        <v>70</v>
      </c>
      <c r="B84" s="47" t="s">
        <v>209</v>
      </c>
      <c r="C84" s="35"/>
      <c r="D84" s="36"/>
      <c r="E84" s="35"/>
      <c r="F84" s="46">
        <v>70</v>
      </c>
      <c r="G84" s="47" t="s">
        <v>209</v>
      </c>
      <c r="H84" s="35"/>
      <c r="I84" s="36"/>
      <c r="K84" s="46">
        <v>70</v>
      </c>
      <c r="L84" s="47" t="s">
        <v>209</v>
      </c>
      <c r="M84" s="35"/>
      <c r="N84" s="36"/>
      <c r="P84" s="46">
        <v>70</v>
      </c>
      <c r="Q84" s="47" t="s">
        <v>209</v>
      </c>
      <c r="R84" s="35"/>
      <c r="S84" s="36"/>
    </row>
    <row r="85" spans="1:19" hidden="1">
      <c r="A85" s="46">
        <v>71</v>
      </c>
      <c r="B85" s="47" t="s">
        <v>210</v>
      </c>
      <c r="C85" s="35"/>
      <c r="D85" s="36"/>
      <c r="E85" s="35"/>
      <c r="F85" s="46">
        <v>71</v>
      </c>
      <c r="G85" s="47" t="s">
        <v>210</v>
      </c>
      <c r="H85" s="35"/>
      <c r="I85" s="36"/>
      <c r="K85" s="46">
        <v>71</v>
      </c>
      <c r="L85" s="47" t="s">
        <v>210</v>
      </c>
      <c r="M85" s="35"/>
      <c r="N85" s="36"/>
      <c r="P85" s="46">
        <v>71</v>
      </c>
      <c r="Q85" s="47" t="s">
        <v>210</v>
      </c>
      <c r="R85" s="35"/>
      <c r="S85" s="36"/>
    </row>
    <row r="86" spans="1:19" hidden="1">
      <c r="A86" s="46">
        <v>72</v>
      </c>
      <c r="B86" s="47" t="s">
        <v>211</v>
      </c>
      <c r="C86" s="35"/>
      <c r="D86" s="36"/>
      <c r="E86" s="35"/>
      <c r="F86" s="46">
        <v>72</v>
      </c>
      <c r="G86" s="47" t="s">
        <v>211</v>
      </c>
      <c r="H86" s="35"/>
      <c r="I86" s="36"/>
      <c r="K86" s="46">
        <v>72</v>
      </c>
      <c r="L86" s="47" t="s">
        <v>211</v>
      </c>
      <c r="M86" s="35"/>
      <c r="N86" s="36"/>
      <c r="P86" s="46">
        <v>72</v>
      </c>
      <c r="Q86" s="47" t="s">
        <v>211</v>
      </c>
      <c r="R86" s="35"/>
      <c r="S86" s="36"/>
    </row>
    <row r="87" spans="1:19" hidden="1">
      <c r="A87" s="46">
        <v>73</v>
      </c>
      <c r="B87" s="47" t="s">
        <v>212</v>
      </c>
      <c r="C87" s="35"/>
      <c r="D87" s="36"/>
      <c r="E87" s="35"/>
      <c r="F87" s="46">
        <v>73</v>
      </c>
      <c r="G87" s="47" t="s">
        <v>212</v>
      </c>
      <c r="H87" s="35"/>
      <c r="I87" s="36"/>
      <c r="K87" s="46">
        <v>73</v>
      </c>
      <c r="L87" s="47" t="s">
        <v>212</v>
      </c>
      <c r="M87" s="35"/>
      <c r="N87" s="36"/>
      <c r="P87" s="46">
        <v>73</v>
      </c>
      <c r="Q87" s="47" t="s">
        <v>212</v>
      </c>
      <c r="R87" s="35"/>
      <c r="S87" s="36"/>
    </row>
    <row r="88" spans="1:19" hidden="1">
      <c r="A88" s="46">
        <v>74</v>
      </c>
      <c r="B88" s="47" t="s">
        <v>213</v>
      </c>
      <c r="C88" s="35"/>
      <c r="D88" s="36"/>
      <c r="E88" s="35"/>
      <c r="F88" s="46">
        <v>74</v>
      </c>
      <c r="G88" s="47" t="s">
        <v>213</v>
      </c>
      <c r="H88" s="35"/>
      <c r="I88" s="36"/>
      <c r="K88" s="46">
        <v>74</v>
      </c>
      <c r="L88" s="47" t="s">
        <v>213</v>
      </c>
      <c r="M88" s="35"/>
      <c r="N88" s="36"/>
      <c r="P88" s="46">
        <v>74</v>
      </c>
      <c r="Q88" s="47" t="s">
        <v>213</v>
      </c>
      <c r="R88" s="35"/>
      <c r="S88" s="36"/>
    </row>
    <row r="89" spans="1:19" hidden="1">
      <c r="A89" s="46">
        <v>75</v>
      </c>
      <c r="B89" s="47" t="s">
        <v>214</v>
      </c>
      <c r="C89" s="35"/>
      <c r="D89" s="36"/>
      <c r="E89" s="35"/>
      <c r="F89" s="46">
        <v>75</v>
      </c>
      <c r="G89" s="47" t="s">
        <v>214</v>
      </c>
      <c r="H89" s="35"/>
      <c r="I89" s="36"/>
      <c r="K89" s="46">
        <v>75</v>
      </c>
      <c r="L89" s="47" t="s">
        <v>214</v>
      </c>
      <c r="M89" s="35"/>
      <c r="N89" s="36"/>
      <c r="P89" s="46">
        <v>75</v>
      </c>
      <c r="Q89" s="47" t="s">
        <v>214</v>
      </c>
      <c r="R89" s="35"/>
      <c r="S89" s="36"/>
    </row>
    <row r="90" spans="1:19" hidden="1">
      <c r="A90" s="46">
        <v>76</v>
      </c>
      <c r="B90" s="47" t="s">
        <v>215</v>
      </c>
      <c r="C90" s="35"/>
      <c r="D90" s="36"/>
      <c r="E90" s="35"/>
      <c r="F90" s="46">
        <v>76</v>
      </c>
      <c r="G90" s="47" t="s">
        <v>215</v>
      </c>
      <c r="H90" s="35"/>
      <c r="I90" s="36"/>
      <c r="K90" s="46">
        <v>76</v>
      </c>
      <c r="L90" s="47" t="s">
        <v>215</v>
      </c>
      <c r="M90" s="35"/>
      <c r="N90" s="36"/>
      <c r="P90" s="46">
        <v>76</v>
      </c>
      <c r="Q90" s="47" t="s">
        <v>215</v>
      </c>
      <c r="R90" s="35"/>
      <c r="S90" s="36"/>
    </row>
    <row r="91" spans="1:19" hidden="1">
      <c r="A91" s="46">
        <v>77</v>
      </c>
      <c r="B91" s="47" t="s">
        <v>216</v>
      </c>
      <c r="C91" s="35"/>
      <c r="D91" s="36"/>
      <c r="E91" s="35"/>
      <c r="F91" s="46">
        <v>77</v>
      </c>
      <c r="G91" s="47" t="s">
        <v>216</v>
      </c>
      <c r="H91" s="35"/>
      <c r="I91" s="36"/>
      <c r="K91" s="46">
        <v>77</v>
      </c>
      <c r="L91" s="47" t="s">
        <v>216</v>
      </c>
      <c r="M91" s="35"/>
      <c r="N91" s="36"/>
      <c r="P91" s="46">
        <v>77</v>
      </c>
      <c r="Q91" s="47" t="s">
        <v>216</v>
      </c>
      <c r="R91" s="35"/>
      <c r="S91" s="36"/>
    </row>
    <row r="92" spans="1:19" hidden="1">
      <c r="A92" s="46">
        <v>78</v>
      </c>
      <c r="B92" s="47" t="s">
        <v>217</v>
      </c>
      <c r="C92" s="35"/>
      <c r="D92" s="36"/>
      <c r="E92" s="35"/>
      <c r="F92" s="46">
        <v>78</v>
      </c>
      <c r="G92" s="47" t="s">
        <v>217</v>
      </c>
      <c r="H92" s="35"/>
      <c r="I92" s="36"/>
      <c r="K92" s="46">
        <v>78</v>
      </c>
      <c r="L92" s="47" t="s">
        <v>217</v>
      </c>
      <c r="M92" s="35"/>
      <c r="N92" s="36"/>
      <c r="P92" s="46">
        <v>78</v>
      </c>
      <c r="Q92" s="47" t="s">
        <v>217</v>
      </c>
      <c r="R92" s="35"/>
      <c r="S92" s="36"/>
    </row>
    <row r="93" spans="1:19" hidden="1">
      <c r="A93" s="46">
        <v>79</v>
      </c>
      <c r="B93" s="47" t="s">
        <v>218</v>
      </c>
      <c r="C93" s="35"/>
      <c r="D93" s="36"/>
      <c r="E93" s="35"/>
      <c r="F93" s="46">
        <v>79</v>
      </c>
      <c r="G93" s="47" t="s">
        <v>218</v>
      </c>
      <c r="H93" s="35"/>
      <c r="I93" s="36"/>
      <c r="K93" s="46">
        <v>79</v>
      </c>
      <c r="L93" s="47" t="s">
        <v>218</v>
      </c>
      <c r="M93" s="35"/>
      <c r="N93" s="36"/>
      <c r="P93" s="46">
        <v>79</v>
      </c>
      <c r="Q93" s="47" t="s">
        <v>218</v>
      </c>
      <c r="R93" s="35"/>
      <c r="S93" s="36"/>
    </row>
    <row r="94" spans="1:19" hidden="1">
      <c r="A94" s="46">
        <v>80</v>
      </c>
      <c r="B94" s="47" t="s">
        <v>219</v>
      </c>
      <c r="C94" s="35"/>
      <c r="D94" s="36"/>
      <c r="E94" s="35"/>
      <c r="F94" s="46">
        <v>80</v>
      </c>
      <c r="G94" s="47" t="s">
        <v>219</v>
      </c>
      <c r="H94" s="35"/>
      <c r="I94" s="36"/>
      <c r="K94" s="46">
        <v>80</v>
      </c>
      <c r="L94" s="47" t="s">
        <v>219</v>
      </c>
      <c r="M94" s="35"/>
      <c r="N94" s="36"/>
      <c r="P94" s="46">
        <v>80</v>
      </c>
      <c r="Q94" s="47" t="s">
        <v>219</v>
      </c>
      <c r="R94" s="35"/>
      <c r="S94" s="36"/>
    </row>
    <row r="95" spans="1:19" hidden="1">
      <c r="A95" s="46">
        <v>81</v>
      </c>
      <c r="B95" s="47" t="s">
        <v>220</v>
      </c>
      <c r="C95" s="35"/>
      <c r="D95" s="36"/>
      <c r="E95" s="35"/>
      <c r="F95" s="46">
        <v>81</v>
      </c>
      <c r="G95" s="47" t="s">
        <v>220</v>
      </c>
      <c r="H95" s="35"/>
      <c r="I95" s="36"/>
      <c r="K95" s="46">
        <v>81</v>
      </c>
      <c r="L95" s="47" t="s">
        <v>220</v>
      </c>
      <c r="M95" s="35"/>
      <c r="N95" s="36"/>
      <c r="P95" s="46">
        <v>81</v>
      </c>
      <c r="Q95" s="47" t="s">
        <v>220</v>
      </c>
      <c r="R95" s="35"/>
      <c r="S95" s="36"/>
    </row>
    <row r="96" spans="1:19" hidden="1">
      <c r="A96" s="46">
        <v>82</v>
      </c>
      <c r="B96" s="47" t="s">
        <v>221</v>
      </c>
      <c r="C96" s="35"/>
      <c r="D96" s="36"/>
      <c r="E96" s="35"/>
      <c r="F96" s="46">
        <v>82</v>
      </c>
      <c r="G96" s="47" t="s">
        <v>221</v>
      </c>
      <c r="H96" s="35"/>
      <c r="I96" s="36"/>
      <c r="K96" s="46">
        <v>82</v>
      </c>
      <c r="L96" s="47" t="s">
        <v>221</v>
      </c>
      <c r="M96" s="35"/>
      <c r="N96" s="36"/>
      <c r="P96" s="46">
        <v>82</v>
      </c>
      <c r="Q96" s="47" t="s">
        <v>221</v>
      </c>
      <c r="R96" s="35"/>
      <c r="S96" s="36"/>
    </row>
    <row r="97" spans="1:19" hidden="1">
      <c r="A97" s="46">
        <v>83</v>
      </c>
      <c r="B97" s="47" t="s">
        <v>222</v>
      </c>
      <c r="C97" s="35"/>
      <c r="D97" s="36"/>
      <c r="E97" s="35"/>
      <c r="F97" s="46">
        <v>83</v>
      </c>
      <c r="G97" s="47" t="s">
        <v>222</v>
      </c>
      <c r="H97" s="35"/>
      <c r="I97" s="36"/>
      <c r="K97" s="46">
        <v>83</v>
      </c>
      <c r="L97" s="47" t="s">
        <v>222</v>
      </c>
      <c r="M97" s="35"/>
      <c r="N97" s="36"/>
      <c r="P97" s="46">
        <v>83</v>
      </c>
      <c r="Q97" s="47" t="s">
        <v>222</v>
      </c>
      <c r="R97" s="35"/>
      <c r="S97" s="36"/>
    </row>
    <row r="98" spans="1:19" hidden="1">
      <c r="A98" s="46">
        <v>84</v>
      </c>
      <c r="B98" s="47" t="s">
        <v>223</v>
      </c>
      <c r="C98" s="35"/>
      <c r="D98" s="36"/>
      <c r="E98" s="35"/>
      <c r="F98" s="46">
        <v>84</v>
      </c>
      <c r="G98" s="47" t="s">
        <v>223</v>
      </c>
      <c r="H98" s="35"/>
      <c r="I98" s="36"/>
      <c r="K98" s="46">
        <v>84</v>
      </c>
      <c r="L98" s="47" t="s">
        <v>223</v>
      </c>
      <c r="M98" s="35"/>
      <c r="N98" s="36"/>
      <c r="P98" s="46">
        <v>84</v>
      </c>
      <c r="Q98" s="47" t="s">
        <v>223</v>
      </c>
      <c r="R98" s="35"/>
      <c r="S98" s="36"/>
    </row>
    <row r="99" spans="1:19" hidden="1">
      <c r="A99" s="46">
        <v>85</v>
      </c>
      <c r="B99" s="47" t="s">
        <v>224</v>
      </c>
      <c r="C99" s="35"/>
      <c r="D99" s="36"/>
      <c r="E99" s="35"/>
      <c r="F99" s="46">
        <v>85</v>
      </c>
      <c r="G99" s="47" t="s">
        <v>224</v>
      </c>
      <c r="H99" s="35"/>
      <c r="I99" s="36"/>
      <c r="K99" s="46">
        <v>85</v>
      </c>
      <c r="L99" s="47" t="s">
        <v>224</v>
      </c>
      <c r="M99" s="35"/>
      <c r="N99" s="36"/>
      <c r="P99" s="46">
        <v>85</v>
      </c>
      <c r="Q99" s="47" t="s">
        <v>224</v>
      </c>
      <c r="R99" s="35"/>
      <c r="S99" s="36"/>
    </row>
    <row r="100" spans="1:19" hidden="1">
      <c r="A100" s="46">
        <v>86</v>
      </c>
      <c r="B100" s="47" t="s">
        <v>225</v>
      </c>
      <c r="C100" s="35"/>
      <c r="D100" s="36"/>
      <c r="E100" s="35"/>
      <c r="F100" s="46">
        <v>86</v>
      </c>
      <c r="G100" s="47" t="s">
        <v>225</v>
      </c>
      <c r="H100" s="35"/>
      <c r="I100" s="36"/>
      <c r="K100" s="46">
        <v>86</v>
      </c>
      <c r="L100" s="47" t="s">
        <v>225</v>
      </c>
      <c r="M100" s="35"/>
      <c r="N100" s="36"/>
      <c r="P100" s="46">
        <v>86</v>
      </c>
      <c r="Q100" s="47" t="s">
        <v>225</v>
      </c>
      <c r="R100" s="35"/>
      <c r="S100" s="36"/>
    </row>
    <row r="101" spans="1:19" hidden="1">
      <c r="A101" s="46">
        <v>87</v>
      </c>
      <c r="B101" s="47" t="s">
        <v>226</v>
      </c>
      <c r="C101" s="35"/>
      <c r="D101" s="36"/>
      <c r="E101" s="35"/>
      <c r="F101" s="46">
        <v>87</v>
      </c>
      <c r="G101" s="47" t="s">
        <v>226</v>
      </c>
      <c r="H101" s="35"/>
      <c r="I101" s="36"/>
      <c r="K101" s="46">
        <v>87</v>
      </c>
      <c r="L101" s="47" t="s">
        <v>226</v>
      </c>
      <c r="M101" s="35"/>
      <c r="N101" s="36"/>
      <c r="P101" s="46">
        <v>87</v>
      </c>
      <c r="Q101" s="47" t="s">
        <v>226</v>
      </c>
      <c r="R101" s="35"/>
      <c r="S101" s="36"/>
    </row>
    <row r="102" spans="1:19" hidden="1">
      <c r="A102" s="46">
        <v>88</v>
      </c>
      <c r="B102" s="47" t="s">
        <v>227</v>
      </c>
      <c r="C102" s="35"/>
      <c r="D102" s="36"/>
      <c r="E102" s="35"/>
      <c r="F102" s="46">
        <v>88</v>
      </c>
      <c r="G102" s="47" t="s">
        <v>227</v>
      </c>
      <c r="H102" s="35"/>
      <c r="I102" s="36"/>
      <c r="K102" s="46">
        <v>88</v>
      </c>
      <c r="L102" s="47" t="s">
        <v>227</v>
      </c>
      <c r="M102" s="35"/>
      <c r="N102" s="36"/>
      <c r="P102" s="46">
        <v>88</v>
      </c>
      <c r="Q102" s="47" t="s">
        <v>227</v>
      </c>
      <c r="R102" s="35"/>
      <c r="S102" s="36"/>
    </row>
    <row r="103" spans="1:19" hidden="1">
      <c r="A103" s="46">
        <v>89</v>
      </c>
      <c r="B103" s="47" t="s">
        <v>228</v>
      </c>
      <c r="C103" s="35"/>
      <c r="D103" s="36"/>
      <c r="E103" s="35"/>
      <c r="F103" s="46">
        <v>89</v>
      </c>
      <c r="G103" s="47" t="s">
        <v>228</v>
      </c>
      <c r="H103" s="35"/>
      <c r="I103" s="36"/>
      <c r="K103" s="46">
        <v>89</v>
      </c>
      <c r="L103" s="47" t="s">
        <v>228</v>
      </c>
      <c r="M103" s="35"/>
      <c r="N103" s="36"/>
      <c r="P103" s="46">
        <v>89</v>
      </c>
      <c r="Q103" s="47" t="s">
        <v>228</v>
      </c>
      <c r="R103" s="35"/>
      <c r="S103" s="36"/>
    </row>
    <row r="104" spans="1:19" hidden="1">
      <c r="A104" s="46">
        <v>90</v>
      </c>
      <c r="B104" s="47" t="s">
        <v>229</v>
      </c>
      <c r="C104" s="35"/>
      <c r="D104" s="36"/>
      <c r="E104" s="35"/>
      <c r="F104" s="46">
        <v>90</v>
      </c>
      <c r="G104" s="47" t="s">
        <v>229</v>
      </c>
      <c r="H104" s="35"/>
      <c r="I104" s="36"/>
      <c r="K104" s="46">
        <v>90</v>
      </c>
      <c r="L104" s="47" t="s">
        <v>229</v>
      </c>
      <c r="M104" s="35"/>
      <c r="N104" s="36"/>
      <c r="P104" s="46">
        <v>90</v>
      </c>
      <c r="Q104" s="47" t="s">
        <v>229</v>
      </c>
      <c r="R104" s="35"/>
      <c r="S104" s="36"/>
    </row>
    <row r="105" spans="1:19" hidden="1">
      <c r="A105" s="46">
        <v>91</v>
      </c>
      <c r="B105" s="47" t="s">
        <v>230</v>
      </c>
      <c r="C105" s="35"/>
      <c r="D105" s="36"/>
      <c r="E105" s="35"/>
      <c r="F105" s="46">
        <v>91</v>
      </c>
      <c r="G105" s="47" t="s">
        <v>230</v>
      </c>
      <c r="H105" s="35"/>
      <c r="I105" s="36"/>
      <c r="K105" s="46">
        <v>91</v>
      </c>
      <c r="L105" s="47" t="s">
        <v>230</v>
      </c>
      <c r="M105" s="35"/>
      <c r="N105" s="36"/>
      <c r="P105" s="46">
        <v>91</v>
      </c>
      <c r="Q105" s="47" t="s">
        <v>230</v>
      </c>
      <c r="R105" s="35"/>
      <c r="S105" s="36"/>
    </row>
    <row r="106" spans="1:19" hidden="1">
      <c r="A106" s="46">
        <v>92</v>
      </c>
      <c r="B106" s="47" t="s">
        <v>231</v>
      </c>
      <c r="C106" s="35"/>
      <c r="D106" s="36"/>
      <c r="E106" s="35"/>
      <c r="F106" s="46">
        <v>92</v>
      </c>
      <c r="G106" s="47" t="s">
        <v>231</v>
      </c>
      <c r="H106" s="35"/>
      <c r="I106" s="36"/>
      <c r="K106" s="46">
        <v>92</v>
      </c>
      <c r="L106" s="47" t="s">
        <v>231</v>
      </c>
      <c r="M106" s="35"/>
      <c r="N106" s="36"/>
      <c r="P106" s="46">
        <v>92</v>
      </c>
      <c r="Q106" s="47" t="s">
        <v>231</v>
      </c>
      <c r="R106" s="35"/>
      <c r="S106" s="36"/>
    </row>
    <row r="107" spans="1:19" hidden="1">
      <c r="A107" s="46">
        <v>93</v>
      </c>
      <c r="B107" s="47" t="s">
        <v>232</v>
      </c>
      <c r="C107" s="35"/>
      <c r="D107" s="36"/>
      <c r="E107" s="35"/>
      <c r="F107" s="46">
        <v>93</v>
      </c>
      <c r="G107" s="47" t="s">
        <v>232</v>
      </c>
      <c r="H107" s="35"/>
      <c r="I107" s="36"/>
      <c r="K107" s="46">
        <v>93</v>
      </c>
      <c r="L107" s="47" t="s">
        <v>232</v>
      </c>
      <c r="M107" s="35"/>
      <c r="N107" s="36"/>
      <c r="P107" s="46">
        <v>93</v>
      </c>
      <c r="Q107" s="47" t="s">
        <v>232</v>
      </c>
      <c r="R107" s="35"/>
      <c r="S107" s="36"/>
    </row>
    <row r="108" spans="1:19" hidden="1">
      <c r="A108" s="46">
        <v>94</v>
      </c>
      <c r="B108" s="47" t="s">
        <v>233</v>
      </c>
      <c r="C108" s="35"/>
      <c r="D108" s="36"/>
      <c r="E108" s="35"/>
      <c r="F108" s="46">
        <v>94</v>
      </c>
      <c r="G108" s="47" t="s">
        <v>233</v>
      </c>
      <c r="H108" s="35"/>
      <c r="I108" s="36"/>
      <c r="K108" s="46">
        <v>94</v>
      </c>
      <c r="L108" s="47" t="s">
        <v>233</v>
      </c>
      <c r="M108" s="35"/>
      <c r="N108" s="36"/>
      <c r="P108" s="46">
        <v>94</v>
      </c>
      <c r="Q108" s="47" t="s">
        <v>233</v>
      </c>
      <c r="R108" s="35"/>
      <c r="S108" s="36"/>
    </row>
    <row r="109" spans="1:19" hidden="1">
      <c r="A109" s="46">
        <v>95</v>
      </c>
      <c r="B109" s="47" t="s">
        <v>234</v>
      </c>
      <c r="C109" s="35"/>
      <c r="D109" s="36"/>
      <c r="E109" s="35"/>
      <c r="F109" s="46">
        <v>95</v>
      </c>
      <c r="G109" s="47" t="s">
        <v>234</v>
      </c>
      <c r="H109" s="35"/>
      <c r="I109" s="36"/>
      <c r="K109" s="46">
        <v>95</v>
      </c>
      <c r="L109" s="47" t="s">
        <v>234</v>
      </c>
      <c r="M109" s="35"/>
      <c r="N109" s="36"/>
      <c r="P109" s="46">
        <v>95</v>
      </c>
      <c r="Q109" s="47" t="s">
        <v>234</v>
      </c>
      <c r="R109" s="35"/>
      <c r="S109" s="36"/>
    </row>
    <row r="110" spans="1:19" hidden="1">
      <c r="A110" s="46">
        <v>96</v>
      </c>
      <c r="B110" s="47" t="s">
        <v>235</v>
      </c>
      <c r="C110" s="35"/>
      <c r="D110" s="36"/>
      <c r="E110" s="35"/>
      <c r="F110" s="46">
        <v>96</v>
      </c>
      <c r="G110" s="47" t="s">
        <v>235</v>
      </c>
      <c r="H110" s="35"/>
      <c r="I110" s="36"/>
      <c r="K110" s="46">
        <v>96</v>
      </c>
      <c r="L110" s="47" t="s">
        <v>235</v>
      </c>
      <c r="M110" s="35"/>
      <c r="N110" s="36"/>
      <c r="P110" s="46">
        <v>96</v>
      </c>
      <c r="Q110" s="47" t="s">
        <v>235</v>
      </c>
      <c r="R110" s="35"/>
      <c r="S110" s="36"/>
    </row>
    <row r="111" spans="1:19" hidden="1">
      <c r="A111" s="46">
        <v>97</v>
      </c>
      <c r="B111" s="47" t="s">
        <v>236</v>
      </c>
      <c r="C111" s="35"/>
      <c r="D111" s="36"/>
      <c r="E111" s="35"/>
      <c r="F111" s="46">
        <v>97</v>
      </c>
      <c r="G111" s="47" t="s">
        <v>236</v>
      </c>
      <c r="H111" s="35"/>
      <c r="I111" s="36"/>
      <c r="K111" s="46">
        <v>97</v>
      </c>
      <c r="L111" s="47" t="s">
        <v>236</v>
      </c>
      <c r="M111" s="35"/>
      <c r="N111" s="36"/>
      <c r="P111" s="46">
        <v>97</v>
      </c>
      <c r="Q111" s="47" t="s">
        <v>236</v>
      </c>
      <c r="R111" s="35"/>
      <c r="S111" s="36"/>
    </row>
    <row r="112" spans="1:19" hidden="1">
      <c r="A112" s="46">
        <v>98</v>
      </c>
      <c r="B112" s="47" t="s">
        <v>237</v>
      </c>
      <c r="C112" s="35"/>
      <c r="D112" s="36"/>
      <c r="E112" s="35"/>
      <c r="F112" s="46">
        <v>98</v>
      </c>
      <c r="G112" s="47" t="s">
        <v>237</v>
      </c>
      <c r="H112" s="35"/>
      <c r="I112" s="36"/>
      <c r="K112" s="46">
        <v>98</v>
      </c>
      <c r="L112" s="47" t="s">
        <v>237</v>
      </c>
      <c r="M112" s="35"/>
      <c r="N112" s="36"/>
      <c r="P112" s="46">
        <v>98</v>
      </c>
      <c r="Q112" s="47" t="s">
        <v>237</v>
      </c>
      <c r="R112" s="35"/>
      <c r="S112" s="36"/>
    </row>
    <row r="113" spans="1:19" hidden="1">
      <c r="A113" s="46">
        <v>99</v>
      </c>
      <c r="B113" s="47" t="s">
        <v>238</v>
      </c>
      <c r="C113" s="35"/>
      <c r="D113" s="36"/>
      <c r="E113" s="35"/>
      <c r="F113" s="46">
        <v>99</v>
      </c>
      <c r="G113" s="47" t="s">
        <v>238</v>
      </c>
      <c r="H113" s="35"/>
      <c r="I113" s="36"/>
      <c r="K113" s="46">
        <v>99</v>
      </c>
      <c r="L113" s="47" t="s">
        <v>238</v>
      </c>
      <c r="M113" s="35"/>
      <c r="N113" s="36"/>
      <c r="P113" s="46">
        <v>99</v>
      </c>
      <c r="Q113" s="47" t="s">
        <v>238</v>
      </c>
      <c r="R113" s="35"/>
      <c r="S113" s="36"/>
    </row>
    <row r="114" spans="1:19" ht="13.5" hidden="1" thickBot="1">
      <c r="A114" s="49">
        <v>100</v>
      </c>
      <c r="B114" s="50" t="s">
        <v>239</v>
      </c>
      <c r="C114" s="51"/>
      <c r="D114" s="52"/>
      <c r="E114" s="35"/>
      <c r="F114" s="49">
        <v>100</v>
      </c>
      <c r="G114" s="50" t="s">
        <v>239</v>
      </c>
      <c r="H114" s="51"/>
      <c r="I114" s="52"/>
      <c r="K114" s="49">
        <v>100</v>
      </c>
      <c r="L114" s="50" t="s">
        <v>239</v>
      </c>
      <c r="M114" s="51"/>
      <c r="N114" s="52"/>
      <c r="P114" s="49">
        <v>100</v>
      </c>
      <c r="Q114" s="50" t="s">
        <v>239</v>
      </c>
      <c r="R114" s="51"/>
      <c r="S114" s="52"/>
    </row>
    <row r="115" spans="1:19" hidden="1"/>
    <row r="116" spans="1:19" hidden="1"/>
    <row r="117" spans="1:19" hidden="1"/>
    <row r="118" spans="1:19" hidden="1"/>
    <row r="119" spans="1:19" hidden="1"/>
    <row r="120" spans="1:19">
      <c r="A120" s="53" t="s">
        <v>240</v>
      </c>
    </row>
    <row r="121" spans="1:19" ht="13.5" thickBot="1"/>
    <row r="122" spans="1:19" ht="13.5" thickBot="1">
      <c r="A122" s="26" t="e">
        <f>#REF!</f>
        <v>#REF!</v>
      </c>
      <c r="B122" s="27"/>
      <c r="C122" s="27"/>
      <c r="D122" s="28"/>
    </row>
    <row r="123" spans="1:19" ht="13.5" thickBot="1">
      <c r="A123" s="29"/>
      <c r="D123" s="30"/>
    </row>
    <row r="124" spans="1:19" ht="15.75" thickBot="1">
      <c r="A124" s="402" t="e">
        <f>#REF!</f>
        <v>#REF!</v>
      </c>
      <c r="B124" s="403"/>
      <c r="C124" s="32"/>
      <c r="D124" s="33"/>
    </row>
    <row r="125" spans="1:19">
      <c r="A125" s="404"/>
      <c r="B125" s="405"/>
      <c r="C125" s="32"/>
      <c r="D125" s="33"/>
    </row>
    <row r="126" spans="1:19">
      <c r="A126" s="34"/>
      <c r="B126" s="35"/>
      <c r="C126" s="35"/>
      <c r="D126" s="36"/>
    </row>
    <row r="127" spans="1:19" ht="69" customHeight="1">
      <c r="A127" s="399" t="e">
        <f>IF(OR((A124&gt;9999999999),(A124&lt;0)),"Invalid Entry - More than 1000 crore OR -ve value",IF(A124=0, "",+CONCATENATE(A122," ", U123,B134,D134,B133,D133,B132,D132,B131,D131,B130,D130,B129," Only")))</f>
        <v>#REF!</v>
      </c>
      <c r="B127" s="400"/>
      <c r="C127" s="400"/>
      <c r="D127" s="401"/>
    </row>
    <row r="128" spans="1:19">
      <c r="A128" s="34"/>
      <c r="B128" s="35"/>
      <c r="C128" s="35"/>
      <c r="D128" s="36"/>
    </row>
    <row r="129" spans="1:4">
      <c r="A129" s="38" t="e">
        <f>-INT(A124/100)*100+ROUND(A124,0)</f>
        <v>#REF!</v>
      </c>
      <c r="B129" s="35" t="e">
        <f t="shared" ref="B129:B134" si="6">IF(A129=0,"",LOOKUP(A129,$A$15:$A$114,$B$15:$B$114))</f>
        <v>#REF!</v>
      </c>
      <c r="C129" s="35"/>
      <c r="D129" s="39"/>
    </row>
    <row r="130" spans="1:4">
      <c r="A130" s="38" t="e">
        <f>-INT(A124/1000)*10+INT(A124/100)</f>
        <v>#REF!</v>
      </c>
      <c r="B130" s="35" t="e">
        <f t="shared" si="6"/>
        <v>#REF!</v>
      </c>
      <c r="C130" s="35"/>
      <c r="D130" s="39" t="e">
        <f>+IF(B130="",""," Hundred ")</f>
        <v>#REF!</v>
      </c>
    </row>
    <row r="131" spans="1:4">
      <c r="A131" s="38" t="e">
        <f>-INT(A124/100000)*100+INT(A124/1000)</f>
        <v>#REF!</v>
      </c>
      <c r="B131" s="35" t="e">
        <f t="shared" si="6"/>
        <v>#REF!</v>
      </c>
      <c r="C131" s="35"/>
      <c r="D131" s="39" t="e">
        <f>IF((B131=""),IF(C131="",""," Thousand ")," Thousand ")</f>
        <v>#REF!</v>
      </c>
    </row>
    <row r="132" spans="1:4">
      <c r="A132" s="38" t="e">
        <f>-INT(A124/10000000)*100+INT(A124/100000)</f>
        <v>#REF!</v>
      </c>
      <c r="B132" s="35" t="e">
        <f t="shared" si="6"/>
        <v>#REF!</v>
      </c>
      <c r="C132" s="35"/>
      <c r="D132" s="39" t="e">
        <f>IF((B132=""),IF(C132="",""," Lac ")," Lac ")</f>
        <v>#REF!</v>
      </c>
    </row>
    <row r="133" spans="1:4">
      <c r="A133" s="38" t="e">
        <f>-INT(A124/1000000000)*100+INT(A124/10000000)</f>
        <v>#REF!</v>
      </c>
      <c r="B133" s="43" t="e">
        <f t="shared" si="6"/>
        <v>#REF!</v>
      </c>
      <c r="C133" s="35"/>
      <c r="D133" s="39" t="e">
        <f>IF((B133=""),IF(C133="",""," Crore ")," Crore ")</f>
        <v>#REF!</v>
      </c>
    </row>
    <row r="134" spans="1:4">
      <c r="A134" s="44" t="e">
        <f>-INT(A124/10000000000)*1000+INT(A124/1000000000)</f>
        <v>#REF!</v>
      </c>
      <c r="B134" s="43" t="e">
        <f t="shared" si="6"/>
        <v>#REF!</v>
      </c>
      <c r="C134" s="35"/>
      <c r="D134" s="39" t="e">
        <f>IF((B134=""),IF(C134="",""," Hundred ")," Hundred ")</f>
        <v>#REF!</v>
      </c>
    </row>
    <row r="135" spans="1:4">
      <c r="A135" s="45"/>
      <c r="B135" s="35"/>
      <c r="C135" s="35"/>
      <c r="D135" s="36"/>
    </row>
    <row r="136" spans="1:4">
      <c r="A136" s="46">
        <v>1</v>
      </c>
      <c r="B136" s="47" t="s">
        <v>137</v>
      </c>
      <c r="C136" s="35"/>
      <c r="D136" s="36"/>
    </row>
    <row r="137" spans="1:4">
      <c r="A137" s="46">
        <v>2</v>
      </c>
      <c r="B137" s="47" t="s">
        <v>138</v>
      </c>
      <c r="C137" s="35"/>
      <c r="D137" s="36"/>
    </row>
    <row r="138" spans="1:4">
      <c r="A138" s="46">
        <v>3</v>
      </c>
      <c r="B138" s="47" t="s">
        <v>139</v>
      </c>
      <c r="C138" s="35"/>
      <c r="D138" s="36"/>
    </row>
    <row r="139" spans="1:4">
      <c r="A139" s="46">
        <v>4</v>
      </c>
      <c r="B139" s="47" t="s">
        <v>140</v>
      </c>
      <c r="C139" s="35"/>
      <c r="D139" s="36"/>
    </row>
    <row r="140" spans="1:4">
      <c r="A140" s="46">
        <v>5</v>
      </c>
      <c r="B140" s="47" t="s">
        <v>141</v>
      </c>
      <c r="C140" s="35"/>
      <c r="D140" s="36"/>
    </row>
    <row r="141" spans="1:4">
      <c r="A141" s="46">
        <v>6</v>
      </c>
      <c r="B141" s="47" t="s">
        <v>142</v>
      </c>
      <c r="C141" s="35"/>
      <c r="D141" s="36"/>
    </row>
    <row r="142" spans="1:4">
      <c r="A142" s="46">
        <v>7</v>
      </c>
      <c r="B142" s="47" t="s">
        <v>143</v>
      </c>
      <c r="C142" s="35"/>
      <c r="D142" s="36"/>
    </row>
    <row r="143" spans="1:4">
      <c r="A143" s="46">
        <v>8</v>
      </c>
      <c r="B143" s="47" t="s">
        <v>144</v>
      </c>
      <c r="C143" s="35"/>
      <c r="D143" s="36"/>
    </row>
    <row r="144" spans="1:4">
      <c r="A144" s="46">
        <v>9</v>
      </c>
      <c r="B144" s="47" t="s">
        <v>145</v>
      </c>
      <c r="C144" s="35"/>
      <c r="D144" s="36"/>
    </row>
    <row r="145" spans="1:4">
      <c r="A145" s="46">
        <v>10</v>
      </c>
      <c r="B145" s="47" t="s">
        <v>146</v>
      </c>
      <c r="C145" s="35"/>
      <c r="D145" s="36"/>
    </row>
    <row r="146" spans="1:4">
      <c r="A146" s="46">
        <v>11</v>
      </c>
      <c r="B146" s="47" t="s">
        <v>147</v>
      </c>
      <c r="C146" s="35"/>
      <c r="D146" s="36"/>
    </row>
    <row r="147" spans="1:4">
      <c r="A147" s="46">
        <v>12</v>
      </c>
      <c r="B147" s="47" t="s">
        <v>148</v>
      </c>
      <c r="C147" s="35"/>
      <c r="D147" s="36"/>
    </row>
    <row r="148" spans="1:4">
      <c r="A148" s="46">
        <v>13</v>
      </c>
      <c r="B148" s="47" t="s">
        <v>149</v>
      </c>
      <c r="C148" s="35"/>
      <c r="D148" s="36"/>
    </row>
    <row r="149" spans="1:4">
      <c r="A149" s="46">
        <v>14</v>
      </c>
      <c r="B149" s="47" t="s">
        <v>150</v>
      </c>
      <c r="C149" s="35"/>
      <c r="D149" s="36"/>
    </row>
    <row r="150" spans="1:4">
      <c r="A150" s="46">
        <v>15</v>
      </c>
      <c r="B150" s="47" t="s">
        <v>151</v>
      </c>
      <c r="C150" s="35"/>
      <c r="D150" s="36"/>
    </row>
    <row r="151" spans="1:4">
      <c r="A151" s="46">
        <v>16</v>
      </c>
      <c r="B151" s="47" t="s">
        <v>152</v>
      </c>
      <c r="C151" s="35"/>
      <c r="D151" s="36"/>
    </row>
    <row r="152" spans="1:4">
      <c r="A152" s="46">
        <v>17</v>
      </c>
      <c r="B152" s="47" t="s">
        <v>154</v>
      </c>
      <c r="C152" s="35"/>
      <c r="D152" s="36"/>
    </row>
    <row r="153" spans="1:4">
      <c r="A153" s="46">
        <v>18</v>
      </c>
      <c r="B153" s="47" t="s">
        <v>156</v>
      </c>
      <c r="C153" s="35"/>
      <c r="D153" s="36"/>
    </row>
    <row r="154" spans="1:4">
      <c r="A154" s="46">
        <v>19</v>
      </c>
      <c r="B154" s="47" t="s">
        <v>158</v>
      </c>
      <c r="C154" s="35"/>
      <c r="D154" s="36"/>
    </row>
    <row r="155" spans="1:4">
      <c r="A155" s="46">
        <v>20</v>
      </c>
      <c r="B155" s="47" t="s">
        <v>159</v>
      </c>
      <c r="C155" s="35"/>
      <c r="D155" s="36"/>
    </row>
    <row r="156" spans="1:4">
      <c r="A156" s="46">
        <v>21</v>
      </c>
      <c r="B156" s="47" t="s">
        <v>160</v>
      </c>
      <c r="C156" s="35"/>
      <c r="D156" s="36"/>
    </row>
    <row r="157" spans="1:4">
      <c r="A157" s="46">
        <v>22</v>
      </c>
      <c r="B157" s="47" t="s">
        <v>161</v>
      </c>
      <c r="C157" s="35"/>
      <c r="D157" s="36"/>
    </row>
    <row r="158" spans="1:4">
      <c r="A158" s="46">
        <v>23</v>
      </c>
      <c r="B158" s="47" t="s">
        <v>162</v>
      </c>
      <c r="C158" s="35"/>
      <c r="D158" s="36"/>
    </row>
    <row r="159" spans="1:4">
      <c r="A159" s="46">
        <v>24</v>
      </c>
      <c r="B159" s="47" t="s">
        <v>163</v>
      </c>
      <c r="C159" s="35"/>
      <c r="D159" s="36"/>
    </row>
    <row r="160" spans="1:4">
      <c r="A160" s="46">
        <v>25</v>
      </c>
      <c r="B160" s="47" t="s">
        <v>164</v>
      </c>
      <c r="C160" s="35"/>
      <c r="D160" s="36"/>
    </row>
    <row r="161" spans="1:4">
      <c r="A161" s="46">
        <v>26</v>
      </c>
      <c r="B161" s="47" t="s">
        <v>165</v>
      </c>
      <c r="C161" s="35"/>
      <c r="D161" s="36"/>
    </row>
    <row r="162" spans="1:4">
      <c r="A162" s="46">
        <v>27</v>
      </c>
      <c r="B162" s="47" t="s">
        <v>166</v>
      </c>
      <c r="C162" s="35"/>
      <c r="D162" s="36"/>
    </row>
    <row r="163" spans="1:4">
      <c r="A163" s="46">
        <v>28</v>
      </c>
      <c r="B163" s="47" t="s">
        <v>167</v>
      </c>
      <c r="C163" s="35"/>
      <c r="D163" s="36"/>
    </row>
    <row r="164" spans="1:4">
      <c r="A164" s="46">
        <v>29</v>
      </c>
      <c r="B164" s="47" t="s">
        <v>168</v>
      </c>
      <c r="C164" s="35"/>
      <c r="D164" s="36"/>
    </row>
    <row r="165" spans="1:4">
      <c r="A165" s="46">
        <v>30</v>
      </c>
      <c r="B165" s="47" t="s">
        <v>169</v>
      </c>
      <c r="C165" s="35"/>
      <c r="D165" s="36"/>
    </row>
    <row r="166" spans="1:4">
      <c r="A166" s="46">
        <v>31</v>
      </c>
      <c r="B166" s="47" t="s">
        <v>170</v>
      </c>
      <c r="C166" s="35"/>
      <c r="D166" s="36"/>
    </row>
    <row r="167" spans="1:4">
      <c r="A167" s="46">
        <v>32</v>
      </c>
      <c r="B167" s="47" t="s">
        <v>171</v>
      </c>
      <c r="C167" s="35"/>
      <c r="D167" s="36"/>
    </row>
    <row r="168" spans="1:4">
      <c r="A168" s="46">
        <v>33</v>
      </c>
      <c r="B168" s="47" t="s">
        <v>172</v>
      </c>
      <c r="C168" s="35"/>
      <c r="D168" s="36"/>
    </row>
    <row r="169" spans="1:4">
      <c r="A169" s="46">
        <v>34</v>
      </c>
      <c r="B169" s="47" t="s">
        <v>173</v>
      </c>
      <c r="C169" s="35"/>
      <c r="D169" s="36"/>
    </row>
    <row r="170" spans="1:4">
      <c r="A170" s="46">
        <v>35</v>
      </c>
      <c r="B170" s="47" t="s">
        <v>174</v>
      </c>
      <c r="C170" s="35"/>
      <c r="D170" s="36"/>
    </row>
    <row r="171" spans="1:4">
      <c r="A171" s="46">
        <v>36</v>
      </c>
      <c r="B171" s="47" t="s">
        <v>175</v>
      </c>
      <c r="C171" s="35"/>
      <c r="D171" s="36"/>
    </row>
    <row r="172" spans="1:4">
      <c r="A172" s="46">
        <v>37</v>
      </c>
      <c r="B172" s="47" t="s">
        <v>176</v>
      </c>
      <c r="C172" s="35"/>
      <c r="D172" s="36"/>
    </row>
    <row r="173" spans="1:4">
      <c r="A173" s="46">
        <v>38</v>
      </c>
      <c r="B173" s="47" t="s">
        <v>177</v>
      </c>
      <c r="C173" s="35"/>
      <c r="D173" s="36"/>
    </row>
    <row r="174" spans="1:4">
      <c r="A174" s="46">
        <v>39</v>
      </c>
      <c r="B174" s="47" t="s">
        <v>178</v>
      </c>
      <c r="C174" s="35"/>
      <c r="D174" s="36"/>
    </row>
    <row r="175" spans="1:4">
      <c r="A175" s="46">
        <v>40</v>
      </c>
      <c r="B175" s="47" t="s">
        <v>179</v>
      </c>
      <c r="C175" s="35"/>
      <c r="D175" s="36"/>
    </row>
    <row r="176" spans="1:4">
      <c r="A176" s="46">
        <v>41</v>
      </c>
      <c r="B176" s="47" t="s">
        <v>180</v>
      </c>
      <c r="C176" s="35"/>
      <c r="D176" s="36"/>
    </row>
    <row r="177" spans="1:4">
      <c r="A177" s="46">
        <v>42</v>
      </c>
      <c r="B177" s="47" t="s">
        <v>181</v>
      </c>
      <c r="C177" s="35"/>
      <c r="D177" s="36"/>
    </row>
    <row r="178" spans="1:4">
      <c r="A178" s="46">
        <v>43</v>
      </c>
      <c r="B178" s="47" t="s">
        <v>182</v>
      </c>
      <c r="C178" s="35"/>
      <c r="D178" s="36"/>
    </row>
    <row r="179" spans="1:4">
      <c r="A179" s="46">
        <v>44</v>
      </c>
      <c r="B179" s="47" t="s">
        <v>183</v>
      </c>
      <c r="C179" s="35"/>
      <c r="D179" s="36"/>
    </row>
    <row r="180" spans="1:4">
      <c r="A180" s="46">
        <v>45</v>
      </c>
      <c r="B180" s="47" t="s">
        <v>184</v>
      </c>
      <c r="C180" s="35"/>
      <c r="D180" s="36"/>
    </row>
    <row r="181" spans="1:4">
      <c r="A181" s="46">
        <v>46</v>
      </c>
      <c r="B181" s="47" t="s">
        <v>185</v>
      </c>
      <c r="C181" s="35"/>
      <c r="D181" s="36"/>
    </row>
    <row r="182" spans="1:4">
      <c r="A182" s="46">
        <v>47</v>
      </c>
      <c r="B182" s="47" t="s">
        <v>186</v>
      </c>
      <c r="C182" s="35"/>
      <c r="D182" s="36"/>
    </row>
    <row r="183" spans="1:4">
      <c r="A183" s="46">
        <v>48</v>
      </c>
      <c r="B183" s="47" t="s">
        <v>187</v>
      </c>
      <c r="C183" s="35"/>
      <c r="D183" s="36"/>
    </row>
    <row r="184" spans="1:4">
      <c r="A184" s="46">
        <v>49</v>
      </c>
      <c r="B184" s="47" t="s">
        <v>188</v>
      </c>
      <c r="C184" s="35"/>
      <c r="D184" s="36"/>
    </row>
    <row r="185" spans="1:4">
      <c r="A185" s="46">
        <v>50</v>
      </c>
      <c r="B185" s="47" t="s">
        <v>189</v>
      </c>
      <c r="C185" s="35"/>
      <c r="D185" s="36"/>
    </row>
    <row r="186" spans="1:4">
      <c r="A186" s="46">
        <v>51</v>
      </c>
      <c r="B186" s="47" t="s">
        <v>190</v>
      </c>
      <c r="C186" s="35"/>
      <c r="D186" s="36"/>
    </row>
    <row r="187" spans="1:4">
      <c r="A187" s="46">
        <v>52</v>
      </c>
      <c r="B187" s="47" t="s">
        <v>191</v>
      </c>
      <c r="C187" s="35"/>
      <c r="D187" s="36"/>
    </row>
    <row r="188" spans="1:4">
      <c r="A188" s="46">
        <v>53</v>
      </c>
      <c r="B188" s="47" t="s">
        <v>192</v>
      </c>
      <c r="C188" s="35"/>
      <c r="D188" s="36"/>
    </row>
    <row r="189" spans="1:4">
      <c r="A189" s="46">
        <v>54</v>
      </c>
      <c r="B189" s="47" t="s">
        <v>193</v>
      </c>
      <c r="C189" s="35"/>
      <c r="D189" s="36"/>
    </row>
    <row r="190" spans="1:4">
      <c r="A190" s="46">
        <v>55</v>
      </c>
      <c r="B190" s="47" t="s">
        <v>194</v>
      </c>
      <c r="C190" s="35"/>
      <c r="D190" s="36"/>
    </row>
    <row r="191" spans="1:4">
      <c r="A191" s="46">
        <v>56</v>
      </c>
      <c r="B191" s="47" t="s">
        <v>195</v>
      </c>
      <c r="C191" s="35"/>
      <c r="D191" s="36"/>
    </row>
    <row r="192" spans="1:4">
      <c r="A192" s="46">
        <v>57</v>
      </c>
      <c r="B192" s="47" t="s">
        <v>196</v>
      </c>
      <c r="C192" s="35"/>
      <c r="D192" s="36"/>
    </row>
    <row r="193" spans="1:4">
      <c r="A193" s="46">
        <v>58</v>
      </c>
      <c r="B193" s="47" t="s">
        <v>197</v>
      </c>
      <c r="C193" s="35"/>
      <c r="D193" s="36"/>
    </row>
    <row r="194" spans="1:4">
      <c r="A194" s="46">
        <v>59</v>
      </c>
      <c r="B194" s="47" t="s">
        <v>198</v>
      </c>
      <c r="C194" s="35"/>
      <c r="D194" s="36"/>
    </row>
    <row r="195" spans="1:4">
      <c r="A195" s="46">
        <v>60</v>
      </c>
      <c r="B195" s="47" t="s">
        <v>199</v>
      </c>
      <c r="C195" s="35"/>
      <c r="D195" s="36"/>
    </row>
    <row r="196" spans="1:4">
      <c r="A196" s="46">
        <v>61</v>
      </c>
      <c r="B196" s="47" t="s">
        <v>200</v>
      </c>
      <c r="C196" s="35"/>
      <c r="D196" s="36"/>
    </row>
    <row r="197" spans="1:4">
      <c r="A197" s="46">
        <v>62</v>
      </c>
      <c r="B197" s="47" t="s">
        <v>201</v>
      </c>
      <c r="C197" s="35"/>
      <c r="D197" s="36"/>
    </row>
    <row r="198" spans="1:4">
      <c r="A198" s="46">
        <v>63</v>
      </c>
      <c r="B198" s="47" t="s">
        <v>202</v>
      </c>
      <c r="C198" s="35"/>
      <c r="D198" s="36"/>
    </row>
    <row r="199" spans="1:4">
      <c r="A199" s="46">
        <v>64</v>
      </c>
      <c r="B199" s="47" t="s">
        <v>203</v>
      </c>
      <c r="C199" s="35"/>
      <c r="D199" s="36"/>
    </row>
    <row r="200" spans="1:4">
      <c r="A200" s="46">
        <v>65</v>
      </c>
      <c r="B200" s="47" t="s">
        <v>204</v>
      </c>
      <c r="C200" s="35"/>
      <c r="D200" s="36"/>
    </row>
    <row r="201" spans="1:4">
      <c r="A201" s="46">
        <v>66</v>
      </c>
      <c r="B201" s="47" t="s">
        <v>205</v>
      </c>
      <c r="C201" s="35"/>
      <c r="D201" s="36"/>
    </row>
    <row r="202" spans="1:4">
      <c r="A202" s="46">
        <v>67</v>
      </c>
      <c r="B202" s="47" t="s">
        <v>206</v>
      </c>
      <c r="C202" s="35"/>
      <c r="D202" s="36"/>
    </row>
    <row r="203" spans="1:4">
      <c r="A203" s="46">
        <v>68</v>
      </c>
      <c r="B203" s="47" t="s">
        <v>207</v>
      </c>
      <c r="C203" s="35"/>
      <c r="D203" s="36"/>
    </row>
    <row r="204" spans="1:4">
      <c r="A204" s="46">
        <v>69</v>
      </c>
      <c r="B204" s="47" t="s">
        <v>208</v>
      </c>
      <c r="C204" s="35"/>
      <c r="D204" s="36"/>
    </row>
    <row r="205" spans="1:4">
      <c r="A205" s="46">
        <v>70</v>
      </c>
      <c r="B205" s="47" t="s">
        <v>209</v>
      </c>
      <c r="C205" s="35"/>
      <c r="D205" s="36"/>
    </row>
    <row r="206" spans="1:4">
      <c r="A206" s="46">
        <v>71</v>
      </c>
      <c r="B206" s="47" t="s">
        <v>210</v>
      </c>
      <c r="C206" s="35"/>
      <c r="D206" s="36"/>
    </row>
    <row r="207" spans="1:4">
      <c r="A207" s="46">
        <v>72</v>
      </c>
      <c r="B207" s="47" t="s">
        <v>211</v>
      </c>
      <c r="C207" s="35"/>
      <c r="D207" s="36"/>
    </row>
    <row r="208" spans="1:4">
      <c r="A208" s="46">
        <v>73</v>
      </c>
      <c r="B208" s="47" t="s">
        <v>212</v>
      </c>
      <c r="C208" s="35"/>
      <c r="D208" s="36"/>
    </row>
    <row r="209" spans="1:4">
      <c r="A209" s="46">
        <v>74</v>
      </c>
      <c r="B209" s="47" t="s">
        <v>213</v>
      </c>
      <c r="C209" s="35"/>
      <c r="D209" s="36"/>
    </row>
    <row r="210" spans="1:4">
      <c r="A210" s="46">
        <v>75</v>
      </c>
      <c r="B210" s="47" t="s">
        <v>214</v>
      </c>
      <c r="C210" s="35"/>
      <c r="D210" s="36"/>
    </row>
    <row r="211" spans="1:4">
      <c r="A211" s="46">
        <v>76</v>
      </c>
      <c r="B211" s="47" t="s">
        <v>215</v>
      </c>
      <c r="C211" s="35"/>
      <c r="D211" s="36"/>
    </row>
    <row r="212" spans="1:4">
      <c r="A212" s="46">
        <v>77</v>
      </c>
      <c r="B212" s="47" t="s">
        <v>216</v>
      </c>
      <c r="C212" s="35"/>
      <c r="D212" s="36"/>
    </row>
    <row r="213" spans="1:4">
      <c r="A213" s="46">
        <v>78</v>
      </c>
      <c r="B213" s="47" t="s">
        <v>217</v>
      </c>
      <c r="C213" s="35"/>
      <c r="D213" s="36"/>
    </row>
    <row r="214" spans="1:4">
      <c r="A214" s="46">
        <v>79</v>
      </c>
      <c r="B214" s="47" t="s">
        <v>218</v>
      </c>
      <c r="C214" s="35"/>
      <c r="D214" s="36"/>
    </row>
    <row r="215" spans="1:4">
      <c r="A215" s="46">
        <v>80</v>
      </c>
      <c r="B215" s="47" t="s">
        <v>219</v>
      </c>
      <c r="C215" s="35"/>
      <c r="D215" s="36"/>
    </row>
    <row r="216" spans="1:4">
      <c r="A216" s="46">
        <v>81</v>
      </c>
      <c r="B216" s="47" t="s">
        <v>220</v>
      </c>
      <c r="C216" s="35"/>
      <c r="D216" s="36"/>
    </row>
    <row r="217" spans="1:4">
      <c r="A217" s="46">
        <v>82</v>
      </c>
      <c r="B217" s="47" t="s">
        <v>221</v>
      </c>
      <c r="C217" s="35"/>
      <c r="D217" s="36"/>
    </row>
    <row r="218" spans="1:4">
      <c r="A218" s="46">
        <v>83</v>
      </c>
      <c r="B218" s="47" t="s">
        <v>222</v>
      </c>
      <c r="C218" s="35"/>
      <c r="D218" s="36"/>
    </row>
    <row r="219" spans="1:4">
      <c r="A219" s="46">
        <v>84</v>
      </c>
      <c r="B219" s="47" t="s">
        <v>223</v>
      </c>
      <c r="C219" s="35"/>
      <c r="D219" s="36"/>
    </row>
    <row r="220" spans="1:4">
      <c r="A220" s="46">
        <v>85</v>
      </c>
      <c r="B220" s="47" t="s">
        <v>224</v>
      </c>
      <c r="C220" s="35"/>
      <c r="D220" s="36"/>
    </row>
    <row r="221" spans="1:4">
      <c r="A221" s="46">
        <v>86</v>
      </c>
      <c r="B221" s="47" t="s">
        <v>225</v>
      </c>
      <c r="C221" s="35"/>
      <c r="D221" s="36"/>
    </row>
    <row r="222" spans="1:4">
      <c r="A222" s="46">
        <v>87</v>
      </c>
      <c r="B222" s="47" t="s">
        <v>226</v>
      </c>
      <c r="C222" s="35"/>
      <c r="D222" s="36"/>
    </row>
    <row r="223" spans="1:4">
      <c r="A223" s="46">
        <v>88</v>
      </c>
      <c r="B223" s="47" t="s">
        <v>227</v>
      </c>
      <c r="C223" s="35"/>
      <c r="D223" s="36"/>
    </row>
    <row r="224" spans="1:4">
      <c r="A224" s="46">
        <v>89</v>
      </c>
      <c r="B224" s="47" t="s">
        <v>228</v>
      </c>
      <c r="C224" s="35"/>
      <c r="D224" s="36"/>
    </row>
    <row r="225" spans="1:4">
      <c r="A225" s="46">
        <v>90</v>
      </c>
      <c r="B225" s="47" t="s">
        <v>229</v>
      </c>
      <c r="C225" s="35"/>
      <c r="D225" s="36"/>
    </row>
    <row r="226" spans="1:4">
      <c r="A226" s="46">
        <v>91</v>
      </c>
      <c r="B226" s="47" t="s">
        <v>230</v>
      </c>
      <c r="C226" s="35"/>
      <c r="D226" s="36"/>
    </row>
    <row r="227" spans="1:4">
      <c r="A227" s="46">
        <v>92</v>
      </c>
      <c r="B227" s="47" t="s">
        <v>231</v>
      </c>
      <c r="C227" s="35"/>
      <c r="D227" s="36"/>
    </row>
    <row r="228" spans="1:4">
      <c r="A228" s="46">
        <v>93</v>
      </c>
      <c r="B228" s="47" t="s">
        <v>232</v>
      </c>
      <c r="C228" s="35"/>
      <c r="D228" s="36"/>
    </row>
    <row r="229" spans="1:4">
      <c r="A229" s="46">
        <v>94</v>
      </c>
      <c r="B229" s="47" t="s">
        <v>233</v>
      </c>
      <c r="C229" s="35"/>
      <c r="D229" s="36"/>
    </row>
    <row r="230" spans="1:4">
      <c r="A230" s="46">
        <v>95</v>
      </c>
      <c r="B230" s="47" t="s">
        <v>234</v>
      </c>
      <c r="C230" s="35"/>
      <c r="D230" s="36"/>
    </row>
    <row r="231" spans="1:4">
      <c r="A231" s="46">
        <v>96</v>
      </c>
      <c r="B231" s="47" t="s">
        <v>235</v>
      </c>
      <c r="C231" s="35"/>
      <c r="D231" s="36"/>
    </row>
    <row r="232" spans="1:4">
      <c r="A232" s="46">
        <v>97</v>
      </c>
      <c r="B232" s="47" t="s">
        <v>236</v>
      </c>
      <c r="C232" s="35"/>
      <c r="D232" s="36"/>
    </row>
    <row r="233" spans="1:4">
      <c r="A233" s="46">
        <v>98</v>
      </c>
      <c r="B233" s="47" t="s">
        <v>237</v>
      </c>
      <c r="C233" s="35"/>
      <c r="D233" s="36"/>
    </row>
    <row r="234" spans="1:4">
      <c r="A234" s="46">
        <v>99</v>
      </c>
      <c r="B234" s="47" t="s">
        <v>238</v>
      </c>
      <c r="C234" s="35"/>
      <c r="D234" s="36"/>
    </row>
    <row r="235" spans="1:4" ht="13.5" thickBot="1">
      <c r="A235" s="49">
        <v>100</v>
      </c>
      <c r="B235" s="50" t="s">
        <v>239</v>
      </c>
      <c r="C235" s="51"/>
      <c r="D235" s="52"/>
    </row>
  </sheetData>
  <sheetProtection selectLockedCells="1"/>
  <customSheetViews>
    <customSheetView guid="{F3854C08-3477-4F6D-851C-40DFA3C6F6FE}" showPageBreaks="1" hiddenRows="1" hiddenColumns="1" state="hidden" view="pageBreakPreview" topLeftCell="A120">
      <selection activeCell="Y127" sqref="Y127"/>
      <pageMargins left="0" right="0" top="0" bottom="0" header="0" footer="0"/>
      <pageSetup orientation="portrait" r:id="rId1"/>
      <headerFooter alignWithMargins="0"/>
    </customSheetView>
    <customSheetView guid="{768FBB31-C98F-42D8-8A21-9E4C92CB0C4E}" showPageBreaks="1" hiddenRows="1" hiddenColumns="1" state="hidden" view="pageBreakPreview" topLeftCell="A120">
      <selection activeCell="Y127" sqref="Y127"/>
      <pageMargins left="0" right="0" top="0" bottom="0" header="0" footer="0"/>
      <pageSetup orientation="portrait" r:id="rId2"/>
      <headerFooter alignWithMargins="0"/>
    </customSheetView>
    <customSheetView guid="{71DFD631-F0FC-4D77-B088-495FC5677788}" showPageBreaks="1" hiddenRows="1" hiddenColumns="1" state="hidden" view="pageBreakPreview" topLeftCell="A120">
      <selection activeCell="Y127" sqref="Y127"/>
      <pageMargins left="0" right="0" top="0" bottom="0" header="0" footer="0"/>
      <pageSetup orientation="portrait" r:id="rId3"/>
      <headerFooter alignWithMargins="0"/>
    </customSheetView>
    <customSheetView guid="{6F637C86-117D-4792-B5D4-37E20B1C50B5}" showPageBreaks="1" hiddenRows="1" hiddenColumns="1" state="hidden" view="pageBreakPreview" topLeftCell="A120">
      <selection activeCell="Y127" sqref="Y127"/>
      <pageMargins left="0" right="0" top="0" bottom="0" header="0" footer="0"/>
      <pageSetup orientation="portrait" r:id="rId4"/>
      <headerFooter alignWithMargins="0"/>
    </customSheetView>
    <customSheetView guid="{DF819C10-7533-4A2E-B278-90B3B38A4AE6}" showPageBreaks="1" hiddenRows="1" hiddenColumns="1" state="hidden" view="pageBreakPreview" topLeftCell="A120">
      <selection activeCell="Y127" sqref="Y127"/>
      <pageMargins left="0" right="0" top="0" bottom="0" header="0" footer="0"/>
      <pageSetup orientation="portrait" r:id="rId5"/>
      <headerFooter alignWithMargins="0"/>
    </customSheetView>
    <customSheetView guid="{863DE73B-EDD5-4C94-B877-7C156CB081F7}" showPageBreaks="1" hiddenRows="1" hiddenColumns="1" state="hidden" view="pageBreakPreview" topLeftCell="A120">
      <selection activeCell="Y127" sqref="Y127"/>
      <pageMargins left="0" right="0" top="0" bottom="0" header="0" footer="0"/>
      <pageSetup orientation="portrait" r:id="rId6"/>
      <headerFooter alignWithMargins="0"/>
    </customSheetView>
    <customSheetView guid="{6B2C1320-5106-401D-86E8-03FFC7419150}" showPageBreaks="1" hiddenRows="1" hiddenColumns="1" state="hidden" view="pageBreakPreview" showRuler="0" topLeftCell="A120">
      <selection activeCell="Y127" sqref="Y127"/>
      <pageMargins left="0" right="0" top="0" bottom="0" header="0" footer="0"/>
      <pageSetup orientation="portrait" r:id="rId7"/>
      <headerFooter alignWithMargins="0"/>
    </customSheetView>
    <customSheetView guid="{3545AE1A-D3DD-4FC8-880A-180A3F66AD42}" showPageBreaks="1" hiddenRows="1" hiddenColumns="1" state="hidden" view="pageBreakPreview" topLeftCell="A120">
      <selection activeCell="Y127" sqref="Y127"/>
      <pageMargins left="0" right="0" top="0" bottom="0" header="0" footer="0"/>
      <pageSetup orientation="portrait" r:id="rId8"/>
      <headerFooter alignWithMargins="0"/>
    </customSheetView>
    <customSheetView guid="{C0D2F720-9CF1-451B-A21B-46E9EE29F95A}" showPageBreaks="1" hiddenRows="1" hiddenColumns="1" state="hidden" view="pageBreakPreview" topLeftCell="A120">
      <selection activeCell="Y127" sqref="Y127"/>
      <pageMargins left="0" right="0" top="0" bottom="0" header="0" footer="0"/>
      <pageSetup orientation="portrait" r:id="rId9"/>
      <headerFooter alignWithMargins="0"/>
    </customSheetView>
    <customSheetView guid="{629BDD3E-4046-451D-8D01-11325237A091}" showPageBreaks="1" hiddenRows="1" hiddenColumns="1" state="hidden" view="pageBreakPreview" topLeftCell="A120">
      <selection activeCell="Y127" sqref="Y127"/>
      <pageMargins left="0" right="0" top="0" bottom="0" header="0" footer="0"/>
      <pageSetup orientation="portrait" r:id="rId10"/>
      <headerFooter alignWithMargins="0"/>
    </customSheetView>
    <customSheetView guid="{61A8E90E-9DEC-4083-98B2-482D9678BA93}" showPageBreaks="1" hiddenRows="1" hiddenColumns="1" state="hidden" view="pageBreakPreview" topLeftCell="A120">
      <selection activeCell="Y127" sqref="Y127"/>
      <pageMargins left="0" right="0" top="0" bottom="0" header="0" footer="0"/>
      <pageSetup orientation="portrait" r:id="rId11"/>
      <headerFooter alignWithMargins="0"/>
    </customSheetView>
    <customSheetView guid="{9CE94B9F-4902-4B08-AE4E-74E93D8E789E}" showPageBreaks="1" hiddenRows="1" hiddenColumns="1" state="hidden" view="pageBreakPreview" topLeftCell="A120">
      <selection activeCell="Y127" sqref="Y127"/>
      <pageMargins left="0" right="0" top="0" bottom="0" header="0" footer="0"/>
      <pageSetup orientation="portrait" r:id="rId12"/>
      <headerFooter alignWithMargins="0"/>
    </customSheetView>
    <customSheetView guid="{A60C0BDD-7FB1-4EBA-A0E1-529280DA1A28}" showPageBreaks="1" hiddenRows="1" hiddenColumns="1" state="hidden" view="pageBreakPreview" topLeftCell="A120">
      <selection activeCell="Y127" sqref="Y127"/>
      <pageMargins left="0" right="0" top="0" bottom="0" header="0" footer="0"/>
      <pageSetup orientation="portrait" r:id="rId13"/>
      <headerFooter alignWithMargins="0"/>
    </customSheetView>
    <customSheetView guid="{FAE469C4-CC0E-407B-871F-7B3C94956CEC}" showPageBreaks="1" hiddenRows="1" hiddenColumns="1" state="hidden" view="pageBreakPreview" topLeftCell="A120">
      <selection activeCell="Y127" sqref="Y127"/>
      <pageMargins left="0" right="0" top="0" bottom="0" header="0" footer="0"/>
      <pageSetup orientation="portrait" r:id="rId14"/>
      <headerFooter alignWithMargins="0"/>
    </customSheetView>
  </customSheetViews>
  <mergeCells count="14">
    <mergeCell ref="A124:B124"/>
    <mergeCell ref="A125:B125"/>
    <mergeCell ref="A127:D127"/>
    <mergeCell ref="A3:B3"/>
    <mergeCell ref="A6:D6"/>
    <mergeCell ref="A4:B4"/>
    <mergeCell ref="U6:AA6"/>
    <mergeCell ref="U7:AA7"/>
    <mergeCell ref="F3:G3"/>
    <mergeCell ref="K3:L3"/>
    <mergeCell ref="F6:I6"/>
    <mergeCell ref="K6:N6"/>
    <mergeCell ref="P6:S6"/>
    <mergeCell ref="P3:Q3"/>
  </mergeCells>
  <phoneticPr fontId="25" type="noConversion"/>
  <pageMargins left="0.75" right="0.75" top="1" bottom="1" header="0.5" footer="0.5"/>
  <pageSetup orientation="portrait" r:id="rId1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A1:O133"/>
  <sheetViews>
    <sheetView view="pageBreakPreview" zoomScale="85" zoomScaleNormal="90" zoomScaleSheetLayoutView="85" workbookViewId="0">
      <pane ySplit="10" topLeftCell="A13" activePane="bottomLeft" state="frozen"/>
      <selection pane="bottomLeft" activeCell="G12" sqref="G12"/>
    </sheetView>
  </sheetViews>
  <sheetFormatPr defaultRowHeight="15.75"/>
  <cols>
    <col min="1" max="1" width="5" style="136" customWidth="1"/>
    <col min="2" max="2" width="18.85546875" style="136" customWidth="1"/>
    <col min="3" max="3" width="14.42578125" style="137" hidden="1" customWidth="1"/>
    <col min="4" max="4" width="15.28515625" style="138" hidden="1" customWidth="1"/>
    <col min="5" max="5" width="17" style="137" hidden="1" customWidth="1"/>
    <col min="6" max="6" width="12" style="137" customWidth="1"/>
    <col min="7" max="7" width="23.5703125" style="138" customWidth="1"/>
    <col min="8" max="8" width="78" style="138" customWidth="1"/>
    <col min="9" max="9" width="10.5703125" style="138" customWidth="1"/>
    <col min="10" max="10" width="12.42578125" style="138" bestFit="1" customWidth="1"/>
    <col min="11" max="11" width="13.5703125" style="138" customWidth="1"/>
    <col min="12" max="12" width="13" style="138" customWidth="1"/>
    <col min="13" max="13" width="17.85546875" style="138" customWidth="1"/>
    <col min="14" max="14" width="27" style="138" customWidth="1"/>
    <col min="15" max="16" width="26.7109375" style="138" customWidth="1"/>
    <col min="17" max="17" width="10.85546875" style="138" bestFit="1" customWidth="1"/>
    <col min="18" max="16384" width="9.140625" style="138"/>
  </cols>
  <sheetData>
    <row r="1" spans="1:15" ht="43.5" customHeight="1">
      <c r="A1" s="406" t="str">
        <f>'Name of Bidder'!A1:C1</f>
        <v>Renovation of Residential Quarters at Nellore 400kV Substation</v>
      </c>
      <c r="B1" s="406"/>
      <c r="C1" s="406"/>
      <c r="D1" s="406"/>
      <c r="E1" s="406"/>
      <c r="F1" s="406"/>
      <c r="G1" s="406"/>
      <c r="H1" s="406"/>
      <c r="I1" s="406"/>
      <c r="J1" s="406"/>
      <c r="K1" s="406"/>
      <c r="L1" s="406"/>
      <c r="M1" s="406"/>
      <c r="N1" s="406"/>
      <c r="O1" s="406"/>
    </row>
    <row r="2" spans="1:15" ht="16.5">
      <c r="A2" s="406" t="s">
        <v>241</v>
      </c>
      <c r="B2" s="406"/>
      <c r="C2" s="406"/>
      <c r="D2" s="406"/>
      <c r="E2" s="406"/>
      <c r="F2" s="406"/>
      <c r="G2" s="406"/>
      <c r="H2" s="406"/>
      <c r="I2" s="406"/>
      <c r="J2" s="406"/>
      <c r="K2" s="406"/>
      <c r="L2" s="406"/>
      <c r="M2" s="406"/>
      <c r="N2" s="406"/>
      <c r="O2" s="406"/>
    </row>
    <row r="3" spans="1:15" s="133" customFormat="1">
      <c r="A3" s="130"/>
      <c r="B3" s="131"/>
      <c r="C3" s="408"/>
      <c r="D3" s="408"/>
      <c r="E3" s="408"/>
      <c r="F3" s="408"/>
      <c r="G3" s="408"/>
      <c r="H3" s="408"/>
      <c r="I3" s="408"/>
      <c r="J3" s="408"/>
      <c r="K3" s="409" t="s">
        <v>242</v>
      </c>
      <c r="L3" s="409"/>
      <c r="M3" s="409"/>
    </row>
    <row r="4" spans="1:15" s="133" customFormat="1">
      <c r="A4" s="132" t="s">
        <v>243</v>
      </c>
      <c r="B4" s="134"/>
      <c r="C4" s="408">
        <f>'Name of Bidder'!C9</f>
        <v>0</v>
      </c>
      <c r="D4" s="408"/>
      <c r="E4" s="408"/>
      <c r="F4" s="408"/>
      <c r="G4" s="408"/>
      <c r="H4" s="408"/>
      <c r="I4" s="408"/>
      <c r="J4" s="408"/>
      <c r="K4" s="409" t="s">
        <v>244</v>
      </c>
      <c r="L4" s="409"/>
      <c r="M4" s="409"/>
    </row>
    <row r="5" spans="1:15" s="133" customFormat="1">
      <c r="A5" s="132" t="s">
        <v>15</v>
      </c>
      <c r="B5" s="134"/>
      <c r="C5" s="408">
        <f>'Name of Bidder'!C10</f>
        <v>0</v>
      </c>
      <c r="D5" s="408"/>
      <c r="E5" s="408"/>
      <c r="F5" s="408"/>
      <c r="G5" s="408"/>
      <c r="H5" s="408"/>
      <c r="I5" s="408"/>
      <c r="J5" s="408"/>
      <c r="K5" s="409" t="s">
        <v>245</v>
      </c>
      <c r="L5" s="409"/>
      <c r="M5" s="409"/>
    </row>
    <row r="6" spans="1:15" s="133" customFormat="1">
      <c r="A6" s="132"/>
      <c r="B6" s="134"/>
      <c r="C6" s="408">
        <f>'Name of Bidder'!C11</f>
        <v>0</v>
      </c>
      <c r="D6" s="408"/>
      <c r="E6" s="408"/>
      <c r="F6" s="408"/>
      <c r="G6" s="408"/>
      <c r="H6" s="408"/>
      <c r="I6" s="408"/>
      <c r="J6" s="408"/>
      <c r="K6" s="133" t="s">
        <v>246</v>
      </c>
    </row>
    <row r="7" spans="1:15" s="133" customFormat="1">
      <c r="A7" s="132"/>
      <c r="B7" s="134"/>
      <c r="C7" s="408">
        <f>'Name of Bidder'!C12</f>
        <v>0</v>
      </c>
      <c r="D7" s="408"/>
      <c r="E7" s="408"/>
      <c r="F7" s="408"/>
      <c r="G7" s="408"/>
      <c r="H7" s="408"/>
      <c r="I7" s="408"/>
      <c r="J7" s="408"/>
      <c r="K7" s="133" t="s">
        <v>247</v>
      </c>
    </row>
    <row r="8" spans="1:15">
      <c r="N8" s="407" t="s">
        <v>248</v>
      </c>
      <c r="O8" s="407"/>
    </row>
    <row r="9" spans="1:15" ht="99">
      <c r="A9" s="127" t="s">
        <v>249</v>
      </c>
      <c r="B9" s="127" t="s">
        <v>344</v>
      </c>
      <c r="C9" s="127" t="s">
        <v>250</v>
      </c>
      <c r="D9" s="128" t="s">
        <v>251</v>
      </c>
      <c r="E9" s="139" t="s">
        <v>252</v>
      </c>
      <c r="F9" s="128" t="s">
        <v>253</v>
      </c>
      <c r="G9" s="139" t="s">
        <v>254</v>
      </c>
      <c r="H9" s="127" t="s">
        <v>345</v>
      </c>
      <c r="I9" s="127" t="s">
        <v>255</v>
      </c>
      <c r="J9" s="127" t="s">
        <v>256</v>
      </c>
      <c r="K9" s="127" t="s">
        <v>346</v>
      </c>
      <c r="L9" s="127" t="s">
        <v>347</v>
      </c>
      <c r="M9" s="127" t="s">
        <v>257</v>
      </c>
      <c r="N9" s="127" t="s">
        <v>258</v>
      </c>
      <c r="O9" s="127" t="s">
        <v>259</v>
      </c>
    </row>
    <row r="10" spans="1:15" ht="16.5">
      <c r="A10" s="140">
        <v>1</v>
      </c>
      <c r="B10" s="140">
        <v>2</v>
      </c>
      <c r="C10" s="140">
        <v>3</v>
      </c>
      <c r="D10" s="140">
        <v>4</v>
      </c>
      <c r="E10" s="128">
        <v>5</v>
      </c>
      <c r="F10" s="141">
        <v>3</v>
      </c>
      <c r="G10" s="141">
        <v>4</v>
      </c>
      <c r="H10" s="142">
        <v>5</v>
      </c>
      <c r="I10" s="143">
        <v>6</v>
      </c>
      <c r="J10" s="143">
        <v>7</v>
      </c>
      <c r="K10" s="143">
        <v>8</v>
      </c>
      <c r="L10" s="143">
        <v>9</v>
      </c>
      <c r="M10" s="143" t="s">
        <v>355</v>
      </c>
      <c r="N10" s="143" t="s">
        <v>348</v>
      </c>
      <c r="O10" s="144" t="s">
        <v>349</v>
      </c>
    </row>
    <row r="11" spans="1:15" ht="18.75">
      <c r="A11" s="213"/>
      <c r="B11" s="213"/>
      <c r="C11" s="214"/>
      <c r="D11" s="215"/>
      <c r="E11" s="216"/>
      <c r="F11" s="217"/>
      <c r="G11" s="218"/>
      <c r="H11" s="234" t="s">
        <v>260</v>
      </c>
      <c r="I11" s="219"/>
      <c r="J11" s="219"/>
      <c r="K11" s="220"/>
      <c r="L11" s="221"/>
      <c r="M11" s="220"/>
      <c r="N11" s="220"/>
      <c r="O11" s="219"/>
    </row>
    <row r="12" spans="1:15" ht="54">
      <c r="A12" s="206"/>
      <c r="B12" s="286"/>
      <c r="C12" s="206"/>
      <c r="D12" s="206"/>
      <c r="E12" s="233"/>
      <c r="F12" s="239"/>
      <c r="G12" s="285"/>
      <c r="H12" s="330" t="s">
        <v>361</v>
      </c>
      <c r="I12" s="240"/>
      <c r="J12" s="146"/>
      <c r="K12" s="146"/>
      <c r="L12" s="145"/>
      <c r="M12" s="146"/>
      <c r="N12" s="146"/>
      <c r="O12" s="147"/>
    </row>
    <row r="13" spans="1:15" ht="47.25">
      <c r="A13" s="206">
        <v>1</v>
      </c>
      <c r="B13" s="287" t="s">
        <v>362</v>
      </c>
      <c r="C13" s="206"/>
      <c r="D13" s="206"/>
      <c r="E13" s="233"/>
      <c r="F13" s="239">
        <v>0.18</v>
      </c>
      <c r="G13" s="285"/>
      <c r="H13" s="289" t="s">
        <v>366</v>
      </c>
      <c r="I13" s="291" t="s">
        <v>261</v>
      </c>
      <c r="J13" s="292">
        <v>2111</v>
      </c>
      <c r="K13" s="146">
        <v>73.400000000000006</v>
      </c>
      <c r="L13" s="145">
        <v>0.18</v>
      </c>
      <c r="M13" s="146">
        <f t="shared" ref="M13" si="0">ROUND(K13/(1+L13),2)</f>
        <v>62.2</v>
      </c>
      <c r="N13" s="146">
        <f t="shared" ref="N13" si="1">ROUND(M13*J13,2)</f>
        <v>131304.20000000001</v>
      </c>
      <c r="O13" s="277">
        <f t="shared" ref="O13:O18" si="2">IF(G13="",N13*F13,N13*G13)</f>
        <v>23634.756000000001</v>
      </c>
    </row>
    <row r="14" spans="1:15" ht="47.25">
      <c r="A14" s="206">
        <v>2</v>
      </c>
      <c r="B14" s="287">
        <v>15.56</v>
      </c>
      <c r="C14" s="206"/>
      <c r="D14" s="206"/>
      <c r="E14" s="233"/>
      <c r="F14" s="239">
        <v>0.18</v>
      </c>
      <c r="G14" s="285"/>
      <c r="H14" s="289" t="s">
        <v>367</v>
      </c>
      <c r="I14" s="291" t="s">
        <v>261</v>
      </c>
      <c r="J14" s="292">
        <v>280</v>
      </c>
      <c r="K14" s="146">
        <v>54.65</v>
      </c>
      <c r="L14" s="145">
        <v>0.18</v>
      </c>
      <c r="M14" s="146">
        <f t="shared" ref="M14:M93" si="3">ROUND(K14/(1+L14),2)</f>
        <v>46.31</v>
      </c>
      <c r="N14" s="146">
        <f t="shared" ref="N14:N93" si="4">ROUND(M14*J14,2)</f>
        <v>12966.8</v>
      </c>
      <c r="O14" s="277">
        <f t="shared" si="2"/>
        <v>2334.0239999999999</v>
      </c>
    </row>
    <row r="15" spans="1:15" ht="128.25">
      <c r="A15" s="206">
        <v>3</v>
      </c>
      <c r="B15" s="287" t="s">
        <v>363</v>
      </c>
      <c r="C15" s="206"/>
      <c r="D15" s="206"/>
      <c r="E15" s="233"/>
      <c r="F15" s="239">
        <v>0.18</v>
      </c>
      <c r="G15" s="285"/>
      <c r="H15" s="289" t="s">
        <v>368</v>
      </c>
      <c r="I15" s="291" t="s">
        <v>261</v>
      </c>
      <c r="J15" s="292">
        <v>280</v>
      </c>
      <c r="K15" s="146">
        <v>1893.9</v>
      </c>
      <c r="L15" s="145">
        <v>0.18</v>
      </c>
      <c r="M15" s="146">
        <f t="shared" si="3"/>
        <v>1605</v>
      </c>
      <c r="N15" s="146">
        <f t="shared" si="4"/>
        <v>449400</v>
      </c>
      <c r="O15" s="277">
        <f t="shared" si="2"/>
        <v>80892</v>
      </c>
    </row>
    <row r="16" spans="1:15" ht="111.75">
      <c r="A16" s="206">
        <v>4</v>
      </c>
      <c r="B16" s="287" t="s">
        <v>364</v>
      </c>
      <c r="C16" s="206"/>
      <c r="D16" s="206"/>
      <c r="E16" s="233"/>
      <c r="F16" s="239">
        <v>0.18</v>
      </c>
      <c r="G16" s="285"/>
      <c r="H16" s="289" t="s">
        <v>369</v>
      </c>
      <c r="I16" s="291" t="s">
        <v>261</v>
      </c>
      <c r="J16" s="293">
        <v>2030</v>
      </c>
      <c r="K16" s="146">
        <v>1725.35</v>
      </c>
      <c r="L16" s="145">
        <v>0.18</v>
      </c>
      <c r="M16" s="146">
        <f t="shared" si="3"/>
        <v>1462.16</v>
      </c>
      <c r="N16" s="146">
        <f t="shared" si="4"/>
        <v>2968184.8</v>
      </c>
      <c r="O16" s="277">
        <f t="shared" si="2"/>
        <v>534273.26399999997</v>
      </c>
    </row>
    <row r="17" spans="1:15" ht="78.75">
      <c r="A17" s="206">
        <v>5</v>
      </c>
      <c r="B17" s="287" t="s">
        <v>365</v>
      </c>
      <c r="C17" s="206"/>
      <c r="D17" s="206"/>
      <c r="E17" s="233"/>
      <c r="F17" s="239">
        <v>0.18</v>
      </c>
      <c r="G17" s="285"/>
      <c r="H17" s="289" t="s">
        <v>370</v>
      </c>
      <c r="I17" s="291" t="s">
        <v>261</v>
      </c>
      <c r="J17" s="293">
        <v>81</v>
      </c>
      <c r="K17" s="146">
        <v>2428.6</v>
      </c>
      <c r="L17" s="145">
        <v>0.18</v>
      </c>
      <c r="M17" s="146">
        <f t="shared" si="3"/>
        <v>2058.14</v>
      </c>
      <c r="N17" s="146">
        <f t="shared" si="4"/>
        <v>166709.34</v>
      </c>
      <c r="O17" s="277">
        <f t="shared" si="2"/>
        <v>30007.681199999999</v>
      </c>
    </row>
    <row r="18" spans="1:15" ht="16.5">
      <c r="A18" s="206">
        <v>6</v>
      </c>
      <c r="B18" s="287">
        <v>11.24</v>
      </c>
      <c r="C18" s="206"/>
      <c r="D18" s="206"/>
      <c r="E18" s="233"/>
      <c r="F18" s="239">
        <v>0.18</v>
      </c>
      <c r="G18" s="285"/>
      <c r="H18" s="289" t="s">
        <v>371</v>
      </c>
      <c r="I18" s="291" t="s">
        <v>373</v>
      </c>
      <c r="J18" s="293">
        <v>290</v>
      </c>
      <c r="K18" s="146">
        <v>719.9</v>
      </c>
      <c r="L18" s="145">
        <v>0.18</v>
      </c>
      <c r="M18" s="146">
        <f t="shared" si="3"/>
        <v>610.08000000000004</v>
      </c>
      <c r="N18" s="146">
        <f t="shared" si="4"/>
        <v>176923.2</v>
      </c>
      <c r="O18" s="277">
        <f t="shared" si="2"/>
        <v>31846.175999999999</v>
      </c>
    </row>
    <row r="19" spans="1:15" ht="31.5">
      <c r="A19" s="206">
        <v>7</v>
      </c>
      <c r="B19" s="288">
        <v>11.25</v>
      </c>
      <c r="C19" s="206"/>
      <c r="D19" s="206"/>
      <c r="E19" s="233"/>
      <c r="F19" s="239">
        <v>0.18</v>
      </c>
      <c r="G19" s="285"/>
      <c r="H19" s="290" t="s">
        <v>372</v>
      </c>
      <c r="I19" s="294" t="s">
        <v>374</v>
      </c>
      <c r="J19" s="295">
        <v>82</v>
      </c>
      <c r="K19" s="146">
        <v>851.8</v>
      </c>
      <c r="L19" s="145">
        <v>0.18</v>
      </c>
      <c r="M19" s="146">
        <f t="shared" si="3"/>
        <v>721.86</v>
      </c>
      <c r="N19" s="146">
        <f t="shared" si="4"/>
        <v>59192.52</v>
      </c>
      <c r="O19" s="277">
        <f t="shared" ref="O19:O93" si="5">IF(G19="",N19*F19,N19*G19)</f>
        <v>10654.6536</v>
      </c>
    </row>
    <row r="20" spans="1:15" ht="20.25">
      <c r="A20" s="206"/>
      <c r="B20" s="296"/>
      <c r="C20" s="206"/>
      <c r="D20" s="206"/>
      <c r="E20" s="233"/>
      <c r="F20" s="239"/>
      <c r="G20" s="285"/>
      <c r="H20" s="329" t="s">
        <v>375</v>
      </c>
      <c r="I20" s="272"/>
      <c r="J20" s="146"/>
      <c r="K20" s="146"/>
      <c r="L20" s="145"/>
      <c r="M20" s="146"/>
      <c r="N20" s="146"/>
      <c r="O20" s="277"/>
    </row>
    <row r="21" spans="1:15" ht="141.75">
      <c r="A21" s="206">
        <v>1</v>
      </c>
      <c r="B21" s="297" t="s">
        <v>376</v>
      </c>
      <c r="C21" s="206"/>
      <c r="D21" s="206"/>
      <c r="E21" s="233"/>
      <c r="F21" s="239"/>
      <c r="G21" s="285"/>
      <c r="H21" s="299" t="s">
        <v>387</v>
      </c>
      <c r="I21" s="140" t="s">
        <v>398</v>
      </c>
      <c r="J21" s="293">
        <v>110</v>
      </c>
      <c r="K21" s="304">
        <v>3414.8</v>
      </c>
      <c r="L21" s="145">
        <v>0.18</v>
      </c>
      <c r="M21" s="146">
        <f t="shared" ref="M21:M22" si="6">ROUND(K21/(1+L21),2)</f>
        <v>2893.9</v>
      </c>
      <c r="N21" s="146">
        <f t="shared" ref="N21:N22" si="7">ROUND(M21*J21,2)</f>
        <v>318329</v>
      </c>
      <c r="O21" s="277">
        <f t="shared" ref="O21:O22" si="8">IF(G21="",N21*F21,N21*G21)</f>
        <v>0</v>
      </c>
    </row>
    <row r="22" spans="1:15" ht="63">
      <c r="A22" s="206">
        <v>2</v>
      </c>
      <c r="B22" s="297" t="s">
        <v>377</v>
      </c>
      <c r="C22" s="206"/>
      <c r="D22" s="206"/>
      <c r="E22" s="233"/>
      <c r="F22" s="239"/>
      <c r="G22" s="285"/>
      <c r="H22" s="299" t="s">
        <v>388</v>
      </c>
      <c r="I22" s="140" t="s">
        <v>399</v>
      </c>
      <c r="J22" s="293">
        <v>400</v>
      </c>
      <c r="K22" s="304">
        <v>393.25</v>
      </c>
      <c r="L22" s="145">
        <v>0.18</v>
      </c>
      <c r="M22" s="146">
        <f t="shared" si="6"/>
        <v>333.26</v>
      </c>
      <c r="N22" s="146">
        <f t="shared" si="7"/>
        <v>133304</v>
      </c>
      <c r="O22" s="277">
        <f t="shared" si="8"/>
        <v>0</v>
      </c>
    </row>
    <row r="23" spans="1:15" ht="31.5">
      <c r="A23" s="206">
        <v>3</v>
      </c>
      <c r="B23" s="297" t="s">
        <v>378</v>
      </c>
      <c r="C23" s="206"/>
      <c r="D23" s="206"/>
      <c r="E23" s="233"/>
      <c r="F23" s="239">
        <v>0.18</v>
      </c>
      <c r="G23" s="285"/>
      <c r="H23" s="299" t="s">
        <v>389</v>
      </c>
      <c r="I23" s="140" t="s">
        <v>398</v>
      </c>
      <c r="J23" s="293">
        <v>328</v>
      </c>
      <c r="K23" s="304">
        <v>477.9</v>
      </c>
      <c r="L23" s="145">
        <v>0.18</v>
      </c>
      <c r="M23" s="146">
        <f t="shared" si="3"/>
        <v>405</v>
      </c>
      <c r="N23" s="146">
        <f t="shared" si="4"/>
        <v>132840</v>
      </c>
      <c r="O23" s="277">
        <f t="shared" si="5"/>
        <v>23911.200000000001</v>
      </c>
    </row>
    <row r="24" spans="1:15" ht="63">
      <c r="A24" s="206">
        <v>4</v>
      </c>
      <c r="B24" s="297" t="s">
        <v>379</v>
      </c>
      <c r="C24" s="206"/>
      <c r="D24" s="206"/>
      <c r="E24" s="233"/>
      <c r="F24" s="239">
        <v>0.18</v>
      </c>
      <c r="G24" s="285"/>
      <c r="H24" s="299" t="s">
        <v>390</v>
      </c>
      <c r="I24" s="140" t="s">
        <v>400</v>
      </c>
      <c r="J24" s="293">
        <v>15</v>
      </c>
      <c r="K24" s="304">
        <v>2060.1999999999998</v>
      </c>
      <c r="L24" s="145">
        <v>0.18</v>
      </c>
      <c r="M24" s="146">
        <f t="shared" si="3"/>
        <v>1745.93</v>
      </c>
      <c r="N24" s="146">
        <f t="shared" si="4"/>
        <v>26188.95</v>
      </c>
      <c r="O24" s="277">
        <f t="shared" si="5"/>
        <v>4714.0109999999995</v>
      </c>
    </row>
    <row r="25" spans="1:15" ht="47.25">
      <c r="A25" s="206">
        <v>5</v>
      </c>
      <c r="B25" s="297" t="s">
        <v>380</v>
      </c>
      <c r="C25" s="206"/>
      <c r="D25" s="206"/>
      <c r="E25" s="233"/>
      <c r="F25" s="239">
        <v>0.18</v>
      </c>
      <c r="G25" s="285"/>
      <c r="H25" s="299" t="s">
        <v>391</v>
      </c>
      <c r="I25" s="140" t="s">
        <v>401</v>
      </c>
      <c r="J25" s="293">
        <v>393</v>
      </c>
      <c r="K25" s="304">
        <v>367.2</v>
      </c>
      <c r="L25" s="145">
        <v>0.18</v>
      </c>
      <c r="M25" s="146">
        <f t="shared" ref="M25" si="9">ROUND(K25/(1+L25),2)</f>
        <v>311.19</v>
      </c>
      <c r="N25" s="146">
        <f t="shared" ref="N25" si="10">ROUND(M25*J25,2)</f>
        <v>122297.67</v>
      </c>
      <c r="O25" s="277">
        <f t="shared" ref="O25" si="11">IF(G25="",N25*F25,N25*G25)</f>
        <v>22013.580599999998</v>
      </c>
    </row>
    <row r="26" spans="1:15" ht="409.5">
      <c r="A26" s="206"/>
      <c r="B26" s="298" t="s">
        <v>381</v>
      </c>
      <c r="C26" s="206"/>
      <c r="D26" s="206"/>
      <c r="E26" s="233"/>
      <c r="F26" s="239">
        <v>0.18</v>
      </c>
      <c r="G26" s="285"/>
      <c r="H26" s="299" t="s">
        <v>392</v>
      </c>
      <c r="I26" s="140"/>
      <c r="J26" s="293"/>
      <c r="K26" s="305"/>
      <c r="L26" s="145"/>
      <c r="M26" s="146"/>
      <c r="N26" s="146"/>
      <c r="O26" s="277"/>
    </row>
    <row r="27" spans="1:15" ht="94.5">
      <c r="A27" s="206">
        <v>6</v>
      </c>
      <c r="B27" s="298" t="s">
        <v>382</v>
      </c>
      <c r="C27" s="206"/>
      <c r="D27" s="206"/>
      <c r="E27" s="233"/>
      <c r="F27" s="239">
        <v>0.18</v>
      </c>
      <c r="G27" s="285"/>
      <c r="H27" s="300" t="s">
        <v>393</v>
      </c>
      <c r="I27" s="303" t="s">
        <v>374</v>
      </c>
      <c r="J27" s="293">
        <v>20</v>
      </c>
      <c r="K27" s="306">
        <v>14449.25</v>
      </c>
      <c r="L27" s="145">
        <v>0.18</v>
      </c>
      <c r="M27" s="146">
        <f t="shared" ref="M27" si="12">ROUND(K27/(1+L27),2)</f>
        <v>12245.13</v>
      </c>
      <c r="N27" s="146">
        <f t="shared" ref="N27" si="13">ROUND(M27*J27,2)</f>
        <v>244902.6</v>
      </c>
      <c r="O27" s="277">
        <f t="shared" ref="O27" si="14">IF(G27="",N27*F27,N27*G27)</f>
        <v>44082.468000000001</v>
      </c>
    </row>
    <row r="28" spans="1:15" ht="63">
      <c r="A28" s="206">
        <v>7</v>
      </c>
      <c r="B28" s="298" t="s">
        <v>383</v>
      </c>
      <c r="C28" s="206"/>
      <c r="D28" s="206"/>
      <c r="E28" s="233"/>
      <c r="F28" s="239">
        <v>0.18</v>
      </c>
      <c r="G28" s="285"/>
      <c r="H28" s="301" t="s">
        <v>394</v>
      </c>
      <c r="I28" s="303" t="s">
        <v>374</v>
      </c>
      <c r="J28" s="293">
        <v>35</v>
      </c>
      <c r="K28" s="307">
        <v>8765.4</v>
      </c>
      <c r="L28" s="145">
        <v>0.18</v>
      </c>
      <c r="M28" s="146">
        <f t="shared" si="3"/>
        <v>7428.31</v>
      </c>
      <c r="N28" s="146">
        <f t="shared" si="4"/>
        <v>259990.85</v>
      </c>
      <c r="O28" s="277">
        <f t="shared" si="5"/>
        <v>46798.353000000003</v>
      </c>
    </row>
    <row r="29" spans="1:15" ht="126">
      <c r="A29" s="206">
        <v>8</v>
      </c>
      <c r="B29" s="298" t="s">
        <v>384</v>
      </c>
      <c r="C29" s="206"/>
      <c r="D29" s="206"/>
      <c r="E29" s="233"/>
      <c r="F29" s="239">
        <v>0.18</v>
      </c>
      <c r="G29" s="285"/>
      <c r="H29" s="301" t="s">
        <v>395</v>
      </c>
      <c r="I29" s="303" t="s">
        <v>374</v>
      </c>
      <c r="J29" s="293">
        <v>500</v>
      </c>
      <c r="K29" s="308">
        <v>10993.55</v>
      </c>
      <c r="L29" s="145">
        <v>0.18</v>
      </c>
      <c r="M29" s="146">
        <f t="shared" ref="M29" si="15">ROUND(K29/(1+L29),2)</f>
        <v>9316.57</v>
      </c>
      <c r="N29" s="146">
        <f t="shared" ref="N29" si="16">ROUND(M29*J29,2)</f>
        <v>4658285</v>
      </c>
      <c r="O29" s="277">
        <f t="shared" ref="O29" si="17">IF(G29="",N29*F29,N29*G29)</f>
        <v>838491.29999999993</v>
      </c>
    </row>
    <row r="30" spans="1:15" ht="31.5">
      <c r="A30" s="206">
        <v>9</v>
      </c>
      <c r="B30" s="298" t="s">
        <v>385</v>
      </c>
      <c r="C30" s="206"/>
      <c r="D30" s="206"/>
      <c r="E30" s="233"/>
      <c r="F30" s="239">
        <v>0.18</v>
      </c>
      <c r="G30" s="285"/>
      <c r="H30" s="302" t="s">
        <v>396</v>
      </c>
      <c r="I30" s="303" t="s">
        <v>374</v>
      </c>
      <c r="J30" s="293">
        <v>500</v>
      </c>
      <c r="K30" s="306">
        <v>2600.4499999999998</v>
      </c>
      <c r="L30" s="145">
        <v>0.18</v>
      </c>
      <c r="M30" s="146">
        <f t="shared" si="3"/>
        <v>2203.77</v>
      </c>
      <c r="N30" s="146">
        <f t="shared" si="4"/>
        <v>1101885</v>
      </c>
      <c r="O30" s="277">
        <f t="shared" si="5"/>
        <v>198339.3</v>
      </c>
    </row>
    <row r="31" spans="1:15" ht="31.5">
      <c r="A31" s="206">
        <v>10</v>
      </c>
      <c r="B31" s="298" t="s">
        <v>386</v>
      </c>
      <c r="C31" s="206"/>
      <c r="D31" s="206"/>
      <c r="E31" s="233"/>
      <c r="F31" s="239">
        <v>0.18</v>
      </c>
      <c r="G31" s="285"/>
      <c r="H31" s="302" t="s">
        <v>397</v>
      </c>
      <c r="I31" s="303" t="s">
        <v>374</v>
      </c>
      <c r="J31" s="293">
        <v>250</v>
      </c>
      <c r="K31" s="306">
        <v>1800.45</v>
      </c>
      <c r="L31" s="145">
        <v>0.18</v>
      </c>
      <c r="M31" s="146">
        <f t="shared" si="3"/>
        <v>1525.81</v>
      </c>
      <c r="N31" s="146">
        <f t="shared" si="4"/>
        <v>381452.5</v>
      </c>
      <c r="O31" s="277">
        <f t="shared" si="5"/>
        <v>68661.45</v>
      </c>
    </row>
    <row r="32" spans="1:15" ht="40.5">
      <c r="A32" s="206"/>
      <c r="B32" s="309"/>
      <c r="C32" s="206"/>
      <c r="D32" s="206"/>
      <c r="E32" s="233"/>
      <c r="F32" s="239"/>
      <c r="G32" s="285"/>
      <c r="H32" s="328" t="s">
        <v>402</v>
      </c>
      <c r="I32" s="272"/>
      <c r="J32" s="146"/>
      <c r="K32" s="146"/>
      <c r="L32" s="145"/>
      <c r="M32" s="146"/>
      <c r="N32" s="146"/>
      <c r="O32" s="277"/>
    </row>
    <row r="33" spans="1:15" ht="63">
      <c r="A33" s="206">
        <v>1</v>
      </c>
      <c r="B33" s="297" t="s">
        <v>379</v>
      </c>
      <c r="C33" s="206"/>
      <c r="D33" s="206"/>
      <c r="E33" s="233"/>
      <c r="F33" s="239">
        <v>0.18</v>
      </c>
      <c r="G33" s="285"/>
      <c r="H33" s="299" t="s">
        <v>418</v>
      </c>
      <c r="I33" s="140" t="s">
        <v>400</v>
      </c>
      <c r="J33" s="293">
        <v>2.89</v>
      </c>
      <c r="K33" s="320">
        <v>2060.1999999999998</v>
      </c>
      <c r="L33" s="145">
        <v>0.18</v>
      </c>
      <c r="M33" s="146">
        <f t="shared" ref="M33" si="18">ROUND(K33/(1+L33),2)</f>
        <v>1745.93</v>
      </c>
      <c r="N33" s="146">
        <f t="shared" ref="N33" si="19">ROUND(M33*J33,2)</f>
        <v>5045.74</v>
      </c>
      <c r="O33" s="277">
        <f t="shared" ref="O33" si="20">IF(G33="",N33*F33,N33*G33)</f>
        <v>908.2331999999999</v>
      </c>
    </row>
    <row r="34" spans="1:15" ht="47.25">
      <c r="A34" s="206">
        <v>2</v>
      </c>
      <c r="B34" s="297" t="s">
        <v>362</v>
      </c>
      <c r="C34" s="206"/>
      <c r="D34" s="206"/>
      <c r="E34" s="233"/>
      <c r="F34" s="239">
        <v>0.18</v>
      </c>
      <c r="G34" s="285"/>
      <c r="H34" s="299" t="s">
        <v>419</v>
      </c>
      <c r="I34" s="140" t="s">
        <v>374</v>
      </c>
      <c r="J34" s="293">
        <v>1200</v>
      </c>
      <c r="K34" s="306">
        <v>73.400000000000006</v>
      </c>
      <c r="L34" s="145">
        <v>0.18</v>
      </c>
      <c r="M34" s="146">
        <f t="shared" si="3"/>
        <v>62.2</v>
      </c>
      <c r="N34" s="146">
        <f t="shared" si="4"/>
        <v>74640</v>
      </c>
      <c r="O34" s="277">
        <f t="shared" si="5"/>
        <v>13435.199999999999</v>
      </c>
    </row>
    <row r="35" spans="1:15" ht="78.75">
      <c r="A35" s="206">
        <v>3</v>
      </c>
      <c r="B35" s="310" t="s">
        <v>403</v>
      </c>
      <c r="C35" s="206"/>
      <c r="D35" s="206"/>
      <c r="E35" s="233"/>
      <c r="F35" s="239">
        <v>0.18</v>
      </c>
      <c r="G35" s="285"/>
      <c r="H35" s="299" t="s">
        <v>420</v>
      </c>
      <c r="I35" s="140" t="s">
        <v>445</v>
      </c>
      <c r="J35" s="293">
        <v>38.89</v>
      </c>
      <c r="K35" s="321">
        <v>174.04</v>
      </c>
      <c r="L35" s="145">
        <v>0.18</v>
      </c>
      <c r="M35" s="146">
        <f t="shared" si="3"/>
        <v>147.49</v>
      </c>
      <c r="N35" s="146">
        <f t="shared" si="4"/>
        <v>5735.89</v>
      </c>
      <c r="O35" s="277">
        <f t="shared" si="5"/>
        <v>1032.4602</v>
      </c>
    </row>
    <row r="36" spans="1:15" ht="94.5">
      <c r="A36" s="206">
        <v>4</v>
      </c>
      <c r="B36" s="310" t="s">
        <v>404</v>
      </c>
      <c r="C36" s="206"/>
      <c r="D36" s="206"/>
      <c r="E36" s="233"/>
      <c r="F36" s="239">
        <v>0.18</v>
      </c>
      <c r="G36" s="285"/>
      <c r="H36" s="316" t="s">
        <v>421</v>
      </c>
      <c r="I36" s="140" t="s">
        <v>445</v>
      </c>
      <c r="J36" s="293">
        <v>3</v>
      </c>
      <c r="K36" s="305">
        <v>9105.9500000000007</v>
      </c>
      <c r="L36" s="145">
        <v>0.18</v>
      </c>
      <c r="M36" s="146">
        <f t="shared" si="3"/>
        <v>7716.91</v>
      </c>
      <c r="N36" s="146">
        <f t="shared" si="4"/>
        <v>23150.73</v>
      </c>
      <c r="O36" s="277">
        <f t="shared" si="5"/>
        <v>4167.1314000000002</v>
      </c>
    </row>
    <row r="37" spans="1:15" ht="126">
      <c r="A37" s="206">
        <v>5</v>
      </c>
      <c r="B37" s="311">
        <v>8.31</v>
      </c>
      <c r="C37" s="206"/>
      <c r="D37" s="206"/>
      <c r="E37" s="233"/>
      <c r="F37" s="239">
        <v>0.18</v>
      </c>
      <c r="G37" s="285"/>
      <c r="H37" s="316" t="s">
        <v>422</v>
      </c>
      <c r="I37" s="140" t="s">
        <v>261</v>
      </c>
      <c r="J37" s="322">
        <v>1031.0999999999999</v>
      </c>
      <c r="K37" s="323">
        <v>1267.95</v>
      </c>
      <c r="L37" s="145">
        <v>0.18</v>
      </c>
      <c r="M37" s="146">
        <f t="shared" si="3"/>
        <v>1074.53</v>
      </c>
      <c r="N37" s="146">
        <f t="shared" si="4"/>
        <v>1107947.8799999999</v>
      </c>
      <c r="O37" s="277">
        <f t="shared" si="5"/>
        <v>199430.61839999998</v>
      </c>
    </row>
    <row r="38" spans="1:15" ht="16.5">
      <c r="A38" s="206">
        <v>6</v>
      </c>
      <c r="B38" s="311" t="s">
        <v>405</v>
      </c>
      <c r="C38" s="206"/>
      <c r="D38" s="206"/>
      <c r="E38" s="233"/>
      <c r="F38" s="239">
        <v>0.18</v>
      </c>
      <c r="G38" s="285"/>
      <c r="H38" s="316" t="s">
        <v>423</v>
      </c>
      <c r="I38" s="140" t="s">
        <v>261</v>
      </c>
      <c r="J38" s="293">
        <v>10</v>
      </c>
      <c r="K38" s="305">
        <v>357.35</v>
      </c>
      <c r="L38" s="145">
        <v>0.18</v>
      </c>
      <c r="M38" s="146">
        <f t="shared" ref="M38:M44" si="21">ROUND(K38/(1+L38),2)</f>
        <v>302.83999999999997</v>
      </c>
      <c r="N38" s="146">
        <f t="shared" ref="N38:N44" si="22">ROUND(M38*J38,2)</f>
        <v>3028.4</v>
      </c>
      <c r="O38" s="277">
        <f t="shared" ref="O38:O44" si="23">IF(G38="",N38*F38,N38*G38)</f>
        <v>545.11199999999997</v>
      </c>
    </row>
    <row r="39" spans="1:15" ht="47.25">
      <c r="A39" s="206">
        <v>7</v>
      </c>
      <c r="B39" s="298" t="s">
        <v>380</v>
      </c>
      <c r="C39" s="206"/>
      <c r="D39" s="206"/>
      <c r="E39" s="233"/>
      <c r="F39" s="239">
        <v>0.18</v>
      </c>
      <c r="G39" s="285"/>
      <c r="H39" s="301" t="s">
        <v>391</v>
      </c>
      <c r="I39" s="303" t="s">
        <v>401</v>
      </c>
      <c r="J39" s="293">
        <v>81</v>
      </c>
      <c r="K39" s="305">
        <v>367.2</v>
      </c>
      <c r="L39" s="145">
        <v>0.18</v>
      </c>
      <c r="M39" s="146">
        <f t="shared" si="21"/>
        <v>311.19</v>
      </c>
      <c r="N39" s="146">
        <f t="shared" si="22"/>
        <v>25206.39</v>
      </c>
      <c r="O39" s="277">
        <f t="shared" si="23"/>
        <v>4537.1502</v>
      </c>
    </row>
    <row r="40" spans="1:15" ht="110.25">
      <c r="A40" s="206">
        <v>8</v>
      </c>
      <c r="B40" s="312">
        <v>11.37</v>
      </c>
      <c r="C40" s="206"/>
      <c r="D40" s="206"/>
      <c r="E40" s="233"/>
      <c r="F40" s="239">
        <v>0.18</v>
      </c>
      <c r="G40" s="285"/>
      <c r="H40" s="317" t="s">
        <v>424</v>
      </c>
      <c r="I40" s="324" t="s">
        <v>261</v>
      </c>
      <c r="J40" s="325">
        <v>200</v>
      </c>
      <c r="K40" s="326">
        <v>1096.55</v>
      </c>
      <c r="L40" s="145">
        <v>0.18</v>
      </c>
      <c r="M40" s="146">
        <f t="shared" si="21"/>
        <v>929.28</v>
      </c>
      <c r="N40" s="146">
        <f t="shared" si="22"/>
        <v>185856</v>
      </c>
      <c r="O40" s="277">
        <f t="shared" si="23"/>
        <v>33454.080000000002</v>
      </c>
    </row>
    <row r="41" spans="1:15" ht="110.25">
      <c r="A41" s="206">
        <v>9</v>
      </c>
      <c r="B41" s="312" t="s">
        <v>406</v>
      </c>
      <c r="C41" s="206"/>
      <c r="D41" s="206"/>
      <c r="E41" s="233"/>
      <c r="F41" s="239">
        <v>0.18</v>
      </c>
      <c r="G41" s="285"/>
      <c r="H41" s="318" t="s">
        <v>425</v>
      </c>
      <c r="I41" s="324" t="s">
        <v>401</v>
      </c>
      <c r="J41" s="292">
        <v>75</v>
      </c>
      <c r="K41" s="326">
        <v>6515.55</v>
      </c>
      <c r="L41" s="145">
        <v>0.18</v>
      </c>
      <c r="M41" s="146">
        <f t="shared" si="21"/>
        <v>5521.65</v>
      </c>
      <c r="N41" s="146">
        <f t="shared" si="22"/>
        <v>414123.75</v>
      </c>
      <c r="O41" s="277">
        <f t="shared" si="23"/>
        <v>74542.274999999994</v>
      </c>
    </row>
    <row r="42" spans="1:15" ht="315">
      <c r="A42" s="206">
        <v>10</v>
      </c>
      <c r="B42" s="311" t="s">
        <v>407</v>
      </c>
      <c r="C42" s="206"/>
      <c r="D42" s="206"/>
      <c r="E42" s="233"/>
      <c r="F42" s="239">
        <v>0.18</v>
      </c>
      <c r="G42" s="285"/>
      <c r="H42" s="319" t="s">
        <v>426</v>
      </c>
      <c r="I42" s="324" t="s">
        <v>373</v>
      </c>
      <c r="J42" s="292">
        <v>390</v>
      </c>
      <c r="K42" s="306">
        <v>705.85</v>
      </c>
      <c r="L42" s="145">
        <v>0.18</v>
      </c>
      <c r="M42" s="146">
        <f t="shared" si="21"/>
        <v>598.17999999999995</v>
      </c>
      <c r="N42" s="146">
        <f t="shared" si="22"/>
        <v>233290.2</v>
      </c>
      <c r="O42" s="277">
        <f t="shared" si="23"/>
        <v>41992.235999999997</v>
      </c>
    </row>
    <row r="43" spans="1:15" ht="220.5">
      <c r="A43" s="206">
        <v>11</v>
      </c>
      <c r="B43" s="313" t="s">
        <v>343</v>
      </c>
      <c r="C43" s="206"/>
      <c r="D43" s="206"/>
      <c r="E43" s="233"/>
      <c r="F43" s="239">
        <v>0.18</v>
      </c>
      <c r="G43" s="285"/>
      <c r="H43" s="318" t="s">
        <v>427</v>
      </c>
      <c r="I43" s="327" t="s">
        <v>261</v>
      </c>
      <c r="J43" s="293">
        <v>125</v>
      </c>
      <c r="K43" s="306">
        <v>4346.7</v>
      </c>
      <c r="L43" s="145">
        <v>0.18</v>
      </c>
      <c r="M43" s="146">
        <f t="shared" si="21"/>
        <v>3683.64</v>
      </c>
      <c r="N43" s="146">
        <f t="shared" si="22"/>
        <v>460455</v>
      </c>
      <c r="O43" s="277">
        <f t="shared" si="23"/>
        <v>82881.899999999994</v>
      </c>
    </row>
    <row r="44" spans="1:15" ht="31.5">
      <c r="A44" s="206">
        <v>12</v>
      </c>
      <c r="B44" s="313" t="s">
        <v>336</v>
      </c>
      <c r="C44" s="206"/>
      <c r="D44" s="206"/>
      <c r="E44" s="233"/>
      <c r="F44" s="239">
        <v>0.18</v>
      </c>
      <c r="G44" s="285"/>
      <c r="H44" s="318" t="s">
        <v>428</v>
      </c>
      <c r="I44" s="324" t="s">
        <v>401</v>
      </c>
      <c r="J44" s="293">
        <v>230</v>
      </c>
      <c r="K44" s="306">
        <v>106.35</v>
      </c>
      <c r="L44" s="145">
        <v>0.18</v>
      </c>
      <c r="M44" s="146">
        <f t="shared" si="21"/>
        <v>90.13</v>
      </c>
      <c r="N44" s="146">
        <f t="shared" si="22"/>
        <v>20729.900000000001</v>
      </c>
      <c r="O44" s="277">
        <f t="shared" si="23"/>
        <v>3731.3820000000001</v>
      </c>
    </row>
    <row r="45" spans="1:15" ht="63">
      <c r="A45" s="206">
        <v>13</v>
      </c>
      <c r="B45" s="311" t="s">
        <v>337</v>
      </c>
      <c r="C45" s="206"/>
      <c r="D45" s="206"/>
      <c r="E45" s="233"/>
      <c r="F45" s="239">
        <v>0.18</v>
      </c>
      <c r="G45" s="285"/>
      <c r="H45" s="318" t="s">
        <v>429</v>
      </c>
      <c r="I45" s="324" t="s">
        <v>401</v>
      </c>
      <c r="J45" s="293">
        <v>77</v>
      </c>
      <c r="K45" s="306">
        <v>260.60000000000002</v>
      </c>
      <c r="L45" s="145">
        <v>0.18</v>
      </c>
      <c r="M45" s="146">
        <f t="shared" si="3"/>
        <v>220.85</v>
      </c>
      <c r="N45" s="146">
        <f t="shared" si="4"/>
        <v>17005.45</v>
      </c>
      <c r="O45" s="277">
        <f t="shared" si="5"/>
        <v>3060.9810000000002</v>
      </c>
    </row>
    <row r="46" spans="1:15" ht="63">
      <c r="A46" s="206">
        <v>14</v>
      </c>
      <c r="B46" s="311" t="s">
        <v>338</v>
      </c>
      <c r="C46" s="206"/>
      <c r="D46" s="206"/>
      <c r="E46" s="233"/>
      <c r="F46" s="239">
        <v>0.18</v>
      </c>
      <c r="G46" s="285"/>
      <c r="H46" s="318" t="s">
        <v>430</v>
      </c>
      <c r="I46" s="324" t="s">
        <v>401</v>
      </c>
      <c r="J46" s="293">
        <v>154</v>
      </c>
      <c r="K46" s="306">
        <v>130.1</v>
      </c>
      <c r="L46" s="145">
        <v>0.18</v>
      </c>
      <c r="M46" s="146">
        <f t="shared" si="3"/>
        <v>110.25</v>
      </c>
      <c r="N46" s="146">
        <f t="shared" si="4"/>
        <v>16978.5</v>
      </c>
      <c r="O46" s="277">
        <f t="shared" si="5"/>
        <v>3056.13</v>
      </c>
    </row>
    <row r="47" spans="1:15" ht="47.25">
      <c r="A47" s="206">
        <v>15</v>
      </c>
      <c r="B47" s="313" t="s">
        <v>408</v>
      </c>
      <c r="C47" s="206"/>
      <c r="D47" s="206"/>
      <c r="E47" s="233"/>
      <c r="F47" s="239">
        <v>0.18</v>
      </c>
      <c r="G47" s="285"/>
      <c r="H47" s="318" t="s">
        <v>431</v>
      </c>
      <c r="I47" s="324" t="s">
        <v>401</v>
      </c>
      <c r="J47" s="293">
        <v>154</v>
      </c>
      <c r="K47" s="306">
        <v>59.55</v>
      </c>
      <c r="L47" s="145">
        <v>0.18</v>
      </c>
      <c r="M47" s="146">
        <f t="shared" si="3"/>
        <v>50.47</v>
      </c>
      <c r="N47" s="146">
        <f t="shared" si="4"/>
        <v>7772.38</v>
      </c>
      <c r="O47" s="277">
        <f t="shared" si="5"/>
        <v>1399.0283999999999</v>
      </c>
    </row>
    <row r="48" spans="1:15" ht="78.75">
      <c r="A48" s="206">
        <v>16</v>
      </c>
      <c r="B48" s="313" t="s">
        <v>409</v>
      </c>
      <c r="C48" s="206"/>
      <c r="D48" s="206"/>
      <c r="E48" s="233"/>
      <c r="F48" s="239">
        <v>0.18</v>
      </c>
      <c r="G48" s="285"/>
      <c r="H48" s="318" t="s">
        <v>432</v>
      </c>
      <c r="I48" s="324" t="s">
        <v>401</v>
      </c>
      <c r="J48" s="293">
        <v>42</v>
      </c>
      <c r="K48" s="306">
        <v>1879.2</v>
      </c>
      <c r="L48" s="145">
        <v>0.18</v>
      </c>
      <c r="M48" s="146">
        <f t="shared" si="3"/>
        <v>1592.54</v>
      </c>
      <c r="N48" s="146">
        <f t="shared" si="4"/>
        <v>66886.679999999993</v>
      </c>
      <c r="O48" s="277">
        <f t="shared" si="5"/>
        <v>12039.602399999998</v>
      </c>
    </row>
    <row r="49" spans="1:15" ht="47.25">
      <c r="A49" s="206">
        <v>17</v>
      </c>
      <c r="B49" s="313">
        <v>17.309999999999999</v>
      </c>
      <c r="C49" s="206"/>
      <c r="D49" s="206"/>
      <c r="E49" s="233"/>
      <c r="F49" s="239">
        <v>0.18</v>
      </c>
      <c r="G49" s="285"/>
      <c r="H49" s="318" t="s">
        <v>433</v>
      </c>
      <c r="I49" s="324" t="s">
        <v>401</v>
      </c>
      <c r="J49" s="293">
        <v>42</v>
      </c>
      <c r="K49" s="306">
        <v>1607.95</v>
      </c>
      <c r="L49" s="145">
        <v>0.18</v>
      </c>
      <c r="M49" s="146">
        <f t="shared" si="3"/>
        <v>1362.67</v>
      </c>
      <c r="N49" s="146">
        <f t="shared" si="4"/>
        <v>57232.14</v>
      </c>
      <c r="O49" s="277">
        <f t="shared" si="5"/>
        <v>10301.7852</v>
      </c>
    </row>
    <row r="50" spans="1:15" ht="78.75">
      <c r="A50" s="206">
        <v>18</v>
      </c>
      <c r="B50" s="313" t="s">
        <v>410</v>
      </c>
      <c r="C50" s="206"/>
      <c r="D50" s="206"/>
      <c r="E50" s="233"/>
      <c r="F50" s="239">
        <v>0.18</v>
      </c>
      <c r="G50" s="285"/>
      <c r="H50" s="316" t="s">
        <v>434</v>
      </c>
      <c r="I50" s="324" t="s">
        <v>401</v>
      </c>
      <c r="J50" s="293">
        <v>42</v>
      </c>
      <c r="K50" s="306">
        <v>708.95</v>
      </c>
      <c r="L50" s="145">
        <v>0.18</v>
      </c>
      <c r="M50" s="146">
        <f t="shared" si="3"/>
        <v>600.80999999999995</v>
      </c>
      <c r="N50" s="146">
        <f t="shared" si="4"/>
        <v>25234.02</v>
      </c>
      <c r="O50" s="277">
        <f t="shared" si="5"/>
        <v>4542.1235999999999</v>
      </c>
    </row>
    <row r="51" spans="1:15" ht="126">
      <c r="A51" s="206">
        <v>19</v>
      </c>
      <c r="B51" s="313" t="s">
        <v>341</v>
      </c>
      <c r="C51" s="206"/>
      <c r="D51" s="206"/>
      <c r="E51" s="233"/>
      <c r="F51" s="239">
        <v>0.18</v>
      </c>
      <c r="G51" s="285"/>
      <c r="H51" s="316" t="s">
        <v>435</v>
      </c>
      <c r="I51" s="327" t="s">
        <v>446</v>
      </c>
      <c r="J51" s="293">
        <v>975</v>
      </c>
      <c r="K51" s="306">
        <v>537.6</v>
      </c>
      <c r="L51" s="145">
        <v>0.18</v>
      </c>
      <c r="M51" s="146">
        <f t="shared" si="3"/>
        <v>455.59</v>
      </c>
      <c r="N51" s="146">
        <f t="shared" si="4"/>
        <v>444200.25</v>
      </c>
      <c r="O51" s="277">
        <f t="shared" si="5"/>
        <v>79956.044999999998</v>
      </c>
    </row>
    <row r="52" spans="1:15" ht="31.5">
      <c r="A52" s="206">
        <v>20</v>
      </c>
      <c r="B52" s="311" t="s">
        <v>411</v>
      </c>
      <c r="C52" s="206"/>
      <c r="D52" s="206"/>
      <c r="E52" s="233"/>
      <c r="F52" s="239">
        <v>0.18</v>
      </c>
      <c r="G52" s="285"/>
      <c r="H52" s="316" t="s">
        <v>436</v>
      </c>
      <c r="I52" s="327" t="s">
        <v>401</v>
      </c>
      <c r="J52" s="293">
        <v>84</v>
      </c>
      <c r="K52" s="306">
        <v>97.75</v>
      </c>
      <c r="L52" s="145">
        <v>0.18</v>
      </c>
      <c r="M52" s="146">
        <f t="shared" si="3"/>
        <v>82.84</v>
      </c>
      <c r="N52" s="146">
        <f t="shared" si="4"/>
        <v>6958.56</v>
      </c>
      <c r="O52" s="277">
        <f t="shared" si="5"/>
        <v>1252.5408</v>
      </c>
    </row>
    <row r="53" spans="1:15" ht="63">
      <c r="A53" s="206">
        <v>21</v>
      </c>
      <c r="B53" s="313">
        <v>18.48</v>
      </c>
      <c r="C53" s="206"/>
      <c r="D53" s="206"/>
      <c r="E53" s="233"/>
      <c r="F53" s="239">
        <v>0.18</v>
      </c>
      <c r="G53" s="285"/>
      <c r="H53" s="316" t="s">
        <v>437</v>
      </c>
      <c r="I53" s="327" t="s">
        <v>447</v>
      </c>
      <c r="J53" s="293">
        <v>37000</v>
      </c>
      <c r="K53" s="306">
        <v>11</v>
      </c>
      <c r="L53" s="145">
        <v>0.18</v>
      </c>
      <c r="M53" s="146">
        <f t="shared" si="3"/>
        <v>9.32</v>
      </c>
      <c r="N53" s="146">
        <f t="shared" si="4"/>
        <v>344840</v>
      </c>
      <c r="O53" s="277">
        <f t="shared" si="5"/>
        <v>62071.199999999997</v>
      </c>
    </row>
    <row r="54" spans="1:15" ht="94.5">
      <c r="A54" s="206">
        <v>22</v>
      </c>
      <c r="B54" s="314" t="s">
        <v>412</v>
      </c>
      <c r="C54" s="206"/>
      <c r="D54" s="206"/>
      <c r="E54" s="233"/>
      <c r="F54" s="239">
        <v>0.18</v>
      </c>
      <c r="G54" s="285"/>
      <c r="H54" s="316" t="s">
        <v>438</v>
      </c>
      <c r="I54" s="327" t="s">
        <v>446</v>
      </c>
      <c r="J54" s="293">
        <v>975</v>
      </c>
      <c r="K54" s="306">
        <v>401.55</v>
      </c>
      <c r="L54" s="145">
        <v>0.18</v>
      </c>
      <c r="M54" s="146">
        <f t="shared" ref="M54:M60" si="24">ROUND(K54/(1+L54),2)</f>
        <v>340.3</v>
      </c>
      <c r="N54" s="146">
        <f t="shared" ref="N54:N60" si="25">ROUND(M54*J54,2)</f>
        <v>331792.5</v>
      </c>
      <c r="O54" s="277">
        <f t="shared" ref="O54:O60" si="26">IF(G54="",N54*F54,N54*G54)</f>
        <v>59722.649999999994</v>
      </c>
    </row>
    <row r="55" spans="1:15" ht="47.25">
      <c r="A55" s="206">
        <v>23</v>
      </c>
      <c r="B55" s="311" t="s">
        <v>413</v>
      </c>
      <c r="C55" s="206"/>
      <c r="D55" s="206"/>
      <c r="E55" s="233"/>
      <c r="F55" s="239">
        <v>0.18</v>
      </c>
      <c r="G55" s="285"/>
      <c r="H55" s="316" t="s">
        <v>439</v>
      </c>
      <c r="I55" s="327" t="s">
        <v>401</v>
      </c>
      <c r="J55" s="293">
        <v>231</v>
      </c>
      <c r="K55" s="306">
        <v>798.95</v>
      </c>
      <c r="L55" s="145">
        <v>0.18</v>
      </c>
      <c r="M55" s="146">
        <f t="shared" si="24"/>
        <v>677.08</v>
      </c>
      <c r="N55" s="146">
        <f t="shared" si="25"/>
        <v>156405.48000000001</v>
      </c>
      <c r="O55" s="277">
        <f t="shared" si="26"/>
        <v>28152.986400000002</v>
      </c>
    </row>
    <row r="56" spans="1:15" ht="31.5">
      <c r="A56" s="206">
        <v>24</v>
      </c>
      <c r="B56" s="313" t="s">
        <v>414</v>
      </c>
      <c r="C56" s="206"/>
      <c r="D56" s="206"/>
      <c r="E56" s="233"/>
      <c r="F56" s="239">
        <v>0.18</v>
      </c>
      <c r="G56" s="285"/>
      <c r="H56" s="316" t="s">
        <v>440</v>
      </c>
      <c r="I56" s="327" t="s">
        <v>401</v>
      </c>
      <c r="J56" s="293">
        <v>308</v>
      </c>
      <c r="K56" s="306">
        <v>574.29999999999995</v>
      </c>
      <c r="L56" s="145">
        <v>0.18</v>
      </c>
      <c r="M56" s="146">
        <f t="shared" si="24"/>
        <v>486.69</v>
      </c>
      <c r="N56" s="146">
        <f t="shared" si="25"/>
        <v>149900.51999999999</v>
      </c>
      <c r="O56" s="277">
        <f t="shared" si="26"/>
        <v>26982.093599999997</v>
      </c>
    </row>
    <row r="57" spans="1:15" ht="31.5">
      <c r="A57" s="206">
        <v>25</v>
      </c>
      <c r="B57" s="313" t="s">
        <v>342</v>
      </c>
      <c r="C57" s="206"/>
      <c r="D57" s="206"/>
      <c r="E57" s="233"/>
      <c r="F57" s="239">
        <v>0.18</v>
      </c>
      <c r="G57" s="285"/>
      <c r="H57" s="316" t="s">
        <v>441</v>
      </c>
      <c r="I57" s="327" t="s">
        <v>401</v>
      </c>
      <c r="J57" s="293">
        <v>195</v>
      </c>
      <c r="K57" s="306">
        <v>74.8</v>
      </c>
      <c r="L57" s="145">
        <v>0.18</v>
      </c>
      <c r="M57" s="146">
        <f t="shared" si="24"/>
        <v>63.39</v>
      </c>
      <c r="N57" s="146">
        <f t="shared" si="25"/>
        <v>12361.05</v>
      </c>
      <c r="O57" s="277">
        <f t="shared" si="26"/>
        <v>2224.9889999999996</v>
      </c>
    </row>
    <row r="58" spans="1:15" ht="31.5">
      <c r="A58" s="206">
        <v>26</v>
      </c>
      <c r="B58" s="313" t="s">
        <v>415</v>
      </c>
      <c r="C58" s="206"/>
      <c r="D58" s="206"/>
      <c r="E58" s="233"/>
      <c r="F58" s="239">
        <v>0.18</v>
      </c>
      <c r="G58" s="285"/>
      <c r="H58" s="316" t="s">
        <v>442</v>
      </c>
      <c r="I58" s="327" t="s">
        <v>401</v>
      </c>
      <c r="J58" s="293">
        <v>43</v>
      </c>
      <c r="K58" s="306">
        <v>464.05</v>
      </c>
      <c r="L58" s="145">
        <v>0.18</v>
      </c>
      <c r="M58" s="146">
        <f t="shared" si="24"/>
        <v>393.26</v>
      </c>
      <c r="N58" s="146">
        <f t="shared" si="25"/>
        <v>16910.18</v>
      </c>
      <c r="O58" s="277">
        <f t="shared" si="26"/>
        <v>3043.8323999999998</v>
      </c>
    </row>
    <row r="59" spans="1:15" ht="31.5">
      <c r="A59" s="206">
        <v>27</v>
      </c>
      <c r="B59" s="313" t="s">
        <v>416</v>
      </c>
      <c r="C59" s="206"/>
      <c r="D59" s="206"/>
      <c r="E59" s="233"/>
      <c r="F59" s="239">
        <v>0.18</v>
      </c>
      <c r="G59" s="285"/>
      <c r="H59" s="316" t="s">
        <v>443</v>
      </c>
      <c r="I59" s="327" t="s">
        <v>401</v>
      </c>
      <c r="J59" s="293">
        <v>119</v>
      </c>
      <c r="K59" s="306">
        <v>37.6</v>
      </c>
      <c r="L59" s="145">
        <v>0.18</v>
      </c>
      <c r="M59" s="146">
        <f t="shared" si="24"/>
        <v>31.86</v>
      </c>
      <c r="N59" s="146">
        <f t="shared" si="25"/>
        <v>3791.34</v>
      </c>
      <c r="O59" s="277">
        <f t="shared" si="26"/>
        <v>682.44119999999998</v>
      </c>
    </row>
    <row r="60" spans="1:15" ht="47.25">
      <c r="A60" s="206">
        <v>28</v>
      </c>
      <c r="B60" s="315" t="s">
        <v>417</v>
      </c>
      <c r="C60" s="206"/>
      <c r="D60" s="206"/>
      <c r="E60" s="233"/>
      <c r="F60" s="239">
        <v>0.18</v>
      </c>
      <c r="G60" s="285"/>
      <c r="H60" s="316" t="s">
        <v>444</v>
      </c>
      <c r="I60" s="327" t="s">
        <v>401</v>
      </c>
      <c r="J60" s="293">
        <v>81</v>
      </c>
      <c r="K60" s="306">
        <v>349.15</v>
      </c>
      <c r="L60" s="145">
        <v>0.18</v>
      </c>
      <c r="M60" s="146">
        <f t="shared" si="24"/>
        <v>295.89</v>
      </c>
      <c r="N60" s="146">
        <f t="shared" si="25"/>
        <v>23967.09</v>
      </c>
      <c r="O60" s="277">
        <f t="shared" si="26"/>
        <v>4314.0761999999995</v>
      </c>
    </row>
    <row r="61" spans="1:15" ht="18.75">
      <c r="A61" s="206"/>
      <c r="B61" s="275"/>
      <c r="C61" s="206"/>
      <c r="D61" s="206"/>
      <c r="E61" s="233"/>
      <c r="F61" s="239"/>
      <c r="G61" s="285"/>
      <c r="H61" s="332" t="s">
        <v>448</v>
      </c>
      <c r="I61" s="272"/>
      <c r="J61" s="146"/>
      <c r="K61" s="146"/>
      <c r="L61" s="145"/>
      <c r="M61" s="146"/>
      <c r="N61" s="146"/>
      <c r="O61" s="277"/>
    </row>
    <row r="62" spans="1:15" ht="49.5">
      <c r="A62" s="206">
        <v>1</v>
      </c>
      <c r="B62" s="333">
        <v>13.91</v>
      </c>
      <c r="C62" s="206"/>
      <c r="D62" s="206"/>
      <c r="E62" s="233"/>
      <c r="F62" s="239">
        <v>0.18</v>
      </c>
      <c r="G62" s="285"/>
      <c r="H62" s="335" t="s">
        <v>449</v>
      </c>
      <c r="I62" s="291" t="s">
        <v>453</v>
      </c>
      <c r="J62" s="291">
        <v>10130</v>
      </c>
      <c r="K62" s="336">
        <v>25.15</v>
      </c>
      <c r="L62" s="145">
        <v>0.18</v>
      </c>
      <c r="M62" s="146">
        <f t="shared" si="3"/>
        <v>21.31</v>
      </c>
      <c r="N62" s="146">
        <f t="shared" si="4"/>
        <v>215870.3</v>
      </c>
      <c r="O62" s="277">
        <f t="shared" si="5"/>
        <v>38856.653999999995</v>
      </c>
    </row>
    <row r="63" spans="1:15" ht="49.5">
      <c r="A63" s="206">
        <v>2</v>
      </c>
      <c r="B63" s="334">
        <v>13.8</v>
      </c>
      <c r="C63" s="206"/>
      <c r="D63" s="206"/>
      <c r="E63" s="233"/>
      <c r="F63" s="239">
        <v>0.18</v>
      </c>
      <c r="G63" s="285"/>
      <c r="H63" s="335" t="s">
        <v>450</v>
      </c>
      <c r="I63" s="291" t="s">
        <v>453</v>
      </c>
      <c r="J63" s="291">
        <v>10130</v>
      </c>
      <c r="K63" s="336">
        <v>156.05000000000001</v>
      </c>
      <c r="L63" s="145">
        <v>0.18</v>
      </c>
      <c r="M63" s="146">
        <f t="shared" si="3"/>
        <v>132.25</v>
      </c>
      <c r="N63" s="146">
        <f t="shared" si="4"/>
        <v>1339692.5</v>
      </c>
      <c r="O63" s="277">
        <f t="shared" si="5"/>
        <v>241144.65</v>
      </c>
    </row>
    <row r="64" spans="1:15" ht="66">
      <c r="A64" s="206">
        <f>A63+1</f>
        <v>3</v>
      </c>
      <c r="B64" s="333" t="s">
        <v>340</v>
      </c>
      <c r="C64" s="206"/>
      <c r="D64" s="206"/>
      <c r="E64" s="233"/>
      <c r="F64" s="239">
        <v>0.18</v>
      </c>
      <c r="G64" s="285"/>
      <c r="H64" s="335" t="s">
        <v>451</v>
      </c>
      <c r="I64" s="291" t="s">
        <v>453</v>
      </c>
      <c r="J64" s="291">
        <v>10130</v>
      </c>
      <c r="K64" s="336">
        <v>73.95</v>
      </c>
      <c r="L64" s="145">
        <v>0.18</v>
      </c>
      <c r="M64" s="146">
        <f t="shared" si="3"/>
        <v>62.67</v>
      </c>
      <c r="N64" s="146">
        <f t="shared" si="4"/>
        <v>634847.1</v>
      </c>
      <c r="O64" s="277">
        <f t="shared" si="5"/>
        <v>114272.47799999999</v>
      </c>
    </row>
    <row r="65" spans="1:15" ht="66">
      <c r="A65" s="206">
        <f>A64+1</f>
        <v>4</v>
      </c>
      <c r="B65" s="333" t="s">
        <v>339</v>
      </c>
      <c r="C65" s="206"/>
      <c r="D65" s="206"/>
      <c r="E65" s="233"/>
      <c r="F65" s="239">
        <v>0.18</v>
      </c>
      <c r="G65" s="285"/>
      <c r="H65" s="335" t="s">
        <v>452</v>
      </c>
      <c r="I65" s="291" t="s">
        <v>453</v>
      </c>
      <c r="J65" s="291">
        <v>10130</v>
      </c>
      <c r="K65" s="304">
        <v>142.80000000000001</v>
      </c>
      <c r="L65" s="145">
        <v>0.18</v>
      </c>
      <c r="M65" s="146">
        <f t="shared" si="3"/>
        <v>121.02</v>
      </c>
      <c r="N65" s="146">
        <f t="shared" si="4"/>
        <v>1225932.6000000001</v>
      </c>
      <c r="O65" s="277">
        <f t="shared" si="5"/>
        <v>220667.86800000002</v>
      </c>
    </row>
    <row r="66" spans="1:15" ht="18.75">
      <c r="A66" s="206"/>
      <c r="B66" s="275"/>
      <c r="C66" s="206"/>
      <c r="D66" s="206"/>
      <c r="E66" s="233"/>
      <c r="F66" s="239"/>
      <c r="G66" s="285"/>
      <c r="H66" s="332" t="s">
        <v>454</v>
      </c>
      <c r="I66" s="272"/>
      <c r="J66" s="146"/>
      <c r="K66" s="146"/>
      <c r="L66" s="145"/>
      <c r="M66" s="146"/>
      <c r="N66" s="146"/>
      <c r="O66" s="277"/>
    </row>
    <row r="67" spans="1:15" ht="157.5">
      <c r="A67" s="206">
        <v>1</v>
      </c>
      <c r="B67" s="337" t="s">
        <v>334</v>
      </c>
      <c r="C67" s="206"/>
      <c r="D67" s="206"/>
      <c r="E67" s="233"/>
      <c r="F67" s="239">
        <v>0.18</v>
      </c>
      <c r="G67" s="285"/>
      <c r="H67" s="341" t="s">
        <v>461</v>
      </c>
      <c r="I67" s="291" t="s">
        <v>453</v>
      </c>
      <c r="J67" s="291">
        <v>109</v>
      </c>
      <c r="K67" s="304">
        <v>5136.3</v>
      </c>
      <c r="L67" s="145">
        <v>0.18</v>
      </c>
      <c r="M67" s="146">
        <f t="shared" si="3"/>
        <v>4352.8</v>
      </c>
      <c r="N67" s="146">
        <f t="shared" si="4"/>
        <v>474455.2</v>
      </c>
      <c r="O67" s="277">
        <f t="shared" si="5"/>
        <v>85401.936000000002</v>
      </c>
    </row>
    <row r="68" spans="1:15" ht="63">
      <c r="A68" s="206">
        <f t="shared" ref="A68:A75" si="27">A67+1</f>
        <v>2</v>
      </c>
      <c r="B68" s="337" t="s">
        <v>335</v>
      </c>
      <c r="C68" s="206"/>
      <c r="D68" s="206"/>
      <c r="E68" s="233"/>
      <c r="F68" s="239">
        <v>0.18</v>
      </c>
      <c r="G68" s="285"/>
      <c r="H68" s="341" t="s">
        <v>462</v>
      </c>
      <c r="I68" s="291" t="s">
        <v>471</v>
      </c>
      <c r="J68" s="291">
        <v>335</v>
      </c>
      <c r="K68" s="336">
        <v>510.95</v>
      </c>
      <c r="L68" s="145">
        <v>0.18</v>
      </c>
      <c r="M68" s="146">
        <f t="shared" si="3"/>
        <v>433.01</v>
      </c>
      <c r="N68" s="146">
        <f t="shared" si="4"/>
        <v>145058.35</v>
      </c>
      <c r="O68" s="277">
        <f t="shared" si="5"/>
        <v>26110.503000000001</v>
      </c>
    </row>
    <row r="69" spans="1:15" ht="47.25">
      <c r="A69" s="206">
        <f t="shared" si="27"/>
        <v>3</v>
      </c>
      <c r="B69" s="337">
        <v>8.4</v>
      </c>
      <c r="C69" s="206"/>
      <c r="D69" s="206"/>
      <c r="E69" s="233"/>
      <c r="F69" s="239">
        <v>0.18</v>
      </c>
      <c r="G69" s="285"/>
      <c r="H69" s="341" t="s">
        <v>463</v>
      </c>
      <c r="I69" s="291" t="s">
        <v>471</v>
      </c>
      <c r="J69" s="291">
        <v>227</v>
      </c>
      <c r="K69" s="336">
        <v>568.54999999999995</v>
      </c>
      <c r="L69" s="145">
        <v>0.18</v>
      </c>
      <c r="M69" s="146">
        <f t="shared" si="3"/>
        <v>481.82</v>
      </c>
      <c r="N69" s="146">
        <f t="shared" si="4"/>
        <v>109373.14</v>
      </c>
      <c r="O69" s="277">
        <f t="shared" si="5"/>
        <v>19687.165199999999</v>
      </c>
    </row>
    <row r="70" spans="1:15" ht="78.75">
      <c r="A70" s="206">
        <f t="shared" si="27"/>
        <v>4</v>
      </c>
      <c r="B70" s="337">
        <v>8.5</v>
      </c>
      <c r="C70" s="206"/>
      <c r="D70" s="206"/>
      <c r="E70" s="233"/>
      <c r="F70" s="239">
        <v>0.18</v>
      </c>
      <c r="G70" s="285"/>
      <c r="H70" s="341" t="s">
        <v>333</v>
      </c>
      <c r="I70" s="291" t="s">
        <v>401</v>
      </c>
      <c r="J70" s="291">
        <v>41</v>
      </c>
      <c r="K70" s="304">
        <v>978.7</v>
      </c>
      <c r="L70" s="145">
        <v>0.18</v>
      </c>
      <c r="M70" s="146">
        <f t="shared" si="3"/>
        <v>829.41</v>
      </c>
      <c r="N70" s="146">
        <f t="shared" si="4"/>
        <v>34005.81</v>
      </c>
      <c r="O70" s="277">
        <f t="shared" si="5"/>
        <v>6121.045799999999</v>
      </c>
    </row>
    <row r="71" spans="1:15" ht="47.25">
      <c r="A71" s="206">
        <f t="shared" si="27"/>
        <v>5</v>
      </c>
      <c r="B71" s="337" t="s">
        <v>362</v>
      </c>
      <c r="C71" s="206"/>
      <c r="D71" s="206"/>
      <c r="E71" s="233"/>
      <c r="F71" s="239">
        <v>0.18</v>
      </c>
      <c r="G71" s="285"/>
      <c r="H71" s="341" t="s">
        <v>419</v>
      </c>
      <c r="I71" s="291" t="s">
        <v>453</v>
      </c>
      <c r="J71" s="292">
        <v>155</v>
      </c>
      <c r="K71" s="304">
        <v>73.400000000000006</v>
      </c>
      <c r="L71" s="145">
        <v>0.18</v>
      </c>
      <c r="M71" s="146">
        <f t="shared" si="3"/>
        <v>62.2</v>
      </c>
      <c r="N71" s="146">
        <f t="shared" si="4"/>
        <v>9641</v>
      </c>
      <c r="O71" s="277">
        <f t="shared" si="5"/>
        <v>1735.3799999999999</v>
      </c>
    </row>
    <row r="72" spans="1:15" ht="126">
      <c r="A72" s="206">
        <f t="shared" si="27"/>
        <v>6</v>
      </c>
      <c r="B72" s="337">
        <v>8.31</v>
      </c>
      <c r="C72" s="206"/>
      <c r="D72" s="206"/>
      <c r="E72" s="233"/>
      <c r="F72" s="239">
        <v>0.18</v>
      </c>
      <c r="G72" s="285"/>
      <c r="H72" s="341" t="s">
        <v>422</v>
      </c>
      <c r="I72" s="291" t="s">
        <v>453</v>
      </c>
      <c r="J72" s="292">
        <v>155</v>
      </c>
      <c r="K72" s="336">
        <v>1267.95</v>
      </c>
      <c r="L72" s="145">
        <v>0.18</v>
      </c>
      <c r="M72" s="146">
        <f t="shared" si="3"/>
        <v>1074.53</v>
      </c>
      <c r="N72" s="146">
        <f t="shared" si="4"/>
        <v>166552.15</v>
      </c>
      <c r="O72" s="277">
        <f t="shared" si="5"/>
        <v>29979.386999999999</v>
      </c>
    </row>
    <row r="73" spans="1:15" ht="94.5">
      <c r="A73" s="206">
        <f t="shared" si="27"/>
        <v>7</v>
      </c>
      <c r="B73" s="338" t="s">
        <v>455</v>
      </c>
      <c r="C73" s="206"/>
      <c r="D73" s="206"/>
      <c r="E73" s="233"/>
      <c r="F73" s="239">
        <v>0.18</v>
      </c>
      <c r="G73" s="285"/>
      <c r="H73" s="341" t="s">
        <v>464</v>
      </c>
      <c r="I73" s="291" t="s">
        <v>453</v>
      </c>
      <c r="J73" s="292">
        <v>198</v>
      </c>
      <c r="K73" s="304">
        <f>1245.75*1.15</f>
        <v>1432.6125</v>
      </c>
      <c r="L73" s="145">
        <v>0.18</v>
      </c>
      <c r="M73" s="146">
        <f t="shared" si="3"/>
        <v>1214.08</v>
      </c>
      <c r="N73" s="146">
        <f t="shared" si="4"/>
        <v>240387.84</v>
      </c>
      <c r="O73" s="277">
        <f t="shared" si="5"/>
        <v>43269.811199999996</v>
      </c>
    </row>
    <row r="74" spans="1:15" ht="47.25">
      <c r="A74" s="206">
        <f t="shared" si="27"/>
        <v>8</v>
      </c>
      <c r="B74" s="337" t="s">
        <v>456</v>
      </c>
      <c r="C74" s="206"/>
      <c r="D74" s="206"/>
      <c r="E74" s="233"/>
      <c r="F74" s="239">
        <v>0.18</v>
      </c>
      <c r="G74" s="285"/>
      <c r="H74" s="341" t="s">
        <v>465</v>
      </c>
      <c r="I74" s="291" t="s">
        <v>401</v>
      </c>
      <c r="J74" s="291">
        <v>216</v>
      </c>
      <c r="K74" s="304">
        <v>197.5</v>
      </c>
      <c r="L74" s="145">
        <v>0.18</v>
      </c>
      <c r="M74" s="146">
        <f t="shared" si="3"/>
        <v>167.37</v>
      </c>
      <c r="N74" s="146">
        <f t="shared" si="4"/>
        <v>36151.919999999998</v>
      </c>
      <c r="O74" s="277">
        <f t="shared" si="5"/>
        <v>6507.3455999999996</v>
      </c>
    </row>
    <row r="75" spans="1:15" ht="31.5">
      <c r="A75" s="206">
        <f t="shared" si="27"/>
        <v>9</v>
      </c>
      <c r="B75" s="339">
        <v>9.8000000000000007</v>
      </c>
      <c r="C75" s="206"/>
      <c r="D75" s="206"/>
      <c r="E75" s="233"/>
      <c r="F75" s="239">
        <v>0.18</v>
      </c>
      <c r="G75" s="285"/>
      <c r="H75" s="341" t="s">
        <v>466</v>
      </c>
      <c r="I75" s="291" t="s">
        <v>401</v>
      </c>
      <c r="J75" s="291">
        <v>412</v>
      </c>
      <c r="K75" s="336">
        <v>74.25</v>
      </c>
      <c r="L75" s="145">
        <v>0.18</v>
      </c>
      <c r="M75" s="146">
        <f t="shared" si="3"/>
        <v>62.92</v>
      </c>
      <c r="N75" s="146">
        <f t="shared" si="4"/>
        <v>25923.040000000001</v>
      </c>
      <c r="O75" s="277">
        <f t="shared" si="5"/>
        <v>4666.1472000000003</v>
      </c>
    </row>
    <row r="76" spans="1:15" ht="78.75">
      <c r="A76" s="206">
        <f>+A75+1</f>
        <v>10</v>
      </c>
      <c r="B76" s="337" t="s">
        <v>457</v>
      </c>
      <c r="C76" s="206"/>
      <c r="D76" s="206"/>
      <c r="E76" s="233"/>
      <c r="F76" s="239">
        <v>0.18</v>
      </c>
      <c r="G76" s="285"/>
      <c r="H76" s="341" t="s">
        <v>467</v>
      </c>
      <c r="I76" s="291" t="s">
        <v>472</v>
      </c>
      <c r="J76" s="292">
        <v>2.6004999999999998</v>
      </c>
      <c r="K76" s="304">
        <v>142949.70000000001</v>
      </c>
      <c r="L76" s="145">
        <v>0.18</v>
      </c>
      <c r="M76" s="146">
        <f t="shared" si="3"/>
        <v>121143.81</v>
      </c>
      <c r="N76" s="146">
        <f t="shared" si="4"/>
        <v>315034.48</v>
      </c>
      <c r="O76" s="277">
        <f t="shared" si="5"/>
        <v>56706.206399999995</v>
      </c>
    </row>
    <row r="77" spans="1:15" ht="78.75">
      <c r="A77" s="206">
        <f>A76+1</f>
        <v>11</v>
      </c>
      <c r="B77" s="338" t="s">
        <v>458</v>
      </c>
      <c r="C77" s="206"/>
      <c r="D77" s="206"/>
      <c r="E77" s="233"/>
      <c r="F77" s="239">
        <v>0.18</v>
      </c>
      <c r="G77" s="285"/>
      <c r="H77" s="341" t="s">
        <v>468</v>
      </c>
      <c r="I77" s="291" t="s">
        <v>401</v>
      </c>
      <c r="J77" s="291">
        <v>37</v>
      </c>
      <c r="K77" s="304">
        <v>4940.8</v>
      </c>
      <c r="L77" s="145">
        <v>0.18</v>
      </c>
      <c r="M77" s="146">
        <f t="shared" si="3"/>
        <v>4187.12</v>
      </c>
      <c r="N77" s="146">
        <f t="shared" si="4"/>
        <v>154923.44</v>
      </c>
      <c r="O77" s="277">
        <f t="shared" si="5"/>
        <v>27886.2192</v>
      </c>
    </row>
    <row r="78" spans="1:15" ht="31.5">
      <c r="A78" s="206">
        <f>A77+1</f>
        <v>12</v>
      </c>
      <c r="B78" s="337" t="s">
        <v>459</v>
      </c>
      <c r="C78" s="206"/>
      <c r="D78" s="206"/>
      <c r="E78" s="233"/>
      <c r="F78" s="239">
        <v>0.18</v>
      </c>
      <c r="G78" s="285"/>
      <c r="H78" s="341" t="s">
        <v>469</v>
      </c>
      <c r="I78" s="291" t="s">
        <v>401</v>
      </c>
      <c r="J78" s="291">
        <v>37</v>
      </c>
      <c r="K78" s="304">
        <v>116.7</v>
      </c>
      <c r="L78" s="145">
        <v>0.18</v>
      </c>
      <c r="M78" s="146">
        <f t="shared" si="3"/>
        <v>98.9</v>
      </c>
      <c r="N78" s="146">
        <f t="shared" si="4"/>
        <v>3659.3</v>
      </c>
      <c r="O78" s="277">
        <f t="shared" si="5"/>
        <v>658.67399999999998</v>
      </c>
    </row>
    <row r="79" spans="1:15" ht="47.25">
      <c r="A79" s="206">
        <f>+A78+1</f>
        <v>13</v>
      </c>
      <c r="B79" s="340" t="s">
        <v>413</v>
      </c>
      <c r="C79" s="206"/>
      <c r="D79" s="206"/>
      <c r="E79" s="233"/>
      <c r="F79" s="239">
        <v>0.18</v>
      </c>
      <c r="G79" s="285"/>
      <c r="H79" s="302" t="s">
        <v>439</v>
      </c>
      <c r="I79" s="291" t="s">
        <v>401</v>
      </c>
      <c r="J79" s="291">
        <v>82</v>
      </c>
      <c r="K79" s="336">
        <v>798.95</v>
      </c>
      <c r="L79" s="145">
        <v>0.18</v>
      </c>
      <c r="M79" s="146">
        <f t="shared" si="3"/>
        <v>677.08</v>
      </c>
      <c r="N79" s="146">
        <f t="shared" si="4"/>
        <v>55520.56</v>
      </c>
      <c r="O79" s="277">
        <f t="shared" si="5"/>
        <v>9993.7007999999987</v>
      </c>
    </row>
    <row r="80" spans="1:15" ht="31.5">
      <c r="A80" s="206">
        <f t="shared" ref="A80:A93" si="28">A79+1</f>
        <v>14</v>
      </c>
      <c r="B80" s="337" t="s">
        <v>460</v>
      </c>
      <c r="C80" s="206"/>
      <c r="D80" s="206"/>
      <c r="E80" s="233"/>
      <c r="F80" s="239">
        <v>0.18</v>
      </c>
      <c r="G80" s="285"/>
      <c r="H80" s="302" t="s">
        <v>470</v>
      </c>
      <c r="I80" s="291" t="s">
        <v>401</v>
      </c>
      <c r="J80" s="291">
        <v>41</v>
      </c>
      <c r="K80" s="336">
        <v>51.85</v>
      </c>
      <c r="L80" s="145">
        <v>0.18</v>
      </c>
      <c r="M80" s="146">
        <f t="shared" si="3"/>
        <v>43.94</v>
      </c>
      <c r="N80" s="146">
        <f t="shared" si="4"/>
        <v>1801.54</v>
      </c>
      <c r="O80" s="277">
        <f t="shared" si="5"/>
        <v>324.27719999999999</v>
      </c>
    </row>
    <row r="81" spans="1:15" ht="18">
      <c r="A81" s="206"/>
      <c r="B81" s="414" t="s">
        <v>486</v>
      </c>
      <c r="C81" s="415"/>
      <c r="D81" s="415"/>
      <c r="E81" s="415"/>
      <c r="F81" s="415"/>
      <c r="G81" s="415"/>
      <c r="H81" s="415"/>
      <c r="I81" s="415"/>
      <c r="J81" s="415"/>
      <c r="K81" s="415"/>
      <c r="L81" s="415"/>
      <c r="M81" s="416"/>
      <c r="N81" s="146">
        <f>SUM(N13:N80)</f>
        <v>20774432.720000006</v>
      </c>
      <c r="O81" s="146">
        <f>SUM(O13:O80)</f>
        <v>3658103.9496000013</v>
      </c>
    </row>
    <row r="82" spans="1:15" ht="18" customHeight="1">
      <c r="A82" s="417" t="s">
        <v>509</v>
      </c>
      <c r="B82" s="418"/>
      <c r="C82" s="418"/>
      <c r="D82" s="418"/>
      <c r="E82" s="418"/>
      <c r="F82" s="418"/>
      <c r="G82" s="418"/>
      <c r="H82" s="418"/>
      <c r="I82" s="418"/>
      <c r="J82" s="418"/>
      <c r="K82" s="418"/>
      <c r="L82" s="418"/>
      <c r="M82" s="419"/>
      <c r="N82" s="146">
        <f>N81*0.03</f>
        <v>623232.98160000017</v>
      </c>
      <c r="O82" s="146">
        <f>O81*0.03</f>
        <v>109743.11848800004</v>
      </c>
    </row>
    <row r="83" spans="1:15" ht="18" customHeight="1">
      <c r="A83" s="351"/>
      <c r="B83" s="352"/>
      <c r="C83" s="352"/>
      <c r="D83" s="352"/>
      <c r="E83" s="352"/>
      <c r="F83" s="352"/>
      <c r="G83" s="418" t="s">
        <v>487</v>
      </c>
      <c r="H83" s="418"/>
      <c r="I83" s="418"/>
      <c r="J83" s="418"/>
      <c r="K83" s="418"/>
      <c r="L83" s="418"/>
      <c r="M83" s="419"/>
      <c r="N83" s="146">
        <f>N81+N82</f>
        <v>21397665.701600008</v>
      </c>
      <c r="O83" s="146">
        <f>O81+O82</f>
        <v>3767847.0680880016</v>
      </c>
    </row>
    <row r="84" spans="1:15" ht="33">
      <c r="A84" s="206"/>
      <c r="B84" s="342" t="s">
        <v>473</v>
      </c>
      <c r="C84" s="206"/>
      <c r="D84" s="206"/>
      <c r="E84" s="233"/>
      <c r="F84" s="239"/>
      <c r="G84" s="285"/>
      <c r="H84" s="331" t="s">
        <v>474</v>
      </c>
      <c r="I84" s="272"/>
      <c r="J84" s="146"/>
      <c r="K84" s="146"/>
      <c r="L84" s="145"/>
      <c r="M84" s="146"/>
      <c r="N84" s="146"/>
      <c r="O84" s="277"/>
    </row>
    <row r="85" spans="1:15" ht="47.25">
      <c r="A85" s="206">
        <f t="shared" si="28"/>
        <v>1</v>
      </c>
      <c r="B85" s="343" t="s">
        <v>350</v>
      </c>
      <c r="C85" s="206"/>
      <c r="D85" s="206"/>
      <c r="E85" s="233"/>
      <c r="F85" s="239">
        <v>0.12</v>
      </c>
      <c r="G85" s="285"/>
      <c r="H85" s="302" t="s">
        <v>477</v>
      </c>
      <c r="I85" s="291" t="s">
        <v>485</v>
      </c>
      <c r="J85" s="291">
        <v>110</v>
      </c>
      <c r="K85" s="336">
        <v>298</v>
      </c>
      <c r="L85" s="145">
        <v>0.12</v>
      </c>
      <c r="M85" s="146">
        <v>266.07</v>
      </c>
      <c r="N85" s="146">
        <f t="shared" si="4"/>
        <v>29267.7</v>
      </c>
      <c r="O85" s="277">
        <f t="shared" si="5"/>
        <v>3512.1239999999998</v>
      </c>
    </row>
    <row r="86" spans="1:15" ht="47.25">
      <c r="A86" s="206">
        <f t="shared" si="28"/>
        <v>2</v>
      </c>
      <c r="B86" s="343" t="s">
        <v>351</v>
      </c>
      <c r="C86" s="206"/>
      <c r="D86" s="206"/>
      <c r="E86" s="233"/>
      <c r="F86" s="239">
        <v>0.12</v>
      </c>
      <c r="G86" s="285"/>
      <c r="H86" s="302" t="s">
        <v>478</v>
      </c>
      <c r="I86" s="291" t="s">
        <v>485</v>
      </c>
      <c r="J86" s="348">
        <v>310</v>
      </c>
      <c r="K86" s="326">
        <v>327</v>
      </c>
      <c r="L86" s="145">
        <v>0.12</v>
      </c>
      <c r="M86" s="146">
        <f>K86/1.12</f>
        <v>291.96428571428567</v>
      </c>
      <c r="N86" s="146">
        <f t="shared" si="4"/>
        <v>90508.93</v>
      </c>
      <c r="O86" s="277">
        <f t="shared" si="5"/>
        <v>10861.071599999999</v>
      </c>
    </row>
    <row r="87" spans="1:15" ht="47.25">
      <c r="A87" s="206">
        <f t="shared" si="28"/>
        <v>3</v>
      </c>
      <c r="B87" s="343" t="s">
        <v>352</v>
      </c>
      <c r="C87" s="206"/>
      <c r="D87" s="206"/>
      <c r="E87" s="233"/>
      <c r="F87" s="239">
        <v>0.12</v>
      </c>
      <c r="G87" s="285"/>
      <c r="H87" s="302" t="s">
        <v>479</v>
      </c>
      <c r="I87" s="291" t="s">
        <v>485</v>
      </c>
      <c r="J87" s="349">
        <v>140</v>
      </c>
      <c r="K87" s="350">
        <v>343</v>
      </c>
      <c r="L87" s="145">
        <v>0.12</v>
      </c>
      <c r="M87" s="146">
        <f t="shared" si="3"/>
        <v>306.25</v>
      </c>
      <c r="N87" s="146">
        <f t="shared" si="4"/>
        <v>42875</v>
      </c>
      <c r="O87" s="277">
        <f t="shared" si="5"/>
        <v>5145</v>
      </c>
    </row>
    <row r="88" spans="1:15" ht="47.25">
      <c r="A88" s="206">
        <f t="shared" si="28"/>
        <v>4</v>
      </c>
      <c r="B88" s="343" t="s">
        <v>353</v>
      </c>
      <c r="C88" s="206"/>
      <c r="D88" s="206"/>
      <c r="E88" s="233"/>
      <c r="F88" s="239">
        <v>0.12</v>
      </c>
      <c r="G88" s="285"/>
      <c r="H88" s="302" t="s">
        <v>480</v>
      </c>
      <c r="I88" s="291" t="s">
        <v>485</v>
      </c>
      <c r="J88" s="349">
        <v>60</v>
      </c>
      <c r="K88" s="350">
        <v>402</v>
      </c>
      <c r="L88" s="145">
        <v>0.12</v>
      </c>
      <c r="M88" s="146">
        <f t="shared" si="3"/>
        <v>358.93</v>
      </c>
      <c r="N88" s="146">
        <f t="shared" si="4"/>
        <v>21535.8</v>
      </c>
      <c r="O88" s="277">
        <f t="shared" si="5"/>
        <v>2584.2959999999998</v>
      </c>
    </row>
    <row r="89" spans="1:15" ht="47.25">
      <c r="A89" s="206">
        <f t="shared" si="28"/>
        <v>5</v>
      </c>
      <c r="B89" s="344" t="s">
        <v>262</v>
      </c>
      <c r="C89" s="206"/>
      <c r="D89" s="206"/>
      <c r="E89" s="233"/>
      <c r="F89" s="239">
        <v>0.12</v>
      </c>
      <c r="G89" s="285"/>
      <c r="H89" s="346" t="s">
        <v>481</v>
      </c>
      <c r="I89" s="291" t="s">
        <v>485</v>
      </c>
      <c r="J89" s="349">
        <v>980</v>
      </c>
      <c r="K89" s="350">
        <v>103</v>
      </c>
      <c r="L89" s="145">
        <v>0.12</v>
      </c>
      <c r="M89" s="146">
        <f t="shared" si="3"/>
        <v>91.96</v>
      </c>
      <c r="N89" s="146">
        <f t="shared" si="4"/>
        <v>90120.8</v>
      </c>
      <c r="O89" s="277">
        <f t="shared" si="5"/>
        <v>10814.495999999999</v>
      </c>
    </row>
    <row r="90" spans="1:15" ht="47.25">
      <c r="A90" s="206">
        <f t="shared" si="28"/>
        <v>6</v>
      </c>
      <c r="B90" s="344" t="s">
        <v>475</v>
      </c>
      <c r="C90" s="206"/>
      <c r="D90" s="206"/>
      <c r="E90" s="233"/>
      <c r="F90" s="239">
        <v>0.12</v>
      </c>
      <c r="G90" s="285"/>
      <c r="H90" s="346" t="s">
        <v>482</v>
      </c>
      <c r="I90" s="291" t="s">
        <v>485</v>
      </c>
      <c r="J90" s="349">
        <v>80</v>
      </c>
      <c r="K90" s="350">
        <v>148</v>
      </c>
      <c r="L90" s="145">
        <v>0.12</v>
      </c>
      <c r="M90" s="146">
        <f t="shared" si="3"/>
        <v>132.13999999999999</v>
      </c>
      <c r="N90" s="146">
        <f t="shared" si="4"/>
        <v>10571.2</v>
      </c>
      <c r="O90" s="277">
        <f t="shared" si="5"/>
        <v>1268.5440000000001</v>
      </c>
    </row>
    <row r="91" spans="1:15" ht="47.25">
      <c r="A91" s="206">
        <f t="shared" si="28"/>
        <v>7</v>
      </c>
      <c r="B91" s="344" t="s">
        <v>476</v>
      </c>
      <c r="C91" s="206"/>
      <c r="D91" s="206"/>
      <c r="E91" s="233"/>
      <c r="F91" s="239">
        <v>0.12</v>
      </c>
      <c r="G91" s="285"/>
      <c r="H91" s="346" t="s">
        <v>483</v>
      </c>
      <c r="I91" s="291" t="s">
        <v>485</v>
      </c>
      <c r="J91" s="349">
        <v>40</v>
      </c>
      <c r="K91" s="350">
        <v>140</v>
      </c>
      <c r="L91" s="145">
        <v>0.12</v>
      </c>
      <c r="M91" s="146">
        <f t="shared" si="3"/>
        <v>125</v>
      </c>
      <c r="N91" s="146">
        <f t="shared" si="4"/>
        <v>5000</v>
      </c>
      <c r="O91" s="277">
        <f t="shared" si="5"/>
        <v>600</v>
      </c>
    </row>
    <row r="92" spans="1:15" ht="47.25">
      <c r="A92" s="206">
        <f t="shared" si="28"/>
        <v>8</v>
      </c>
      <c r="B92" s="345">
        <v>1.25</v>
      </c>
      <c r="C92" s="206"/>
      <c r="D92" s="206"/>
      <c r="E92" s="233"/>
      <c r="F92" s="239">
        <v>0.12</v>
      </c>
      <c r="G92" s="285"/>
      <c r="H92" s="347" t="s">
        <v>354</v>
      </c>
      <c r="I92" s="291" t="s">
        <v>485</v>
      </c>
      <c r="J92" s="349">
        <v>180</v>
      </c>
      <c r="K92" s="350">
        <v>369</v>
      </c>
      <c r="L92" s="145">
        <v>0.12</v>
      </c>
      <c r="M92" s="146">
        <f t="shared" si="3"/>
        <v>329.46</v>
      </c>
      <c r="N92" s="146">
        <f t="shared" si="4"/>
        <v>59302.8</v>
      </c>
      <c r="O92" s="277">
        <f t="shared" si="5"/>
        <v>7116.3360000000002</v>
      </c>
    </row>
    <row r="93" spans="1:15" ht="63">
      <c r="A93" s="206">
        <f t="shared" si="28"/>
        <v>9</v>
      </c>
      <c r="B93" s="345">
        <v>1.32</v>
      </c>
      <c r="C93" s="206"/>
      <c r="D93" s="206"/>
      <c r="E93" s="233"/>
      <c r="F93" s="239">
        <v>0.12</v>
      </c>
      <c r="G93" s="285"/>
      <c r="H93" s="346" t="s">
        <v>484</v>
      </c>
      <c r="I93" s="291" t="s">
        <v>485</v>
      </c>
      <c r="J93" s="349">
        <v>210</v>
      </c>
      <c r="K93" s="350">
        <v>586</v>
      </c>
      <c r="L93" s="145">
        <v>0.12</v>
      </c>
      <c r="M93" s="146">
        <f t="shared" si="3"/>
        <v>523.21</v>
      </c>
      <c r="N93" s="146">
        <f t="shared" si="4"/>
        <v>109874.1</v>
      </c>
      <c r="O93" s="277">
        <f t="shared" si="5"/>
        <v>13184.892</v>
      </c>
    </row>
    <row r="94" spans="1:15" ht="18.75">
      <c r="A94" s="242"/>
      <c r="B94" s="242"/>
      <c r="C94" s="243"/>
      <c r="D94" s="244"/>
      <c r="E94" s="245"/>
      <c r="F94" s="246"/>
      <c r="G94" s="247"/>
      <c r="H94" s="248" t="s">
        <v>263</v>
      </c>
      <c r="I94" s="249"/>
      <c r="J94" s="249"/>
      <c r="K94" s="250"/>
      <c r="L94" s="251"/>
      <c r="M94" s="250"/>
      <c r="N94" s="252">
        <f>SUM(N85:N93)</f>
        <v>459056.32999999996</v>
      </c>
      <c r="O94" s="252">
        <f>+SUM(O85:O93)</f>
        <v>55086.759599999998</v>
      </c>
    </row>
    <row r="95" spans="1:15" ht="16.5">
      <c r="A95" s="412" t="s">
        <v>356</v>
      </c>
      <c r="B95" s="412"/>
      <c r="C95" s="412"/>
      <c r="D95" s="412"/>
      <c r="E95" s="412"/>
      <c r="F95" s="412"/>
      <c r="G95" s="412"/>
      <c r="H95" s="412"/>
      <c r="I95" s="412"/>
      <c r="J95" s="412"/>
      <c r="K95" s="412"/>
      <c r="L95" s="412"/>
      <c r="M95" s="412"/>
      <c r="N95" s="149">
        <f>+N94+N83</f>
        <v>21856722.031600006</v>
      </c>
      <c r="O95" s="149">
        <f>+O94+O83</f>
        <v>3822933.8276880016</v>
      </c>
    </row>
    <row r="96" spans="1:15" ht="26.25">
      <c r="A96" s="412" t="s">
        <v>511</v>
      </c>
      <c r="B96" s="412"/>
      <c r="C96" s="412"/>
      <c r="D96" s="412"/>
      <c r="E96" s="412"/>
      <c r="F96" s="412"/>
      <c r="G96" s="412"/>
      <c r="H96" s="412"/>
      <c r="I96" s="412"/>
      <c r="J96" s="412"/>
      <c r="K96" s="412"/>
      <c r="L96" s="412"/>
      <c r="M96" s="412"/>
      <c r="N96" s="274"/>
      <c r="O96" s="149">
        <f>N96</f>
        <v>0</v>
      </c>
    </row>
    <row r="97" spans="1:15" ht="16.5">
      <c r="A97" s="412" t="s">
        <v>264</v>
      </c>
      <c r="B97" s="412"/>
      <c r="C97" s="412"/>
      <c r="D97" s="412"/>
      <c r="E97" s="412"/>
      <c r="F97" s="412"/>
      <c r="G97" s="412"/>
      <c r="H97" s="412"/>
      <c r="I97" s="412"/>
      <c r="J97" s="412"/>
      <c r="K97" s="412"/>
      <c r="L97" s="412"/>
      <c r="M97" s="412"/>
      <c r="N97" s="149" t="str">
        <f>IF(N96="", "",$N$95*$N$96)</f>
        <v/>
      </c>
      <c r="O97" s="149" t="str">
        <f>IF(N96="","",ROUND(N97*18%,2))</f>
        <v/>
      </c>
    </row>
    <row r="98" spans="1:15" ht="16.5">
      <c r="A98" s="412" t="s">
        <v>265</v>
      </c>
      <c r="B98" s="412"/>
      <c r="C98" s="412"/>
      <c r="D98" s="412"/>
      <c r="E98" s="412"/>
      <c r="F98" s="412"/>
      <c r="G98" s="412"/>
      <c r="H98" s="412"/>
      <c r="I98" s="412"/>
      <c r="J98" s="412"/>
      <c r="K98" s="412"/>
      <c r="L98" s="412"/>
      <c r="M98" s="412"/>
      <c r="N98" s="149" t="str">
        <f>IF(N96="", "",$N$95*(1+$N$96))</f>
        <v/>
      </c>
      <c r="O98" s="149"/>
    </row>
    <row r="99" spans="1:15" ht="18.75">
      <c r="A99" s="413" t="s">
        <v>266</v>
      </c>
      <c r="B99" s="413"/>
      <c r="C99" s="413"/>
      <c r="D99" s="413"/>
      <c r="E99" s="413"/>
      <c r="F99" s="413"/>
      <c r="G99" s="413"/>
      <c r="H99" s="413"/>
      <c r="I99" s="413"/>
      <c r="J99" s="413"/>
      <c r="K99" s="413"/>
      <c r="L99" s="413"/>
      <c r="M99" s="413"/>
      <c r="N99" s="150"/>
      <c r="O99" s="152" t="str">
        <f>IF(N97="", "",($O$95+O97))</f>
        <v/>
      </c>
    </row>
    <row r="100" spans="1:15" ht="23.25">
      <c r="A100" s="410" t="str">
        <f>IF(N96="","As the %variation w.r.t total DSR Amount cell left Blank the bid is considered as Non-responsive","Sheet OK")</f>
        <v>As the %variation w.r.t total DSR Amount cell left Blank the bid is considered as Non-responsive</v>
      </c>
      <c r="B100" s="410"/>
      <c r="C100" s="410"/>
      <c r="D100" s="410"/>
      <c r="E100" s="410"/>
      <c r="F100" s="410"/>
      <c r="G100" s="410"/>
      <c r="H100" s="410"/>
      <c r="I100" s="410"/>
      <c r="J100" s="410"/>
      <c r="K100" s="410"/>
      <c r="L100" s="410"/>
      <c r="M100" s="410"/>
      <c r="N100" s="410"/>
      <c r="O100" s="411"/>
    </row>
    <row r="101" spans="1:15">
      <c r="A101" s="276"/>
      <c r="C101" s="135"/>
      <c r="D101" s="154"/>
      <c r="E101" s="135"/>
      <c r="F101" s="135"/>
      <c r="G101" s="154"/>
      <c r="H101" s="154"/>
      <c r="I101" s="154"/>
      <c r="J101" s="154"/>
      <c r="K101" s="154"/>
      <c r="M101" s="154"/>
    </row>
    <row r="102" spans="1:15">
      <c r="A102" s="276"/>
      <c r="C102" s="135"/>
      <c r="D102" s="154"/>
      <c r="E102" s="135"/>
      <c r="F102" s="135"/>
      <c r="G102" s="154"/>
      <c r="H102" s="154"/>
      <c r="I102" s="154"/>
      <c r="J102" s="154"/>
      <c r="K102" s="154"/>
      <c r="M102" s="154"/>
    </row>
    <row r="103" spans="1:15">
      <c r="A103" s="276"/>
      <c r="C103" s="135"/>
      <c r="D103" s="154"/>
      <c r="E103" s="135"/>
      <c r="F103" s="135"/>
      <c r="G103" s="154"/>
      <c r="H103" s="154"/>
      <c r="I103" s="154"/>
      <c r="J103" s="154"/>
      <c r="K103" s="154"/>
      <c r="M103" s="154"/>
      <c r="N103" s="155"/>
    </row>
    <row r="104" spans="1:15">
      <c r="A104" s="276"/>
      <c r="C104" s="135"/>
      <c r="D104" s="154"/>
      <c r="E104" s="135"/>
      <c r="F104" s="135"/>
      <c r="G104" s="154"/>
      <c r="H104" s="154"/>
      <c r="I104" s="154"/>
      <c r="J104" s="154"/>
      <c r="K104" s="154"/>
      <c r="M104" s="154"/>
    </row>
    <row r="105" spans="1:15">
      <c r="A105" s="276"/>
      <c r="C105" s="135"/>
      <c r="D105" s="154"/>
      <c r="E105" s="135"/>
      <c r="F105" s="135"/>
      <c r="G105" s="154"/>
      <c r="H105" s="154"/>
      <c r="I105" s="154"/>
      <c r="J105" s="154"/>
      <c r="K105" s="154"/>
      <c r="M105" s="154"/>
    </row>
    <row r="106" spans="1:15">
      <c r="A106" s="276"/>
      <c r="C106" s="135"/>
      <c r="D106" s="154"/>
      <c r="E106" s="135"/>
      <c r="F106" s="135"/>
      <c r="G106" s="154"/>
      <c r="H106" s="154"/>
      <c r="I106" s="154"/>
      <c r="J106" s="154"/>
      <c r="K106" s="154"/>
      <c r="M106" s="154"/>
    </row>
    <row r="107" spans="1:15">
      <c r="A107" s="276"/>
      <c r="C107" s="135"/>
      <c r="D107" s="154"/>
      <c r="E107" s="135"/>
      <c r="F107" s="135"/>
      <c r="G107" s="154"/>
      <c r="H107" s="154"/>
      <c r="I107" s="154"/>
      <c r="J107" s="154"/>
      <c r="K107" s="154"/>
      <c r="M107" s="154"/>
    </row>
    <row r="108" spans="1:15">
      <c r="A108" s="276"/>
      <c r="C108" s="135"/>
      <c r="D108" s="154"/>
      <c r="E108" s="135"/>
      <c r="F108" s="135"/>
      <c r="G108" s="154"/>
      <c r="H108" s="154"/>
      <c r="I108" s="154"/>
      <c r="J108" s="154"/>
      <c r="K108" s="154"/>
      <c r="M108" s="154"/>
    </row>
    <row r="109" spans="1:15">
      <c r="A109" s="276"/>
      <c r="C109" s="135"/>
      <c r="D109" s="154"/>
      <c r="E109" s="135"/>
      <c r="F109" s="135"/>
      <c r="G109" s="154"/>
      <c r="H109" s="154"/>
      <c r="I109" s="154"/>
      <c r="J109" s="154"/>
      <c r="K109" s="154"/>
      <c r="M109" s="154"/>
    </row>
    <row r="110" spans="1:15">
      <c r="A110" s="276"/>
      <c r="C110" s="135"/>
      <c r="D110" s="154"/>
      <c r="E110" s="135"/>
      <c r="F110" s="135"/>
      <c r="G110" s="154"/>
      <c r="H110" s="154"/>
      <c r="I110" s="154"/>
      <c r="K110" s="154"/>
      <c r="M110" s="154"/>
    </row>
    <row r="111" spans="1:15">
      <c r="A111" s="276"/>
      <c r="C111" s="135"/>
      <c r="D111" s="154"/>
      <c r="E111" s="135"/>
      <c r="F111" s="135"/>
      <c r="G111" s="154"/>
      <c r="H111" s="154"/>
      <c r="I111" s="154"/>
      <c r="J111" s="154"/>
      <c r="K111" s="154"/>
      <c r="M111" s="154"/>
    </row>
    <row r="112" spans="1:15">
      <c r="A112" s="276"/>
      <c r="C112" s="135"/>
      <c r="D112" s="154"/>
      <c r="E112" s="135"/>
      <c r="F112" s="135"/>
      <c r="G112" s="154"/>
      <c r="H112" s="154"/>
      <c r="I112" s="154"/>
      <c r="J112" s="154"/>
      <c r="K112" s="154"/>
      <c r="M112" s="154"/>
    </row>
    <row r="113" spans="1:13">
      <c r="A113" s="276"/>
      <c r="C113" s="135"/>
      <c r="D113" s="154"/>
      <c r="E113" s="135"/>
      <c r="F113" s="135"/>
      <c r="G113" s="154"/>
      <c r="H113" s="154"/>
      <c r="I113" s="154"/>
      <c r="J113" s="154"/>
      <c r="K113" s="154"/>
      <c r="M113" s="154"/>
    </row>
    <row r="114" spans="1:13">
      <c r="A114" s="276"/>
      <c r="C114" s="135"/>
      <c r="D114" s="154"/>
      <c r="E114" s="135"/>
      <c r="F114" s="135"/>
      <c r="G114" s="154"/>
      <c r="H114" s="154"/>
      <c r="I114" s="154"/>
      <c r="J114" s="154"/>
      <c r="K114" s="154"/>
      <c r="M114" s="154"/>
    </row>
    <row r="115" spans="1:13">
      <c r="A115" s="276"/>
      <c r="C115" s="135"/>
      <c r="D115" s="154"/>
      <c r="E115" s="135"/>
      <c r="F115" s="135"/>
      <c r="G115" s="154"/>
      <c r="H115" s="154"/>
      <c r="I115" s="154"/>
      <c r="J115" s="154"/>
      <c r="K115" s="154"/>
      <c r="M115" s="154"/>
    </row>
    <row r="116" spans="1:13">
      <c r="A116" s="276"/>
      <c r="C116" s="135"/>
      <c r="D116" s="154"/>
      <c r="E116" s="135"/>
      <c r="F116" s="135"/>
      <c r="G116" s="154"/>
      <c r="H116" s="154"/>
      <c r="I116" s="154"/>
      <c r="J116" s="154"/>
      <c r="K116" s="154"/>
      <c r="M116" s="154"/>
    </row>
    <row r="117" spans="1:13">
      <c r="A117" s="276"/>
      <c r="C117" s="135"/>
      <c r="D117" s="154"/>
      <c r="E117" s="135"/>
      <c r="F117" s="135"/>
      <c r="G117" s="154"/>
      <c r="H117" s="154"/>
      <c r="I117" s="154"/>
      <c r="J117" s="154"/>
      <c r="K117" s="154"/>
      <c r="M117" s="154"/>
    </row>
    <row r="118" spans="1:13">
      <c r="A118" s="276"/>
      <c r="C118" s="135"/>
      <c r="D118" s="154"/>
      <c r="E118" s="135"/>
      <c r="F118" s="135"/>
      <c r="G118" s="154"/>
      <c r="H118" s="154"/>
      <c r="I118" s="154"/>
      <c r="J118" s="154"/>
      <c r="K118" s="154"/>
      <c r="M118" s="154"/>
    </row>
    <row r="119" spans="1:13">
      <c r="A119" s="276"/>
      <c r="C119" s="135"/>
      <c r="D119" s="154"/>
      <c r="E119" s="135"/>
      <c r="F119" s="135"/>
      <c r="G119" s="154"/>
      <c r="H119" s="154"/>
      <c r="I119" s="154"/>
      <c r="J119" s="154"/>
      <c r="K119" s="154"/>
      <c r="M119" s="154"/>
    </row>
    <row r="120" spans="1:13">
      <c r="A120" s="276"/>
      <c r="C120" s="135"/>
      <c r="D120" s="154"/>
      <c r="E120" s="135"/>
      <c r="F120" s="135"/>
      <c r="G120" s="154"/>
      <c r="H120" s="154"/>
      <c r="I120" s="154"/>
      <c r="J120" s="154"/>
      <c r="K120" s="154"/>
      <c r="M120" s="154"/>
    </row>
    <row r="121" spans="1:13">
      <c r="A121" s="276"/>
      <c r="C121" s="135"/>
      <c r="D121" s="154"/>
      <c r="E121" s="135"/>
      <c r="F121" s="135"/>
      <c r="G121" s="154"/>
      <c r="H121" s="154"/>
      <c r="I121" s="154"/>
      <c r="J121" s="154"/>
      <c r="K121" s="154"/>
      <c r="M121" s="154"/>
    </row>
    <row r="122" spans="1:13">
      <c r="A122" s="276"/>
      <c r="C122" s="135"/>
      <c r="D122" s="154"/>
      <c r="E122" s="135"/>
      <c r="F122" s="135"/>
      <c r="G122" s="154"/>
      <c r="H122" s="154"/>
      <c r="I122" s="154"/>
      <c r="J122" s="154"/>
      <c r="K122" s="154"/>
      <c r="M122" s="154"/>
    </row>
    <row r="123" spans="1:13">
      <c r="A123" s="276"/>
      <c r="C123" s="135"/>
      <c r="D123" s="154"/>
      <c r="E123" s="135"/>
      <c r="F123" s="135"/>
      <c r="G123" s="154"/>
      <c r="H123" s="154"/>
      <c r="I123" s="154"/>
      <c r="J123" s="154"/>
      <c r="K123" s="154"/>
      <c r="M123" s="154"/>
    </row>
    <row r="124" spans="1:13">
      <c r="A124" s="276"/>
      <c r="C124" s="135"/>
      <c r="D124" s="154"/>
      <c r="E124" s="135"/>
      <c r="F124" s="135"/>
      <c r="G124" s="154"/>
      <c r="H124" s="154"/>
      <c r="I124" s="154"/>
      <c r="J124" s="154"/>
      <c r="K124" s="154"/>
      <c r="M124" s="154"/>
    </row>
    <row r="125" spans="1:13">
      <c r="A125" s="276"/>
      <c r="C125" s="135"/>
      <c r="D125" s="154"/>
      <c r="E125" s="135"/>
      <c r="F125" s="135"/>
      <c r="G125" s="154"/>
      <c r="H125" s="154"/>
      <c r="I125" s="154"/>
      <c r="J125" s="154"/>
      <c r="K125" s="154"/>
      <c r="M125" s="154"/>
    </row>
    <row r="126" spans="1:13">
      <c r="A126" s="276"/>
      <c r="C126" s="135"/>
      <c r="D126" s="154"/>
      <c r="E126" s="135"/>
      <c r="F126" s="135"/>
      <c r="G126" s="154"/>
      <c r="H126" s="154"/>
      <c r="I126" s="154"/>
      <c r="J126" s="154"/>
      <c r="K126" s="154"/>
      <c r="M126" s="154"/>
    </row>
    <row r="127" spans="1:13">
      <c r="A127" s="276"/>
      <c r="C127" s="135"/>
      <c r="D127" s="154"/>
      <c r="E127" s="135"/>
      <c r="F127" s="135"/>
      <c r="G127" s="154"/>
      <c r="H127" s="154"/>
      <c r="I127" s="154"/>
      <c r="J127" s="154"/>
      <c r="K127" s="154"/>
      <c r="M127" s="154"/>
    </row>
    <row r="128" spans="1:13">
      <c r="A128" s="276"/>
      <c r="C128" s="135"/>
      <c r="D128" s="154"/>
      <c r="E128" s="135"/>
      <c r="F128" s="135"/>
      <c r="G128" s="154"/>
      <c r="H128" s="154"/>
      <c r="I128" s="154"/>
      <c r="J128" s="154"/>
      <c r="K128" s="154"/>
      <c r="M128" s="154"/>
    </row>
    <row r="129" spans="1:13">
      <c r="A129" s="276"/>
      <c r="C129" s="135"/>
      <c r="D129" s="154"/>
      <c r="E129" s="135"/>
      <c r="F129" s="135"/>
      <c r="G129" s="154"/>
      <c r="H129" s="154"/>
      <c r="I129" s="154"/>
      <c r="J129" s="154"/>
      <c r="K129" s="154"/>
      <c r="M129" s="154"/>
    </row>
    <row r="130" spans="1:13">
      <c r="A130" s="276"/>
      <c r="C130" s="135"/>
      <c r="D130" s="154"/>
      <c r="E130" s="135"/>
      <c r="F130" s="135"/>
      <c r="G130" s="154"/>
      <c r="H130" s="154"/>
      <c r="I130" s="154"/>
      <c r="J130" s="154"/>
      <c r="K130" s="154"/>
      <c r="M130" s="154"/>
    </row>
    <row r="131" spans="1:13">
      <c r="A131" s="276"/>
      <c r="C131" s="135"/>
      <c r="D131" s="154"/>
      <c r="E131" s="135"/>
      <c r="F131" s="135"/>
      <c r="G131" s="154"/>
      <c r="H131" s="154"/>
      <c r="I131" s="154"/>
      <c r="J131" s="154"/>
      <c r="K131" s="154"/>
      <c r="M131" s="154"/>
    </row>
    <row r="132" spans="1:13">
      <c r="A132" s="276"/>
      <c r="C132" s="135"/>
      <c r="D132" s="154"/>
      <c r="E132" s="135"/>
      <c r="F132" s="135"/>
      <c r="G132" s="154"/>
      <c r="H132" s="154"/>
      <c r="I132" s="154"/>
      <c r="J132" s="154"/>
      <c r="K132" s="154"/>
      <c r="M132" s="154"/>
    </row>
    <row r="133" spans="1:13">
      <c r="A133" s="276"/>
      <c r="C133" s="135"/>
      <c r="D133" s="154"/>
      <c r="E133" s="135"/>
      <c r="F133" s="135"/>
      <c r="G133" s="154"/>
      <c r="H133" s="154"/>
      <c r="I133" s="154"/>
      <c r="J133" s="154"/>
      <c r="K133" s="154"/>
      <c r="M133" s="154"/>
    </row>
  </sheetData>
  <sheetProtection algorithmName="SHA-512" hashValue="CYr1yR6wGmuOrh4w6LJJVcDMI7hDlGjE2Sw6YCKgtE9Ka+C/Ss8zc4JUhSkR1DyOLEtuv7Kd3ml9vair5OxwLA==" saltValue="sbfH0KjMx6kYCO/FPDtftw==" spinCount="100000" sheet="1" formatColumns="0" formatRows="0" selectLockedCells="1"/>
  <customSheetViews>
    <customSheetView guid="{F3854C08-3477-4F6D-851C-40DFA3C6F6FE}" scale="85" showPageBreaks="1" fitToPage="1" printArea="1" view="pageBreakPreview" topLeftCell="E1">
      <pane ySplit="10" topLeftCell="A54" activePane="bottomLeft" state="frozen"/>
      <selection pane="bottomLeft" activeCell="E12" sqref="E12"/>
      <rowBreaks count="1" manualBreakCount="1">
        <brk id="26" max="14" man="1"/>
      </rowBreaks>
      <pageMargins left="0" right="0" top="0" bottom="0" header="0" footer="0"/>
      <pageSetup paperSize="9" scale="50" fitToHeight="0" orientation="landscape" r:id="rId1"/>
    </customSheetView>
    <customSheetView guid="{768FBB31-C98F-42D8-8A21-9E4C92CB0C4E}" scale="85" showPageBreaks="1" fitToPage="1" printArea="1" view="pageBreakPreview">
      <pane ySplit="10" topLeftCell="A11" activePane="bottomLeft" state="frozen"/>
      <selection pane="bottomLeft" activeCell="E12" sqref="E12"/>
      <rowBreaks count="1" manualBreakCount="1">
        <brk id="26" max="14" man="1"/>
      </rowBreaks>
      <pageMargins left="0" right="0" top="0" bottom="0" header="0" footer="0"/>
      <pageSetup paperSize="9" scale="50" fitToHeight="0" orientation="landscape" r:id="rId2"/>
    </customSheetView>
    <customSheetView guid="{71DFD631-F0FC-4D77-B088-495FC5677788}" scale="80" showPageBreaks="1" fitToPage="1" printArea="1" view="pageBreakPreview">
      <pane ySplit="10" topLeftCell="A11" activePane="bottomLeft" state="frozen"/>
      <selection pane="bottomLeft" sqref="A1:O1"/>
      <pageMargins left="0" right="0" top="0" bottom="0" header="0" footer="0"/>
      <pageSetup paperSize="9" scale="59" fitToHeight="0" orientation="landscape" r:id="rId3"/>
    </customSheetView>
    <customSheetView guid="{FAE469C4-CC0E-407B-871F-7B3C94956CEC}" scale="80" showPageBreaks="1" fitToPage="1" printArea="1" view="pageBreakPreview">
      <pane ySplit="10" topLeftCell="A11" activePane="bottomLeft" state="frozen"/>
      <selection pane="bottomLeft" activeCell="N19" sqref="N19"/>
      <pageMargins left="0" right="0" top="0" bottom="0" header="0" footer="0"/>
      <pageSetup paperSize="9" scale="59" fitToHeight="0" orientation="landscape" r:id="rId4"/>
    </customSheetView>
  </customSheetViews>
  <mergeCells count="20">
    <mergeCell ref="A100:O100"/>
    <mergeCell ref="K3:M3"/>
    <mergeCell ref="C6:J6"/>
    <mergeCell ref="K4:M4"/>
    <mergeCell ref="A95:M95"/>
    <mergeCell ref="A99:M99"/>
    <mergeCell ref="A96:M96"/>
    <mergeCell ref="A97:M97"/>
    <mergeCell ref="A98:M98"/>
    <mergeCell ref="B81:M81"/>
    <mergeCell ref="A82:M82"/>
    <mergeCell ref="G83:M83"/>
    <mergeCell ref="A1:O1"/>
    <mergeCell ref="A2:O2"/>
    <mergeCell ref="N8:O8"/>
    <mergeCell ref="C7:J7"/>
    <mergeCell ref="C4:J4"/>
    <mergeCell ref="K5:M5"/>
    <mergeCell ref="C5:J5"/>
    <mergeCell ref="C3:J3"/>
  </mergeCells>
  <conditionalFormatting sqref="A100">
    <cfRule type="containsText" dxfId="8" priority="2" stopIfTrue="1" operator="containsText" text="sheet">
      <formula>NOT(ISERROR(SEARCH("sheet",A100)))</formula>
    </cfRule>
    <cfRule type="containsText" dxfId="7" priority="3" stopIfTrue="1" operator="containsText" text="responsive">
      <formula>NOT(ISERROR(SEARCH("responsive",A100)))</formula>
    </cfRule>
  </conditionalFormatting>
  <conditionalFormatting sqref="O99">
    <cfRule type="containsText" dxfId="6" priority="1" stopIfTrue="1" operator="containsText" text="percentage">
      <formula>NOT(ISERROR(SEARCH("percentage",O99)))</formula>
    </cfRule>
  </conditionalFormatting>
  <dataValidations count="1">
    <dataValidation type="decimal" allowBlank="1" showInputMessage="1" showErrorMessage="1" prompt="Please Enter Percentage" sqref="N96" xr:uid="{00000000-0002-0000-0400-000000000000}">
      <formula1>-100</formula1>
      <formula2>100</formula2>
    </dataValidation>
  </dataValidations>
  <pageMargins left="0.45" right="0.45" top="0.75" bottom="0.75" header="0.3" footer="0.3"/>
  <pageSetup paperSize="9" scale="59" fitToHeight="0" orientation="landscape" r:id="rId5"/>
  <rowBreaks count="2" manualBreakCount="2">
    <brk id="21" max="14" man="1"/>
    <brk id="26" max="14" man="1"/>
  </rowBreaks>
  <ignoredErrors>
    <ignoredError sqref="B61"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P27"/>
  <sheetViews>
    <sheetView view="pageBreakPreview" zoomScale="80" zoomScaleNormal="80" zoomScaleSheetLayoutView="80" workbookViewId="0">
      <pane ySplit="9" topLeftCell="A18" activePane="bottomLeft" state="frozen"/>
      <selection pane="bottomLeft" activeCell="J19" sqref="J19"/>
    </sheetView>
  </sheetViews>
  <sheetFormatPr defaultRowHeight="13.5"/>
  <cols>
    <col min="1" max="1" width="5.85546875" style="157" customWidth="1"/>
    <col min="2" max="2" width="11.28515625" style="157" bestFit="1" customWidth="1"/>
    <col min="3" max="3" width="12.7109375" style="157" hidden="1" customWidth="1"/>
    <col min="4" max="4" width="16.5703125" style="157" hidden="1" customWidth="1"/>
    <col min="5" max="5" width="10.85546875" style="157" customWidth="1"/>
    <col min="6" max="6" width="19.5703125" style="283" customWidth="1"/>
    <col min="7" max="7" width="67.5703125" style="157" customWidth="1"/>
    <col min="8" max="8" width="7.7109375" style="157" customWidth="1"/>
    <col min="9" max="9" width="15" style="157" customWidth="1"/>
    <col min="10" max="10" width="21.42578125" style="157" customWidth="1"/>
    <col min="11" max="11" width="24.42578125" style="157" customWidth="1"/>
    <col min="12" max="12" width="24.85546875" style="157" customWidth="1"/>
    <col min="13" max="13" width="32.28515625" style="157" customWidth="1"/>
    <col min="14" max="15" width="32.28515625" style="157" hidden="1" customWidth="1"/>
    <col min="16" max="17" width="32.28515625" style="157" customWidth="1"/>
    <col min="18" max="31" width="9.140625" style="157" customWidth="1"/>
    <col min="32" max="16384" width="9.140625" style="157"/>
  </cols>
  <sheetData>
    <row r="1" spans="1:16" s="156" customFormat="1" ht="39" customHeight="1">
      <c r="A1" s="406" t="str">
        <f>'Name of Bidder'!A1:C1</f>
        <v>Renovation of Residential Quarters at Nellore 400kV Substation</v>
      </c>
      <c r="B1" s="406"/>
      <c r="C1" s="406"/>
      <c r="D1" s="406"/>
      <c r="E1" s="406"/>
      <c r="F1" s="406"/>
      <c r="G1" s="406"/>
      <c r="H1" s="406"/>
      <c r="I1" s="406"/>
      <c r="J1" s="406"/>
      <c r="K1" s="406"/>
      <c r="L1" s="406"/>
      <c r="M1" s="202"/>
      <c r="N1" s="209"/>
      <c r="O1" s="209"/>
      <c r="P1" s="209"/>
    </row>
    <row r="2" spans="1:16" s="156" customFormat="1" ht="16.5" customHeight="1">
      <c r="A2" s="406" t="s">
        <v>267</v>
      </c>
      <c r="B2" s="406"/>
      <c r="C2" s="406"/>
      <c r="D2" s="406"/>
      <c r="E2" s="406"/>
      <c r="F2" s="406"/>
      <c r="G2" s="406"/>
      <c r="H2" s="406"/>
      <c r="I2" s="406"/>
      <c r="J2" s="406"/>
      <c r="K2" s="406"/>
      <c r="L2" s="406"/>
      <c r="M2" s="202"/>
      <c r="N2" s="209"/>
      <c r="O2" s="209"/>
      <c r="P2" s="209"/>
    </row>
    <row r="3" spans="1:16" ht="15.75">
      <c r="A3" s="132" t="s">
        <v>268</v>
      </c>
      <c r="B3" s="132"/>
      <c r="C3" s="132"/>
      <c r="D3" s="408">
        <f>'Name of Bidder'!C9</f>
        <v>0</v>
      </c>
      <c r="E3" s="408"/>
      <c r="F3" s="408"/>
      <c r="G3" s="408"/>
      <c r="H3" s="408"/>
      <c r="I3" s="408"/>
      <c r="J3" s="409" t="s">
        <v>242</v>
      </c>
      <c r="K3" s="409"/>
      <c r="L3" s="409"/>
      <c r="M3" s="132"/>
      <c r="N3" s="210"/>
      <c r="O3" s="210"/>
      <c r="P3" s="210"/>
    </row>
    <row r="4" spans="1:16" ht="15.75">
      <c r="A4" s="408" t="s">
        <v>15</v>
      </c>
      <c r="B4" s="408"/>
      <c r="C4" s="408"/>
      <c r="D4" s="408">
        <f>'Name of Bidder'!C10</f>
        <v>0</v>
      </c>
      <c r="E4" s="408"/>
      <c r="F4" s="408"/>
      <c r="G4" s="408"/>
      <c r="H4" s="408"/>
      <c r="I4" s="408"/>
      <c r="J4" s="409" t="s">
        <v>244</v>
      </c>
      <c r="K4" s="409"/>
      <c r="L4" s="409"/>
      <c r="M4" s="132"/>
      <c r="N4" s="210"/>
      <c r="O4" s="210"/>
      <c r="P4" s="210"/>
    </row>
    <row r="5" spans="1:16" ht="15.75">
      <c r="A5" s="132"/>
      <c r="B5" s="132"/>
      <c r="C5" s="132"/>
      <c r="D5" s="408">
        <f>'Name of Bidder'!C11</f>
        <v>0</v>
      </c>
      <c r="E5" s="408"/>
      <c r="F5" s="408"/>
      <c r="G5" s="408"/>
      <c r="H5" s="408"/>
      <c r="I5" s="408"/>
      <c r="J5" s="409" t="s">
        <v>245</v>
      </c>
      <c r="K5" s="409"/>
      <c r="L5" s="409"/>
      <c r="M5" s="132"/>
      <c r="N5" s="210"/>
      <c r="O5" s="210"/>
      <c r="P5" s="210"/>
    </row>
    <row r="6" spans="1:16" ht="15.75">
      <c r="A6" s="132"/>
      <c r="B6" s="132"/>
      <c r="C6" s="132"/>
      <c r="D6" s="408">
        <f>'Name of Bidder'!C12</f>
        <v>0</v>
      </c>
      <c r="E6" s="408"/>
      <c r="F6" s="408"/>
      <c r="G6" s="408"/>
      <c r="H6" s="408"/>
      <c r="I6" s="408"/>
      <c r="J6" s="132" t="s">
        <v>246</v>
      </c>
      <c r="K6" s="132"/>
      <c r="L6" s="132"/>
      <c r="M6" s="132"/>
      <c r="N6" s="210"/>
      <c r="O6" s="210"/>
      <c r="P6" s="210"/>
    </row>
    <row r="7" spans="1:16" ht="15.75">
      <c r="A7" s="132"/>
      <c r="B7" s="132"/>
      <c r="C7" s="132"/>
      <c r="D7" s="132"/>
      <c r="E7" s="408"/>
      <c r="F7" s="408"/>
      <c r="G7" s="408"/>
      <c r="H7" s="408"/>
      <c r="I7" s="408"/>
      <c r="J7" s="132" t="s">
        <v>247</v>
      </c>
      <c r="K7" s="132"/>
      <c r="L7" s="132"/>
      <c r="M7" s="132"/>
      <c r="N7" s="210"/>
      <c r="O7" s="210"/>
      <c r="P7" s="210"/>
    </row>
    <row r="8" spans="1:16" s="158" customFormat="1" ht="99">
      <c r="A8" s="127" t="s">
        <v>249</v>
      </c>
      <c r="B8" s="127" t="s">
        <v>250</v>
      </c>
      <c r="C8" s="127" t="s">
        <v>269</v>
      </c>
      <c r="D8" s="128" t="s">
        <v>270</v>
      </c>
      <c r="E8" s="128" t="s">
        <v>253</v>
      </c>
      <c r="F8" s="279" t="s">
        <v>254</v>
      </c>
      <c r="G8" s="127" t="s">
        <v>271</v>
      </c>
      <c r="H8" s="127" t="s">
        <v>255</v>
      </c>
      <c r="I8" s="127" t="s">
        <v>256</v>
      </c>
      <c r="J8" s="127" t="s">
        <v>272</v>
      </c>
      <c r="K8" s="127" t="s">
        <v>273</v>
      </c>
      <c r="L8" s="127" t="s">
        <v>259</v>
      </c>
      <c r="M8" s="127" t="s">
        <v>274</v>
      </c>
      <c r="N8" s="208"/>
      <c r="O8" s="208"/>
      <c r="P8" s="211">
        <f>COUNTIF(J12:J12,"")+COUNTIF(J14:J15,"")+COUNTIF(J17:J22,"")</f>
        <v>9</v>
      </c>
    </row>
    <row r="9" spans="1:16" ht="16.5">
      <c r="A9" s="203">
        <v>1</v>
      </c>
      <c r="B9" s="203">
        <v>2</v>
      </c>
      <c r="C9" s="203">
        <v>2</v>
      </c>
      <c r="D9" s="203">
        <v>3</v>
      </c>
      <c r="E9" s="204">
        <v>3</v>
      </c>
      <c r="F9" s="284">
        <v>4</v>
      </c>
      <c r="G9" s="205">
        <v>5</v>
      </c>
      <c r="H9" s="205">
        <v>6</v>
      </c>
      <c r="I9" s="205">
        <v>7</v>
      </c>
      <c r="J9" s="205">
        <v>8</v>
      </c>
      <c r="K9" s="206" t="s">
        <v>357</v>
      </c>
      <c r="L9" s="206" t="s">
        <v>358</v>
      </c>
      <c r="M9" s="206"/>
      <c r="N9" s="210"/>
      <c r="O9" s="210"/>
      <c r="P9" s="211">
        <f>COUNTIF(I11:I23,"&gt;0")</f>
        <v>9</v>
      </c>
    </row>
    <row r="10" spans="1:16" ht="30.75" customHeight="1">
      <c r="A10" s="222" t="s">
        <v>275</v>
      </c>
      <c r="B10" s="223"/>
      <c r="C10" s="224"/>
      <c r="D10" s="224"/>
      <c r="E10" s="225"/>
      <c r="F10" s="280"/>
      <c r="G10" s="230" t="s">
        <v>276</v>
      </c>
      <c r="H10" s="226"/>
      <c r="I10" s="227"/>
      <c r="J10" s="228"/>
      <c r="K10" s="229"/>
      <c r="L10" s="229"/>
      <c r="M10" s="229"/>
      <c r="N10" s="210"/>
      <c r="O10" s="210"/>
      <c r="P10" s="211"/>
    </row>
    <row r="11" spans="1:16" ht="15.75">
      <c r="A11" s="148"/>
      <c r="B11" s="278"/>
      <c r="C11" s="203"/>
      <c r="D11" s="237"/>
      <c r="E11" s="212"/>
      <c r="F11" s="238"/>
      <c r="G11" s="63" t="s">
        <v>507</v>
      </c>
      <c r="H11" s="273"/>
      <c r="I11" s="235"/>
      <c r="J11" s="238"/>
      <c r="K11" s="238"/>
      <c r="L11" s="277"/>
      <c r="M11" s="207"/>
      <c r="N11" s="210" t="b">
        <f t="shared" ref="N11" si="0">ISBLANK(J11)</f>
        <v>1</v>
      </c>
      <c r="O11" s="210" t="b">
        <f t="shared" ref="O11" si="1">AND(N11=FALSE,J11=0)</f>
        <v>0</v>
      </c>
      <c r="P11" s="211"/>
    </row>
    <row r="12" spans="1:16" ht="99">
      <c r="A12" s="148">
        <v>1</v>
      </c>
      <c r="B12" s="278" t="s">
        <v>498</v>
      </c>
      <c r="C12" s="203"/>
      <c r="D12" s="237"/>
      <c r="E12" s="212">
        <v>0.18</v>
      </c>
      <c r="F12" s="281"/>
      <c r="G12" s="357" t="s">
        <v>508</v>
      </c>
      <c r="H12" s="359" t="s">
        <v>261</v>
      </c>
      <c r="I12" s="292">
        <v>500</v>
      </c>
      <c r="J12" s="236"/>
      <c r="K12" s="238">
        <f>ROUND(J12*I12,2)</f>
        <v>0</v>
      </c>
      <c r="L12" s="277">
        <f t="shared" ref="L12" si="2">IF(F12="",K12*E12,K12*F12)</f>
        <v>0</v>
      </c>
      <c r="M12" s="207" t="str">
        <f t="shared" ref="M12:M22" si="3">IF($P$9&lt;&gt;$P$8,IF(OR(J12="",J12=0),"Included in other item",""),"")</f>
        <v/>
      </c>
      <c r="N12" s="210"/>
      <c r="O12" s="210"/>
      <c r="P12" s="211"/>
    </row>
    <row r="13" spans="1:16" ht="16.5">
      <c r="A13" s="148"/>
      <c r="B13" s="278"/>
      <c r="C13" s="203"/>
      <c r="D13" s="237"/>
      <c r="E13" s="212"/>
      <c r="F13" s="356"/>
      <c r="G13" s="353" t="s">
        <v>488</v>
      </c>
      <c r="H13" s="273"/>
      <c r="I13" s="235"/>
      <c r="J13" s="358"/>
      <c r="K13" s="238"/>
      <c r="L13" s="277"/>
      <c r="M13" s="207"/>
      <c r="N13" s="210"/>
      <c r="O13" s="210"/>
      <c r="P13" s="211"/>
    </row>
    <row r="14" spans="1:16" ht="47.25">
      <c r="A14" s="148">
        <f>+A11+1</f>
        <v>1</v>
      </c>
      <c r="B14" s="342" t="s">
        <v>498</v>
      </c>
      <c r="C14" s="203"/>
      <c r="D14" s="237"/>
      <c r="E14" s="212">
        <v>0.18</v>
      </c>
      <c r="F14" s="281"/>
      <c r="G14" s="316" t="s">
        <v>489</v>
      </c>
      <c r="H14" s="291" t="s">
        <v>504</v>
      </c>
      <c r="I14" s="292">
        <v>1267</v>
      </c>
      <c r="J14" s="236"/>
      <c r="K14" s="238">
        <f t="shared" ref="K14" si="4">ROUND(J14*I14,2)</f>
        <v>0</v>
      </c>
      <c r="L14" s="277">
        <f t="shared" ref="L14" si="5">IF(F14="",K14*E14,K14*F14)</f>
        <v>0</v>
      </c>
      <c r="M14" s="207" t="str">
        <f t="shared" si="3"/>
        <v/>
      </c>
      <c r="N14" s="210"/>
      <c r="O14" s="210"/>
      <c r="P14" s="211"/>
    </row>
    <row r="15" spans="1:16" ht="47.25">
      <c r="A15" s="148">
        <f>+A14+1</f>
        <v>2</v>
      </c>
      <c r="B15" s="312" t="s">
        <v>498</v>
      </c>
      <c r="C15" s="203"/>
      <c r="D15" s="237"/>
      <c r="E15" s="212">
        <v>0.18</v>
      </c>
      <c r="F15" s="281"/>
      <c r="G15" s="316" t="s">
        <v>490</v>
      </c>
      <c r="H15" s="291" t="s">
        <v>504</v>
      </c>
      <c r="I15" s="292">
        <v>585</v>
      </c>
      <c r="J15" s="236"/>
      <c r="K15" s="238"/>
      <c r="L15" s="277">
        <f t="shared" ref="L15:L22" si="6">IF(F15="",K15*E15,K15*F15)</f>
        <v>0</v>
      </c>
      <c r="M15" s="207" t="str">
        <f t="shared" si="3"/>
        <v/>
      </c>
      <c r="N15" s="210"/>
      <c r="O15" s="210"/>
      <c r="P15" s="211"/>
    </row>
    <row r="16" spans="1:16" ht="47.25">
      <c r="A16" s="148">
        <f t="shared" ref="A16" si="7">+A15+1</f>
        <v>3</v>
      </c>
      <c r="B16" s="312" t="s">
        <v>498</v>
      </c>
      <c r="C16" s="203"/>
      <c r="D16" s="237"/>
      <c r="E16" s="212"/>
      <c r="F16" s="356"/>
      <c r="G16" s="316" t="s">
        <v>491</v>
      </c>
      <c r="H16" s="327"/>
      <c r="I16" s="292"/>
      <c r="J16" s="238"/>
      <c r="K16" s="238"/>
      <c r="L16" s="277"/>
      <c r="M16" s="207"/>
      <c r="N16" s="210"/>
      <c r="O16" s="210"/>
      <c r="P16" s="211"/>
    </row>
    <row r="17" spans="1:16" ht="15.75">
      <c r="A17" s="355" t="s">
        <v>499</v>
      </c>
      <c r="B17" s="278"/>
      <c r="C17" s="203"/>
      <c r="D17" s="237"/>
      <c r="E17" s="212">
        <v>0.18</v>
      </c>
      <c r="F17" s="281"/>
      <c r="G17" s="354" t="s">
        <v>492</v>
      </c>
      <c r="H17" s="327" t="s">
        <v>401</v>
      </c>
      <c r="I17" s="292">
        <v>230</v>
      </c>
      <c r="J17" s="236"/>
      <c r="K17" s="238">
        <f t="shared" ref="K17:K22" si="8">ROUND(J17*I17,2)</f>
        <v>0</v>
      </c>
      <c r="L17" s="277">
        <f t="shared" si="6"/>
        <v>0</v>
      </c>
      <c r="M17" s="207" t="str">
        <f t="shared" si="3"/>
        <v/>
      </c>
      <c r="N17" s="210"/>
      <c r="O17" s="210"/>
      <c r="P17" s="211"/>
    </row>
    <row r="18" spans="1:16" ht="15.75">
      <c r="A18" s="355" t="s">
        <v>277</v>
      </c>
      <c r="B18" s="278"/>
      <c r="C18" s="203"/>
      <c r="D18" s="237"/>
      <c r="E18" s="212">
        <v>0.18</v>
      </c>
      <c r="F18" s="281"/>
      <c r="G18" s="354" t="s">
        <v>493</v>
      </c>
      <c r="H18" s="327" t="s">
        <v>401</v>
      </c>
      <c r="I18" s="292">
        <v>234</v>
      </c>
      <c r="J18" s="236"/>
      <c r="K18" s="238">
        <f t="shared" si="8"/>
        <v>0</v>
      </c>
      <c r="L18" s="277">
        <f t="shared" si="6"/>
        <v>0</v>
      </c>
      <c r="M18" s="207" t="str">
        <f t="shared" si="3"/>
        <v/>
      </c>
      <c r="N18" s="210"/>
      <c r="O18" s="210"/>
      <c r="P18" s="211"/>
    </row>
    <row r="19" spans="1:16" ht="15.75">
      <c r="A19" s="355" t="s">
        <v>500</v>
      </c>
      <c r="B19" s="278"/>
      <c r="C19" s="203"/>
      <c r="D19" s="237"/>
      <c r="E19" s="212">
        <v>0.18</v>
      </c>
      <c r="F19" s="281"/>
      <c r="G19" s="354" t="s">
        <v>494</v>
      </c>
      <c r="H19" s="327" t="s">
        <v>401</v>
      </c>
      <c r="I19" s="292">
        <v>80</v>
      </c>
      <c r="J19" s="236"/>
      <c r="K19" s="238">
        <f t="shared" si="8"/>
        <v>0</v>
      </c>
      <c r="L19" s="277">
        <f t="shared" si="6"/>
        <v>0</v>
      </c>
      <c r="M19" s="207" t="str">
        <f t="shared" si="3"/>
        <v/>
      </c>
      <c r="N19" s="210"/>
      <c r="O19" s="210"/>
      <c r="P19" s="211"/>
    </row>
    <row r="20" spans="1:16" ht="15.75">
      <c r="A20" s="355" t="s">
        <v>501</v>
      </c>
      <c r="B20" s="278"/>
      <c r="C20" s="203"/>
      <c r="D20" s="237"/>
      <c r="E20" s="212">
        <v>0.18</v>
      </c>
      <c r="F20" s="281"/>
      <c r="G20" s="354" t="s">
        <v>495</v>
      </c>
      <c r="H20" s="327" t="s">
        <v>401</v>
      </c>
      <c r="I20" s="292">
        <v>80</v>
      </c>
      <c r="J20" s="236"/>
      <c r="K20" s="238">
        <f t="shared" si="8"/>
        <v>0</v>
      </c>
      <c r="L20" s="277">
        <f t="shared" si="6"/>
        <v>0</v>
      </c>
      <c r="M20" s="207" t="str">
        <f t="shared" si="3"/>
        <v/>
      </c>
      <c r="N20" s="210"/>
      <c r="O20" s="210"/>
      <c r="P20" s="211"/>
    </row>
    <row r="21" spans="1:16" ht="15.75">
      <c r="A21" s="355" t="s">
        <v>502</v>
      </c>
      <c r="B21" s="278"/>
      <c r="C21" s="203"/>
      <c r="D21" s="237"/>
      <c r="E21" s="212">
        <v>0.18</v>
      </c>
      <c r="F21" s="281"/>
      <c r="G21" s="354" t="s">
        <v>496</v>
      </c>
      <c r="H21" s="327" t="s">
        <v>401</v>
      </c>
      <c r="I21" s="292">
        <v>78</v>
      </c>
      <c r="J21" s="236"/>
      <c r="K21" s="238">
        <f t="shared" si="8"/>
        <v>0</v>
      </c>
      <c r="L21" s="277">
        <f t="shared" si="6"/>
        <v>0</v>
      </c>
      <c r="M21" s="207" t="str">
        <f t="shared" si="3"/>
        <v/>
      </c>
      <c r="N21" s="210"/>
      <c r="O21" s="210"/>
      <c r="P21" s="211"/>
    </row>
    <row r="22" spans="1:16" ht="36.75" customHeight="1">
      <c r="A22" s="355" t="s">
        <v>503</v>
      </c>
      <c r="B22" s="278"/>
      <c r="C22" s="203"/>
      <c r="D22" s="237"/>
      <c r="E22" s="212">
        <v>0.18</v>
      </c>
      <c r="F22" s="281"/>
      <c r="G22" s="354" t="s">
        <v>497</v>
      </c>
      <c r="H22" s="327" t="s">
        <v>401</v>
      </c>
      <c r="I22" s="292">
        <v>156</v>
      </c>
      <c r="J22" s="236"/>
      <c r="K22" s="238">
        <f t="shared" si="8"/>
        <v>0</v>
      </c>
      <c r="L22" s="277">
        <f t="shared" si="6"/>
        <v>0</v>
      </c>
      <c r="M22" s="207" t="str">
        <f t="shared" si="3"/>
        <v/>
      </c>
      <c r="N22" s="210"/>
      <c r="O22" s="210"/>
      <c r="P22" s="211"/>
    </row>
    <row r="23" spans="1:16" ht="16.5">
      <c r="A23" s="222"/>
      <c r="B23" s="223"/>
      <c r="C23" s="224"/>
      <c r="D23" s="224"/>
      <c r="E23" s="225"/>
      <c r="F23" s="280"/>
      <c r="G23" s="230" t="s">
        <v>505</v>
      </c>
      <c r="H23" s="226"/>
      <c r="I23" s="227"/>
      <c r="J23" s="228"/>
      <c r="K23" s="241">
        <f>SUM(K12:K22)</f>
        <v>0</v>
      </c>
      <c r="L23" s="241">
        <f>SUM(L12:L22)</f>
        <v>0</v>
      </c>
      <c r="M23" s="229"/>
      <c r="N23" s="210"/>
      <c r="O23" s="210"/>
      <c r="P23" s="211"/>
    </row>
    <row r="24" spans="1:16" ht="53.25" customHeight="1">
      <c r="A24" s="231"/>
      <c r="B24" s="231"/>
      <c r="C24" s="231"/>
      <c r="D24" s="231"/>
      <c r="E24" s="231"/>
      <c r="F24" s="282"/>
      <c r="G24" s="421" t="s">
        <v>506</v>
      </c>
      <c r="H24" s="421"/>
      <c r="I24" s="421"/>
      <c r="J24" s="421"/>
      <c r="K24" s="253" t="str">
        <f>IF(P9=P8,"",SUM(K12:K22))</f>
        <v/>
      </c>
      <c r="L24" s="253" t="str">
        <f>IF(P9=P8,"",SUM(L11:L22))</f>
        <v/>
      </c>
      <c r="M24" s="232"/>
      <c r="N24" s="153" t="str">
        <f>IF(COUNTIF(N6:N23,"TRUE"),"False","Sheet OK")</f>
        <v>False</v>
      </c>
      <c r="O24" s="210"/>
      <c r="P24" s="210"/>
    </row>
    <row r="25" spans="1:16" ht="39" customHeight="1">
      <c r="A25" s="420" t="str">
        <f>IF(K24="","As all the line items are Left Blank the bid is considered as Non-responsive","Sheet OK")</f>
        <v>As all the line items are Left Blank the bid is considered as Non-responsive</v>
      </c>
      <c r="B25" s="420"/>
      <c r="C25" s="420"/>
      <c r="D25" s="420"/>
      <c r="E25" s="420"/>
      <c r="F25" s="420"/>
      <c r="G25" s="420"/>
      <c r="H25" s="420"/>
      <c r="I25" s="420"/>
      <c r="J25" s="420"/>
      <c r="K25" s="420"/>
      <c r="L25" s="420"/>
      <c r="M25" s="420"/>
      <c r="N25" s="210"/>
      <c r="O25" s="210"/>
      <c r="P25" s="210"/>
    </row>
    <row r="27" spans="1:16">
      <c r="N27" s="159" t="str">
        <f>IF(COUNTIF(N24:N26,"TRUE"),"False","Sheet OK")</f>
        <v>Sheet OK</v>
      </c>
      <c r="O27" s="159"/>
    </row>
  </sheetData>
  <sheetProtection algorithmName="SHA-512" hashValue="+TfHr1wZsjLkFIOyT4V8zk8DTey78WixfyodhM7HiXU7HTYyDUtbC7xpln1pNrhCFasDa5YPrlDBwqytidQUgw==" saltValue="Y7UMFxoHS8cdIThgAwpElg==" spinCount="100000" sheet="1" formatColumns="0" formatRows="0" selectLockedCells="1"/>
  <customSheetViews>
    <customSheetView guid="{F3854C08-3477-4F6D-851C-40DFA3C6F6FE}" scale="70" showPageBreaks="1" fitToPage="1" printArea="1" hiddenColumns="1" view="pageBreakPreview">
      <pane ySplit="9" topLeftCell="A29" activePane="bottomLeft" state="frozen"/>
      <selection pane="bottomLeft" activeCell="D11" sqref="D11"/>
      <pageMargins left="0" right="0" top="0" bottom="0" header="0" footer="0"/>
      <pageSetup paperSize="9" scale="26" orientation="landscape" r:id="rId1"/>
    </customSheetView>
    <customSheetView guid="{768FBB31-C98F-42D8-8A21-9E4C92CB0C4E}" scale="85" showPageBreaks="1" fitToPage="1" printArea="1" hiddenColumns="1" view="pageBreakPreview">
      <pane ySplit="9" topLeftCell="A10" activePane="bottomLeft" state="frozen"/>
      <selection pane="bottomLeft" activeCell="D13" sqref="D13"/>
      <pageMargins left="0" right="0" top="0" bottom="0" header="0" footer="0"/>
      <pageSetup paperSize="9" scale="26" orientation="landscape" r:id="rId2"/>
    </customSheetView>
    <customSheetView guid="{71DFD631-F0FC-4D77-B088-495FC5677788}" scale="90" showPageBreaks="1" fitToPage="1" printArea="1" view="pageBreakPreview">
      <selection activeCell="G17" sqref="G17"/>
      <pageMargins left="0" right="0" top="0" bottom="0" header="0" footer="0"/>
      <pageSetup paperSize="9" scale="72" orientation="landscape" r:id="rId3"/>
    </customSheetView>
    <customSheetView guid="{FAE469C4-CC0E-407B-871F-7B3C94956CEC}" scale="90" showPageBreaks="1" fitToPage="1" printArea="1" view="pageBreakPreview">
      <selection activeCell="G17" sqref="G17"/>
      <pageMargins left="0" right="0" top="0" bottom="0" header="0" footer="0"/>
      <pageSetup paperSize="9" scale="72" orientation="landscape" r:id="rId4"/>
    </customSheetView>
  </customSheetViews>
  <mergeCells count="13">
    <mergeCell ref="A25:M25"/>
    <mergeCell ref="A1:L1"/>
    <mergeCell ref="A4:C4"/>
    <mergeCell ref="D3:I3"/>
    <mergeCell ref="D5:I5"/>
    <mergeCell ref="E7:I7"/>
    <mergeCell ref="G24:J24"/>
    <mergeCell ref="J3:L3"/>
    <mergeCell ref="J4:L4"/>
    <mergeCell ref="D4:I4"/>
    <mergeCell ref="D6:I6"/>
    <mergeCell ref="J5:L5"/>
    <mergeCell ref="A2:L2"/>
  </mergeCells>
  <conditionalFormatting sqref="A25:M25">
    <cfRule type="containsText" dxfId="5" priority="11" stopIfTrue="1" operator="containsText" text="sheet">
      <formula>NOT(ISERROR(SEARCH("sheet",A25)))</formula>
    </cfRule>
    <cfRule type="containsText" dxfId="4" priority="12" stopIfTrue="1" operator="containsText" text="Non-responsive">
      <formula>NOT(ISERROR(SEARCH("Non-responsive",A25)))</formula>
    </cfRule>
  </conditionalFormatting>
  <conditionalFormatting sqref="M11:M22">
    <cfRule type="containsText" dxfId="3" priority="8" operator="containsText" text="included">
      <formula>NOT(ISERROR(SEARCH("included",M11)))</formula>
    </cfRule>
  </conditionalFormatting>
  <dataValidations xWindow="856" yWindow="665" count="2">
    <dataValidation allowBlank="1" showInputMessage="1" showErrorMessage="1" prompt="Please Enter SAC Code" sqref="D11:D22" xr:uid="{00000000-0002-0000-0500-000000000000}"/>
    <dataValidation type="decimal" operator="greaterThanOrEqual" allowBlank="1" showInputMessage="1" showErrorMessage="1" errorTitle="ERROR" error="Enter any positive value including zero._x000a_Items against which price entered as zero shall be deemed to be covered in other BOQ item/s." prompt="Enter any positive value including zero._x000a_Items against which price entered as zero shall be deemed to be covered in other BOQ item/s." sqref="J11:J22" xr:uid="{00000000-0002-0000-0500-000001000000}">
      <formula1>0</formula1>
    </dataValidation>
  </dataValidations>
  <pageMargins left="0.7" right="0.7" top="0.75" bottom="0.75" header="0.3" footer="0.3"/>
  <pageSetup paperSize="9" scale="60" orientation="landscape"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A1:D26"/>
  <sheetViews>
    <sheetView view="pageBreakPreview" topLeftCell="A11" zoomScaleNormal="100" zoomScaleSheetLayoutView="100" workbookViewId="0">
      <selection activeCell="K21" sqref="K21"/>
    </sheetView>
  </sheetViews>
  <sheetFormatPr defaultRowHeight="13.5"/>
  <cols>
    <col min="1" max="1" width="10.140625" style="160" bestFit="1" customWidth="1"/>
    <col min="2" max="2" width="41.140625" style="160" customWidth="1"/>
    <col min="3" max="3" width="16.42578125" style="160" customWidth="1"/>
    <col min="4" max="4" width="24" style="166" customWidth="1"/>
    <col min="5" max="16384" width="9.140625" style="160"/>
  </cols>
  <sheetData>
    <row r="1" spans="1:4" ht="57.75" customHeight="1">
      <c r="A1" s="365" t="str">
        <f>'Name of Bidder'!A1</f>
        <v>Renovation of Residential Quarters at Nellore 400kV Substation</v>
      </c>
      <c r="B1" s="365"/>
      <c r="C1" s="365"/>
      <c r="D1" s="365"/>
    </row>
    <row r="2" spans="1:4" ht="16.5">
      <c r="A2" s="365" t="s">
        <v>278</v>
      </c>
      <c r="B2" s="365"/>
      <c r="C2" s="365"/>
      <c r="D2" s="365"/>
    </row>
    <row r="3" spans="1:4">
      <c r="A3" s="433" t="s">
        <v>243</v>
      </c>
      <c r="B3" s="433"/>
      <c r="C3" s="433" t="s">
        <v>242</v>
      </c>
      <c r="D3" s="433"/>
    </row>
    <row r="4" spans="1:4">
      <c r="A4" s="254" t="s">
        <v>14</v>
      </c>
      <c r="B4" s="255">
        <f>'Name of Bidder'!C9</f>
        <v>0</v>
      </c>
      <c r="C4" s="254" t="s">
        <v>244</v>
      </c>
      <c r="D4" s="256"/>
    </row>
    <row r="5" spans="1:4" ht="16.5">
      <c r="A5" s="254" t="s">
        <v>15</v>
      </c>
      <c r="B5" s="255">
        <f>'Schedule-I'!C5</f>
        <v>0</v>
      </c>
      <c r="C5" s="435" t="s">
        <v>245</v>
      </c>
      <c r="D5" s="435"/>
    </row>
    <row r="6" spans="1:4" ht="16.5">
      <c r="A6" s="257"/>
      <c r="B6" s="255">
        <f>'Schedule-I'!C6</f>
        <v>0</v>
      </c>
      <c r="C6" s="62" t="s">
        <v>246</v>
      </c>
      <c r="D6" s="126"/>
    </row>
    <row r="7" spans="1:4" ht="16.5">
      <c r="A7" s="257"/>
      <c r="B7" s="255">
        <f>'Schedule-I'!C7</f>
        <v>0</v>
      </c>
      <c r="C7" s="62" t="s">
        <v>279</v>
      </c>
      <c r="D7" s="126"/>
    </row>
    <row r="8" spans="1:4" ht="16.5">
      <c r="A8" s="257"/>
      <c r="B8" s="255"/>
      <c r="C8" s="62" t="s">
        <v>280</v>
      </c>
      <c r="D8" s="126"/>
    </row>
    <row r="9" spans="1:4" ht="15">
      <c r="A9" s="161" t="s">
        <v>249</v>
      </c>
      <c r="B9" s="434" t="s">
        <v>281</v>
      </c>
      <c r="C9" s="434"/>
      <c r="D9" s="162" t="s">
        <v>282</v>
      </c>
    </row>
    <row r="10" spans="1:4" ht="15">
      <c r="A10" s="163">
        <v>1.1000000000000001</v>
      </c>
      <c r="B10" s="430" t="s">
        <v>283</v>
      </c>
      <c r="C10" s="430"/>
      <c r="D10" s="258"/>
    </row>
    <row r="11" spans="1:4" ht="83.25" customHeight="1">
      <c r="A11" s="163"/>
      <c r="B11" s="429" t="str">
        <f>"Supply &amp; Installation Charges- Schedule Civil &amp; Electrical Items for " &amp;A1</f>
        <v>Supply &amp; Installation Charges- Schedule Civil &amp; Electrical Items for Renovation of Residential Quarters at Nellore 400kV Substation</v>
      </c>
      <c r="C11" s="429"/>
      <c r="D11" s="259" t="str">
        <f>'Schedule-I'!N98</f>
        <v/>
      </c>
    </row>
    <row r="12" spans="1:4" ht="15">
      <c r="A12" s="163">
        <v>1.2</v>
      </c>
      <c r="B12" s="430" t="s">
        <v>284</v>
      </c>
      <c r="C12" s="430"/>
      <c r="D12" s="259"/>
    </row>
    <row r="13" spans="1:4" ht="88.5" customHeight="1">
      <c r="A13" s="163"/>
      <c r="B13" s="429" t="str">
        <f>"Supply &amp; Installation Charges- Non-Schedule Civil &amp; Electrical Items for " &amp; A1</f>
        <v>Supply &amp; Installation Charges- Non-Schedule Civil &amp; Electrical Items for Renovation of Residential Quarters at Nellore 400kV Substation</v>
      </c>
      <c r="C13" s="429"/>
      <c r="D13" s="260" t="str">
        <f>'Schedule-II'!K24</f>
        <v/>
      </c>
    </row>
    <row r="14" spans="1:4" ht="15">
      <c r="A14" s="163"/>
      <c r="B14" s="425"/>
      <c r="C14" s="426"/>
      <c r="D14" s="260"/>
    </row>
    <row r="15" spans="1:4" ht="33.75" customHeight="1">
      <c r="A15" s="163" t="s">
        <v>285</v>
      </c>
      <c r="B15" s="427" t="s">
        <v>359</v>
      </c>
      <c r="C15" s="428"/>
      <c r="D15" s="164" t="str">
        <f>IF(OR(D11="",D13=""),"Non-responsive Bid",D11+D13)</f>
        <v>Non-responsive Bid</v>
      </c>
    </row>
    <row r="16" spans="1:4" ht="15">
      <c r="A16" s="163"/>
      <c r="B16" s="431"/>
      <c r="C16" s="432"/>
      <c r="D16" s="164"/>
    </row>
    <row r="17" spans="1:4" ht="15">
      <c r="A17" s="163" t="s">
        <v>286</v>
      </c>
      <c r="B17" s="430" t="s">
        <v>287</v>
      </c>
      <c r="C17" s="430"/>
      <c r="D17" s="164"/>
    </row>
    <row r="18" spans="1:4" ht="15">
      <c r="A18" s="163"/>
      <c r="B18" s="429" t="s">
        <v>288</v>
      </c>
      <c r="C18" s="429"/>
      <c r="D18" s="164" t="str">
        <f>'Schedule-I'!O99</f>
        <v/>
      </c>
    </row>
    <row r="19" spans="1:4" ht="15">
      <c r="A19" s="163"/>
      <c r="B19" s="429" t="s">
        <v>289</v>
      </c>
      <c r="C19" s="429"/>
      <c r="D19" s="164" t="str">
        <f>'Schedule-II'!L24</f>
        <v/>
      </c>
    </row>
    <row r="20" spans="1:4" ht="35.25" customHeight="1">
      <c r="A20" s="163"/>
      <c r="B20" s="422" t="s">
        <v>290</v>
      </c>
      <c r="C20" s="422"/>
      <c r="D20" s="164" t="str">
        <f>IF(OR(D11="",D13=""),"Non-responsive Bid",D18+D19)</f>
        <v>Non-responsive Bid</v>
      </c>
    </row>
    <row r="21" spans="1:4" ht="15.75">
      <c r="A21" s="163"/>
      <c r="B21" s="423"/>
      <c r="C21" s="424"/>
      <c r="D21" s="165"/>
    </row>
    <row r="22" spans="1:4" ht="16.5">
      <c r="A22" s="163" t="s">
        <v>291</v>
      </c>
      <c r="B22" s="422" t="s">
        <v>292</v>
      </c>
      <c r="C22" s="422"/>
      <c r="D22" s="164" t="str">
        <f>IF(OR(D11="",D13=""),"Non-responsive Bid",D15+D20)</f>
        <v>Non-responsive Bid</v>
      </c>
    </row>
    <row r="23" spans="1:4">
      <c r="A23" s="261"/>
      <c r="B23" s="262"/>
      <c r="C23" s="262"/>
      <c r="D23" s="263"/>
    </row>
    <row r="24" spans="1:4">
      <c r="A24" s="264"/>
      <c r="B24" s="265"/>
      <c r="C24" s="265"/>
      <c r="D24" s="266"/>
    </row>
    <row r="25" spans="1:4">
      <c r="A25" s="267" t="s">
        <v>293</v>
      </c>
      <c r="B25" s="265">
        <f>'Name of Bidder'!C20</f>
        <v>0</v>
      </c>
      <c r="C25" s="254" t="s">
        <v>294</v>
      </c>
      <c r="D25" s="266">
        <f>'Name of Bidder'!C17</f>
        <v>0</v>
      </c>
    </row>
    <row r="26" spans="1:4">
      <c r="A26" s="268" t="s">
        <v>295</v>
      </c>
      <c r="B26" s="269">
        <f>'Name of Bidder'!C21</f>
        <v>0</v>
      </c>
      <c r="C26" s="270" t="s">
        <v>296</v>
      </c>
      <c r="D26" s="271">
        <f>'Name of Bidder'!C18</f>
        <v>0</v>
      </c>
    </row>
  </sheetData>
  <sheetProtection algorithmName="SHA-512" hashValue="I3UNSke8U3tr8VteDYQQq49Qcp/Bm9CGUClbZL7iLLoTYFoxo+G5JLEWrjMqtgRK95C13qAluoqqbQ9Rk6c9Lw==" saltValue="gZLp1oo7z4qf3re6jusgyQ==" spinCount="100000" sheet="1" objects="1" scenarios="1"/>
  <customSheetViews>
    <customSheetView guid="{F3854C08-3477-4F6D-851C-40DFA3C6F6FE}" showPageBreaks="1" fitToPage="1" view="pageBreakPreview" topLeftCell="A4">
      <selection activeCell="D11" sqref="D11"/>
      <pageMargins left="0" right="0" top="0" bottom="0" header="0" footer="0"/>
      <pageSetup paperSize="9" orientation="portrait" r:id="rId1"/>
    </customSheetView>
    <customSheetView guid="{768FBB31-C98F-42D8-8A21-9E4C92CB0C4E}" showPageBreaks="1" fitToPage="1" view="pageBreakPreview">
      <selection activeCell="G16" sqref="G16"/>
      <pageMargins left="0" right="0" top="0" bottom="0" header="0" footer="0"/>
      <pageSetup paperSize="9" orientation="portrait" r:id="rId2"/>
    </customSheetView>
    <customSheetView guid="{71DFD631-F0FC-4D77-B088-495FC5677788}" showPageBreaks="1" fitToPage="1" view="pageBreakPreview">
      <selection activeCell="N15" sqref="N15"/>
      <pageMargins left="0" right="0" top="0" bottom="0" header="0" footer="0"/>
      <pageSetup paperSize="9" orientation="portrait" r:id="rId3"/>
    </customSheetView>
    <customSheetView guid="{FAE469C4-CC0E-407B-871F-7B3C94956CEC}" showPageBreaks="1" fitToPage="1" view="pageBreakPreview">
      <selection activeCell="N15" sqref="N15"/>
      <pageMargins left="0" right="0" top="0" bottom="0" header="0" footer="0"/>
      <pageSetup paperSize="9" orientation="portrait" r:id="rId4"/>
    </customSheetView>
  </customSheetViews>
  <mergeCells count="19">
    <mergeCell ref="A1:D1"/>
    <mergeCell ref="A2:D2"/>
    <mergeCell ref="A3:B3"/>
    <mergeCell ref="C3:D3"/>
    <mergeCell ref="B9:C9"/>
    <mergeCell ref="C5:D5"/>
    <mergeCell ref="B10:C10"/>
    <mergeCell ref="B11:C11"/>
    <mergeCell ref="B12:C12"/>
    <mergeCell ref="B13:C13"/>
    <mergeCell ref="B16:C16"/>
    <mergeCell ref="B20:C20"/>
    <mergeCell ref="B21:C21"/>
    <mergeCell ref="B22:C22"/>
    <mergeCell ref="B14:C14"/>
    <mergeCell ref="B15:C15"/>
    <mergeCell ref="B18:C18"/>
    <mergeCell ref="B19:C19"/>
    <mergeCell ref="B17:C17"/>
  </mergeCells>
  <conditionalFormatting sqref="D15">
    <cfRule type="containsText" dxfId="2" priority="3" stopIfTrue="1" operator="containsText" text="Non-responsive Bid">
      <formula>NOT(ISERROR(SEARCH("Non-responsive Bid",D15)))</formula>
    </cfRule>
  </conditionalFormatting>
  <conditionalFormatting sqref="D20">
    <cfRule type="containsText" dxfId="1" priority="2" stopIfTrue="1" operator="containsText" text="Non-responsive Bid">
      <formula>NOT(ISERROR(SEARCH("Non-responsive Bid",D20)))</formula>
    </cfRule>
  </conditionalFormatting>
  <conditionalFormatting sqref="D22">
    <cfRule type="containsText" dxfId="0" priority="1" stopIfTrue="1" operator="containsText" text="Non-responsive Bid">
      <formula>NOT(ISERROR(SEARCH("Non-responsive Bid",D22)))</formula>
    </cfRule>
  </conditionalFormatting>
  <pageMargins left="0.7" right="0.7" top="0.75" bottom="0.75" header="0.3" footer="0.3"/>
  <pageSetup paperSize="9" orientation="portrait"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AB53"/>
  <sheetViews>
    <sheetView view="pageBreakPreview" topLeftCell="A15" zoomScaleNormal="100" zoomScaleSheetLayoutView="100" workbookViewId="0">
      <selection activeCell="D43" sqref="D43:F43"/>
    </sheetView>
  </sheetViews>
  <sheetFormatPr defaultRowHeight="12.75"/>
  <cols>
    <col min="1" max="2" width="10.7109375" style="170" customWidth="1"/>
    <col min="3" max="3" width="14.7109375" style="170" customWidth="1"/>
    <col min="4" max="4" width="20.7109375" style="170" customWidth="1"/>
    <col min="5" max="5" width="12.7109375" style="170" customWidth="1"/>
    <col min="6" max="6" width="34.140625" style="170" customWidth="1"/>
    <col min="7" max="25" width="9.140625" style="170"/>
    <col min="26" max="26" width="12.5703125" style="170" customWidth="1"/>
    <col min="27" max="27" width="9.140625" style="170"/>
    <col min="28" max="28" width="16.140625" style="170" bestFit="1" customWidth="1"/>
    <col min="29" max="16384" width="9.140625" style="170"/>
  </cols>
  <sheetData>
    <row r="1" spans="1:6" ht="17.25">
      <c r="A1" s="167" t="str">
        <f>'Name of Bidder'!A2:C2</f>
        <v>Specification No: Ref: SR-I/C&amp;M/WC-4016/2024/RFx-5002004165</v>
      </c>
      <c r="B1" s="167"/>
      <c r="C1" s="168"/>
      <c r="D1" s="168"/>
      <c r="E1" s="168"/>
      <c r="F1" s="169" t="s">
        <v>297</v>
      </c>
    </row>
    <row r="2" spans="1:6" ht="16.5">
      <c r="A2" s="171"/>
      <c r="B2" s="171"/>
      <c r="C2" s="171"/>
      <c r="D2" s="171"/>
      <c r="E2" s="171"/>
      <c r="F2" s="171"/>
    </row>
    <row r="3" spans="1:6" ht="15">
      <c r="A3" s="449" t="s">
        <v>298</v>
      </c>
      <c r="B3" s="449"/>
      <c r="C3" s="449"/>
      <c r="D3" s="449"/>
      <c r="E3" s="449"/>
      <c r="F3" s="449"/>
    </row>
    <row r="4" spans="1:6" ht="15">
      <c r="A4" s="172"/>
      <c r="B4" s="172"/>
      <c r="C4" s="172"/>
      <c r="D4" s="172"/>
      <c r="E4" s="172"/>
      <c r="F4" s="172"/>
    </row>
    <row r="5" spans="1:6" ht="16.5">
      <c r="A5" s="173" t="s">
        <v>299</v>
      </c>
      <c r="B5" s="173"/>
      <c r="C5" s="450"/>
      <c r="D5" s="450"/>
      <c r="E5" s="450"/>
      <c r="F5" s="450"/>
    </row>
    <row r="6" spans="1:6" ht="16.5">
      <c r="A6" s="173" t="s">
        <v>18</v>
      </c>
      <c r="B6" s="451"/>
      <c r="C6" s="451"/>
      <c r="D6" s="171"/>
      <c r="E6" s="171"/>
      <c r="F6" s="171"/>
    </row>
    <row r="7" spans="1:6" ht="16.5">
      <c r="A7" s="173"/>
      <c r="B7" s="174"/>
      <c r="C7" s="174"/>
      <c r="D7" s="171"/>
      <c r="E7" s="171"/>
      <c r="F7" s="171"/>
    </row>
    <row r="8" spans="1:6" ht="16.5">
      <c r="A8" s="175" t="s">
        <v>242</v>
      </c>
      <c r="B8" s="176"/>
      <c r="C8" s="171"/>
      <c r="D8" s="171"/>
      <c r="E8" s="171"/>
      <c r="F8" s="177"/>
    </row>
    <row r="9" spans="1:6" ht="16.5">
      <c r="A9" s="178" t="s">
        <v>244</v>
      </c>
      <c r="B9" s="178"/>
      <c r="C9" s="171"/>
      <c r="D9" s="171"/>
      <c r="E9" s="171"/>
      <c r="F9" s="177"/>
    </row>
    <row r="10" spans="1:6" ht="16.5">
      <c r="A10" s="178" t="s">
        <v>245</v>
      </c>
      <c r="B10" s="178"/>
      <c r="C10" s="171"/>
      <c r="D10" s="171"/>
      <c r="E10" s="171"/>
      <c r="F10" s="177"/>
    </row>
    <row r="11" spans="1:6" ht="16.5">
      <c r="A11" s="178" t="s">
        <v>300</v>
      </c>
      <c r="B11" s="178"/>
      <c r="C11" s="171"/>
      <c r="D11" s="171"/>
      <c r="E11" s="171"/>
      <c r="F11" s="177"/>
    </row>
    <row r="12" spans="1:6" ht="16.5">
      <c r="A12" s="178"/>
      <c r="B12" s="178"/>
      <c r="C12" s="171"/>
      <c r="D12" s="171"/>
      <c r="E12" s="171"/>
      <c r="F12" s="177"/>
    </row>
    <row r="13" spans="1:6" ht="16.5">
      <c r="A13" s="178"/>
      <c r="B13" s="178"/>
      <c r="C13" s="171"/>
      <c r="D13" s="171"/>
      <c r="E13" s="171"/>
      <c r="F13" s="177"/>
    </row>
    <row r="14" spans="1:6" ht="16.5">
      <c r="A14" s="173"/>
      <c r="B14" s="173"/>
      <c r="C14" s="171"/>
      <c r="D14" s="171"/>
      <c r="E14" s="171"/>
      <c r="F14" s="177"/>
    </row>
    <row r="15" spans="1:6" ht="68.25" customHeight="1">
      <c r="A15" s="179" t="s">
        <v>301</v>
      </c>
      <c r="B15" s="180"/>
      <c r="C15" s="452" t="str">
        <f>'Name of Bidder'!A1</f>
        <v>Renovation of Residential Quarters at Nellore 400kV Substation</v>
      </c>
      <c r="D15" s="452"/>
      <c r="E15" s="452"/>
      <c r="F15" s="452"/>
    </row>
    <row r="16" spans="1:6" ht="45.75" customHeight="1">
      <c r="A16" s="171" t="s">
        <v>302</v>
      </c>
      <c r="B16" s="171"/>
      <c r="C16" s="177"/>
      <c r="D16" s="177"/>
      <c r="E16" s="177"/>
      <c r="F16" s="177"/>
    </row>
    <row r="17" spans="1:28" ht="113.25" customHeight="1">
      <c r="A17" s="180">
        <v>1</v>
      </c>
      <c r="B17" s="443" t="str">
        <f>Z17 &amp;AB17 &amp; AC17 &amp; AA17</f>
        <v>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Non-responsive Bid /- only or such other sums as may be determined in accordance with the terms and conditions of the Bidding Documents.</v>
      </c>
      <c r="C17" s="443"/>
      <c r="D17" s="443"/>
      <c r="E17" s="443"/>
      <c r="F17" s="443"/>
      <c r="Z17" s="182" t="s">
        <v>303</v>
      </c>
      <c r="AA17" s="183" t="s">
        <v>304</v>
      </c>
      <c r="AB17" s="184" t="str">
        <f>'Schedule-III-Summary'!D22</f>
        <v>Non-responsive Bid</v>
      </c>
    </row>
    <row r="18" spans="1:28" ht="42" customHeight="1">
      <c r="A18" s="171"/>
      <c r="B18" s="448" t="s">
        <v>305</v>
      </c>
      <c r="C18" s="448"/>
      <c r="D18" s="448"/>
      <c r="E18" s="448"/>
      <c r="F18" s="448"/>
    </row>
    <row r="19" spans="1:28" ht="16.5">
      <c r="A19" s="185">
        <v>2</v>
      </c>
      <c r="B19" s="447" t="s">
        <v>306</v>
      </c>
      <c r="C19" s="447"/>
      <c r="D19" s="447"/>
      <c r="E19" s="447"/>
      <c r="F19" s="447"/>
    </row>
    <row r="20" spans="1:28" ht="33.75" customHeight="1">
      <c r="A20" s="180">
        <v>2.1</v>
      </c>
      <c r="B20" s="443" t="s">
        <v>307</v>
      </c>
      <c r="C20" s="443"/>
      <c r="D20" s="443"/>
      <c r="E20" s="443"/>
      <c r="F20" s="443"/>
    </row>
    <row r="21" spans="1:28" ht="16.5">
      <c r="A21" s="180"/>
      <c r="B21" s="181" t="s">
        <v>308</v>
      </c>
      <c r="C21" s="445" t="s">
        <v>309</v>
      </c>
      <c r="D21" s="445"/>
      <c r="E21" s="445"/>
      <c r="F21" s="445"/>
    </row>
    <row r="22" spans="1:28" ht="16.5">
      <c r="A22" s="180"/>
      <c r="B22" s="181" t="s">
        <v>310</v>
      </c>
      <c r="C22" s="445" t="s">
        <v>311</v>
      </c>
      <c r="D22" s="445"/>
      <c r="E22" s="445"/>
      <c r="F22" s="445"/>
    </row>
    <row r="23" spans="1:28" ht="16.5" customHeight="1">
      <c r="A23" s="180"/>
      <c r="B23" s="181" t="s">
        <v>312</v>
      </c>
      <c r="C23" s="445" t="s">
        <v>313</v>
      </c>
      <c r="D23" s="445"/>
      <c r="E23" s="445"/>
      <c r="F23" s="445"/>
    </row>
    <row r="24" spans="1:28" ht="16.5">
      <c r="A24" s="171"/>
      <c r="B24" s="446"/>
      <c r="C24" s="446"/>
      <c r="D24" s="179"/>
      <c r="E24" s="179"/>
      <c r="F24" s="179"/>
    </row>
    <row r="25" spans="1:28" ht="87.75" customHeight="1">
      <c r="A25" s="186">
        <v>2.2000000000000002</v>
      </c>
      <c r="B25" s="443" t="s">
        <v>314</v>
      </c>
      <c r="C25" s="443"/>
      <c r="D25" s="443"/>
      <c r="E25" s="443"/>
      <c r="F25" s="443"/>
    </row>
    <row r="26" spans="1:28" ht="51" customHeight="1">
      <c r="A26" s="186">
        <v>2.2999999999999998</v>
      </c>
      <c r="B26" s="443" t="s">
        <v>315</v>
      </c>
      <c r="C26" s="443"/>
      <c r="D26" s="443"/>
      <c r="E26" s="443"/>
      <c r="F26" s="443"/>
    </row>
    <row r="27" spans="1:28" ht="120" customHeight="1">
      <c r="A27" s="186">
        <v>2.4</v>
      </c>
      <c r="B27" s="443" t="s">
        <v>316</v>
      </c>
      <c r="C27" s="443"/>
      <c r="D27" s="443"/>
      <c r="E27" s="443"/>
      <c r="F27" s="443"/>
    </row>
    <row r="28" spans="1:28" ht="97.5" customHeight="1">
      <c r="A28" s="180">
        <v>3</v>
      </c>
      <c r="B28" s="443" t="s">
        <v>317</v>
      </c>
      <c r="C28" s="443"/>
      <c r="D28" s="443"/>
      <c r="E28" s="443"/>
      <c r="F28" s="443"/>
    </row>
    <row r="29" spans="1:28" ht="62.25" customHeight="1">
      <c r="A29" s="186">
        <v>3.1</v>
      </c>
      <c r="B29" s="445" t="s">
        <v>318</v>
      </c>
      <c r="C29" s="445"/>
      <c r="D29" s="445"/>
      <c r="E29" s="445"/>
      <c r="F29" s="445"/>
    </row>
    <row r="30" spans="1:28" ht="57" customHeight="1">
      <c r="A30" s="186">
        <v>3.2</v>
      </c>
      <c r="B30" s="443" t="s">
        <v>319</v>
      </c>
      <c r="C30" s="443"/>
      <c r="D30" s="443"/>
      <c r="E30" s="443"/>
      <c r="F30" s="443"/>
    </row>
    <row r="31" spans="1:28" ht="62.25" customHeight="1">
      <c r="A31" s="186">
        <v>3.3</v>
      </c>
      <c r="B31" s="443" t="s">
        <v>320</v>
      </c>
      <c r="C31" s="443"/>
      <c r="D31" s="443"/>
      <c r="E31" s="443"/>
      <c r="F31" s="443"/>
    </row>
    <row r="32" spans="1:28" ht="79.5" customHeight="1">
      <c r="A32" s="180">
        <v>4</v>
      </c>
      <c r="B32" s="443" t="s">
        <v>321</v>
      </c>
      <c r="C32" s="443"/>
      <c r="D32" s="443"/>
      <c r="E32" s="443"/>
      <c r="F32" s="443"/>
    </row>
    <row r="33" spans="1:6" ht="89.25" customHeight="1">
      <c r="A33" s="180">
        <v>5</v>
      </c>
      <c r="B33" s="443" t="s">
        <v>322</v>
      </c>
      <c r="C33" s="443"/>
      <c r="D33" s="443"/>
      <c r="E33" s="443"/>
      <c r="F33" s="443"/>
    </row>
    <row r="34" spans="1:6" ht="16.5">
      <c r="A34" s="171"/>
      <c r="B34" s="187" t="str">
        <f>IF(ISERROR("Dated this " &amp; AG6 &amp; LOOKUP(AG6,AE1:AE27,AF1:AF27) &amp; " day of " &amp; AG8 &amp; " " &amp;AG9), "", "Dated this " &amp; AG6 &amp; LOOKUP(AG6,AE1:AE27,AF1:AF27) &amp; " day of " &amp; AG8 &amp; " " &amp;AG9)</f>
        <v/>
      </c>
      <c r="C34" s="187"/>
      <c r="D34" s="187"/>
      <c r="E34" s="188"/>
      <c r="F34" s="188"/>
    </row>
    <row r="35" spans="1:6" ht="16.5">
      <c r="A35" s="171"/>
      <c r="B35" s="187" t="s">
        <v>323</v>
      </c>
      <c r="C35" s="189"/>
      <c r="D35" s="190"/>
      <c r="E35" s="190"/>
      <c r="F35" s="190"/>
    </row>
    <row r="36" spans="1:6" ht="16.5">
      <c r="A36" s="171"/>
      <c r="B36" s="191"/>
      <c r="C36" s="190"/>
      <c r="D36" s="190"/>
      <c r="E36" s="187"/>
      <c r="F36" s="192" t="s">
        <v>324</v>
      </c>
    </row>
    <row r="37" spans="1:6" ht="16.5">
      <c r="A37" s="171"/>
      <c r="B37" s="191"/>
      <c r="C37" s="190"/>
      <c r="D37" s="187"/>
      <c r="E37" s="187"/>
      <c r="F37" s="192" t="str">
        <f>"For and on behalf of " &amp; 'Schedule-I'!C3</f>
        <v xml:space="preserve">For and on behalf of </v>
      </c>
    </row>
    <row r="38" spans="1:6" ht="16.5">
      <c r="A38" s="193"/>
      <c r="B38" s="193"/>
      <c r="C38" s="194"/>
      <c r="D38" s="193"/>
      <c r="E38" s="195"/>
      <c r="F38" s="173"/>
    </row>
    <row r="39" spans="1:6" ht="16.5">
      <c r="A39" s="196" t="s">
        <v>325</v>
      </c>
      <c r="B39" s="444">
        <f>'Name of Bidder'!C20</f>
        <v>0</v>
      </c>
      <c r="C39" s="444"/>
      <c r="D39" s="193"/>
      <c r="E39" s="195" t="s">
        <v>19</v>
      </c>
      <c r="F39" s="197">
        <f>'Name of Bidder'!C17</f>
        <v>0</v>
      </c>
    </row>
    <row r="40" spans="1:6" ht="16.5">
      <c r="A40" s="196" t="s">
        <v>295</v>
      </c>
      <c r="B40" s="197">
        <f>'Name of Bidder'!C21</f>
        <v>0</v>
      </c>
      <c r="C40" s="198"/>
      <c r="D40" s="193"/>
      <c r="E40" s="195" t="s">
        <v>21</v>
      </c>
      <c r="F40" s="197">
        <f>'Name of Bidder'!C18</f>
        <v>0</v>
      </c>
    </row>
    <row r="41" spans="1:6" ht="16.5">
      <c r="A41" s="171"/>
      <c r="B41" s="171"/>
      <c r="C41" s="171"/>
      <c r="D41" s="193"/>
      <c r="E41" s="195"/>
      <c r="F41" s="171"/>
    </row>
    <row r="42" spans="1:6" ht="16.5">
      <c r="A42" s="199" t="s">
        <v>326</v>
      </c>
      <c r="B42" s="200"/>
      <c r="C42" s="201"/>
      <c r="D42" s="187"/>
      <c r="E42" s="192"/>
      <c r="F42" s="187"/>
    </row>
    <row r="43" spans="1:6" ht="16.5">
      <c r="A43" s="440" t="s">
        <v>327</v>
      </c>
      <c r="B43" s="440"/>
      <c r="C43" s="440"/>
      <c r="D43" s="439"/>
      <c r="E43" s="439"/>
      <c r="F43" s="439"/>
    </row>
    <row r="44" spans="1:6" ht="16.5">
      <c r="A44" s="441"/>
      <c r="B44" s="441"/>
      <c r="C44" s="441"/>
      <c r="D44" s="125"/>
      <c r="E44" s="125"/>
      <c r="F44" s="125"/>
    </row>
    <row r="45" spans="1:6" ht="16.5">
      <c r="A45" s="437"/>
      <c r="B45" s="437"/>
      <c r="C45" s="437"/>
      <c r="D45" s="125"/>
      <c r="E45" s="125"/>
      <c r="F45" s="125"/>
    </row>
    <row r="46" spans="1:6" ht="16.5">
      <c r="A46" s="438" t="s">
        <v>328</v>
      </c>
      <c r="B46" s="438"/>
      <c r="C46" s="438"/>
      <c r="D46" s="439"/>
      <c r="E46" s="439"/>
      <c r="F46" s="439"/>
    </row>
    <row r="47" spans="1:6" ht="16.5">
      <c r="A47" s="438" t="s">
        <v>329</v>
      </c>
      <c r="B47" s="438"/>
      <c r="C47" s="438"/>
      <c r="D47" s="439"/>
      <c r="E47" s="439"/>
      <c r="F47" s="439"/>
    </row>
    <row r="48" spans="1:6" ht="16.5">
      <c r="A48" s="438" t="s">
        <v>330</v>
      </c>
      <c r="B48" s="438"/>
      <c r="C48" s="438"/>
      <c r="D48" s="439"/>
      <c r="E48" s="439"/>
      <c r="F48" s="439"/>
    </row>
    <row r="49" spans="1:6" ht="16.5">
      <c r="A49" s="440" t="s">
        <v>331</v>
      </c>
      <c r="B49" s="440"/>
      <c r="C49" s="440"/>
      <c r="D49" s="439"/>
      <c r="E49" s="439"/>
      <c r="F49" s="439"/>
    </row>
    <row r="50" spans="1:6" ht="16.5">
      <c r="A50" s="441"/>
      <c r="B50" s="441"/>
      <c r="C50" s="441"/>
      <c r="D50" s="125"/>
      <c r="E50" s="125"/>
      <c r="F50" s="125"/>
    </row>
    <row r="51" spans="1:6" ht="16.5">
      <c r="A51" s="437"/>
      <c r="B51" s="437"/>
      <c r="C51" s="437"/>
      <c r="D51" s="125"/>
      <c r="E51" s="125"/>
      <c r="F51" s="125"/>
    </row>
    <row r="52" spans="1:6" ht="37.5" customHeight="1">
      <c r="A52" s="442"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52" s="442"/>
      <c r="C52" s="442"/>
      <c r="D52" s="442"/>
      <c r="E52" s="442"/>
      <c r="F52" s="442"/>
    </row>
    <row r="53" spans="1:6" ht="18.75">
      <c r="A53" s="436" t="s">
        <v>332</v>
      </c>
      <c r="B53" s="436"/>
      <c r="C53" s="436"/>
      <c r="D53" s="436"/>
      <c r="E53" s="436"/>
      <c r="F53" s="436"/>
    </row>
  </sheetData>
  <sheetProtection password="93F4" sheet="1" objects="1" scenarios="1" formatColumns="0" formatRows="0" selectLockedCells="1"/>
  <customSheetViews>
    <customSheetView guid="{F3854C08-3477-4F6D-851C-40DFA3C6F6FE}" scale="90" showPageBreaks="1" printArea="1" view="pageBreakPreview" topLeftCell="A22">
      <selection activeCell="D43" sqref="D43:F43"/>
      <rowBreaks count="1" manualBreakCount="1">
        <brk id="41" max="5" man="1"/>
      </rowBreaks>
      <pageMargins left="0" right="0" top="0" bottom="0" header="0" footer="0"/>
      <pageSetup paperSize="9" scale="94" orientation="portrait" r:id="rId1"/>
      <headerFooter>
        <oddFooter>Page &amp;P of &amp;N</oddFooter>
      </headerFooter>
    </customSheetView>
    <customSheetView guid="{768FBB31-C98F-42D8-8A21-9E4C92CB0C4E}" scale="90" showPageBreaks="1" printArea="1" view="pageBreakPreview" topLeftCell="A22">
      <selection activeCell="D43" sqref="D43:F43"/>
      <rowBreaks count="1" manualBreakCount="1">
        <brk id="41" max="5" man="1"/>
      </rowBreaks>
      <pageMargins left="0" right="0" top="0" bottom="0" header="0" footer="0"/>
      <pageSetup paperSize="9" scale="94" orientation="portrait" r:id="rId2"/>
      <headerFooter>
        <oddFooter>Page &amp;P of &amp;N</oddFooter>
      </headerFooter>
    </customSheetView>
    <customSheetView guid="{71DFD631-F0FC-4D77-B088-495FC5677788}" scale="90" showPageBreaks="1" printArea="1" view="pageBreakPreview">
      <selection activeCell="J17" sqref="J17"/>
      <pageMargins left="0" right="0" top="0" bottom="0" header="0" footer="0"/>
      <pageSetup paperSize="9" scale="94" orientation="portrait" r:id="rId3"/>
      <headerFooter>
        <oddFooter>Page &amp;P of &amp;N</oddFooter>
      </headerFooter>
    </customSheetView>
    <customSheetView guid="{FAE469C4-CC0E-407B-871F-7B3C94956CEC}" scale="90" showPageBreaks="1" printArea="1" view="pageBreakPreview">
      <selection activeCell="J17" sqref="J17"/>
      <pageMargins left="0" right="0" top="0" bottom="0" header="0" footer="0"/>
      <pageSetup paperSize="9" scale="94" orientation="portrait" r:id="rId4"/>
      <headerFooter>
        <oddFooter>Page &amp;P of &amp;N</oddFooter>
      </headerFooter>
    </customSheetView>
  </customSheetViews>
  <mergeCells count="38">
    <mergeCell ref="B18:F18"/>
    <mergeCell ref="A3:F3"/>
    <mergeCell ref="C5:F5"/>
    <mergeCell ref="B6:C6"/>
    <mergeCell ref="C15:F15"/>
    <mergeCell ref="B17:F17"/>
    <mergeCell ref="B24:C24"/>
    <mergeCell ref="B25:F25"/>
    <mergeCell ref="B26:F26"/>
    <mergeCell ref="B27:F27"/>
    <mergeCell ref="B19:F19"/>
    <mergeCell ref="B20:F20"/>
    <mergeCell ref="C21:F21"/>
    <mergeCell ref="C22:F22"/>
    <mergeCell ref="C23:F23"/>
    <mergeCell ref="B28:F28"/>
    <mergeCell ref="B29:F29"/>
    <mergeCell ref="B30:F30"/>
    <mergeCell ref="B31:F31"/>
    <mergeCell ref="B32:F32"/>
    <mergeCell ref="B33:F33"/>
    <mergeCell ref="B39:C39"/>
    <mergeCell ref="A43:C43"/>
    <mergeCell ref="D43:F43"/>
    <mergeCell ref="A44:C44"/>
    <mergeCell ref="A53:F53"/>
    <mergeCell ref="A45:C45"/>
    <mergeCell ref="A46:C46"/>
    <mergeCell ref="D46:F46"/>
    <mergeCell ref="A47:C47"/>
    <mergeCell ref="D47:F47"/>
    <mergeCell ref="A48:C48"/>
    <mergeCell ref="D48:F48"/>
    <mergeCell ref="A49:C49"/>
    <mergeCell ref="D49:F49"/>
    <mergeCell ref="A50:C50"/>
    <mergeCell ref="A51:C51"/>
    <mergeCell ref="A52:F52"/>
  </mergeCells>
  <pageMargins left="0.7" right="0.7" top="0.75" bottom="0.75" header="0.3" footer="0.3"/>
  <pageSetup paperSize="9" scale="94" orientation="portrait" r:id="rId5"/>
  <headerFooter>
    <oddFooter>Page &amp;P of &amp;N</oddFooter>
  </headerFooter>
  <rowBreaks count="1" manualBreakCount="1">
    <brk id="41"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Name of Bidder</vt:lpstr>
      <vt:lpstr>Attach 10</vt:lpstr>
      <vt:lpstr>Attach 10 IP</vt:lpstr>
      <vt:lpstr>N-W (Cr.)</vt:lpstr>
      <vt:lpstr>Schedule-I</vt:lpstr>
      <vt:lpstr>Schedule-II</vt:lpstr>
      <vt:lpstr>Schedule-III-Summary</vt:lpstr>
      <vt:lpstr>Bid Form</vt:lpstr>
      <vt:lpstr>'Attach 10'!Print_Area</vt:lpstr>
      <vt:lpstr>'Attach 10 IP'!Print_Area</vt:lpstr>
      <vt:lpstr>'Bid Form'!Print_Area</vt:lpstr>
      <vt:lpstr>'Name of Bidder'!Print_Area</vt:lpstr>
      <vt:lpstr>'Schedule-I'!Print_Area</vt:lpstr>
      <vt:lpstr>'Schedule-II'!Print_Area</vt:lpstr>
      <vt:lpstr>'Schedule-I'!Print_Titles</vt:lpstr>
    </vt:vector>
  </TitlesOfParts>
  <Manager/>
  <Company>pgcil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20074</dc:creator>
  <cp:keywords/>
  <dc:description/>
  <cp:lastModifiedBy>Venkatakasiviswanadham G {वेंकाताकासिविस्वनाद्हम जी}</cp:lastModifiedBy>
  <cp:revision/>
  <dcterms:created xsi:type="dcterms:W3CDTF">2010-09-27T08:09:01Z</dcterms:created>
  <dcterms:modified xsi:type="dcterms:W3CDTF">2025-01-22T11:31:47Z</dcterms:modified>
  <cp:category/>
  <cp:contentStatus/>
</cp:coreProperties>
</file>