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13_ncr:1_{19D00321-066C-4D39-8D5F-5B213E254969}" xr6:coauthVersionLast="47" xr6:coauthVersionMax="47" xr10:uidLastSave="{00000000-0000-0000-0000-000000000000}"/>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Schedule -I" sheetId="64" r:id="rId4"/>
    <sheet name="Summary" sheetId="5"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64" l="1"/>
  <c r="H14" i="5" s="1"/>
  <c r="H48" i="64"/>
  <c r="H47" i="64"/>
  <c r="H32" i="64"/>
  <c r="G11" i="64"/>
  <c r="E11" i="64"/>
  <c r="F10" i="64"/>
  <c r="G10" i="64" s="1"/>
  <c r="E10" i="64"/>
  <c r="H10" i="64" s="1"/>
  <c r="G9" i="64"/>
  <c r="E9" i="64"/>
  <c r="G8" i="64"/>
  <c r="E8" i="64"/>
  <c r="G7" i="64"/>
  <c r="E7" i="64"/>
  <c r="H7" i="64" s="1"/>
  <c r="G6" i="64"/>
  <c r="E6" i="64"/>
  <c r="G5" i="64"/>
  <c r="E5" i="64"/>
  <c r="G4" i="64"/>
  <c r="E4" i="64"/>
  <c r="H51" i="64" l="1"/>
  <c r="H15" i="5" s="1"/>
  <c r="H11" i="64"/>
  <c r="H5" i="64"/>
  <c r="H8" i="64"/>
  <c r="H4" i="64"/>
  <c r="H6" i="64"/>
  <c r="H9" i="64"/>
  <c r="H52" i="64" l="1"/>
  <c r="H12" i="64"/>
  <c r="H16" i="5" l="1"/>
  <c r="A2" i="3"/>
  <c r="A2" i="2"/>
  <c r="C7" i="5" l="1"/>
  <c r="C6" i="5"/>
  <c r="C5" i="5"/>
  <c r="C4" i="5"/>
  <c r="G20" i="5" l="1"/>
  <c r="G19" i="5"/>
  <c r="B20" i="5"/>
  <c r="B19" i="5"/>
  <c r="A2" i="5" l="1"/>
  <c r="A1" i="5"/>
  <c r="A1" i="3"/>
  <c r="A1" i="2"/>
</calcChain>
</file>

<file path=xl/sharedStrings.xml><?xml version="1.0" encoding="utf-8"?>
<sst xmlns="http://schemas.openxmlformats.org/spreadsheetml/2006/main" count="170" uniqueCount="112">
  <si>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</si>
  <si>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</si>
  <si>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</si>
  <si>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</si>
  <si>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</si>
  <si>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</si>
  <si>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</si>
  <si>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</si>
  <si>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</si>
  <si>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</si>
  <si>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</si>
  <si>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</si>
  <si>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</si>
  <si>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</si>
  <si>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</si>
  <si>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</si>
  <si>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</si>
  <si>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</si>
  <si>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</si>
  <si>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</si>
  <si>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</si>
  <si>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</si>
  <si>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</si>
  <si>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</si>
  <si>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</si>
  <si>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</si>
  <si>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</si>
  <si>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</si>
  <si>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</si>
  <si>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</si>
  <si>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</si>
  <si>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Sqm</t>
  </si>
  <si>
    <t>Quoted Price</t>
  </si>
  <si>
    <t>GST (in percentage )@</t>
  </si>
  <si>
    <t>Total amount including taxes</t>
  </si>
  <si>
    <t>Total for Installation/Services as per Schedule-I</t>
  </si>
  <si>
    <t>Above (+)and below (-)(in %): To be quoted by bidder</t>
  </si>
  <si>
    <t>Unit</t>
  </si>
  <si>
    <t>5.22.6</t>
  </si>
  <si>
    <t>5.9.1</t>
  </si>
  <si>
    <t>5.1.2</t>
  </si>
  <si>
    <t>each</t>
  </si>
  <si>
    <t>4.1.8</t>
  </si>
  <si>
    <t>13.1.2</t>
  </si>
  <si>
    <t>Sl. No.</t>
  </si>
  <si>
    <t>2.8.1</t>
  </si>
  <si>
    <t>sqm</t>
  </si>
  <si>
    <t>Grand Total Amount (Rs.)</t>
  </si>
  <si>
    <t>Construction of Rainwater Harvesting System at POWERGRID Pusauli Substation</t>
  </si>
  <si>
    <t>RFX. No. 5002004402  NIT-465</t>
  </si>
  <si>
    <t>BOQ FOR STORAGE TANK WITH RECHARGE WELL</t>
  </si>
  <si>
    <t>23.1.1.1</t>
  </si>
  <si>
    <r>
      <t xml:space="preserve">Boring/drilling bore well of required dia for casing/ strainer pipe, by suitable method prescribed in IS: 2800 (part I), </t>
    </r>
    <r>
      <rPr>
        <strike/>
        <sz val="11"/>
        <color theme="1"/>
        <rFont val="Palatino Linotype"/>
        <family val="1"/>
      </rPr>
      <t>including collecting samples from different strata, preparing and submitting strata chart/ bore log</t>
    </r>
    <r>
      <rPr>
        <sz val="11"/>
        <color theme="1"/>
        <rFont val="Palatino Linotype"/>
        <family val="1"/>
      </rPr>
      <t xml:space="preserve">, including hire &amp; running charges of all equipments, tools, plants &amp; machineries required for the job, all complete as per direction of Engineer in-charge, </t>
    </r>
    <r>
      <rPr>
        <b/>
        <sz val="11"/>
        <color theme="1"/>
        <rFont val="Palatino Linotype"/>
        <family val="1"/>
      </rPr>
      <t>upto 25 metre depth below ground level.</t>
    </r>
    <r>
      <rPr>
        <sz val="11"/>
        <color theme="1"/>
        <rFont val="Palatino Linotype"/>
        <family val="1"/>
      </rPr>
      <t xml:space="preserve"> All types of soil. 300 mm dia</t>
    </r>
  </si>
  <si>
    <t>metre</t>
  </si>
  <si>
    <t>23.4.2</t>
  </si>
  <si>
    <t>Supplying, assembling, lowering and fixing in vertical position in bore well unplasticized PVC medium well screen (RMS) pipes with ribs, conforming to IS: 12818, including hire &amp; labour charges, fittings &amp; accessories etc. all complete, for all depths, as per direction of Engineerin-charge. 150 mm nominal size dia</t>
  </si>
  <si>
    <t>Gravel packing in tubewell construction in accordance with IS: 4097, including providing gravel fine/ medium/ coarse, in required grading &amp; sizes as per actual requirement, all complete as per direction of Engineer-in-charge.</t>
  </si>
  <si>
    <t>Cum</t>
  </si>
  <si>
    <t>23.13.2</t>
  </si>
  <si>
    <t>Providing and fixing suitable size threaded mild steel cap or spot welded plate to the top of bore well housing/ casing pipe, removable as per requirement, all complete for borewell of: 150 mm dia</t>
  </si>
  <si>
    <t>23.14.2</t>
  </si>
  <si>
    <t>Providing and fixing M.S. clamp of required dia to the top of casing/ housing pipe of tubewell as per IS: 2800 (part I), including necessary bolts &amp; nuts of required size complete.</t>
  </si>
  <si>
    <t>23.15.2</t>
  </si>
  <si>
    <t>Providing and fixing Bail plug/ Bottom plug of required dia to the bottom of pipe assembly of tubewell as per IS:2800 (part I). 150 mm dia</t>
  </si>
  <si>
    <t>2.6.1</t>
  </si>
  <si>
    <t>Earth work in excavation by mechanical means (Hydraulic excavator)/manual means over areas (exceeding 30 cm in depth, 1.5 m in width as well as 10 sqm on plan) including getting out and disposal of excavated earth lead upto 50 m and for all lift, as directed by Engineer-incharge.</t>
  </si>
  <si>
    <t>Filling available excavated earth (excluding rock) in trenches, plinth, sides of foundations etc. in layers not exceeding 20cm in depth, consolidating each deposited layer by ramming and watering, lead up to 50 and for all lift. (tentative Qty. considered)</t>
  </si>
  <si>
    <t>Providing and laying in position cement concrete of specified grade excluding the cost of centering and shuttering - All work up to plinth level : 1:4:8 (1 Cement : 4 coarse sand : 8 graded stone aggregate 40 mm nominal size)</t>
  </si>
  <si>
    <t>4.3.1</t>
  </si>
  <si>
    <t>Centering and shuttering including strutting, propping etc. and removal of form work for :Foundations, footings, bases for columns</t>
  </si>
  <si>
    <t>6.1.2</t>
  </si>
  <si>
    <t>Brick work with common burnt clay F.P.S. (non modular) bricks of class designation 7.5 in foundation and plinth in: Cement mortar 1:6 (1 cement : 6 coarse sand)</t>
  </si>
  <si>
    <t>13.7.2</t>
  </si>
  <si>
    <t>12 mm cement plaster finished with floating coat of cement mix : 1:4 (1 cement: 4 fine sand)</t>
  </si>
  <si>
    <t>Quotation Rate+25% carriage &amp; wrapping</t>
  </si>
  <si>
    <t xml:space="preserve">Supply and wrapping of Geosynthetic fabric in perforated PVC pipe. </t>
  </si>
  <si>
    <t>Boring/drilling bore well of required dia for casing/ strainer pipe, by suitable method prescribed in IS: 2800 (part I), including collecting samples from different strata, preparing and submitting strata chart/ bore log, including hire &amp; running charges of all equipments, tools, plants &amp; machineries required for the job, all complete as per direction of Engineer in-charge, upto 90 metre depth below ground level. All types of soil. 300 mm dia</t>
  </si>
  <si>
    <t>Earth work in excavation by mechanical means (Hydraulic excavator)/manual means over
areas (exceeding 30 cm in depth, 1.5 m in width as well as 10 sqm on plan) including getting out and disposal of excavated earth lead upto 50 m and for all lift, as directed by Engineer-incharge.</t>
  </si>
  <si>
    <t>Providing and laying in position specified grade of reinforced cement concrete, excluding the cost of centering, shuttering, finishing and reinforcement - All work up to plinth level :1:1.5:3 (1 cement : 1.5 coarse sand (zone-III) derived from natural sources : 3 graded stone aggregate 20 mm nominal size derived from natural sources)</t>
  </si>
  <si>
    <t>Centering and shuttering including strutting, propping etc. and removal of form for: Foundations, footings, bases of columns, etc. for mass concrete</t>
  </si>
  <si>
    <t>5.9.2</t>
  </si>
  <si>
    <t>Walls (any thickness) including attached pilasters, butteresses, plinth and string courses etc.</t>
  </si>
  <si>
    <t>5.9.16.1</t>
  </si>
  <si>
    <t>Edges of slabs and breaks in floors and walls: Under 20 cm wide</t>
  </si>
  <si>
    <t>Steel reinforcement for R.C.C. work including straightening, cutting, bending, placing in position and binding all complete upto plinth level. Thermo-Mechanically Treated bars of grade Fe-500D or more. (@100kg/cum of RCC)</t>
  </si>
  <si>
    <t>kg</t>
  </si>
  <si>
    <t>Structural steel work riveted, bolted or welded in built up sections, trusses and framed work, including cutting, hoisting, fixing in position and applying a priming coat of approved steel primer all complete. (tentative)</t>
  </si>
  <si>
    <t>Supplying, filling, spreading &amp; leveling stone boulders of size range 5 cm to 20 cm, in recharge pit, in the required thickness, for all leads &amp; lifts, all complete as per direction of Engineer-in-charge.</t>
  </si>
  <si>
    <t xml:space="preserve">Supplying, filling, spreading &amp; leveling gravels of size range 5 mm to 10 mm, in the recharge pit, over the existing layer of boulders, in required thickness, for all leads &amp; lifts, all complete as per direction of Engineer-in-charge. </t>
  </si>
  <si>
    <t>TOTAL</t>
  </si>
  <si>
    <t>DSR 2023 Item Code</t>
  </si>
  <si>
    <t>Description of Items</t>
  </si>
  <si>
    <t>Qty</t>
  </si>
  <si>
    <t>DSR 2023 Rate (Rs.)</t>
  </si>
  <si>
    <t>Unit Rate (Excl. GST)</t>
  </si>
  <si>
    <t>Total Amount</t>
  </si>
  <si>
    <t>Earth work in excavation by mechanical means (Hydraulic excavator)/ manual means in foundation trenches (not exceeding 1.5 m in width or 10 sqm on plan) including dressing of sides and ramming of bottoms, for all lift, including getting out the excavated soil and disposal of surplus excavated soil as directed within a lead of 50 m.  All kinds of soil</t>
  </si>
  <si>
    <t>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t>
  </si>
  <si>
    <t>4.1.3</t>
  </si>
  <si>
    <t>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t>
  </si>
  <si>
    <t>12 mm cement plaster of mix : 1:6 (1 cement: 6 fine sand)</t>
  </si>
  <si>
    <t>Filling available excavated earth (excluding rock) in trenches, plinth, sides of foundations etc. in layers not exceeding 20cm in depth, consolidating each deposited layer by ramming and watering, lead up to 50 m and lift upto 1.5 m.</t>
  </si>
  <si>
    <t>7745 PVC blind pipe 150 mm dia as per IS: 12818</t>
  </si>
  <si>
    <t>Neat cement punning.</t>
  </si>
  <si>
    <t>Construction of Rainwater Harvesting System at POWERGRID Pusauli Substation.</t>
  </si>
  <si>
    <t>Recharge well with bore</t>
  </si>
  <si>
    <t>B</t>
  </si>
  <si>
    <t xml:space="preserve">BOQ for Drain to Connect Rain Water Pipes with Recharge Well      </t>
  </si>
  <si>
    <t>A</t>
  </si>
  <si>
    <t>Total amount excl. GST(A+B+C)</t>
  </si>
  <si>
    <t>Total Amount Excl GST (Rs)</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</si>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</sst>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yy;@"/>
    <numFmt numFmtId="166" formatCode="_(&quot;$&quot;* #,##0.00_);_(&quot;$&quot;* \(#,##0.00\);_(&quot;$&quot;* &quot;-&quot;??_);_(@_)"/>
    <numFmt numFmtId="167" formatCode="&quot;₹&quot;\ #,##0.00"/>
  </numFmts>
  <fonts count="31"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ont>
    <font>
      <sz val="11"/>
      <color theme="1"/>
      <name val="Book Antiqua"/>
      <family val="1"/>
    </font>
    <font>
      <sz val="11"/>
      <color theme="1"/>
      <name val="Palatino Linotype"/>
      <family val="1"/>
    </font>
    <font>
      <b/>
      <sz val="11"/>
      <color theme="1"/>
      <name val="Palatino Linotype"/>
      <family val="1"/>
    </font>
    <font>
      <strike/>
      <sz val="11"/>
      <color theme="1"/>
      <name val="Palatino Linotype"/>
      <family val="1"/>
    </font>
    <font>
      <sz val="10"/>
      <color theme="1"/>
      <name val="Palatino Linotype"/>
      <family val="1"/>
    </font>
    <font>
      <b/>
      <sz val="11"/>
      <color rgb="FF000000"/>
      <name val="Palatino Linotype"/>
      <family val="1"/>
    </font>
    <font>
      <sz val="11"/>
      <color rgb="FF000000"/>
      <name val="Palatino Linotype"/>
      <family val="1"/>
    </font>
    <font>
      <b/>
      <u/>
      <sz val="11"/>
      <color rgb="FF000000"/>
      <name val="Palatino Linotype"/>
      <family val="1"/>
    </font>
    <font>
      <b/>
      <u/>
      <sz val="14"/>
      <color rgb="FF000000"/>
      <name val="Palatino Linotype"/>
      <family val="1"/>
    </font>
    <font>
      <b/>
      <u/>
      <sz val="12"/>
      <color theme="1"/>
      <name val="Book Antiqua"/>
      <family val="1"/>
    </font>
    <font>
      <b/>
      <u/>
      <sz val="11"/>
      <color theme="1"/>
      <name val="Palatino Linotype"/>
      <family val="1"/>
    </font>
    <font>
      <b/>
      <u/>
      <sz val="12"/>
      <color rgb="FF000000"/>
      <name val="Palatino Linotype"/>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theme="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6">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cellStyleXfs>
  <cellXfs count="122">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0" fontId="19" fillId="0" borderId="10" xfId="0" applyFont="1" applyBorder="1" applyAlignment="1">
      <alignment horizontal="center"/>
    </xf>
    <xf numFmtId="10" fontId="12" fillId="6" borderId="10" xfId="3" applyNumberFormat="1" applyFont="1" applyFill="1" applyBorder="1" applyAlignment="1">
      <alignment horizontal="center" vertical="center"/>
    </xf>
    <xf numFmtId="0" fontId="20" fillId="0" borderId="0" xfId="0" applyFont="1"/>
    <xf numFmtId="0" fontId="20" fillId="7" borderId="0" xfId="0" applyFont="1" applyFill="1"/>
    <xf numFmtId="0" fontId="20" fillId="0" borderId="10" xfId="0" applyFont="1" applyBorder="1" applyAlignment="1">
      <alignment horizontal="center" vertical="center"/>
    </xf>
    <xf numFmtId="0" fontId="20" fillId="0" borderId="10" xfId="0" applyFont="1" applyBorder="1" applyAlignment="1">
      <alignment horizontal="left" vertical="top" wrapText="1"/>
    </xf>
    <xf numFmtId="2" fontId="20" fillId="0" borderId="10" xfId="0" applyNumberFormat="1" applyFont="1" applyBorder="1" applyAlignment="1">
      <alignment horizontal="center" vertical="center"/>
    </xf>
    <xf numFmtId="2" fontId="20" fillId="7" borderId="10" xfId="0" applyNumberFormat="1" applyFont="1" applyFill="1" applyBorder="1" applyAlignment="1">
      <alignment horizontal="center" vertical="center"/>
    </xf>
    <xf numFmtId="0" fontId="23" fillId="0" borderId="10" xfId="0" applyFont="1" applyBorder="1" applyAlignment="1">
      <alignment horizontal="center" vertical="top" wrapText="1"/>
    </xf>
    <xf numFmtId="2" fontId="21" fillId="0" borderId="10" xfId="0" applyNumberFormat="1" applyFont="1" applyBorder="1" applyAlignment="1">
      <alignment horizontal="center"/>
    </xf>
    <xf numFmtId="0" fontId="20" fillId="7" borderId="18"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10" xfId="0" applyFont="1" applyFill="1" applyBorder="1" applyAlignment="1">
      <alignment horizontal="left" vertical="top" wrapText="1"/>
    </xf>
    <xf numFmtId="2" fontId="20" fillId="7" borderId="11" xfId="0" applyNumberFormat="1" applyFont="1" applyFill="1" applyBorder="1" applyAlignment="1">
      <alignment horizontal="center" vertical="center"/>
    </xf>
    <xf numFmtId="2" fontId="21" fillId="7" borderId="10" xfId="0" applyNumberFormat="1" applyFont="1" applyFill="1" applyBorder="1" applyAlignment="1">
      <alignment horizontal="center"/>
    </xf>
    <xf numFmtId="0" fontId="24" fillId="0" borderId="14" xfId="0" applyFont="1" applyBorder="1" applyAlignment="1">
      <alignment horizontal="center" vertical="center"/>
    </xf>
    <xf numFmtId="0" fontId="24" fillId="0" borderId="14" xfId="0" applyFont="1" applyBorder="1" applyAlignment="1">
      <alignment horizontal="center" vertical="center" wrapText="1"/>
    </xf>
    <xf numFmtId="0" fontId="24" fillId="7" borderId="14" xfId="0" applyFont="1" applyFill="1" applyBorder="1" applyAlignment="1">
      <alignment horizontal="center" vertical="center" wrapText="1"/>
    </xf>
    <xf numFmtId="167" fontId="24" fillId="0" borderId="14" xfId="0" applyNumberFormat="1" applyFont="1" applyBorder="1" applyAlignment="1">
      <alignment horizontal="center" vertical="center" wrapText="1"/>
    </xf>
    <xf numFmtId="0" fontId="25" fillId="0" borderId="14" xfId="0" applyFont="1" applyBorder="1" applyAlignment="1">
      <alignment horizontal="center" vertical="center"/>
    </xf>
    <xf numFmtId="0" fontId="25" fillId="0" borderId="14" xfId="0" applyFont="1" applyBorder="1" applyAlignment="1">
      <alignment horizontal="justify" vertical="center" wrapText="1"/>
    </xf>
    <xf numFmtId="2" fontId="25" fillId="0" borderId="14" xfId="0" applyNumberFormat="1" applyFont="1" applyBorder="1" applyAlignment="1">
      <alignment horizontal="center" vertical="center"/>
    </xf>
    <xf numFmtId="167" fontId="20" fillId="7" borderId="14" xfId="0" applyNumberFormat="1" applyFont="1" applyFill="1" applyBorder="1" applyAlignment="1">
      <alignment horizontal="center" vertical="center" wrapText="1"/>
    </xf>
    <xf numFmtId="167" fontId="20" fillId="0" borderId="14" xfId="0" applyNumberFormat="1" applyFont="1" applyBorder="1" applyAlignment="1">
      <alignment horizontal="center" vertical="center" wrapText="1"/>
    </xf>
    <xf numFmtId="0" fontId="20" fillId="0" borderId="14" xfId="0" applyFont="1" applyBorder="1"/>
    <xf numFmtId="167" fontId="21" fillId="0" borderId="14" xfId="0" applyNumberFormat="1" applyFont="1" applyBorder="1" applyAlignment="1">
      <alignment horizontal="center" vertical="center" wrapText="1"/>
    </xf>
    <xf numFmtId="0" fontId="20" fillId="0" borderId="0" xfId="0" applyFont="1" applyAlignment="1">
      <alignment horizontal="left"/>
    </xf>
    <xf numFmtId="0" fontId="20" fillId="7" borderId="0" xfId="0" applyFont="1" applyFill="1" applyAlignment="1">
      <alignment wrapText="1"/>
    </xf>
    <xf numFmtId="167" fontId="20" fillId="0" borderId="0" xfId="0" applyNumberFormat="1" applyFont="1" applyAlignment="1">
      <alignment wrapText="1"/>
    </xf>
    <xf numFmtId="0" fontId="20" fillId="0" borderId="10" xfId="0" applyFont="1" applyBorder="1"/>
    <xf numFmtId="167" fontId="20" fillId="0" borderId="10" xfId="0" applyNumberFormat="1" applyFont="1" applyBorder="1" applyAlignment="1">
      <alignment wrapText="1"/>
    </xf>
    <xf numFmtId="0" fontId="21" fillId="5" borderId="19" xfId="0" applyFont="1" applyFill="1" applyBorder="1" applyAlignment="1">
      <alignment wrapText="1"/>
    </xf>
    <xf numFmtId="0" fontId="29" fillId="5" borderId="16" xfId="0" applyFont="1" applyFill="1" applyBorder="1" applyAlignment="1">
      <alignment wrapText="1"/>
    </xf>
    <xf numFmtId="0" fontId="29" fillId="5" borderId="10" xfId="0" applyFont="1" applyFill="1" applyBorder="1" applyAlignment="1">
      <alignment wrapText="1"/>
    </xf>
    <xf numFmtId="0" fontId="26" fillId="5" borderId="14" xfId="0" applyFont="1" applyFill="1" applyBorder="1" applyAlignment="1">
      <alignment vertical="center"/>
    </xf>
    <xf numFmtId="0" fontId="27" fillId="5" borderId="14" xfId="0" applyFont="1" applyFill="1" applyBorder="1" applyAlignment="1">
      <alignment vertical="center"/>
    </xf>
    <xf numFmtId="0" fontId="21" fillId="5" borderId="10" xfId="0" applyFont="1" applyFill="1" applyBorder="1" applyAlignment="1">
      <alignment wrapText="1"/>
    </xf>
    <xf numFmtId="0" fontId="13" fillId="0" borderId="0" xfId="0" applyFont="1" applyAlignment="1">
      <alignment horizontal="left" vertical="top" wrapText="1"/>
    </xf>
    <xf numFmtId="0" fontId="13"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20" fillId="0" borderId="10" xfId="0" applyFont="1" applyBorder="1" applyAlignment="1">
      <alignment horizontal="center"/>
    </xf>
    <xf numFmtId="0" fontId="29" fillId="5" borderId="16" xfId="0" applyFont="1" applyFill="1" applyBorder="1" applyAlignment="1">
      <alignment horizontal="center" wrapText="1"/>
    </xf>
    <xf numFmtId="0" fontId="21" fillId="5" borderId="19" xfId="0" applyFont="1" applyFill="1" applyBorder="1" applyAlignment="1">
      <alignment horizontal="center" wrapText="1"/>
    </xf>
    <xf numFmtId="0" fontId="28" fillId="8" borderId="13" xfId="0" applyFont="1" applyFill="1" applyBorder="1" applyAlignment="1">
      <alignment horizontal="center" vertical="center"/>
    </xf>
    <xf numFmtId="0" fontId="19" fillId="0" borderId="10" xfId="0" applyFont="1" applyBorder="1" applyAlignment="1">
      <alignment horizont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2" xfId="0" applyFont="1" applyFill="1" applyBorder="1" applyAlignment="1">
      <alignment horizontal="center" vertical="center"/>
    </xf>
    <xf numFmtId="0" fontId="21" fillId="0" borderId="15" xfId="0" applyFont="1" applyBorder="1" applyAlignment="1">
      <alignment horizontal="right" vertical="center" indent="2"/>
    </xf>
    <xf numFmtId="0" fontId="21" fillId="0" borderId="14" xfId="0" applyFont="1" applyBorder="1" applyAlignment="1">
      <alignment horizontal="right" vertical="center" indent="2"/>
    </xf>
    <xf numFmtId="0" fontId="21" fillId="0" borderId="11" xfId="0" applyFont="1" applyBorder="1" applyAlignment="1">
      <alignment horizontal="center"/>
    </xf>
    <xf numFmtId="0" fontId="21" fillId="0" borderId="16" xfId="0" applyFont="1" applyBorder="1" applyAlignment="1">
      <alignment horizontal="center"/>
    </xf>
    <xf numFmtId="0" fontId="21" fillId="0" borderId="17" xfId="0" applyFont="1" applyBorder="1" applyAlignment="1">
      <alignment horizontal="center"/>
    </xf>
    <xf numFmtId="0" fontId="21" fillId="0" borderId="11" xfId="0" applyFont="1" applyBorder="1" applyAlignment="1">
      <alignment horizontal="center" vertical="top" wrapText="1"/>
    </xf>
    <xf numFmtId="0" fontId="21" fillId="0" borderId="16" xfId="0" applyFont="1" applyBorder="1" applyAlignment="1">
      <alignment horizontal="center" vertical="top" wrapText="1"/>
    </xf>
    <xf numFmtId="0" fontId="21" fillId="0" borderId="17" xfId="0" applyFont="1" applyBorder="1" applyAlignment="1">
      <alignment horizontal="center" vertical="top" wrapText="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cellXfs>
  <cellStyles count="16">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umar.gaurav\Downloads\Rain%20water%20harvesting%20pusauli%20ss\Revised%20cost%20estimate.xlsx" TargetMode="External"/><Relationship Id="rId1" Type="http://schemas.openxmlformats.org/officeDocument/2006/relationships/externalLinkPath" Target="file:///C:\Users\kumar.gaurav\Downloads\Rain%20water%20harvesting%20pusauli%20ss\Revised%20cost%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stract"/>
      <sheetName val="Revised BOQ ST"/>
      <sheetName val="MS ST"/>
      <sheetName val="RECHARGE WELL WITH BORE Rev"/>
      <sheetName val="Mesurement RWB Rev"/>
      <sheetName val="Drain BOQ Rev"/>
      <sheetName val="Drain MS Rev"/>
      <sheetName val="Summary"/>
      <sheetName val="Annex-E_Com_BOQ"/>
      <sheetName val="BOQ_RWB"/>
      <sheetName val="Mesurement_RWB"/>
      <sheetName val="BOQ_Storage Tank-1"/>
      <sheetName val="Mea_ Storage Tank-1"/>
      <sheetName val="BOQ_Storage Tank-2"/>
      <sheetName val="Mea_ Storage Tank-2"/>
      <sheetName val="BOQ_DRAIN"/>
      <sheetName val="Measurement_DRAIN"/>
    </sheetNames>
    <sheetDataSet>
      <sheetData sheetId="0"/>
      <sheetData sheetId="1"/>
      <sheetData sheetId="2">
        <row r="5">
          <cell r="K5">
            <v>22</v>
          </cell>
        </row>
      </sheetData>
      <sheetData sheetId="3"/>
      <sheetData sheetId="4">
        <row r="5">
          <cell r="I5">
            <v>22</v>
          </cell>
        </row>
      </sheetData>
      <sheetData sheetId="5"/>
      <sheetData sheetId="6">
        <row r="45">
          <cell r="G45">
            <v>585.1755999999998</v>
          </cell>
        </row>
      </sheetData>
      <sheetData sheetId="7"/>
      <sheetData sheetId="8"/>
      <sheetData sheetId="9"/>
      <sheetData sheetId="10"/>
      <sheetData sheetId="11"/>
      <sheetData sheetId="12"/>
      <sheetData sheetId="13"/>
      <sheetData sheetId="14"/>
      <sheetData sheetId="15"/>
      <sheetData sheetId="16">
        <row r="6">
          <cell r="G6">
            <v>362.31935999999996</v>
          </cell>
        </row>
        <row r="10">
          <cell r="G10">
            <v>32.329919999999994</v>
          </cell>
        </row>
        <row r="16">
          <cell r="G16">
            <v>109.69343999999998</v>
          </cell>
        </row>
        <row r="20">
          <cell r="G20">
            <v>3.6990000000000007</v>
          </cell>
        </row>
        <row r="26">
          <cell r="G26">
            <v>585.1755999999998</v>
          </cell>
        </row>
        <row r="31">
          <cell r="G31">
            <v>71.602799999999988</v>
          </cell>
        </row>
        <row r="43">
          <cell r="G43">
            <v>299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G15" sqref="G15"/>
    </sheetView>
  </sheetViews>
  <sheetFormatPr defaultRowHeight="15" x14ac:dyDescent="0.25"/>
  <cols>
    <col min="1" max="1" width="19.85546875" customWidth="1"/>
    <col min="11" max="11" width="53.28515625" customWidth="1"/>
  </cols>
  <sheetData>
    <row r="2" spans="1:11" x14ac:dyDescent="0.25">
      <c r="A2" t="s">
        <v>49</v>
      </c>
    </row>
    <row r="3" spans="1:11" ht="29.25" customHeight="1" x14ac:dyDescent="0.25">
      <c r="A3" t="s">
        <v>0</v>
      </c>
      <c r="B3" s="59" t="s">
        <v>48</v>
      </c>
      <c r="C3" s="60"/>
      <c r="D3" s="60"/>
      <c r="E3" s="60"/>
      <c r="F3" s="60"/>
      <c r="G3" s="60"/>
      <c r="H3" s="60"/>
      <c r="I3" s="60"/>
      <c r="J3" s="60"/>
      <c r="K3" s="60"/>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B7" sqref="B7:L7"/>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5002004402  NIT-465</v>
      </c>
      <c r="B1" s="12"/>
      <c r="C1" s="12"/>
      <c r="D1" s="13"/>
      <c r="E1" s="13"/>
      <c r="F1" s="13"/>
      <c r="G1" s="13"/>
      <c r="H1" s="13"/>
      <c r="I1" s="13"/>
      <c r="J1" s="13"/>
      <c r="K1" s="13"/>
      <c r="L1" s="14"/>
    </row>
    <row r="2" spans="1:12" ht="34.5" customHeight="1" x14ac:dyDescent="0.25">
      <c r="A2" s="64" t="str">
        <f>Sheet1!B3</f>
        <v>Construction of Rainwater Harvesting System at POWERGRID Pusauli Substation</v>
      </c>
      <c r="B2" s="65"/>
      <c r="C2" s="65"/>
      <c r="D2" s="65"/>
      <c r="E2" s="65"/>
      <c r="F2" s="65"/>
      <c r="G2" s="65"/>
      <c r="H2" s="65"/>
      <c r="I2" s="65"/>
      <c r="J2" s="65"/>
      <c r="K2" s="65"/>
      <c r="L2" s="66"/>
    </row>
    <row r="3" spans="1:12" ht="15" hidden="1" customHeight="1" x14ac:dyDescent="0.25">
      <c r="A3" s="64"/>
      <c r="B3" s="65"/>
      <c r="C3" s="65"/>
      <c r="D3" s="65"/>
      <c r="E3" s="65"/>
      <c r="F3" s="65"/>
      <c r="G3" s="65"/>
      <c r="H3" s="65"/>
      <c r="I3" s="65"/>
      <c r="J3" s="65"/>
      <c r="K3" s="65"/>
      <c r="L3" s="66"/>
    </row>
    <row r="4" spans="1:12" x14ac:dyDescent="0.25">
      <c r="A4" s="61" t="s">
        <v>1</v>
      </c>
      <c r="B4" s="62"/>
      <c r="C4" s="62"/>
      <c r="D4" s="62"/>
      <c r="E4" s="62"/>
      <c r="F4" s="62"/>
      <c r="G4" s="62"/>
      <c r="H4" s="62"/>
      <c r="I4" s="62"/>
      <c r="J4" s="62"/>
      <c r="K4" s="62"/>
      <c r="L4" s="63"/>
    </row>
    <row r="5" spans="1:12" x14ac:dyDescent="0.25">
      <c r="A5" s="15"/>
      <c r="L5" s="16"/>
    </row>
    <row r="6" spans="1:12" ht="44.25" customHeight="1" x14ac:dyDescent="0.25">
      <c r="A6" s="17">
        <v>1</v>
      </c>
      <c r="B6" s="74" t="s">
        <v>5</v>
      </c>
      <c r="C6" s="74"/>
      <c r="D6" s="74"/>
      <c r="E6" s="74"/>
      <c r="F6" s="74"/>
      <c r="G6" s="74"/>
      <c r="H6" s="74"/>
      <c r="I6" s="74"/>
      <c r="J6" s="74"/>
      <c r="K6" s="74"/>
      <c r="L6" s="75"/>
    </row>
    <row r="7" spans="1:12" ht="51" customHeight="1" x14ac:dyDescent="0.25">
      <c r="A7" s="17">
        <v>2</v>
      </c>
      <c r="B7" s="74" t="s">
        <v>2</v>
      </c>
      <c r="C7" s="74"/>
      <c r="D7" s="74"/>
      <c r="E7" s="74"/>
      <c r="F7" s="74"/>
      <c r="G7" s="74"/>
      <c r="H7" s="74"/>
      <c r="I7" s="74"/>
      <c r="J7" s="74"/>
      <c r="K7" s="74"/>
      <c r="L7" s="75"/>
    </row>
    <row r="8" spans="1:12" ht="48" customHeight="1" x14ac:dyDescent="0.25">
      <c r="A8" s="17">
        <v>3</v>
      </c>
      <c r="B8" s="74" t="s">
        <v>3</v>
      </c>
      <c r="C8" s="74"/>
      <c r="D8" s="74"/>
      <c r="E8" s="74"/>
      <c r="F8" s="74"/>
      <c r="G8" s="74"/>
      <c r="H8" s="74"/>
      <c r="I8" s="74"/>
      <c r="J8" s="74"/>
      <c r="K8" s="74"/>
      <c r="L8" s="75"/>
    </row>
    <row r="9" spans="1:12" x14ac:dyDescent="0.25">
      <c r="A9" s="15"/>
      <c r="L9" s="16"/>
    </row>
    <row r="10" spans="1:12" ht="12.75" customHeight="1" x14ac:dyDescent="0.25">
      <c r="A10" s="15"/>
      <c r="L10" s="16"/>
    </row>
    <row r="11" spans="1:12" x14ac:dyDescent="0.25">
      <c r="A11" s="15"/>
      <c r="L11" s="16"/>
    </row>
    <row r="12" spans="1:12" x14ac:dyDescent="0.25">
      <c r="A12" s="71" t="s">
        <v>4</v>
      </c>
      <c r="B12" s="72"/>
      <c r="C12" s="72"/>
      <c r="D12" s="72"/>
      <c r="E12" s="72"/>
      <c r="F12" s="72"/>
      <c r="G12" s="72"/>
      <c r="H12" s="72"/>
      <c r="I12" s="72"/>
      <c r="J12" s="72"/>
      <c r="K12" s="72"/>
      <c r="L12" s="73"/>
    </row>
    <row r="13" spans="1:12" x14ac:dyDescent="0.25">
      <c r="A13" s="15"/>
      <c r="L13" s="16"/>
    </row>
    <row r="14" spans="1:12" ht="20.25" x14ac:dyDescent="0.25">
      <c r="A14" s="67" t="s">
        <v>6</v>
      </c>
      <c r="B14" s="68"/>
      <c r="C14" s="68"/>
      <c r="D14" s="68"/>
      <c r="E14" s="68"/>
      <c r="F14" s="68"/>
      <c r="G14" s="68"/>
      <c r="H14" s="68"/>
      <c r="L14" s="16"/>
    </row>
    <row r="15" spans="1:12" ht="16.5" x14ac:dyDescent="0.25">
      <c r="A15" s="69" t="s">
        <v>7</v>
      </c>
      <c r="B15" s="70"/>
      <c r="C15" s="70"/>
      <c r="D15" s="70"/>
      <c r="E15" s="70"/>
      <c r="F15" s="70"/>
      <c r="G15" s="70"/>
      <c r="H15" s="70"/>
      <c r="L15" s="16"/>
    </row>
    <row r="16" spans="1:12" ht="20.25" x14ac:dyDescent="0.25">
      <c r="A16" s="67" t="s">
        <v>8</v>
      </c>
      <c r="B16" s="68"/>
      <c r="C16" s="68"/>
      <c r="D16" s="68"/>
      <c r="E16" s="68"/>
      <c r="F16" s="68"/>
      <c r="G16" s="68"/>
      <c r="H16" s="68"/>
      <c r="L16" s="16"/>
    </row>
    <row r="17" spans="1:12" ht="16.5" x14ac:dyDescent="0.25">
      <c r="A17" s="69" t="s">
        <v>9</v>
      </c>
      <c r="B17" s="70"/>
      <c r="C17" s="70"/>
      <c r="D17" s="70"/>
      <c r="E17" s="70"/>
      <c r="F17" s="70"/>
      <c r="G17" s="70"/>
      <c r="H17" s="70"/>
      <c r="L17" s="16"/>
    </row>
    <row r="18" spans="1:12" ht="15.75" thickBot="1" x14ac:dyDescent="0.3">
      <c r="A18" s="18"/>
      <c r="B18" s="19"/>
      <c r="C18" s="19"/>
      <c r="D18" s="19"/>
      <c r="E18" s="19"/>
      <c r="F18" s="19"/>
      <c r="G18" s="19"/>
      <c r="H18" s="19"/>
      <c r="I18" s="19"/>
      <c r="J18" s="19"/>
      <c r="K18" s="19"/>
      <c r="L18" s="20"/>
    </row>
  </sheetData>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5002004402  NIT-465</v>
      </c>
      <c r="B1" s="1"/>
      <c r="C1" s="1"/>
    </row>
    <row r="2" spans="1:12" ht="39" customHeight="1" x14ac:dyDescent="0.25">
      <c r="A2" s="83" t="str">
        <f>Sheet1!B3</f>
        <v>Construction of Rainwater Harvesting System at POWERGRID Pusauli Substation</v>
      </c>
      <c r="B2" s="83"/>
      <c r="C2" s="83"/>
      <c r="D2" s="83"/>
      <c r="E2" s="83"/>
      <c r="F2" s="83"/>
      <c r="G2" s="83"/>
      <c r="H2" s="83"/>
      <c r="I2" s="83"/>
      <c r="J2" s="83"/>
      <c r="K2" s="83"/>
      <c r="L2" s="83"/>
    </row>
    <row r="4" spans="1:12" x14ac:dyDescent="0.25">
      <c r="A4" s="84" t="s">
        <v>10</v>
      </c>
      <c r="B4" s="84"/>
      <c r="C4" s="84"/>
      <c r="D4" s="84"/>
      <c r="E4" s="84"/>
      <c r="F4" s="84"/>
      <c r="G4" s="84"/>
      <c r="H4" s="84"/>
      <c r="I4" s="84"/>
      <c r="J4" s="84"/>
      <c r="K4" s="84"/>
      <c r="L4" s="84"/>
    </row>
    <row r="6" spans="1:12" ht="47.25" customHeight="1" x14ac:dyDescent="0.25">
      <c r="A6" s="79" t="s">
        <v>11</v>
      </c>
      <c r="B6" s="79"/>
      <c r="C6" s="79"/>
      <c r="D6" s="79"/>
      <c r="E6" s="80"/>
      <c r="F6" s="80"/>
      <c r="G6" s="80"/>
      <c r="H6" s="80"/>
      <c r="I6" s="80"/>
      <c r="J6" s="9"/>
      <c r="K6" s="9"/>
    </row>
    <row r="7" spans="1:12" ht="45" customHeight="1" x14ac:dyDescent="0.25">
      <c r="A7" s="85" t="s">
        <v>12</v>
      </c>
      <c r="B7" s="85"/>
      <c r="C7" s="85"/>
      <c r="D7" s="86"/>
      <c r="E7" s="87"/>
      <c r="F7" s="87"/>
      <c r="G7" s="87"/>
      <c r="H7" s="87"/>
      <c r="I7" s="87"/>
      <c r="J7" s="9"/>
      <c r="K7" s="9"/>
    </row>
    <row r="8" spans="1:12" ht="42" customHeight="1" x14ac:dyDescent="0.25">
      <c r="E8" s="81"/>
      <c r="F8" s="81"/>
      <c r="G8" s="81"/>
      <c r="H8" s="81"/>
      <c r="I8" s="81"/>
      <c r="J8" s="9"/>
      <c r="K8" s="9"/>
    </row>
    <row r="9" spans="1:12" ht="46.5" customHeight="1" x14ac:dyDescent="0.25">
      <c r="E9" s="82"/>
      <c r="F9" s="82"/>
      <c r="G9" s="82"/>
      <c r="H9" s="82"/>
      <c r="I9" s="82"/>
      <c r="J9" s="9"/>
      <c r="K9" s="9"/>
    </row>
    <row r="10" spans="1:12" ht="30.75" customHeight="1" x14ac:dyDescent="0.25">
      <c r="A10" s="76" t="s">
        <v>13</v>
      </c>
      <c r="B10" s="76"/>
      <c r="C10" s="76"/>
      <c r="D10" s="76"/>
      <c r="E10" s="81"/>
      <c r="F10" s="81"/>
      <c r="G10" s="81"/>
      <c r="H10" s="81"/>
      <c r="I10" s="81"/>
      <c r="J10" s="9"/>
      <c r="K10" s="9"/>
    </row>
    <row r="11" spans="1:12" ht="29.25" customHeight="1" x14ac:dyDescent="0.25">
      <c r="A11" s="79" t="s">
        <v>14</v>
      </c>
      <c r="B11" s="79"/>
      <c r="C11" s="79"/>
      <c r="D11" s="79"/>
      <c r="E11" s="80"/>
      <c r="F11" s="80"/>
      <c r="G11" s="80"/>
      <c r="H11" s="80"/>
      <c r="I11" s="80"/>
      <c r="J11" s="9"/>
      <c r="K11" s="9"/>
    </row>
    <row r="12" spans="1:12" ht="29.25" customHeight="1" x14ac:dyDescent="0.25">
      <c r="A12" s="79" t="s">
        <v>15</v>
      </c>
      <c r="B12" s="79"/>
      <c r="C12" s="79"/>
      <c r="D12" s="79"/>
      <c r="E12" s="80"/>
      <c r="F12" s="80"/>
      <c r="G12" s="80"/>
      <c r="H12" s="80"/>
      <c r="I12" s="80"/>
      <c r="J12" s="9"/>
      <c r="K12" s="9"/>
    </row>
    <row r="13" spans="1:12" ht="29.25" customHeight="1" x14ac:dyDescent="0.25">
      <c r="A13" s="79" t="s">
        <v>16</v>
      </c>
      <c r="B13" s="79"/>
      <c r="C13" s="79"/>
      <c r="D13" s="79"/>
      <c r="E13" s="80"/>
      <c r="F13" s="80"/>
      <c r="G13" s="80"/>
      <c r="H13" s="80"/>
      <c r="I13" s="80"/>
      <c r="J13" s="9"/>
      <c r="K13" s="9"/>
    </row>
    <row r="14" spans="1:12" ht="31.5" customHeight="1" x14ac:dyDescent="0.25">
      <c r="A14" s="79" t="s">
        <v>17</v>
      </c>
      <c r="B14" s="79"/>
      <c r="C14" s="79"/>
      <c r="D14" s="79"/>
      <c r="E14" s="80"/>
      <c r="F14" s="80"/>
      <c r="G14" s="80"/>
      <c r="H14" s="80"/>
      <c r="I14" s="80"/>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76" t="s">
        <v>18</v>
      </c>
      <c r="B17" s="76"/>
      <c r="C17" s="76"/>
      <c r="D17" s="76"/>
      <c r="E17" s="77"/>
      <c r="F17" s="77"/>
      <c r="G17" s="77"/>
      <c r="H17" s="77"/>
      <c r="I17" s="77"/>
      <c r="J17" s="10"/>
      <c r="K17" s="10"/>
    </row>
    <row r="18" spans="1:11" ht="25.5" customHeight="1" x14ac:dyDescent="0.25">
      <c r="A18" s="76" t="s">
        <v>19</v>
      </c>
      <c r="B18" s="76"/>
      <c r="C18" s="76"/>
      <c r="D18" s="76"/>
      <c r="E18" s="78"/>
      <c r="F18" s="78"/>
      <c r="G18" s="78"/>
      <c r="H18" s="78"/>
      <c r="I18" s="78"/>
      <c r="J18" s="78"/>
      <c r="K18" s="78"/>
    </row>
  </sheetData>
  <sheetProtection algorithmName="SHA-512" hashValue="tyMZ02yYMPhA/KiOjWWHC3Myz5T+/3JqgQsdKwv20YVCvq1NkZ7BzuT9AKC6PkwA3TLeW2C5eHzsCV0jcRo2Ow==" saltValue="llwxLE1K/mXNUTvolmcWJQ==" spinCount="100000" sheet="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234FD-05C9-4A09-8C2C-2EB272F871F4}">
  <sheetPr>
    <tabColor theme="6" tint="-0.249977111117893"/>
    <pageSetUpPr fitToPage="1"/>
  </sheetPr>
  <dimension ref="A1:H52"/>
  <sheetViews>
    <sheetView tabSelected="1" zoomScaleNormal="100" zoomScaleSheetLayoutView="100" workbookViewId="0">
      <pane ySplit="3" topLeftCell="A42" activePane="bottomLeft" state="frozen"/>
      <selection pane="bottomLeft" activeCell="E5" sqref="E5"/>
    </sheetView>
  </sheetViews>
  <sheetFormatPr defaultColWidth="8.7109375" defaultRowHeight="16.5" x14ac:dyDescent="0.3"/>
  <cols>
    <col min="1" max="1" width="8.85546875" style="24" customWidth="1"/>
    <col min="2" max="2" width="11.5703125" style="24" hidden="1" customWidth="1"/>
    <col min="3" max="3" width="42.140625" style="48" customWidth="1"/>
    <col min="4" max="5" width="8.7109375" style="24" customWidth="1"/>
    <col min="6" max="6" width="12.5703125" style="49" hidden="1" customWidth="1"/>
    <col min="7" max="7" width="12.5703125" style="50" customWidth="1"/>
    <col min="8" max="8" width="14.85546875" style="50" bestFit="1" customWidth="1"/>
    <col min="9" max="16384" width="8.7109375" style="24"/>
  </cols>
  <sheetData>
    <row r="1" spans="1:8" ht="45.75" customHeight="1" x14ac:dyDescent="0.3">
      <c r="A1" s="91" t="s">
        <v>104</v>
      </c>
      <c r="B1" s="91"/>
      <c r="C1" s="91"/>
      <c r="D1" s="91"/>
      <c r="E1" s="91"/>
      <c r="F1" s="91"/>
      <c r="G1" s="91"/>
      <c r="H1" s="91"/>
    </row>
    <row r="2" spans="1:8" ht="33.75" customHeight="1" x14ac:dyDescent="0.3">
      <c r="A2" s="56" t="s">
        <v>108</v>
      </c>
      <c r="B2" s="57"/>
      <c r="C2" s="93" t="s">
        <v>107</v>
      </c>
      <c r="D2" s="94"/>
      <c r="E2" s="94"/>
      <c r="F2" s="94"/>
      <c r="G2" s="94"/>
      <c r="H2" s="95"/>
    </row>
    <row r="3" spans="1:8" ht="34.5" x14ac:dyDescent="0.3">
      <c r="A3" s="37" t="s">
        <v>44</v>
      </c>
      <c r="B3" s="38" t="s">
        <v>90</v>
      </c>
      <c r="C3" s="37" t="s">
        <v>91</v>
      </c>
      <c r="D3" s="37" t="s">
        <v>37</v>
      </c>
      <c r="E3" s="37" t="s">
        <v>92</v>
      </c>
      <c r="F3" s="39" t="s">
        <v>93</v>
      </c>
      <c r="G3" s="40" t="s">
        <v>94</v>
      </c>
      <c r="H3" s="40" t="s">
        <v>95</v>
      </c>
    </row>
    <row r="4" spans="1:8" ht="148.5" x14ac:dyDescent="0.3">
      <c r="A4" s="41">
        <v>1</v>
      </c>
      <c r="B4" s="41" t="s">
        <v>45</v>
      </c>
      <c r="C4" s="42" t="s">
        <v>96</v>
      </c>
      <c r="D4" s="41" t="s">
        <v>57</v>
      </c>
      <c r="E4" s="43">
        <f>[1]Measurement_DRAIN!G6</f>
        <v>362.31935999999996</v>
      </c>
      <c r="F4" s="44">
        <v>260.3</v>
      </c>
      <c r="G4" s="45">
        <f t="shared" ref="G4:G8" si="0">ROUND(F4/1.18,2)</f>
        <v>220.59</v>
      </c>
      <c r="H4" s="45">
        <f t="shared" ref="H4:H8" si="1">ROUND(E4*G4,2)</f>
        <v>79924.03</v>
      </c>
    </row>
    <row r="5" spans="1:8" ht="148.5" x14ac:dyDescent="0.3">
      <c r="A5" s="41">
        <v>2</v>
      </c>
      <c r="B5" s="41" t="s">
        <v>42</v>
      </c>
      <c r="C5" s="42" t="s">
        <v>97</v>
      </c>
      <c r="D5" s="41" t="s">
        <v>57</v>
      </c>
      <c r="E5" s="43">
        <f>[1]Measurement_DRAIN!G10</f>
        <v>32.329919999999994</v>
      </c>
      <c r="F5" s="44">
        <v>6812</v>
      </c>
      <c r="G5" s="45">
        <f t="shared" si="0"/>
        <v>5772.88</v>
      </c>
      <c r="H5" s="45">
        <f t="shared" si="1"/>
        <v>186636.75</v>
      </c>
    </row>
    <row r="6" spans="1:8" ht="82.5" x14ac:dyDescent="0.3">
      <c r="A6" s="41">
        <v>3</v>
      </c>
      <c r="B6" s="41" t="s">
        <v>70</v>
      </c>
      <c r="C6" s="42" t="s">
        <v>71</v>
      </c>
      <c r="D6" s="41" t="s">
        <v>57</v>
      </c>
      <c r="E6" s="43">
        <f>[1]Measurement_DRAIN!G16</f>
        <v>109.69343999999998</v>
      </c>
      <c r="F6" s="44">
        <v>7132.25</v>
      </c>
      <c r="G6" s="45">
        <f t="shared" si="0"/>
        <v>6044.28</v>
      </c>
      <c r="H6" s="45">
        <f t="shared" si="1"/>
        <v>663017.87</v>
      </c>
    </row>
    <row r="7" spans="1:8" ht="132" x14ac:dyDescent="0.3">
      <c r="A7" s="41">
        <v>4</v>
      </c>
      <c r="B7" s="41" t="s">
        <v>98</v>
      </c>
      <c r="C7" s="42" t="s">
        <v>99</v>
      </c>
      <c r="D7" s="41" t="s">
        <v>57</v>
      </c>
      <c r="E7" s="43">
        <f>[1]Measurement_DRAIN!G20</f>
        <v>3.6990000000000007</v>
      </c>
      <c r="F7" s="44">
        <v>7878.5</v>
      </c>
      <c r="G7" s="45">
        <f t="shared" si="0"/>
        <v>6676.69</v>
      </c>
      <c r="H7" s="45">
        <f t="shared" si="1"/>
        <v>24697.08</v>
      </c>
    </row>
    <row r="8" spans="1:8" ht="33" x14ac:dyDescent="0.3">
      <c r="A8" s="41">
        <v>5</v>
      </c>
      <c r="B8" s="41" t="s">
        <v>43</v>
      </c>
      <c r="C8" s="42" t="s">
        <v>100</v>
      </c>
      <c r="D8" s="41" t="s">
        <v>31</v>
      </c>
      <c r="E8" s="43">
        <f>[1]Measurement_DRAIN!G26</f>
        <v>585.1755999999998</v>
      </c>
      <c r="F8" s="44">
        <v>333.35</v>
      </c>
      <c r="G8" s="45">
        <f t="shared" si="0"/>
        <v>282.5</v>
      </c>
      <c r="H8" s="45">
        <f t="shared" si="1"/>
        <v>165312.10999999999</v>
      </c>
    </row>
    <row r="9" spans="1:8" ht="115.5" x14ac:dyDescent="0.3">
      <c r="A9" s="41">
        <v>6</v>
      </c>
      <c r="B9" s="41">
        <v>2.25</v>
      </c>
      <c r="C9" s="42" t="s">
        <v>101</v>
      </c>
      <c r="D9" s="41" t="s">
        <v>57</v>
      </c>
      <c r="E9" s="43">
        <f>[1]Measurement_DRAIN!G31</f>
        <v>71.602799999999988</v>
      </c>
      <c r="F9" s="44">
        <v>196</v>
      </c>
      <c r="G9" s="45">
        <f>ROUND(F9/1.18,2)</f>
        <v>166.1</v>
      </c>
      <c r="H9" s="45">
        <f>ROUND(E9*G9,2)</f>
        <v>11893.23</v>
      </c>
    </row>
    <row r="10" spans="1:8" x14ac:dyDescent="0.3">
      <c r="A10" s="41">
        <v>7</v>
      </c>
      <c r="B10" s="41">
        <v>7745</v>
      </c>
      <c r="C10" s="46" t="s">
        <v>102</v>
      </c>
      <c r="D10" s="41" t="s">
        <v>53</v>
      </c>
      <c r="E10" s="43">
        <f>[1]Measurement_DRAIN!G43</f>
        <v>299</v>
      </c>
      <c r="F10" s="44">
        <f>550*1.15</f>
        <v>632.5</v>
      </c>
      <c r="G10" s="45">
        <f>F10</f>
        <v>632.5</v>
      </c>
      <c r="H10" s="45">
        <f>ROUND(E10*G10,2)</f>
        <v>189117.5</v>
      </c>
    </row>
    <row r="11" spans="1:8" x14ac:dyDescent="0.3">
      <c r="A11" s="41">
        <v>8</v>
      </c>
      <c r="B11" s="41">
        <v>13.18</v>
      </c>
      <c r="C11" s="46" t="s">
        <v>103</v>
      </c>
      <c r="D11" s="41" t="s">
        <v>31</v>
      </c>
      <c r="E11" s="43">
        <f>'[1]Drain MS Rev'!G45</f>
        <v>585.1755999999998</v>
      </c>
      <c r="F11" s="44">
        <v>79.95</v>
      </c>
      <c r="G11" s="45">
        <f>ROUND(F11/1.18,2)</f>
        <v>67.75</v>
      </c>
      <c r="H11" s="45">
        <f>E11*G11</f>
        <v>39645.646899999985</v>
      </c>
    </row>
    <row r="12" spans="1:8" ht="17.25" x14ac:dyDescent="0.3">
      <c r="A12" s="96" t="s">
        <v>110</v>
      </c>
      <c r="B12" s="97"/>
      <c r="C12" s="97"/>
      <c r="D12" s="97"/>
      <c r="E12" s="97"/>
      <c r="F12" s="97"/>
      <c r="G12" s="97"/>
      <c r="H12" s="47">
        <f>SUM(H4:H11)</f>
        <v>1360244.2168999999</v>
      </c>
    </row>
    <row r="13" spans="1:8" ht="17.25" customHeight="1" x14ac:dyDescent="0.35">
      <c r="A13" s="58" t="s">
        <v>106</v>
      </c>
      <c r="B13" s="53"/>
      <c r="C13" s="90" t="s">
        <v>105</v>
      </c>
      <c r="D13" s="90"/>
      <c r="E13" s="90"/>
      <c r="F13" s="90"/>
      <c r="G13" s="90"/>
      <c r="H13" s="90"/>
    </row>
    <row r="14" spans="1:8" ht="181.5" x14ac:dyDescent="0.3">
      <c r="A14" s="32">
        <v>1</v>
      </c>
      <c r="B14" s="33" t="s">
        <v>51</v>
      </c>
      <c r="C14" s="34" t="s">
        <v>76</v>
      </c>
      <c r="D14" s="33" t="s">
        <v>53</v>
      </c>
      <c r="E14" s="29">
        <v>22</v>
      </c>
      <c r="F14" s="29">
        <v>707.75</v>
      </c>
      <c r="G14" s="35">
        <v>599.78813559322032</v>
      </c>
      <c r="H14" s="29">
        <v>13195.338983050848</v>
      </c>
    </row>
    <row r="15" spans="1:8" ht="132" x14ac:dyDescent="0.3">
      <c r="A15" s="32">
        <v>2</v>
      </c>
      <c r="B15" s="33" t="s">
        <v>54</v>
      </c>
      <c r="C15" s="34" t="s">
        <v>55</v>
      </c>
      <c r="D15" s="33" t="s">
        <v>53</v>
      </c>
      <c r="E15" s="29">
        <v>24</v>
      </c>
      <c r="F15" s="29">
        <v>807.45</v>
      </c>
      <c r="G15" s="35">
        <v>684.27966101694926</v>
      </c>
      <c r="H15" s="29">
        <v>16422.711864406781</v>
      </c>
    </row>
    <row r="16" spans="1:8" ht="99" x14ac:dyDescent="0.3">
      <c r="A16" s="32">
        <v>3</v>
      </c>
      <c r="B16" s="33">
        <v>23.8</v>
      </c>
      <c r="C16" s="34" t="s">
        <v>56</v>
      </c>
      <c r="D16" s="33" t="s">
        <v>57</v>
      </c>
      <c r="E16" s="29">
        <v>1.1657249999999999</v>
      </c>
      <c r="F16" s="29">
        <v>2024.5</v>
      </c>
      <c r="G16" s="35">
        <v>1715.6779661016949</v>
      </c>
      <c r="H16" s="29">
        <v>2000.0086970338982</v>
      </c>
    </row>
    <row r="17" spans="1:8" ht="99" x14ac:dyDescent="0.3">
      <c r="A17" s="32">
        <v>4</v>
      </c>
      <c r="B17" s="33" t="s">
        <v>58</v>
      </c>
      <c r="C17" s="34" t="s">
        <v>59</v>
      </c>
      <c r="D17" s="33" t="s">
        <v>41</v>
      </c>
      <c r="E17" s="29">
        <v>2</v>
      </c>
      <c r="F17" s="29">
        <v>246.45</v>
      </c>
      <c r="G17" s="35">
        <v>208.85593220338984</v>
      </c>
      <c r="H17" s="29">
        <v>417.71186440677968</v>
      </c>
    </row>
    <row r="18" spans="1:8" ht="82.5" x14ac:dyDescent="0.3">
      <c r="A18" s="32">
        <v>5</v>
      </c>
      <c r="B18" s="33" t="s">
        <v>60</v>
      </c>
      <c r="C18" s="34" t="s">
        <v>61</v>
      </c>
      <c r="D18" s="33" t="s">
        <v>41</v>
      </c>
      <c r="E18" s="29">
        <v>2</v>
      </c>
      <c r="F18" s="29">
        <v>2019.05</v>
      </c>
      <c r="G18" s="35">
        <v>1711.0593220338983</v>
      </c>
      <c r="H18" s="29">
        <v>3422.1186440677966</v>
      </c>
    </row>
    <row r="19" spans="1:8" ht="66" x14ac:dyDescent="0.3">
      <c r="A19" s="32">
        <v>6</v>
      </c>
      <c r="B19" s="33" t="s">
        <v>62</v>
      </c>
      <c r="C19" s="34" t="s">
        <v>63</v>
      </c>
      <c r="D19" s="33" t="s">
        <v>41</v>
      </c>
      <c r="E19" s="29">
        <v>2</v>
      </c>
      <c r="F19" s="29">
        <v>322</v>
      </c>
      <c r="G19" s="35">
        <v>272.88135593220341</v>
      </c>
      <c r="H19" s="29">
        <v>545.76271186440681</v>
      </c>
    </row>
    <row r="20" spans="1:8" ht="132" x14ac:dyDescent="0.3">
      <c r="A20" s="32">
        <v>7</v>
      </c>
      <c r="B20" s="33" t="s">
        <v>64</v>
      </c>
      <c r="C20" s="34" t="s">
        <v>77</v>
      </c>
      <c r="D20" s="33" t="s">
        <v>57</v>
      </c>
      <c r="E20" s="29">
        <v>256.9325</v>
      </c>
      <c r="F20" s="29">
        <v>177.5</v>
      </c>
      <c r="G20" s="35">
        <v>150.42372881355934</v>
      </c>
      <c r="H20" s="29">
        <v>38648.744703389835</v>
      </c>
    </row>
    <row r="21" spans="1:8" ht="115.5" x14ac:dyDescent="0.3">
      <c r="A21" s="32">
        <v>8</v>
      </c>
      <c r="B21" s="33">
        <v>2.25</v>
      </c>
      <c r="C21" s="34" t="s">
        <v>66</v>
      </c>
      <c r="D21" s="33" t="s">
        <v>57</v>
      </c>
      <c r="E21" s="29">
        <v>40.112499999999997</v>
      </c>
      <c r="F21" s="29">
        <v>196</v>
      </c>
      <c r="G21" s="35">
        <v>166.10169491525426</v>
      </c>
      <c r="H21" s="29">
        <v>6662.7542372881426</v>
      </c>
    </row>
    <row r="22" spans="1:8" ht="99" x14ac:dyDescent="0.3">
      <c r="A22" s="32">
        <v>9</v>
      </c>
      <c r="B22" s="33" t="s">
        <v>42</v>
      </c>
      <c r="C22" s="34" t="s">
        <v>67</v>
      </c>
      <c r="D22" s="33" t="s">
        <v>57</v>
      </c>
      <c r="E22" s="29">
        <v>3.1755</v>
      </c>
      <c r="F22" s="29">
        <v>6812</v>
      </c>
      <c r="G22" s="35">
        <v>5772.8813559322034</v>
      </c>
      <c r="H22" s="29">
        <v>18331.78474576271</v>
      </c>
    </row>
    <row r="23" spans="1:8" ht="66" x14ac:dyDescent="0.3">
      <c r="A23" s="32">
        <v>10</v>
      </c>
      <c r="B23" s="33" t="s">
        <v>68</v>
      </c>
      <c r="C23" s="34" t="s">
        <v>69</v>
      </c>
      <c r="D23" s="33" t="s">
        <v>46</v>
      </c>
      <c r="E23" s="29">
        <v>4.32</v>
      </c>
      <c r="F23" s="29">
        <v>392.15</v>
      </c>
      <c r="G23" s="35">
        <v>332.33050847457628</v>
      </c>
      <c r="H23" s="29">
        <v>1435.6677966101697</v>
      </c>
    </row>
    <row r="24" spans="1:8" ht="148.5" x14ac:dyDescent="0.3">
      <c r="A24" s="32">
        <v>11</v>
      </c>
      <c r="B24" s="33" t="s">
        <v>40</v>
      </c>
      <c r="C24" s="34" t="s">
        <v>78</v>
      </c>
      <c r="D24" s="33" t="s">
        <v>57</v>
      </c>
      <c r="E24" s="29">
        <v>35.46</v>
      </c>
      <c r="F24" s="29">
        <v>9045.75</v>
      </c>
      <c r="G24" s="35">
        <v>7665.8898305084749</v>
      </c>
      <c r="H24" s="29">
        <v>271832.45338983054</v>
      </c>
    </row>
    <row r="25" spans="1:8" ht="66" x14ac:dyDescent="0.3">
      <c r="A25" s="32">
        <v>12</v>
      </c>
      <c r="B25" s="33" t="s">
        <v>39</v>
      </c>
      <c r="C25" s="34" t="s">
        <v>79</v>
      </c>
      <c r="D25" s="33" t="s">
        <v>46</v>
      </c>
      <c r="E25" s="29">
        <v>14.4</v>
      </c>
      <c r="F25" s="29">
        <v>392.15</v>
      </c>
      <c r="G25" s="35">
        <v>332.33050847457628</v>
      </c>
      <c r="H25" s="29">
        <v>4785.5593220338988</v>
      </c>
    </row>
    <row r="26" spans="1:8" ht="49.5" x14ac:dyDescent="0.3">
      <c r="A26" s="32">
        <v>13</v>
      </c>
      <c r="B26" s="33" t="s">
        <v>80</v>
      </c>
      <c r="C26" s="34" t="s">
        <v>81</v>
      </c>
      <c r="D26" s="33" t="s">
        <v>46</v>
      </c>
      <c r="E26" s="29">
        <v>270.72000000000003</v>
      </c>
      <c r="F26" s="29">
        <v>842.5</v>
      </c>
      <c r="G26" s="35">
        <v>713.98305084745766</v>
      </c>
      <c r="H26" s="29">
        <v>193289.49152542377</v>
      </c>
    </row>
    <row r="27" spans="1:8" ht="33" x14ac:dyDescent="0.3">
      <c r="A27" s="32">
        <v>14</v>
      </c>
      <c r="B27" s="33" t="s">
        <v>82</v>
      </c>
      <c r="C27" s="34" t="s">
        <v>83</v>
      </c>
      <c r="D27" s="33" t="s">
        <v>53</v>
      </c>
      <c r="E27" s="29">
        <v>28.8</v>
      </c>
      <c r="F27" s="29">
        <v>208.55</v>
      </c>
      <c r="G27" s="35">
        <v>176.73728813559325</v>
      </c>
      <c r="H27" s="29">
        <v>5090.033898305086</v>
      </c>
    </row>
    <row r="28" spans="1:8" ht="99" x14ac:dyDescent="0.3">
      <c r="A28" s="32">
        <v>15</v>
      </c>
      <c r="B28" s="33" t="s">
        <v>38</v>
      </c>
      <c r="C28" s="34" t="s">
        <v>84</v>
      </c>
      <c r="D28" s="33" t="s">
        <v>85</v>
      </c>
      <c r="E28" s="29">
        <v>2370.6195520000001</v>
      </c>
      <c r="F28" s="29">
        <v>107.85</v>
      </c>
      <c r="G28" s="35">
        <v>91.398305084745758</v>
      </c>
      <c r="H28" s="29">
        <v>216670.60905355931</v>
      </c>
    </row>
    <row r="29" spans="1:8" ht="99" x14ac:dyDescent="0.3">
      <c r="A29" s="32">
        <v>16</v>
      </c>
      <c r="B29" s="33">
        <v>10.199999999999999</v>
      </c>
      <c r="C29" s="34" t="s">
        <v>86</v>
      </c>
      <c r="D29" s="33" t="s">
        <v>85</v>
      </c>
      <c r="E29" s="29">
        <v>1029.9512</v>
      </c>
      <c r="F29" s="29">
        <v>133.69999999999999</v>
      </c>
      <c r="G29" s="35">
        <v>113.30508474576271</v>
      </c>
      <c r="H29" s="29">
        <v>116698.708</v>
      </c>
    </row>
    <row r="30" spans="1:8" ht="82.5" x14ac:dyDescent="0.3">
      <c r="A30" s="32">
        <v>17</v>
      </c>
      <c r="B30" s="33">
        <v>23.5</v>
      </c>
      <c r="C30" s="34" t="s">
        <v>87</v>
      </c>
      <c r="D30" s="33" t="s">
        <v>57</v>
      </c>
      <c r="E30" s="29">
        <v>84.92</v>
      </c>
      <c r="F30" s="29">
        <v>1509.8</v>
      </c>
      <c r="G30" s="35">
        <v>1279.4915254237289</v>
      </c>
      <c r="H30" s="29">
        <v>108654.42033898307</v>
      </c>
    </row>
    <row r="31" spans="1:8" ht="99" x14ac:dyDescent="0.3">
      <c r="A31" s="32">
        <v>18</v>
      </c>
      <c r="B31" s="33">
        <v>23.6</v>
      </c>
      <c r="C31" s="34" t="s">
        <v>88</v>
      </c>
      <c r="D31" s="33" t="s">
        <v>57</v>
      </c>
      <c r="E31" s="29">
        <v>10.220000000000001</v>
      </c>
      <c r="F31" s="29">
        <v>1538.25</v>
      </c>
      <c r="G31" s="35">
        <v>1303.6016949152543</v>
      </c>
      <c r="H31" s="29">
        <v>13322.8093220339</v>
      </c>
    </row>
    <row r="32" spans="1:8" ht="17.25" x14ac:dyDescent="0.35">
      <c r="A32" s="98" t="s">
        <v>89</v>
      </c>
      <c r="B32" s="99"/>
      <c r="C32" s="99"/>
      <c r="D32" s="99"/>
      <c r="E32" s="99"/>
      <c r="F32" s="99"/>
      <c r="G32" s="100"/>
      <c r="H32" s="36">
        <f>SUM(H14:H31)</f>
        <v>1031426.6890980509</v>
      </c>
    </row>
    <row r="33" spans="1:8" ht="23.25" customHeight="1" x14ac:dyDescent="0.35">
      <c r="A33" s="55" t="s">
        <v>111</v>
      </c>
      <c r="B33" s="54"/>
      <c r="C33" s="89" t="s">
        <v>50</v>
      </c>
      <c r="D33" s="89"/>
      <c r="E33" s="89"/>
      <c r="F33" s="89"/>
      <c r="G33" s="89"/>
      <c r="H33" s="89"/>
    </row>
    <row r="34" spans="1:8" ht="199.5" x14ac:dyDescent="0.3">
      <c r="A34" s="26">
        <v>1</v>
      </c>
      <c r="B34" s="26" t="s">
        <v>51</v>
      </c>
      <c r="C34" s="27" t="s">
        <v>52</v>
      </c>
      <c r="D34" s="26" t="s">
        <v>53</v>
      </c>
      <c r="E34" s="28">
        <v>22</v>
      </c>
      <c r="F34" s="29">
        <v>707.75</v>
      </c>
      <c r="G34" s="28">
        <v>599.78813559322032</v>
      </c>
      <c r="H34" s="28">
        <v>13195.338983050848</v>
      </c>
    </row>
    <row r="35" spans="1:8" ht="132" x14ac:dyDescent="0.3">
      <c r="A35" s="26">
        <v>2</v>
      </c>
      <c r="B35" s="26" t="s">
        <v>54</v>
      </c>
      <c r="C35" s="27" t="s">
        <v>55</v>
      </c>
      <c r="D35" s="26" t="s">
        <v>53</v>
      </c>
      <c r="E35" s="28">
        <v>24</v>
      </c>
      <c r="F35" s="29">
        <v>807.45</v>
      </c>
      <c r="G35" s="28">
        <v>684.27966101694926</v>
      </c>
      <c r="H35" s="28">
        <v>16422.711864406781</v>
      </c>
    </row>
    <row r="36" spans="1:8" ht="99" x14ac:dyDescent="0.3">
      <c r="A36" s="26">
        <v>3</v>
      </c>
      <c r="B36" s="26">
        <v>23.8</v>
      </c>
      <c r="C36" s="27" t="s">
        <v>56</v>
      </c>
      <c r="D36" s="26" t="s">
        <v>57</v>
      </c>
      <c r="E36" s="28">
        <v>1.1657249999999999</v>
      </c>
      <c r="F36" s="29">
        <v>2024.5</v>
      </c>
      <c r="G36" s="28">
        <v>1715.6779661016949</v>
      </c>
      <c r="H36" s="28">
        <v>2000.0086970338982</v>
      </c>
    </row>
    <row r="37" spans="1:8" ht="99" x14ac:dyDescent="0.3">
      <c r="A37" s="26">
        <v>4</v>
      </c>
      <c r="B37" s="26" t="s">
        <v>58</v>
      </c>
      <c r="C37" s="27" t="s">
        <v>59</v>
      </c>
      <c r="D37" s="26" t="s">
        <v>41</v>
      </c>
      <c r="E37" s="28">
        <v>2</v>
      </c>
      <c r="F37" s="29">
        <v>246.45</v>
      </c>
      <c r="G37" s="28">
        <v>208.85593220338984</v>
      </c>
      <c r="H37" s="28">
        <v>417.71186440677968</v>
      </c>
    </row>
    <row r="38" spans="1:8" ht="82.5" x14ac:dyDescent="0.3">
      <c r="A38" s="26">
        <v>5</v>
      </c>
      <c r="B38" s="26" t="s">
        <v>60</v>
      </c>
      <c r="C38" s="27" t="s">
        <v>61</v>
      </c>
      <c r="D38" s="26" t="s">
        <v>41</v>
      </c>
      <c r="E38" s="28">
        <v>2</v>
      </c>
      <c r="F38" s="29">
        <v>2019.05</v>
      </c>
      <c r="G38" s="28">
        <v>1711.0593220338983</v>
      </c>
      <c r="H38" s="28">
        <v>3422.1186440677966</v>
      </c>
    </row>
    <row r="39" spans="1:8" ht="66" x14ac:dyDescent="0.3">
      <c r="A39" s="26">
        <v>6</v>
      </c>
      <c r="B39" s="26" t="s">
        <v>62</v>
      </c>
      <c r="C39" s="27" t="s">
        <v>63</v>
      </c>
      <c r="D39" s="26" t="s">
        <v>41</v>
      </c>
      <c r="E39" s="28">
        <v>2</v>
      </c>
      <c r="F39" s="29">
        <v>322</v>
      </c>
      <c r="G39" s="28">
        <v>272.88135593220341</v>
      </c>
      <c r="H39" s="28">
        <v>545.76271186440681</v>
      </c>
    </row>
    <row r="40" spans="1:8" ht="132" x14ac:dyDescent="0.3">
      <c r="A40" s="26">
        <v>7</v>
      </c>
      <c r="B40" s="26" t="s">
        <v>64</v>
      </c>
      <c r="C40" s="27" t="s">
        <v>65</v>
      </c>
      <c r="D40" s="26" t="s">
        <v>57</v>
      </c>
      <c r="E40" s="28">
        <v>1051.6111875000001</v>
      </c>
      <c r="F40" s="29">
        <v>177.5</v>
      </c>
      <c r="G40" s="28">
        <v>150.42372881355934</v>
      </c>
      <c r="H40" s="28">
        <v>158187.27608580512</v>
      </c>
    </row>
    <row r="41" spans="1:8" ht="115.5" x14ac:dyDescent="0.3">
      <c r="A41" s="26">
        <v>8</v>
      </c>
      <c r="B41" s="26">
        <v>2.25</v>
      </c>
      <c r="C41" s="27" t="s">
        <v>66</v>
      </c>
      <c r="D41" s="26" t="s">
        <v>57</v>
      </c>
      <c r="E41" s="28">
        <v>20</v>
      </c>
      <c r="F41" s="29">
        <v>196</v>
      </c>
      <c r="G41" s="28">
        <v>166.10169491525426</v>
      </c>
      <c r="H41" s="28">
        <v>3322.0338983050851</v>
      </c>
    </row>
    <row r="42" spans="1:8" ht="99" x14ac:dyDescent="0.3">
      <c r="A42" s="26">
        <v>9</v>
      </c>
      <c r="B42" s="26" t="s">
        <v>42</v>
      </c>
      <c r="C42" s="27" t="s">
        <v>67</v>
      </c>
      <c r="D42" s="26" t="s">
        <v>57</v>
      </c>
      <c r="E42" s="28">
        <v>7.5300800000000008</v>
      </c>
      <c r="F42" s="29">
        <v>6812</v>
      </c>
      <c r="G42" s="28">
        <v>5772.8813559322034</v>
      </c>
      <c r="H42" s="28">
        <v>43470.258440677972</v>
      </c>
    </row>
    <row r="43" spans="1:8" ht="66" x14ac:dyDescent="0.3">
      <c r="A43" s="26">
        <v>10</v>
      </c>
      <c r="B43" s="26" t="s">
        <v>68</v>
      </c>
      <c r="C43" s="27" t="s">
        <v>69</v>
      </c>
      <c r="D43" s="26" t="s">
        <v>46</v>
      </c>
      <c r="E43" s="28">
        <v>39.632000000000005</v>
      </c>
      <c r="F43" s="29">
        <v>392.15</v>
      </c>
      <c r="G43" s="28">
        <v>332.33050847457628</v>
      </c>
      <c r="H43" s="28">
        <v>13170.922711864408</v>
      </c>
    </row>
    <row r="44" spans="1:8" ht="82.5" x14ac:dyDescent="0.3">
      <c r="A44" s="26">
        <v>11</v>
      </c>
      <c r="B44" s="26" t="s">
        <v>70</v>
      </c>
      <c r="C44" s="27" t="s">
        <v>71</v>
      </c>
      <c r="D44" s="26" t="s">
        <v>57</v>
      </c>
      <c r="E44" s="28">
        <v>50.134480000000011</v>
      </c>
      <c r="F44" s="29">
        <v>7132.25</v>
      </c>
      <c r="G44" s="28">
        <v>6044.2796610169498</v>
      </c>
      <c r="H44" s="28">
        <v>303026.8177796611</v>
      </c>
    </row>
    <row r="45" spans="1:8" ht="49.5" x14ac:dyDescent="0.3">
      <c r="A45" s="26">
        <v>12</v>
      </c>
      <c r="B45" s="26" t="s">
        <v>72</v>
      </c>
      <c r="C45" s="27" t="s">
        <v>73</v>
      </c>
      <c r="D45" s="26" t="s">
        <v>46</v>
      </c>
      <c r="E45" s="28">
        <v>527.10559999999998</v>
      </c>
      <c r="F45" s="29">
        <v>425.55</v>
      </c>
      <c r="G45" s="28">
        <v>360.63559322033899</v>
      </c>
      <c r="H45" s="28">
        <v>190093.0407457627</v>
      </c>
    </row>
    <row r="46" spans="1:8" ht="60" x14ac:dyDescent="0.3">
      <c r="A46" s="26">
        <v>13</v>
      </c>
      <c r="B46" s="30" t="s">
        <v>74</v>
      </c>
      <c r="C46" s="27" t="s">
        <v>75</v>
      </c>
      <c r="D46" s="26" t="s">
        <v>31</v>
      </c>
      <c r="E46" s="28">
        <v>11.304</v>
      </c>
      <c r="F46" s="25"/>
      <c r="G46" s="28">
        <v>26.48305084745763</v>
      </c>
      <c r="H46" s="28">
        <v>299.36440677966107</v>
      </c>
    </row>
    <row r="47" spans="1:8" ht="17.25" x14ac:dyDescent="0.35">
      <c r="A47" s="101" t="s">
        <v>109</v>
      </c>
      <c r="B47" s="102"/>
      <c r="C47" s="102"/>
      <c r="D47" s="102"/>
      <c r="E47" s="102"/>
      <c r="F47" s="102"/>
      <c r="G47" s="103"/>
      <c r="H47" s="31">
        <f>SUM(H34:H46)</f>
        <v>747573.3668336866</v>
      </c>
    </row>
    <row r="48" spans="1:8" x14ac:dyDescent="0.3">
      <c r="A48" s="51"/>
      <c r="B48" s="51"/>
      <c r="C48" s="88" t="s">
        <v>47</v>
      </c>
      <c r="D48" s="88"/>
      <c r="E48" s="88"/>
      <c r="F48" s="88"/>
      <c r="G48" s="88"/>
      <c r="H48" s="52">
        <f>H47+H32+H12</f>
        <v>3139244.2728317375</v>
      </c>
    </row>
    <row r="49" spans="1:8" x14ac:dyDescent="0.3">
      <c r="A49" s="51"/>
      <c r="B49" s="51"/>
      <c r="C49" s="88" t="s">
        <v>36</v>
      </c>
      <c r="D49" s="88"/>
      <c r="E49" s="88"/>
      <c r="F49" s="88"/>
      <c r="G49" s="88"/>
      <c r="H49" s="21">
        <v>0</v>
      </c>
    </row>
    <row r="50" spans="1:8" x14ac:dyDescent="0.3">
      <c r="A50" s="51"/>
      <c r="B50" s="51"/>
      <c r="C50" s="88" t="s">
        <v>32</v>
      </c>
      <c r="D50" s="88"/>
      <c r="E50" s="88"/>
      <c r="F50" s="88"/>
      <c r="G50" s="88"/>
      <c r="H50" s="52">
        <f>H48*(1+H49)</f>
        <v>3139244.2728317375</v>
      </c>
    </row>
    <row r="51" spans="1:8" x14ac:dyDescent="0.3">
      <c r="A51" s="51"/>
      <c r="B51" s="51"/>
      <c r="C51" s="22" t="s">
        <v>33</v>
      </c>
      <c r="D51" s="23">
        <v>0.18</v>
      </c>
      <c r="E51" s="92" t="s">
        <v>32</v>
      </c>
      <c r="F51" s="92"/>
      <c r="G51" s="92"/>
      <c r="H51" s="52">
        <f>H50*D51</f>
        <v>565063.96910971275</v>
      </c>
    </row>
    <row r="52" spans="1:8" x14ac:dyDescent="0.3">
      <c r="A52" s="51"/>
      <c r="B52" s="51"/>
      <c r="C52" s="88" t="s">
        <v>34</v>
      </c>
      <c r="D52" s="88"/>
      <c r="E52" s="88"/>
      <c r="F52" s="88"/>
      <c r="G52" s="88"/>
      <c r="H52" s="52">
        <f>H50+H51</f>
        <v>3704308.2419414502</v>
      </c>
    </row>
  </sheetData>
  <sheetProtection algorithmName="SHA-512" hashValue="lF6u3KHqdUC06TLJC2GuSv+CNo/sC44RqfcrMsiYcuD0uMcWjDJxf9GDaNDw+7zHI0o7iZAS0mpmk+6oHQnjyA==" saltValue="PLWwlB2uMTu0C/X4k1OP9Q==" spinCount="100000" sheet="1" objects="1" scenarios="1"/>
  <mergeCells count="12">
    <mergeCell ref="C52:G52"/>
    <mergeCell ref="C33:H33"/>
    <mergeCell ref="C13:H13"/>
    <mergeCell ref="A1:H1"/>
    <mergeCell ref="C48:G48"/>
    <mergeCell ref="C49:G49"/>
    <mergeCell ref="C50:G50"/>
    <mergeCell ref="E51:G51"/>
    <mergeCell ref="C2:H2"/>
    <mergeCell ref="A12:G12"/>
    <mergeCell ref="A32:G32"/>
    <mergeCell ref="A47:G47"/>
  </mergeCells>
  <printOptions horizontalCentered="1"/>
  <pageMargins left="0.23622047244094491" right="0.23622047244094491" top="0.23622047244094491" bottom="0.23622047244094491" header="0.31496062992125984" footer="0.31496062992125984"/>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H16" sqref="H16"/>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5002004402  NIT-465</v>
      </c>
      <c r="B1" s="4"/>
      <c r="C1" s="4"/>
    </row>
    <row r="2" spans="1:8" ht="31.5" customHeight="1" x14ac:dyDescent="0.25">
      <c r="A2" s="110" t="str">
        <f>Sheet1!B3</f>
        <v>Construction of Rainwater Harvesting System at POWERGRID Pusauli Substation</v>
      </c>
      <c r="B2" s="110"/>
      <c r="C2" s="110"/>
      <c r="D2" s="110"/>
      <c r="E2" s="110"/>
      <c r="F2" s="110"/>
      <c r="G2" s="110"/>
      <c r="H2" s="110"/>
    </row>
    <row r="4" spans="1:8" ht="30.75" customHeight="1" x14ac:dyDescent="0.25">
      <c r="A4" s="120" t="s">
        <v>11</v>
      </c>
      <c r="B4" s="120"/>
      <c r="C4" s="108">
        <f>Details!E13</f>
        <v>0</v>
      </c>
      <c r="D4" s="108"/>
      <c r="E4" s="6"/>
      <c r="F4" s="7" t="s">
        <v>20</v>
      </c>
    </row>
    <row r="5" spans="1:8" ht="27.75" customHeight="1" x14ac:dyDescent="0.25">
      <c r="A5" s="120" t="s">
        <v>12</v>
      </c>
      <c r="B5" s="120"/>
      <c r="C5" s="108">
        <f>Details!E7</f>
        <v>0</v>
      </c>
      <c r="D5" s="108"/>
      <c r="E5" s="6"/>
      <c r="F5" s="121" t="s">
        <v>21</v>
      </c>
      <c r="G5" s="121"/>
      <c r="H5" s="121"/>
    </row>
    <row r="6" spans="1:8" ht="32.25" customHeight="1" x14ac:dyDescent="0.25">
      <c r="C6" s="108">
        <f>Details!E8</f>
        <v>0</v>
      </c>
      <c r="D6" s="108"/>
      <c r="E6" s="6"/>
      <c r="F6" s="121" t="s">
        <v>22</v>
      </c>
      <c r="G6" s="121"/>
      <c r="H6" s="121"/>
    </row>
    <row r="7" spans="1:8" ht="30.75" customHeight="1" x14ac:dyDescent="0.25">
      <c r="C7" s="108">
        <f>Details!E9</f>
        <v>0</v>
      </c>
      <c r="D7" s="108"/>
      <c r="E7" s="6"/>
      <c r="F7" s="109" t="s">
        <v>23</v>
      </c>
      <c r="G7" s="109"/>
      <c r="H7" s="109"/>
    </row>
    <row r="8" spans="1:8" ht="15.75" thickBot="1" x14ac:dyDescent="0.3">
      <c r="A8" s="105"/>
      <c r="B8" s="105"/>
      <c r="C8" s="105"/>
      <c r="D8" s="105"/>
      <c r="E8" s="105"/>
      <c r="F8" s="105"/>
      <c r="G8" s="105"/>
      <c r="H8" s="105"/>
    </row>
    <row r="9" spans="1:8" x14ac:dyDescent="0.25">
      <c r="A9" s="111" t="s">
        <v>25</v>
      </c>
      <c r="B9" s="112"/>
      <c r="C9" s="112"/>
      <c r="D9" s="112"/>
      <c r="E9" s="112"/>
      <c r="F9" s="112"/>
      <c r="G9" s="112"/>
      <c r="H9" s="113"/>
    </row>
    <row r="10" spans="1:8" x14ac:dyDescent="0.25">
      <c r="A10" s="114"/>
      <c r="B10" s="115"/>
      <c r="C10" s="115"/>
      <c r="D10" s="115"/>
      <c r="E10" s="115"/>
      <c r="F10" s="115"/>
      <c r="G10" s="115"/>
      <c r="H10" s="116"/>
    </row>
    <row r="11" spans="1:8" x14ac:dyDescent="0.25">
      <c r="A11" s="114"/>
      <c r="B11" s="115"/>
      <c r="C11" s="115"/>
      <c r="D11" s="115"/>
      <c r="E11" s="115"/>
      <c r="F11" s="115"/>
      <c r="G11" s="115"/>
      <c r="H11" s="116"/>
    </row>
    <row r="12" spans="1:8" ht="2.25" customHeight="1" thickBot="1" x14ac:dyDescent="0.3">
      <c r="A12" s="117"/>
      <c r="B12" s="118"/>
      <c r="C12" s="118"/>
      <c r="D12" s="118"/>
      <c r="E12" s="118"/>
      <c r="F12" s="118"/>
      <c r="G12" s="118"/>
      <c r="H12" s="119"/>
    </row>
    <row r="13" spans="1:8" x14ac:dyDescent="0.25">
      <c r="A13" s="106"/>
      <c r="B13" s="106"/>
      <c r="C13" s="106"/>
      <c r="D13" s="106"/>
      <c r="E13" s="106"/>
      <c r="F13" s="106"/>
      <c r="G13" s="106"/>
      <c r="H13" s="106"/>
    </row>
    <row r="14" spans="1:8" ht="30" customHeight="1" x14ac:dyDescent="0.25">
      <c r="A14" s="107" t="s">
        <v>26</v>
      </c>
      <c r="B14" s="107"/>
      <c r="C14" s="107" t="s">
        <v>35</v>
      </c>
      <c r="D14" s="107"/>
      <c r="E14" s="107"/>
      <c r="F14" s="107"/>
      <c r="G14" s="107"/>
      <c r="H14" s="3">
        <f>'Schedule -I'!H50</f>
        <v>3139244.2728317375</v>
      </c>
    </row>
    <row r="15" spans="1:8" ht="31.5" customHeight="1" x14ac:dyDescent="0.25">
      <c r="A15" s="107" t="s">
        <v>27</v>
      </c>
      <c r="B15" s="107"/>
      <c r="C15" s="107" t="s">
        <v>28</v>
      </c>
      <c r="D15" s="107"/>
      <c r="E15" s="107"/>
      <c r="F15" s="107"/>
      <c r="G15" s="107"/>
      <c r="H15" s="3">
        <f>'Schedule -I'!H51</f>
        <v>565063.96910971275</v>
      </c>
    </row>
    <row r="16" spans="1:8" ht="29.25" customHeight="1" x14ac:dyDescent="0.25">
      <c r="A16" s="107" t="s">
        <v>29</v>
      </c>
      <c r="B16" s="107"/>
      <c r="C16" s="107" t="s">
        <v>30</v>
      </c>
      <c r="D16" s="107"/>
      <c r="E16" s="107"/>
      <c r="F16" s="107"/>
      <c r="G16" s="107"/>
      <c r="H16" s="3">
        <f>SUM(H14:H15)</f>
        <v>3704308.2419414502</v>
      </c>
    </row>
    <row r="19" spans="1:8" ht="25.5" customHeight="1" x14ac:dyDescent="0.25">
      <c r="A19" s="5" t="s">
        <v>19</v>
      </c>
      <c r="B19" s="104">
        <f>Details!E2</f>
        <v>0</v>
      </c>
      <c r="C19" s="104"/>
      <c r="D19" s="8"/>
      <c r="E19" s="105" t="s">
        <v>16</v>
      </c>
      <c r="F19" s="105"/>
      <c r="G19" s="104">
        <f>Details!E13</f>
        <v>0</v>
      </c>
      <c r="H19" s="104"/>
    </row>
    <row r="20" spans="1:8" ht="24.75" customHeight="1" x14ac:dyDescent="0.25">
      <c r="A20" s="5" t="s">
        <v>18</v>
      </c>
      <c r="B20" s="104">
        <f>Details!E1</f>
        <v>0</v>
      </c>
      <c r="C20" s="104"/>
      <c r="D20" s="8"/>
      <c r="E20" s="105" t="s">
        <v>24</v>
      </c>
      <c r="F20" s="105"/>
      <c r="G20" s="104">
        <f>Details!E14</f>
        <v>0</v>
      </c>
      <c r="H20" s="104"/>
    </row>
  </sheetData>
  <sheetProtection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 -I</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2025-05-01T10:37:47Z</dcterms:modified>
</cp:coreProperties>
</file>