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7"/>
  <workbookPr codeName="ThisWorkbook" hidePivotFieldList="1" defaultThemeVersion="124226"/>
  <mc:AlternateContent xmlns:mc="http://schemas.openxmlformats.org/markup-compatibility/2006">
    <mc:Choice Requires="x15">
      <x15ac:absPath xmlns:x15ac="http://schemas.microsoft.com/office/spreadsheetml/2010/11/ac" url="Y:\mondal\TR34\Volume-III\"/>
    </mc:Choice>
  </mc:AlternateContent>
  <xr:revisionPtr revIDLastSave="0" documentId="13_ncr:1_{2F60B8A5-3A60-4470-8E61-F049EC7CF427}" xr6:coauthVersionLast="36" xr6:coauthVersionMax="36" xr10:uidLastSave="{00000000-0000-0000-0000-000000000000}"/>
  <workbookProtection workbookPassword="C7F8" revisionsPassword="C7F8" lockStructure="1" lockRevision="1"/>
  <bookViews>
    <workbookView xWindow="9585" yWindow="-15" windowWidth="9630" windowHeight="11760" tabRatio="644" firstSheet="2" activeTab="22" xr2:uid="{00000000-000D-0000-FFFF-FFFF00000000}"/>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'Sch-1'!$H$1:$H$317</definedName>
    <definedName name="_xlnm._FilterDatabase" localSheetId="5" hidden="1">'Sch-1 dis'!$A$16:$B$21</definedName>
    <definedName name="_xlnm._FilterDatabase" localSheetId="6" hidden="1">'Sch-2'!$G$18:$J$210</definedName>
    <definedName name="_xlnm._FilterDatabase" localSheetId="7" hidden="1">'Sch-2 Dis'!$A$15:$F$56</definedName>
    <definedName name="_xlnm._FilterDatabase" localSheetId="8" hidden="1">'Sch-3 '!$A$19:$BB$231</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'Sch-1'!$A$1:$O$217</definedName>
    <definedName name="_xlnm.Print_Area" localSheetId="5">'Sch-1 dis'!$A$1:$G$84</definedName>
    <definedName name="_xlnm.Print_Area" localSheetId="6">'Sch-2'!$A$1:$J$219</definedName>
    <definedName name="_xlnm.Print_Area" localSheetId="7">'Sch-2 Dis'!$A$1:$F$62</definedName>
    <definedName name="_xlnm.Print_Area" localSheetId="8">'Sch-3 '!$A$1:$Q$238</definedName>
    <definedName name="_xlnm.Print_Area" localSheetId="9">'Sch-3 Dis'!$A$1:$F$87</definedName>
    <definedName name="_xlnm.Print_Area" localSheetId="10">'Sch-4'!$A$1:$Q$31</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'Sch-1'!$11:$13</definedName>
    <definedName name="_xlnm.Print_Titles" localSheetId="5">'Sch-1 dis'!$14:$16</definedName>
    <definedName name="_xlnm.Print_Titles" localSheetId="6">'Sch-2'!$13:$15</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'Sch-1'!$A$1:$O$218</definedName>
    <definedName name="Z_01ACF2E1_8E61_4459_ABC1_B6C183DEED61_.wvu.PrintArea" localSheetId="5" hidden="1">'Sch-1 dis'!$A$1:$G$84</definedName>
    <definedName name="Z_01ACF2E1_8E61_4459_ABC1_B6C183DEED61_.wvu.PrintArea" localSheetId="6" hidden="1">'Sch-2'!$A$1:$J$209</definedName>
    <definedName name="Z_01ACF2E1_8E61_4459_ABC1_B6C183DEED61_.wvu.PrintArea" localSheetId="7" hidden="1">'Sch-2 Dis'!$A$1:$F$55</definedName>
    <definedName name="Z_01ACF2E1_8E61_4459_ABC1_B6C183DEED61_.wvu.PrintArea" localSheetId="8" hidden="1">'Sch-3 '!$A$1:$P$232</definedName>
    <definedName name="Z_01ACF2E1_8E61_4459_ABC1_B6C183DEED61_.wvu.PrintArea" localSheetId="9" hidden="1">'Sch-3 Dis'!$A$1:$F$80</definedName>
    <definedName name="Z_01ACF2E1_8E61_4459_ABC1_B6C183DEED61_.wvu.PrintArea" localSheetId="10" hidden="1">'Sch-4'!$A$1:$Q$32</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'Sch-1'!$11:$13</definedName>
    <definedName name="Z_01ACF2E1_8E61_4459_ABC1_B6C183DEED61_.wvu.PrintTitles" localSheetId="5" hidden="1">'Sch-1 dis'!$14:$16</definedName>
    <definedName name="Z_01ACF2E1_8E61_4459_ABC1_B6C183DEED61_.wvu.PrintTitles" localSheetId="6" hidden="1">'Sch-2'!$13:$15</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'Sch-1'!$A$14:$O$212</definedName>
    <definedName name="Z_14D7F02E_BCCA_4517_ABC7_537FF4AEB67A_.wvu.FilterData" localSheetId="5" hidden="1">'Sch-1 dis'!$A$17:$G$79</definedName>
    <definedName name="Z_14D7F02E_BCCA_4517_ABC7_537FF4AEB67A_.wvu.FilterData" localSheetId="8" hidden="1">'Sch-3 '!$A$16:$P$233</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'Sch-1'!$A$1:$O$218</definedName>
    <definedName name="Z_14D7F02E_BCCA_4517_ABC7_537FF4AEB67A_.wvu.PrintArea" localSheetId="5" hidden="1">'Sch-1 dis'!$A$1:$G$84</definedName>
    <definedName name="Z_14D7F02E_BCCA_4517_ABC7_537FF4AEB67A_.wvu.PrintArea" localSheetId="6" hidden="1">'Sch-2'!$A$1:$J$218</definedName>
    <definedName name="Z_14D7F02E_BCCA_4517_ABC7_537FF4AEB67A_.wvu.PrintArea" localSheetId="7" hidden="1">'Sch-2 Dis'!$A$1:$F$62</definedName>
    <definedName name="Z_14D7F02E_BCCA_4517_ABC7_537FF4AEB67A_.wvu.PrintArea" localSheetId="8" hidden="1">'Sch-3 '!$A$1:$P$239</definedName>
    <definedName name="Z_14D7F02E_BCCA_4517_ABC7_537FF4AEB67A_.wvu.PrintArea" localSheetId="9" hidden="1">'Sch-3 Dis'!$A$1:$F$87</definedName>
    <definedName name="Z_14D7F02E_BCCA_4517_ABC7_537FF4AEB67A_.wvu.PrintArea" localSheetId="10" hidden="1">'Sch-4'!$A$1:$Q$32</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'Sch-1'!$11:$13</definedName>
    <definedName name="Z_14D7F02E_BCCA_4517_ABC7_537FF4AEB67A_.wvu.PrintTitles" localSheetId="5" hidden="1">'Sch-1 dis'!$14:$16</definedName>
    <definedName name="Z_14D7F02E_BCCA_4517_ABC7_537FF4AEB67A_.wvu.PrintTitles" localSheetId="6" hidden="1">'Sch-2'!$13:$15</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'Sch-1'!$Q:$S,'Sch-1'!$AE:$AN</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'Sch-1'!$A$15:$AZ$205</definedName>
    <definedName name="Z_1E0C44A1_9358_4FBD_8C2C_4DB661DA1476_.wvu.FilterData" localSheetId="5" hidden="1">'Sch-1 dis'!$A$16:$B$21</definedName>
    <definedName name="Z_1E0C44A1_9358_4FBD_8C2C_4DB661DA1476_.wvu.FilterData" localSheetId="6" hidden="1">'Sch-2'!$G$18:$J$210</definedName>
    <definedName name="Z_1E0C44A1_9358_4FBD_8C2C_4DB661DA1476_.wvu.FilterData" localSheetId="7" hidden="1">'Sch-2 Dis'!$A$15:$F$56</definedName>
    <definedName name="Z_1E0C44A1_9358_4FBD_8C2C_4DB661DA1476_.wvu.FilterData" localSheetId="8" hidden="1">'Sch-3 '!$A$19:$BB$231</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'Sch-1'!$A$1:$O$217</definedName>
    <definedName name="Z_1E0C44A1_9358_4FBD_8C2C_4DB661DA1476_.wvu.PrintArea" localSheetId="5" hidden="1">'Sch-1 dis'!$A$1:$G$84</definedName>
    <definedName name="Z_1E0C44A1_9358_4FBD_8C2C_4DB661DA1476_.wvu.PrintArea" localSheetId="6" hidden="1">'Sch-2'!$A$1:$J$219</definedName>
    <definedName name="Z_1E0C44A1_9358_4FBD_8C2C_4DB661DA1476_.wvu.PrintArea" localSheetId="7" hidden="1">'Sch-2 Dis'!$A$1:$F$62</definedName>
    <definedName name="Z_1E0C44A1_9358_4FBD_8C2C_4DB661DA1476_.wvu.PrintArea" localSheetId="8" hidden="1">'Sch-3 '!$A$1:$Q$238</definedName>
    <definedName name="Z_1E0C44A1_9358_4FBD_8C2C_4DB661DA1476_.wvu.PrintArea" localSheetId="9" hidden="1">'Sch-3 Dis'!$A$1:$F$87</definedName>
    <definedName name="Z_1E0C44A1_9358_4FBD_8C2C_4DB661DA1476_.wvu.PrintArea" localSheetId="10" hidden="1">'Sch-4'!$A$1:$Q$32</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'Sch-1'!$11:$13</definedName>
    <definedName name="Z_1E0C44A1_9358_4FBD_8C2C_4DB661DA1476_.wvu.PrintTitles" localSheetId="5" hidden="1">'Sch-1 dis'!$14:$16</definedName>
    <definedName name="Z_1E0C44A1_9358_4FBD_8C2C_4DB661DA1476_.wvu.PrintTitles" localSheetId="6" hidden="1">'Sch-2'!$13:$15</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'Sch-2'!$16:$17</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'Sch-1'!$A$14:$O$206</definedName>
    <definedName name="Z_223BC0FC_814D_40F0_9795_CE82A16FF3A5_.wvu.FilterData" localSheetId="5" hidden="1">'Sch-1 dis'!$A$16:$B$21</definedName>
    <definedName name="Z_223BC0FC_814D_40F0_9795_CE82A16FF3A5_.wvu.FilterData" localSheetId="6" hidden="1">'Sch-2'!$G$18:$J$210</definedName>
    <definedName name="Z_223BC0FC_814D_40F0_9795_CE82A16FF3A5_.wvu.FilterData" localSheetId="7" hidden="1">'Sch-2 Dis'!$A$15:$F$56</definedName>
    <definedName name="Z_223BC0FC_814D_40F0_9795_CE82A16FF3A5_.wvu.FilterData" localSheetId="8" hidden="1">'Sch-3 '!$A$18:$P$233</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'Sch-1'!$A$1:$O$217</definedName>
    <definedName name="Z_223BC0FC_814D_40F0_9795_CE82A16FF3A5_.wvu.PrintArea" localSheetId="5" hidden="1">'Sch-1 dis'!$A$1:$G$84</definedName>
    <definedName name="Z_223BC0FC_814D_40F0_9795_CE82A16FF3A5_.wvu.PrintArea" localSheetId="6" hidden="1">'Sch-2'!$A$1:$J$217</definedName>
    <definedName name="Z_223BC0FC_814D_40F0_9795_CE82A16FF3A5_.wvu.PrintArea" localSheetId="7" hidden="1">'Sch-2 Dis'!$A$1:$F$62</definedName>
    <definedName name="Z_223BC0FC_814D_40F0_9795_CE82A16FF3A5_.wvu.PrintArea" localSheetId="8" hidden="1">'Sch-3 '!$A$1:$P$238</definedName>
    <definedName name="Z_223BC0FC_814D_40F0_9795_CE82A16FF3A5_.wvu.PrintArea" localSheetId="9" hidden="1">'Sch-3 Dis'!$A$1:$F$87</definedName>
    <definedName name="Z_223BC0FC_814D_40F0_9795_CE82A16FF3A5_.wvu.PrintArea" localSheetId="10" hidden="1">'Sch-4'!$A$1:$Q$32</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'Sch-1'!$11:$13</definedName>
    <definedName name="Z_223BC0FC_814D_40F0_9795_CE82A16FF3A5_.wvu.PrintTitles" localSheetId="5" hidden="1">'Sch-1 dis'!$14:$16</definedName>
    <definedName name="Z_223BC0FC_814D_40F0_9795_CE82A16FF3A5_.wvu.PrintTitles" localSheetId="6" hidden="1">'Sch-2'!$13:$15</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'Sch-1'!$U:$X</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'Sch-1'!$A$14:$O$206</definedName>
    <definedName name="Z_27A45B7A_04F2_4516_B80B_5ED0825D4ED3_.wvu.FilterData" localSheetId="5" hidden="1">'Sch-1 dis'!$A$16:$B$21</definedName>
    <definedName name="Z_27A45B7A_04F2_4516_B80B_5ED0825D4ED3_.wvu.FilterData" localSheetId="6" hidden="1">'Sch-2'!$G$18:$J$210</definedName>
    <definedName name="Z_27A45B7A_04F2_4516_B80B_5ED0825D4ED3_.wvu.FilterData" localSheetId="7" hidden="1">'Sch-2 Dis'!$A$15:$F$56</definedName>
    <definedName name="Z_27A45B7A_04F2_4516_B80B_5ED0825D4ED3_.wvu.FilterData" localSheetId="8" hidden="1">'Sch-3 '!$A$18:$P$233</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'Sch-1'!$A$1:$O$218</definedName>
    <definedName name="Z_27A45B7A_04F2_4516_B80B_5ED0825D4ED3_.wvu.PrintArea" localSheetId="5" hidden="1">'Sch-1 dis'!$A$1:$G$84</definedName>
    <definedName name="Z_27A45B7A_04F2_4516_B80B_5ED0825D4ED3_.wvu.PrintArea" localSheetId="6" hidden="1">'Sch-2'!$A$1:$J$218</definedName>
    <definedName name="Z_27A45B7A_04F2_4516_B80B_5ED0825D4ED3_.wvu.PrintArea" localSheetId="7" hidden="1">'Sch-2 Dis'!$A$1:$F$62</definedName>
    <definedName name="Z_27A45B7A_04F2_4516_B80B_5ED0825D4ED3_.wvu.PrintArea" localSheetId="8" hidden="1">'Sch-3 '!$A$1:$P$239</definedName>
    <definedName name="Z_27A45B7A_04F2_4516_B80B_5ED0825D4ED3_.wvu.PrintArea" localSheetId="9" hidden="1">'Sch-3 Dis'!$A$1:$F$87</definedName>
    <definedName name="Z_27A45B7A_04F2_4516_B80B_5ED0825D4ED3_.wvu.PrintArea" localSheetId="10" hidden="1">'Sch-4'!$A$1:$Q$32</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'Sch-1'!$11:$13</definedName>
    <definedName name="Z_27A45B7A_04F2_4516_B80B_5ED0825D4ED3_.wvu.PrintTitles" localSheetId="5" hidden="1">'Sch-1 dis'!$14:$16</definedName>
    <definedName name="Z_27A45B7A_04F2_4516_B80B_5ED0825D4ED3_.wvu.PrintTitles" localSheetId="6" hidden="1">'Sch-2'!$13:$15</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27E77C81_EC16_4D63_8CE6_4CFC97B77DCA_.wvu.Cols" localSheetId="22" hidden="1">'Bid Form 2nd Envelope'!$G:$K,'Bid Form 2nd Envelope'!$Y:$AN</definedName>
    <definedName name="Z_27E77C81_EC16_4D63_8CE6_4CFC97B77DCA_.wvu.Cols" localSheetId="18" hidden="1">Discount!$H:$K</definedName>
    <definedName name="Z_27E77C81_EC16_4D63_8CE6_4CFC97B77DCA_.wvu.Cols" localSheetId="3" hidden="1">'Names of Bidder'!$H:$R,'Names of Bidder'!$Z:$AC</definedName>
    <definedName name="Z_27E77C81_EC16_4D63_8CE6_4CFC97B77DCA_.wvu.Cols" localSheetId="4" hidden="1">'Sch-1'!$Q:$S,'Sch-1'!$AE:$AN</definedName>
    <definedName name="Z_27E77C81_EC16_4D63_8CE6_4CFC97B77DCA_.wvu.Cols" localSheetId="7" hidden="1">'Sch-2 Dis'!$K:$Q</definedName>
    <definedName name="Z_27E77C81_EC16_4D63_8CE6_4CFC97B77DCA_.wvu.Cols" localSheetId="8" hidden="1">'Sch-3 '!$R:$T,'Sch-3 '!$AK:$AP</definedName>
    <definedName name="Z_27E77C81_EC16_4D63_8CE6_4CFC97B77DCA_.wvu.Cols" localSheetId="9" hidden="1">'Sch-3 Dis'!$AA:$AF</definedName>
    <definedName name="Z_27E77C81_EC16_4D63_8CE6_4CFC97B77DCA_.wvu.Cols" localSheetId="10" hidden="1">'Sch-4'!$R:$T</definedName>
    <definedName name="Z_27E77C81_EC16_4D63_8CE6_4CFC97B77DCA_.wvu.Cols" localSheetId="11" hidden="1">'Sch-4b'!$R:$S</definedName>
    <definedName name="Z_27E77C81_EC16_4D63_8CE6_4CFC97B77DCA_.wvu.Cols" localSheetId="12" hidden="1">'Sch-5'!$I:$P</definedName>
    <definedName name="Z_27E77C81_EC16_4D63_8CE6_4CFC97B77DCA_.wvu.Cols" localSheetId="16" hidden="1">'Sch-7'!$P:$R,'Sch-7'!$AG:$AM</definedName>
    <definedName name="Z_27E77C81_EC16_4D63_8CE6_4CFC97B77DCA_.wvu.Cols" localSheetId="17" hidden="1">'Sch-7 Dis'!$AD:$AJ</definedName>
    <definedName name="Z_27E77C81_EC16_4D63_8CE6_4CFC97B77DCA_.wvu.FilterData" localSheetId="4" hidden="1">'Sch-1'!$H$1:$H$317</definedName>
    <definedName name="Z_27E77C81_EC16_4D63_8CE6_4CFC97B77DCA_.wvu.FilterData" localSheetId="5" hidden="1">'Sch-1 dis'!$A$16:$B$21</definedName>
    <definedName name="Z_27E77C81_EC16_4D63_8CE6_4CFC97B77DCA_.wvu.FilterData" localSheetId="6" hidden="1">'Sch-2'!$G$18:$J$210</definedName>
    <definedName name="Z_27E77C81_EC16_4D63_8CE6_4CFC97B77DCA_.wvu.FilterData" localSheetId="7" hidden="1">'Sch-2 Dis'!$A$15:$F$56</definedName>
    <definedName name="Z_27E77C81_EC16_4D63_8CE6_4CFC97B77DCA_.wvu.FilterData" localSheetId="8" hidden="1">'Sch-3 '!$A$19:$BB$231</definedName>
    <definedName name="Z_27E77C81_EC16_4D63_8CE6_4CFC97B77DCA_.wvu.FilterData" localSheetId="9" hidden="1">'Sch-3 Dis'!$A$15:$F$81</definedName>
    <definedName name="Z_27E77C81_EC16_4D63_8CE6_4CFC97B77DCA_.wvu.PrintArea" localSheetId="22" hidden="1">'Bid Form 2nd Envelope'!$A$1:$F$68</definedName>
    <definedName name="Z_27E77C81_EC16_4D63_8CE6_4CFC97B77DCA_.wvu.PrintArea" localSheetId="1" hidden="1">Cover!$A$1:$F$15</definedName>
    <definedName name="Z_27E77C81_EC16_4D63_8CE6_4CFC97B77DCA_.wvu.PrintArea" localSheetId="18" hidden="1">Discount!$A$2:$G$43</definedName>
    <definedName name="Z_27E77C81_EC16_4D63_8CE6_4CFC97B77DCA_.wvu.PrintArea" localSheetId="20" hidden="1">'Entry Tax'!$A$1:$E$16</definedName>
    <definedName name="Z_27E77C81_EC16_4D63_8CE6_4CFC97B77DCA_.wvu.PrintArea" localSheetId="2" hidden="1">Instructions!$A$1:$C$54</definedName>
    <definedName name="Z_27E77C81_EC16_4D63_8CE6_4CFC97B77DCA_.wvu.PrintArea" localSheetId="3" hidden="1">'Names of Bidder'!$B$1:$G$32</definedName>
    <definedName name="Z_27E77C81_EC16_4D63_8CE6_4CFC97B77DCA_.wvu.PrintArea" localSheetId="19" hidden="1">Octroi!$A$1:$E$16</definedName>
    <definedName name="Z_27E77C81_EC16_4D63_8CE6_4CFC97B77DCA_.wvu.PrintArea" localSheetId="21" hidden="1">'Other Taxes &amp; Duties'!$A$1:$F$16</definedName>
    <definedName name="Z_27E77C81_EC16_4D63_8CE6_4CFC97B77DCA_.wvu.PrintArea" localSheetId="24" hidden="1">'Q &amp; C'!$A$1:$F$38</definedName>
    <definedName name="Z_27E77C81_EC16_4D63_8CE6_4CFC97B77DCA_.wvu.PrintArea" localSheetId="23" hidden="1">'Q &amp; C (2)'!$A$1:$F$44</definedName>
    <definedName name="Z_27E77C81_EC16_4D63_8CE6_4CFC97B77DCA_.wvu.PrintArea" localSheetId="4" hidden="1">'Sch-1'!$A$1:$O$217</definedName>
    <definedName name="Z_27E77C81_EC16_4D63_8CE6_4CFC97B77DCA_.wvu.PrintArea" localSheetId="5" hidden="1">'Sch-1 dis'!$A$1:$G$84</definedName>
    <definedName name="Z_27E77C81_EC16_4D63_8CE6_4CFC97B77DCA_.wvu.PrintArea" localSheetId="6" hidden="1">'Sch-2'!$A$1:$J$219</definedName>
    <definedName name="Z_27E77C81_EC16_4D63_8CE6_4CFC97B77DCA_.wvu.PrintArea" localSheetId="7" hidden="1">'Sch-2 Dis'!$A$1:$F$62</definedName>
    <definedName name="Z_27E77C81_EC16_4D63_8CE6_4CFC97B77DCA_.wvu.PrintArea" localSheetId="8" hidden="1">'Sch-3 '!$A$1:$Q$238</definedName>
    <definedName name="Z_27E77C81_EC16_4D63_8CE6_4CFC97B77DCA_.wvu.PrintArea" localSheetId="9" hidden="1">'Sch-3 Dis'!$A$1:$F$87</definedName>
    <definedName name="Z_27E77C81_EC16_4D63_8CE6_4CFC97B77DCA_.wvu.PrintArea" localSheetId="10" hidden="1">'Sch-4'!$A$1:$Q$31</definedName>
    <definedName name="Z_27E77C81_EC16_4D63_8CE6_4CFC97B77DCA_.wvu.PrintArea" localSheetId="11" hidden="1">'Sch-4b'!$A$1:$Q$37</definedName>
    <definedName name="Z_27E77C81_EC16_4D63_8CE6_4CFC97B77DCA_.wvu.PrintArea" localSheetId="12" hidden="1">'Sch-5'!$A$1:$E$26</definedName>
    <definedName name="Z_27E77C81_EC16_4D63_8CE6_4CFC97B77DCA_.wvu.PrintArea" localSheetId="13" hidden="1">'Sch-5 Dis'!$A$1:$E$26</definedName>
    <definedName name="Z_27E77C81_EC16_4D63_8CE6_4CFC97B77DCA_.wvu.PrintArea" localSheetId="14" hidden="1">'Sch-6'!$A$1:$D$33</definedName>
    <definedName name="Z_27E77C81_EC16_4D63_8CE6_4CFC97B77DCA_.wvu.PrintArea" localSheetId="15" hidden="1">'Sch-6 After Discount'!$A$1:$D$33</definedName>
    <definedName name="Z_27E77C81_EC16_4D63_8CE6_4CFC97B77DCA_.wvu.PrintArea" localSheetId="16" hidden="1">'Sch-7'!$A$1:$N$25</definedName>
    <definedName name="Z_27E77C81_EC16_4D63_8CE6_4CFC97B77DCA_.wvu.PrintArea" localSheetId="17" hidden="1">'Sch-7 Dis'!$A$1:$G$28</definedName>
    <definedName name="Z_27E77C81_EC16_4D63_8CE6_4CFC97B77DCA_.wvu.PrintTitles" localSheetId="4" hidden="1">'Sch-1'!$11:$13</definedName>
    <definedName name="Z_27E77C81_EC16_4D63_8CE6_4CFC97B77DCA_.wvu.PrintTitles" localSheetId="5" hidden="1">'Sch-1 dis'!$14:$16</definedName>
    <definedName name="Z_27E77C81_EC16_4D63_8CE6_4CFC97B77DCA_.wvu.PrintTitles" localSheetId="6" hidden="1">'Sch-2'!$13:$15</definedName>
    <definedName name="Z_27E77C81_EC16_4D63_8CE6_4CFC97B77DCA_.wvu.PrintTitles" localSheetId="7" hidden="1">'Sch-2 Dis'!$13:$15</definedName>
    <definedName name="Z_27E77C81_EC16_4D63_8CE6_4CFC97B77DCA_.wvu.PrintTitles" localSheetId="8" hidden="1">'Sch-3 '!$13:$17</definedName>
    <definedName name="Z_27E77C81_EC16_4D63_8CE6_4CFC97B77DCA_.wvu.PrintTitles" localSheetId="9" hidden="1">'Sch-3 Dis'!$13:$15</definedName>
    <definedName name="Z_27E77C81_EC16_4D63_8CE6_4CFC97B77DCA_.wvu.PrintTitles" localSheetId="12" hidden="1">'Sch-5'!$3:$13</definedName>
    <definedName name="Z_27E77C81_EC16_4D63_8CE6_4CFC97B77DCA_.wvu.PrintTitles" localSheetId="13" hidden="1">'Sch-5 Dis'!$3:$13</definedName>
    <definedName name="Z_27E77C81_EC16_4D63_8CE6_4CFC97B77DCA_.wvu.PrintTitles" localSheetId="14" hidden="1">'Sch-6'!$3:$13</definedName>
    <definedName name="Z_27E77C81_EC16_4D63_8CE6_4CFC97B77DCA_.wvu.PrintTitles" localSheetId="15" hidden="1">'Sch-6 After Discount'!$3:$13</definedName>
    <definedName name="Z_27E77C81_EC16_4D63_8CE6_4CFC97B77DCA_.wvu.PrintTitles" localSheetId="16" hidden="1">'Sch-7'!$14:$14</definedName>
    <definedName name="Z_27E77C81_EC16_4D63_8CE6_4CFC97B77DCA_.wvu.PrintTitles" localSheetId="17" hidden="1">'Sch-7 Dis'!$14:$14</definedName>
    <definedName name="Z_27E77C81_EC16_4D63_8CE6_4CFC97B77DCA_.wvu.Rows" localSheetId="22" hidden="1">'Bid Form 2nd Envelope'!$25:$25,'Bid Form 2nd Envelope'!$52:$52</definedName>
    <definedName name="Z_27E77C81_EC16_4D63_8CE6_4CFC97B77DCA_.wvu.Rows" localSheetId="1" hidden="1">Cover!$7:$7</definedName>
    <definedName name="Z_27E77C81_EC16_4D63_8CE6_4CFC97B77DCA_.wvu.Rows" localSheetId="18" hidden="1">Discount!$22:$22,Discount!$29:$29,Discount!$32:$34</definedName>
    <definedName name="Z_27E77C81_EC16_4D63_8CE6_4CFC97B77DCA_.wvu.Rows" localSheetId="2" hidden="1">Instructions!$35:$36,Instructions!$43:$44</definedName>
    <definedName name="Z_27E77C81_EC16_4D63_8CE6_4CFC97B77DCA_.wvu.Rows" localSheetId="6" hidden="1">'Sch-2'!$16:$17</definedName>
    <definedName name="Z_27E77C81_EC16_4D63_8CE6_4CFC97B77DCA_.wvu.Rows" localSheetId="14" hidden="1">'Sch-6'!$22:$23</definedName>
    <definedName name="Z_27E77C81_EC16_4D63_8CE6_4CFC97B77DCA_.wvu.Rows" localSheetId="15" hidden="1">'Sch-6 After Discount'!$22:$23</definedName>
    <definedName name="Z_27E77C81_EC16_4D63_8CE6_4CFC97B77DCA_.wvu.Rows" localSheetId="16" hidden="1">'Sch-7'!$17:$18,'Sch-7'!$98:$216</definedName>
    <definedName name="Z_27E77C81_EC16_4D63_8CE6_4CFC97B77DCA_.wvu.Rows" localSheetId="17" hidden="1">'Sch-7 Dis'!$104:$222</definedName>
    <definedName name="Z_29E1B411_4326_4E51_98A8_14D37CD45AF7_.wvu.Cols" localSheetId="22" hidden="1">'Bid Form 2nd Envelope'!$G:$K,'Bid Form 2nd Envelope'!$Y:$AN</definedName>
    <definedName name="Z_29E1B411_4326_4E51_98A8_14D37CD45AF7_.wvu.Cols" localSheetId="18" hidden="1">Discount!$H:$K</definedName>
    <definedName name="Z_29E1B411_4326_4E51_98A8_14D37CD45AF7_.wvu.Cols" localSheetId="3" hidden="1">'Names of Bidder'!$H:$R,'Names of Bidder'!$Z:$AC</definedName>
    <definedName name="Z_29E1B411_4326_4E51_98A8_14D37CD45AF7_.wvu.Cols" localSheetId="4" hidden="1">'Sch-1'!$AE:$AN</definedName>
    <definedName name="Z_29E1B411_4326_4E51_98A8_14D37CD45AF7_.wvu.Cols" localSheetId="7" hidden="1">'Sch-2 Dis'!$K:$Q</definedName>
    <definedName name="Z_29E1B411_4326_4E51_98A8_14D37CD45AF7_.wvu.Cols" localSheetId="8" hidden="1">'Sch-3 '!$R:$U,'Sch-3 '!$AK:$AP</definedName>
    <definedName name="Z_29E1B411_4326_4E51_98A8_14D37CD45AF7_.wvu.Cols" localSheetId="9" hidden="1">'Sch-3 Dis'!$AA:$AF</definedName>
    <definedName name="Z_29E1B411_4326_4E51_98A8_14D37CD45AF7_.wvu.Cols" localSheetId="10" hidden="1">'Sch-4'!$R:$T</definedName>
    <definedName name="Z_29E1B411_4326_4E51_98A8_14D37CD45AF7_.wvu.Cols" localSheetId="11" hidden="1">'Sch-4b'!$R:$S</definedName>
    <definedName name="Z_29E1B411_4326_4E51_98A8_14D37CD45AF7_.wvu.Cols" localSheetId="12" hidden="1">'Sch-5'!$I:$P</definedName>
    <definedName name="Z_29E1B411_4326_4E51_98A8_14D37CD45AF7_.wvu.Cols" localSheetId="16" hidden="1">'Sch-7'!$P:$R,'Sch-7'!$AG:$AM</definedName>
    <definedName name="Z_29E1B411_4326_4E51_98A8_14D37CD45AF7_.wvu.Cols" localSheetId="17" hidden="1">'Sch-7 Dis'!$AD:$AJ</definedName>
    <definedName name="Z_29E1B411_4326_4E51_98A8_14D37CD45AF7_.wvu.FilterData" localSheetId="4" hidden="1">'Sch-1'!$H$1:$H$317</definedName>
    <definedName name="Z_29E1B411_4326_4E51_98A8_14D37CD45AF7_.wvu.FilterData" localSheetId="5" hidden="1">'Sch-1 dis'!$A$16:$B$21</definedName>
    <definedName name="Z_29E1B411_4326_4E51_98A8_14D37CD45AF7_.wvu.FilterData" localSheetId="6" hidden="1">'Sch-2'!$G$18:$J$210</definedName>
    <definedName name="Z_29E1B411_4326_4E51_98A8_14D37CD45AF7_.wvu.FilterData" localSheetId="7" hidden="1">'Sch-2 Dis'!$A$15:$F$56</definedName>
    <definedName name="Z_29E1B411_4326_4E51_98A8_14D37CD45AF7_.wvu.FilterData" localSheetId="8" hidden="1">'Sch-3 '!$A$19:$BB$231</definedName>
    <definedName name="Z_29E1B411_4326_4E51_98A8_14D37CD45AF7_.wvu.FilterData" localSheetId="9" hidden="1">'Sch-3 Dis'!$A$15:$F$81</definedName>
    <definedName name="Z_29E1B411_4326_4E51_98A8_14D37CD45AF7_.wvu.PrintArea" localSheetId="22" hidden="1">'Bid Form 2nd Envelope'!$A$1:$F$68</definedName>
    <definedName name="Z_29E1B411_4326_4E51_98A8_14D37CD45AF7_.wvu.PrintArea" localSheetId="1" hidden="1">Cover!$A$1:$F$15</definedName>
    <definedName name="Z_29E1B411_4326_4E51_98A8_14D37CD45AF7_.wvu.PrintArea" localSheetId="18" hidden="1">Discount!$A$2:$G$43</definedName>
    <definedName name="Z_29E1B411_4326_4E51_98A8_14D37CD45AF7_.wvu.PrintArea" localSheetId="20" hidden="1">'Entry Tax'!$A$1:$E$16</definedName>
    <definedName name="Z_29E1B411_4326_4E51_98A8_14D37CD45AF7_.wvu.PrintArea" localSheetId="2" hidden="1">Instructions!$A$1:$C$54</definedName>
    <definedName name="Z_29E1B411_4326_4E51_98A8_14D37CD45AF7_.wvu.PrintArea" localSheetId="3" hidden="1">'Names of Bidder'!$B$1:$G$32</definedName>
    <definedName name="Z_29E1B411_4326_4E51_98A8_14D37CD45AF7_.wvu.PrintArea" localSheetId="19" hidden="1">Octroi!$A$1:$E$16</definedName>
    <definedName name="Z_29E1B411_4326_4E51_98A8_14D37CD45AF7_.wvu.PrintArea" localSheetId="21" hidden="1">'Other Taxes &amp; Duties'!$A$1:$F$16</definedName>
    <definedName name="Z_29E1B411_4326_4E51_98A8_14D37CD45AF7_.wvu.PrintArea" localSheetId="24" hidden="1">'Q &amp; C'!$A$1:$F$38</definedName>
    <definedName name="Z_29E1B411_4326_4E51_98A8_14D37CD45AF7_.wvu.PrintArea" localSheetId="23" hidden="1">'Q &amp; C (2)'!$A$1:$F$44</definedName>
    <definedName name="Z_29E1B411_4326_4E51_98A8_14D37CD45AF7_.wvu.PrintArea" localSheetId="4" hidden="1">'Sch-1'!$A$1:$O$217</definedName>
    <definedName name="Z_29E1B411_4326_4E51_98A8_14D37CD45AF7_.wvu.PrintArea" localSheetId="5" hidden="1">'Sch-1 dis'!$A$1:$G$84</definedName>
    <definedName name="Z_29E1B411_4326_4E51_98A8_14D37CD45AF7_.wvu.PrintArea" localSheetId="6" hidden="1">'Sch-2'!$A$1:$J$219</definedName>
    <definedName name="Z_29E1B411_4326_4E51_98A8_14D37CD45AF7_.wvu.PrintArea" localSheetId="7" hidden="1">'Sch-2 Dis'!$A$1:$F$62</definedName>
    <definedName name="Z_29E1B411_4326_4E51_98A8_14D37CD45AF7_.wvu.PrintArea" localSheetId="8" hidden="1">'Sch-3 '!$A$1:$Q$238</definedName>
    <definedName name="Z_29E1B411_4326_4E51_98A8_14D37CD45AF7_.wvu.PrintArea" localSheetId="9" hidden="1">'Sch-3 Dis'!$A$1:$F$87</definedName>
    <definedName name="Z_29E1B411_4326_4E51_98A8_14D37CD45AF7_.wvu.PrintArea" localSheetId="10" hidden="1">'Sch-4'!$A$1:$Q$31</definedName>
    <definedName name="Z_29E1B411_4326_4E51_98A8_14D37CD45AF7_.wvu.PrintArea" localSheetId="11" hidden="1">'Sch-4b'!$A$1:$Q$37</definedName>
    <definedName name="Z_29E1B411_4326_4E51_98A8_14D37CD45AF7_.wvu.PrintArea" localSheetId="12" hidden="1">'Sch-5'!$A$1:$E$26</definedName>
    <definedName name="Z_29E1B411_4326_4E51_98A8_14D37CD45AF7_.wvu.PrintArea" localSheetId="13" hidden="1">'Sch-5 Dis'!$A$1:$E$26</definedName>
    <definedName name="Z_29E1B411_4326_4E51_98A8_14D37CD45AF7_.wvu.PrintArea" localSheetId="14" hidden="1">'Sch-6'!$A$1:$D$33</definedName>
    <definedName name="Z_29E1B411_4326_4E51_98A8_14D37CD45AF7_.wvu.PrintArea" localSheetId="15" hidden="1">'Sch-6 After Discount'!$A$1:$D$33</definedName>
    <definedName name="Z_29E1B411_4326_4E51_98A8_14D37CD45AF7_.wvu.PrintArea" localSheetId="16" hidden="1">'Sch-7'!$A$1:$N$25</definedName>
    <definedName name="Z_29E1B411_4326_4E51_98A8_14D37CD45AF7_.wvu.PrintArea" localSheetId="17" hidden="1">'Sch-7 Dis'!$A$1:$G$28</definedName>
    <definedName name="Z_29E1B411_4326_4E51_98A8_14D37CD45AF7_.wvu.PrintTitles" localSheetId="4" hidden="1">'Sch-1'!$11:$13</definedName>
    <definedName name="Z_29E1B411_4326_4E51_98A8_14D37CD45AF7_.wvu.PrintTitles" localSheetId="5" hidden="1">'Sch-1 dis'!$14:$16</definedName>
    <definedName name="Z_29E1B411_4326_4E51_98A8_14D37CD45AF7_.wvu.PrintTitles" localSheetId="6" hidden="1">'Sch-2'!$13:$15</definedName>
    <definedName name="Z_29E1B411_4326_4E51_98A8_14D37CD45AF7_.wvu.PrintTitles" localSheetId="7" hidden="1">'Sch-2 Dis'!$13:$15</definedName>
    <definedName name="Z_29E1B411_4326_4E51_98A8_14D37CD45AF7_.wvu.PrintTitles" localSheetId="8" hidden="1">'Sch-3 '!$13:$17</definedName>
    <definedName name="Z_29E1B411_4326_4E51_98A8_14D37CD45AF7_.wvu.PrintTitles" localSheetId="9" hidden="1">'Sch-3 Dis'!$13:$15</definedName>
    <definedName name="Z_29E1B411_4326_4E51_98A8_14D37CD45AF7_.wvu.PrintTitles" localSheetId="12" hidden="1">'Sch-5'!$3:$13</definedName>
    <definedName name="Z_29E1B411_4326_4E51_98A8_14D37CD45AF7_.wvu.PrintTitles" localSheetId="13" hidden="1">'Sch-5 Dis'!$3:$13</definedName>
    <definedName name="Z_29E1B411_4326_4E51_98A8_14D37CD45AF7_.wvu.PrintTitles" localSheetId="14" hidden="1">'Sch-6'!$3:$13</definedName>
    <definedName name="Z_29E1B411_4326_4E51_98A8_14D37CD45AF7_.wvu.PrintTitles" localSheetId="15" hidden="1">'Sch-6 After Discount'!$3:$13</definedName>
    <definedName name="Z_29E1B411_4326_4E51_98A8_14D37CD45AF7_.wvu.PrintTitles" localSheetId="16" hidden="1">'Sch-7'!$14:$14</definedName>
    <definedName name="Z_29E1B411_4326_4E51_98A8_14D37CD45AF7_.wvu.PrintTitles" localSheetId="17" hidden="1">'Sch-7 Dis'!$14:$14</definedName>
    <definedName name="Z_29E1B411_4326_4E51_98A8_14D37CD45AF7_.wvu.Rows" localSheetId="22" hidden="1">'Bid Form 2nd Envelope'!$25:$25,'Bid Form 2nd Envelope'!$52:$52</definedName>
    <definedName name="Z_29E1B411_4326_4E51_98A8_14D37CD45AF7_.wvu.Rows" localSheetId="1" hidden="1">Cover!$7:$7</definedName>
    <definedName name="Z_29E1B411_4326_4E51_98A8_14D37CD45AF7_.wvu.Rows" localSheetId="18" hidden="1">Discount!$22:$22,Discount!$29:$29,Discount!$32:$34</definedName>
    <definedName name="Z_29E1B411_4326_4E51_98A8_14D37CD45AF7_.wvu.Rows" localSheetId="2" hidden="1">Instructions!$35:$36,Instructions!$43:$44</definedName>
    <definedName name="Z_29E1B411_4326_4E51_98A8_14D37CD45AF7_.wvu.Rows" localSheetId="6" hidden="1">'Sch-2'!$16:$17</definedName>
    <definedName name="Z_29E1B411_4326_4E51_98A8_14D37CD45AF7_.wvu.Rows" localSheetId="14" hidden="1">'Sch-6'!$22:$23</definedName>
    <definedName name="Z_29E1B411_4326_4E51_98A8_14D37CD45AF7_.wvu.Rows" localSheetId="15" hidden="1">'Sch-6 After Discount'!$22:$23</definedName>
    <definedName name="Z_29E1B411_4326_4E51_98A8_14D37CD45AF7_.wvu.Rows" localSheetId="16" hidden="1">'Sch-7'!$17:$18,'Sch-7'!$98:$216</definedName>
    <definedName name="Z_29E1B411_4326_4E51_98A8_14D37CD45AF7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'Sch-1'!$Q:$S,'Sch-1'!$AE:$AN</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'Sch-1'!$A$15:$AZ$205</definedName>
    <definedName name="Z_498493C3_769C_4143_9114_C68CD1D40B11_.wvu.FilterData" localSheetId="5" hidden="1">'Sch-1 dis'!$A$16:$B$21</definedName>
    <definedName name="Z_498493C3_769C_4143_9114_C68CD1D40B11_.wvu.FilterData" localSheetId="6" hidden="1">'Sch-2'!$G$18:$J$210</definedName>
    <definedName name="Z_498493C3_769C_4143_9114_C68CD1D40B11_.wvu.FilterData" localSheetId="7" hidden="1">'Sch-2 Dis'!$A$15:$F$56</definedName>
    <definedName name="Z_498493C3_769C_4143_9114_C68CD1D40B11_.wvu.FilterData" localSheetId="8" hidden="1">'Sch-3 '!$A$19:$BB$231</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'Sch-1'!$A$1:$O$217</definedName>
    <definedName name="Z_498493C3_769C_4143_9114_C68CD1D40B11_.wvu.PrintArea" localSheetId="5" hidden="1">'Sch-1 dis'!$A$1:$G$84</definedName>
    <definedName name="Z_498493C3_769C_4143_9114_C68CD1D40B11_.wvu.PrintArea" localSheetId="6" hidden="1">'Sch-2'!$A$1:$J$219</definedName>
    <definedName name="Z_498493C3_769C_4143_9114_C68CD1D40B11_.wvu.PrintArea" localSheetId="7" hidden="1">'Sch-2 Dis'!$A$1:$F$62</definedName>
    <definedName name="Z_498493C3_769C_4143_9114_C68CD1D40B11_.wvu.PrintArea" localSheetId="8" hidden="1">'Sch-3 '!$A$1:$Q$238</definedName>
    <definedName name="Z_498493C3_769C_4143_9114_C68CD1D40B11_.wvu.PrintArea" localSheetId="9" hidden="1">'Sch-3 Dis'!$A$1:$F$87</definedName>
    <definedName name="Z_498493C3_769C_4143_9114_C68CD1D40B11_.wvu.PrintArea" localSheetId="10" hidden="1">'Sch-4'!$A$1:$Q$32</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'Sch-1'!$11:$13</definedName>
    <definedName name="Z_498493C3_769C_4143_9114_C68CD1D40B11_.wvu.PrintTitles" localSheetId="5" hidden="1">'Sch-1 dis'!$14:$16</definedName>
    <definedName name="Z_498493C3_769C_4143_9114_C68CD1D40B11_.wvu.PrintTitles" localSheetId="6" hidden="1">'Sch-2'!$13:$15</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'Sch-2'!$16:$17</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'Sch-1'!$A$14:$O$206</definedName>
    <definedName name="Z_4AA1107B_A795_4744_B566_827168772C7A_.wvu.FilterData" localSheetId="5" hidden="1">'Sch-1 dis'!$A$16:$B$21</definedName>
    <definedName name="Z_4AA1107B_A795_4744_B566_827168772C7A_.wvu.FilterData" localSheetId="6" hidden="1">'Sch-2'!$G$18:$J$210</definedName>
    <definedName name="Z_4AA1107B_A795_4744_B566_827168772C7A_.wvu.FilterData" localSheetId="7" hidden="1">'Sch-2 Dis'!$A$15:$F$56</definedName>
    <definedName name="Z_4AA1107B_A795_4744_B566_827168772C7A_.wvu.FilterData" localSheetId="8" hidden="1">'Sch-3 '!$A$18:$P$233</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'Sch-1'!$A$1:$O$217</definedName>
    <definedName name="Z_4AA1107B_A795_4744_B566_827168772C7A_.wvu.PrintArea" localSheetId="5" hidden="1">'Sch-1 dis'!$A$1:$G$84</definedName>
    <definedName name="Z_4AA1107B_A795_4744_B566_827168772C7A_.wvu.PrintArea" localSheetId="6" hidden="1">'Sch-2'!$A$1:$J$217</definedName>
    <definedName name="Z_4AA1107B_A795_4744_B566_827168772C7A_.wvu.PrintArea" localSheetId="7" hidden="1">'Sch-2 Dis'!$A$1:$F$62</definedName>
    <definedName name="Z_4AA1107B_A795_4744_B566_827168772C7A_.wvu.PrintArea" localSheetId="8" hidden="1">'Sch-3 '!$A$1:$P$238</definedName>
    <definedName name="Z_4AA1107B_A795_4744_B566_827168772C7A_.wvu.PrintArea" localSheetId="9" hidden="1">'Sch-3 Dis'!$A$1:$F$87</definedName>
    <definedName name="Z_4AA1107B_A795_4744_B566_827168772C7A_.wvu.PrintArea" localSheetId="10" hidden="1">'Sch-4'!$A$1:$Q$32</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'Sch-1'!$11:$13</definedName>
    <definedName name="Z_4AA1107B_A795_4744_B566_827168772C7A_.wvu.PrintTitles" localSheetId="5" hidden="1">'Sch-1 dis'!$14:$16</definedName>
    <definedName name="Z_4AA1107B_A795_4744_B566_827168772C7A_.wvu.PrintTitles" localSheetId="6" hidden="1">'Sch-2'!$13:$15</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'Sch-1'!$Z:$AM</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'Sch-1'!$A$1:$O$218</definedName>
    <definedName name="Z_4F65FF32_EC61_4022_A399_2986D7B6B8B3_.wvu.PrintArea" localSheetId="5" hidden="1">'Sch-1 dis'!$A$1:$G$84</definedName>
    <definedName name="Z_4F65FF32_EC61_4022_A399_2986D7B6B8B3_.wvu.PrintArea" localSheetId="6" hidden="1">'Sch-2'!$A$1:$J$209</definedName>
    <definedName name="Z_4F65FF32_EC61_4022_A399_2986D7B6B8B3_.wvu.PrintArea" localSheetId="7" hidden="1">'Sch-2 Dis'!$A$1:$F$55</definedName>
    <definedName name="Z_4F65FF32_EC61_4022_A399_2986D7B6B8B3_.wvu.PrintArea" localSheetId="8" hidden="1">'Sch-3 '!$A$1:$P$232</definedName>
    <definedName name="Z_4F65FF32_EC61_4022_A399_2986D7B6B8B3_.wvu.PrintArea" localSheetId="9" hidden="1">'Sch-3 Dis'!$A$1:$F$80</definedName>
    <definedName name="Z_4F65FF32_EC61_4022_A399_2986D7B6B8B3_.wvu.PrintArea" localSheetId="10" hidden="1">'Sch-4'!$A$1:$Q$32</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'Sch-1'!$11:$13</definedName>
    <definedName name="Z_4F65FF32_EC61_4022_A399_2986D7B6B8B3_.wvu.PrintTitles" localSheetId="5" hidden="1">'Sch-1 dis'!$14:$16</definedName>
    <definedName name="Z_4F65FF32_EC61_4022_A399_2986D7B6B8B3_.wvu.PrintTitles" localSheetId="6" hidden="1">'Sch-2'!$13:$15</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'Sch-1'!$243:$309</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'Sch-1'!$A$14:$O$206</definedName>
    <definedName name="Z_7487ED9F_BBED_4B2A_9631_22F1A430946B_.wvu.FilterData" localSheetId="5" hidden="1">'Sch-1 dis'!$A$16:$B$21</definedName>
    <definedName name="Z_7487ED9F_BBED_4B2A_9631_22F1A430946B_.wvu.FilterData" localSheetId="6" hidden="1">'Sch-2'!$G$18:$J$210</definedName>
    <definedName name="Z_7487ED9F_BBED_4B2A_9631_22F1A430946B_.wvu.FilterData" localSheetId="7" hidden="1">'Sch-2 Dis'!$A$15:$F$56</definedName>
    <definedName name="Z_7487ED9F_BBED_4B2A_9631_22F1A430946B_.wvu.FilterData" localSheetId="8" hidden="1">'Sch-3 '!$A$18:$P$233</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'Sch-1'!$A$1:$O$217</definedName>
    <definedName name="Z_7487ED9F_BBED_4B2A_9631_22F1A430946B_.wvu.PrintArea" localSheetId="5" hidden="1">'Sch-1 dis'!$A$1:$G$84</definedName>
    <definedName name="Z_7487ED9F_BBED_4B2A_9631_22F1A430946B_.wvu.PrintArea" localSheetId="6" hidden="1">'Sch-2'!$A$1:$J$217</definedName>
    <definedName name="Z_7487ED9F_BBED_4B2A_9631_22F1A430946B_.wvu.PrintArea" localSheetId="7" hidden="1">'Sch-2 Dis'!$A$1:$F$62</definedName>
    <definedName name="Z_7487ED9F_BBED_4B2A_9631_22F1A430946B_.wvu.PrintArea" localSheetId="8" hidden="1">'Sch-3 '!$A$1:$P$238</definedName>
    <definedName name="Z_7487ED9F_BBED_4B2A_9631_22F1A430946B_.wvu.PrintArea" localSheetId="9" hidden="1">'Sch-3 Dis'!$A$1:$F$87</definedName>
    <definedName name="Z_7487ED9F_BBED_4B2A_9631_22F1A430946B_.wvu.PrintArea" localSheetId="10" hidden="1">'Sch-4'!$A$1:$Q$32</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'Sch-1'!$11:$13</definedName>
    <definedName name="Z_7487ED9F_BBED_4B2A_9631_22F1A430946B_.wvu.PrintTitles" localSheetId="5" hidden="1">'Sch-1 dis'!$14:$16</definedName>
    <definedName name="Z_7487ED9F_BBED_4B2A_9631_22F1A430946B_.wvu.PrintTitles" localSheetId="6" hidden="1">'Sch-2'!$13:$15</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'Sch-1'!$Q:$T</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'Sch-1'!$A$15:$AZ$205</definedName>
    <definedName name="Z_A34CC49F_E309_4C23_B4F6_1E3B307C10D1_.wvu.FilterData" localSheetId="5" hidden="1">'Sch-1 dis'!$A$16:$B$21</definedName>
    <definedName name="Z_A34CC49F_E309_4C23_B4F6_1E3B307C10D1_.wvu.FilterData" localSheetId="6" hidden="1">'Sch-2'!$G$18:$J$210</definedName>
    <definedName name="Z_A34CC49F_E309_4C23_B4F6_1E3B307C10D1_.wvu.FilterData" localSheetId="7" hidden="1">'Sch-2 Dis'!$A$15:$F$56</definedName>
    <definedName name="Z_A34CC49F_E309_4C23_B4F6_1E3B307C10D1_.wvu.FilterData" localSheetId="8" hidden="1">'Sch-3 '!$A$19:$BB$231</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'Sch-1'!$A$1:$O$217</definedName>
    <definedName name="Z_A34CC49F_E309_4C23_B4F6_1E3B307C10D1_.wvu.PrintArea" localSheetId="5" hidden="1">'Sch-1 dis'!$A$1:$G$84</definedName>
    <definedName name="Z_A34CC49F_E309_4C23_B4F6_1E3B307C10D1_.wvu.PrintArea" localSheetId="6" hidden="1">'Sch-2'!$A$1:$J$219</definedName>
    <definedName name="Z_A34CC49F_E309_4C23_B4F6_1E3B307C10D1_.wvu.PrintArea" localSheetId="7" hidden="1">'Sch-2 Dis'!$A$1:$F$62</definedName>
    <definedName name="Z_A34CC49F_E309_4C23_B4F6_1E3B307C10D1_.wvu.PrintArea" localSheetId="8" hidden="1">'Sch-3 '!$A$1:$Q$238</definedName>
    <definedName name="Z_A34CC49F_E309_4C23_B4F6_1E3B307C10D1_.wvu.PrintArea" localSheetId="9" hidden="1">'Sch-3 Dis'!$A$1:$F$87</definedName>
    <definedName name="Z_A34CC49F_E309_4C23_B4F6_1E3B307C10D1_.wvu.PrintArea" localSheetId="10" hidden="1">'Sch-4'!$A$1:$Q$32</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'Sch-1'!$11:$13</definedName>
    <definedName name="Z_A34CC49F_E309_4C23_B4F6_1E3B307C10D1_.wvu.PrintTitles" localSheetId="5" hidden="1">'Sch-1 dis'!$14:$16</definedName>
    <definedName name="Z_A34CC49F_E309_4C23_B4F6_1E3B307C10D1_.wvu.PrintTitles" localSheetId="6" hidden="1">'Sch-2'!$13:$15</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'Sch-2'!$16:$17</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7DBDDEF_9245_44C6_9EBF_032DB6E1C0A2_.wvu.Cols" localSheetId="18" hidden="1">Discount!$H:$O</definedName>
    <definedName name="Z_A7DBDDEF_9245_44C6_9EBF_032DB6E1C0A2_.wvu.Cols" localSheetId="4" hidden="1">'Sch-1'!$P:$P,'Sch-1'!$U:$W</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'Sch-1'!$A$14:$O$206</definedName>
    <definedName name="Z_A7DBDDEF_9245_44C6_9EBF_032DB6E1C0A2_.wvu.FilterData" localSheetId="5" hidden="1">'Sch-1 dis'!$A$16:$B$21</definedName>
    <definedName name="Z_A7DBDDEF_9245_44C6_9EBF_032DB6E1C0A2_.wvu.FilterData" localSheetId="6" hidden="1">'Sch-2'!$G$18:$J$210</definedName>
    <definedName name="Z_A7DBDDEF_9245_44C6_9EBF_032DB6E1C0A2_.wvu.FilterData" localSheetId="7" hidden="1">'Sch-2 Dis'!$A$15:$F$56</definedName>
    <definedName name="Z_A7DBDDEF_9245_44C6_9EBF_032DB6E1C0A2_.wvu.FilterData" localSheetId="8" hidden="1">'Sch-3 '!$A$18:$P$233</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'Sch-1'!$A$1:$O$217</definedName>
    <definedName name="Z_A7DBDDEF_9245_44C6_9EBF_032DB6E1C0A2_.wvu.PrintArea" localSheetId="5" hidden="1">'Sch-1 dis'!$A$1:$G$84</definedName>
    <definedName name="Z_A7DBDDEF_9245_44C6_9EBF_032DB6E1C0A2_.wvu.PrintArea" localSheetId="6" hidden="1">'Sch-2'!$A$1:$J$217</definedName>
    <definedName name="Z_A7DBDDEF_9245_44C6_9EBF_032DB6E1C0A2_.wvu.PrintArea" localSheetId="7" hidden="1">'Sch-2 Dis'!$A$1:$F$62</definedName>
    <definedName name="Z_A7DBDDEF_9245_44C6_9EBF_032DB6E1C0A2_.wvu.PrintArea" localSheetId="8" hidden="1">'Sch-3 '!$A$1:$P$238</definedName>
    <definedName name="Z_A7DBDDEF_9245_44C6_9EBF_032DB6E1C0A2_.wvu.PrintArea" localSheetId="9" hidden="1">'Sch-3 Dis'!$A$1:$F$87</definedName>
    <definedName name="Z_A7DBDDEF_9245_44C6_9EBF_032DB6E1C0A2_.wvu.PrintArea" localSheetId="10" hidden="1">'Sch-4'!$A$1:$Q$32</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'Sch-1'!$11:$13</definedName>
    <definedName name="Z_A7DBDDEF_9245_44C6_9EBF_032DB6E1C0A2_.wvu.PrintTitles" localSheetId="5" hidden="1">'Sch-1 dis'!$14:$16</definedName>
    <definedName name="Z_A7DBDDEF_9245_44C6_9EBF_032DB6E1C0A2_.wvu.PrintTitles" localSheetId="6" hidden="1">'Sch-2'!$13:$15</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'Sch-1'!$T:$AW</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'Sch-1'!$A$14:$O$206</definedName>
    <definedName name="Z_B23AD343_29DA_4CE0_BD10_47BF44F3782F_.wvu.FilterData" localSheetId="5" hidden="1">'Sch-1 dis'!$A$16:$B$21</definedName>
    <definedName name="Z_B23AD343_29DA_4CE0_BD10_47BF44F3782F_.wvu.FilterData" localSheetId="6" hidden="1">'Sch-2'!$G$18:$J$210</definedName>
    <definedName name="Z_B23AD343_29DA_4CE0_BD10_47BF44F3782F_.wvu.FilterData" localSheetId="7" hidden="1">'Sch-2 Dis'!$A$15:$F$56</definedName>
    <definedName name="Z_B23AD343_29DA_4CE0_BD10_47BF44F3782F_.wvu.FilterData" localSheetId="8" hidden="1">'Sch-3 '!$A$18:$P$233</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'Sch-1'!$A$1:$O$217</definedName>
    <definedName name="Z_B23AD343_29DA_4CE0_BD10_47BF44F3782F_.wvu.PrintArea" localSheetId="5" hidden="1">'Sch-1 dis'!$A$1:$G$84</definedName>
    <definedName name="Z_B23AD343_29DA_4CE0_BD10_47BF44F3782F_.wvu.PrintArea" localSheetId="6" hidden="1">'Sch-2'!$A$1:$J$217</definedName>
    <definedName name="Z_B23AD343_29DA_4CE0_BD10_47BF44F3782F_.wvu.PrintArea" localSheetId="7" hidden="1">'Sch-2 Dis'!$A$1:$F$62</definedName>
    <definedName name="Z_B23AD343_29DA_4CE0_BD10_47BF44F3782F_.wvu.PrintArea" localSheetId="8" hidden="1">'Sch-3 '!$A$1:$P$238</definedName>
    <definedName name="Z_B23AD343_29DA_4CE0_BD10_47BF44F3782F_.wvu.PrintArea" localSheetId="9" hidden="1">'Sch-3 Dis'!$A$1:$F$87</definedName>
    <definedName name="Z_B23AD343_29DA_4CE0_BD10_47BF44F3782F_.wvu.PrintArea" localSheetId="10" hidden="1">'Sch-4'!$A$1:$Q$32</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'Sch-1'!$11:$13</definedName>
    <definedName name="Z_B23AD343_29DA_4CE0_BD10_47BF44F3782F_.wvu.PrintTitles" localSheetId="5" hidden="1">'Sch-1 dis'!$14:$16</definedName>
    <definedName name="Z_B23AD343_29DA_4CE0_BD10_47BF44F3782F_.wvu.PrintTitles" localSheetId="6" hidden="1">'Sch-2'!$13:$15</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'Sch-1'!$P:$AF</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'Sch-1'!$A$14:$O$206</definedName>
    <definedName name="Z_B3CE7B10_A914_4559_A6DA_AED8C22AFD6D_.wvu.FilterData" localSheetId="5" hidden="1">'Sch-1 dis'!$A$16:$B$21</definedName>
    <definedName name="Z_B3CE7B10_A914_4559_A6DA_AED8C22AFD6D_.wvu.FilterData" localSheetId="6" hidden="1">'Sch-2'!$G$18:$J$210</definedName>
    <definedName name="Z_B3CE7B10_A914_4559_A6DA_AED8C22AFD6D_.wvu.FilterData" localSheetId="7" hidden="1">'Sch-2 Dis'!$A$15:$F$56</definedName>
    <definedName name="Z_B3CE7B10_A914_4559_A6DA_AED8C22AFD6D_.wvu.FilterData" localSheetId="8" hidden="1">'Sch-3 '!$A$18:$P$233</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'Sch-1'!$A$1:$O$217</definedName>
    <definedName name="Z_B3CE7B10_A914_4559_A6DA_AED8C22AFD6D_.wvu.PrintArea" localSheetId="5" hidden="1">'Sch-1 dis'!$A$1:$G$84</definedName>
    <definedName name="Z_B3CE7B10_A914_4559_A6DA_AED8C22AFD6D_.wvu.PrintArea" localSheetId="6" hidden="1">'Sch-2'!$A$1:$J$217</definedName>
    <definedName name="Z_B3CE7B10_A914_4559_A6DA_AED8C22AFD6D_.wvu.PrintArea" localSheetId="7" hidden="1">'Sch-2 Dis'!$A$1:$F$62</definedName>
    <definedName name="Z_B3CE7B10_A914_4559_A6DA_AED8C22AFD6D_.wvu.PrintArea" localSheetId="8" hidden="1">'Sch-3 '!$A$1:$P$238</definedName>
    <definedName name="Z_B3CE7B10_A914_4559_A6DA_AED8C22AFD6D_.wvu.PrintArea" localSheetId="9" hidden="1">'Sch-3 Dis'!$A$1:$F$87</definedName>
    <definedName name="Z_B3CE7B10_A914_4559_A6DA_AED8C22AFD6D_.wvu.PrintArea" localSheetId="10" hidden="1">'Sch-4'!$A$1:$Q$32</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'Sch-1'!$11:$13</definedName>
    <definedName name="Z_B3CE7B10_A914_4559_A6DA_AED8C22AFD6D_.wvu.PrintTitles" localSheetId="5" hidden="1">'Sch-1 dis'!$14:$16</definedName>
    <definedName name="Z_B3CE7B10_A914_4559_A6DA_AED8C22AFD6D_.wvu.PrintTitles" localSheetId="6" hidden="1">'Sch-2'!$13:$15</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'Sch-1'!$T:$W</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'Sch-1'!$A$15:$BA$209</definedName>
    <definedName name="Z_B835C05C_B615_4DCB_982D_4519616B3CD8_.wvu.FilterData" localSheetId="5" hidden="1">'Sch-1 dis'!$A$16:$B$21</definedName>
    <definedName name="Z_B835C05C_B615_4DCB_982D_4519616B3CD8_.wvu.FilterData" localSheetId="6" hidden="1">'Sch-2'!$G$18:$J$210</definedName>
    <definedName name="Z_B835C05C_B615_4DCB_982D_4519616B3CD8_.wvu.FilterData" localSheetId="7" hidden="1">'Sch-2 Dis'!$A$15:$F$56</definedName>
    <definedName name="Z_B835C05C_B615_4DCB_982D_4519616B3CD8_.wvu.FilterData" localSheetId="8" hidden="1">'Sch-3 '!$A$19:$BB$233</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'Sch-1'!$A$1:$O$217</definedName>
    <definedName name="Z_B835C05C_B615_4DCB_982D_4519616B3CD8_.wvu.PrintArea" localSheetId="5" hidden="1">'Sch-1 dis'!$A$1:$G$84</definedName>
    <definedName name="Z_B835C05C_B615_4DCB_982D_4519616B3CD8_.wvu.PrintArea" localSheetId="6" hidden="1">'Sch-2'!$A$1:$J$217</definedName>
    <definedName name="Z_B835C05C_B615_4DCB_982D_4519616B3CD8_.wvu.PrintArea" localSheetId="7" hidden="1">'Sch-2 Dis'!$A$1:$F$62</definedName>
    <definedName name="Z_B835C05C_B615_4DCB_982D_4519616B3CD8_.wvu.PrintArea" localSheetId="8" hidden="1">'Sch-3 '!$A$1:$P$238</definedName>
    <definedName name="Z_B835C05C_B615_4DCB_982D_4519616B3CD8_.wvu.PrintArea" localSheetId="9" hidden="1">'Sch-3 Dis'!$A$1:$F$87</definedName>
    <definedName name="Z_B835C05C_B615_4DCB_982D_4519616B3CD8_.wvu.PrintArea" localSheetId="10" hidden="1">'Sch-4'!$A$1:$Q$32</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'Sch-1'!$11:$13</definedName>
    <definedName name="Z_B835C05C_B615_4DCB_982D_4519616B3CD8_.wvu.PrintTitles" localSheetId="5" hidden="1">'Sch-1 dis'!$14:$16</definedName>
    <definedName name="Z_B835C05C_B615_4DCB_982D_4519616B3CD8_.wvu.PrintTitles" localSheetId="6" hidden="1">'Sch-2'!$13:$15</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C431BC99_7569_44AB_83F6_AB73BDED3783_.wvu.Cols" localSheetId="18" hidden="1">Discount!$H:$P</definedName>
    <definedName name="Z_C431BC99_7569_44AB_83F6_AB73BDED3783_.wvu.Cols" localSheetId="4" hidden="1">'Sch-1'!$U:$X</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'Sch-1'!$A$15:$BA$209</definedName>
    <definedName name="Z_C431BC99_7569_44AB_83F6_AB73BDED3783_.wvu.FilterData" localSheetId="5" hidden="1">'Sch-1 dis'!$A$16:$B$21</definedName>
    <definedName name="Z_C431BC99_7569_44AB_83F6_AB73BDED3783_.wvu.FilterData" localSheetId="6" hidden="1">'Sch-2'!$G$18:$J$210</definedName>
    <definedName name="Z_C431BC99_7569_44AB_83F6_AB73BDED3783_.wvu.FilterData" localSheetId="7" hidden="1">'Sch-2 Dis'!$A$15:$F$56</definedName>
    <definedName name="Z_C431BC99_7569_44AB_83F6_AB73BDED3783_.wvu.FilterData" localSheetId="8" hidden="1">'Sch-3 '!$A$19:$BB$233</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'Sch-1'!$A$1:$O$217</definedName>
    <definedName name="Z_C431BC99_7569_44AB_83F6_AB73BDED3783_.wvu.PrintArea" localSheetId="5" hidden="1">'Sch-1 dis'!$A$1:$G$84</definedName>
    <definedName name="Z_C431BC99_7569_44AB_83F6_AB73BDED3783_.wvu.PrintArea" localSheetId="6" hidden="1">'Sch-2'!$A$1:$J$217</definedName>
    <definedName name="Z_C431BC99_7569_44AB_83F6_AB73BDED3783_.wvu.PrintArea" localSheetId="7" hidden="1">'Sch-2 Dis'!$A$1:$F$62</definedName>
    <definedName name="Z_C431BC99_7569_44AB_83F6_AB73BDED3783_.wvu.PrintArea" localSheetId="8" hidden="1">'Sch-3 '!$A$1:$P$238</definedName>
    <definedName name="Z_C431BC99_7569_44AB_83F6_AB73BDED3783_.wvu.PrintArea" localSheetId="9" hidden="1">'Sch-3 Dis'!$A$1:$F$87</definedName>
    <definedName name="Z_C431BC99_7569_44AB_83F6_AB73BDED3783_.wvu.PrintArea" localSheetId="10" hidden="1">'Sch-4'!$A$1:$Q$32</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'Sch-1'!$11:$13</definedName>
    <definedName name="Z_C431BC99_7569_44AB_83F6_AB73BDED3783_.wvu.PrintTitles" localSheetId="5" hidden="1">'Sch-1 dis'!$14:$16</definedName>
    <definedName name="Z_C431BC99_7569_44AB_83F6_AB73BDED3783_.wvu.PrintTitles" localSheetId="6" hidden="1">'Sch-2'!$13:$15</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'Sch-1'!$A$14:$O$206</definedName>
    <definedName name="Z_D0757F9E_DF41_4B40_A5E5_F4F8FDD8D61D_.wvu.FilterData" localSheetId="5" hidden="1">'Sch-1 dis'!$A$16:$B$21</definedName>
    <definedName name="Z_D0757F9E_DF41_4B40_A5E5_F4F8FDD8D61D_.wvu.FilterData" localSheetId="6" hidden="1">'Sch-2'!$G$18:$J$210</definedName>
    <definedName name="Z_D0757F9E_DF41_4B40_A5E5_F4F8FDD8D61D_.wvu.FilterData" localSheetId="7" hidden="1">'Sch-2 Dis'!$A$15:$F$56</definedName>
    <definedName name="Z_D0757F9E_DF41_4B40_A5E5_F4F8FDD8D61D_.wvu.FilterData" localSheetId="8" hidden="1">'Sch-3 '!$A$18:$P$233</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'Sch-1'!$A$1:$O$217</definedName>
    <definedName name="Z_D0757F9E_DF41_4B40_A5E5_F4F8FDD8D61D_.wvu.PrintArea" localSheetId="5" hidden="1">'Sch-1 dis'!$A$1:$G$84</definedName>
    <definedName name="Z_D0757F9E_DF41_4B40_A5E5_F4F8FDD8D61D_.wvu.PrintArea" localSheetId="6" hidden="1">'Sch-2'!$A$1:$J$217</definedName>
    <definedName name="Z_D0757F9E_DF41_4B40_A5E5_F4F8FDD8D61D_.wvu.PrintArea" localSheetId="7" hidden="1">'Sch-2 Dis'!$A$1:$F$62</definedName>
    <definedName name="Z_D0757F9E_DF41_4B40_A5E5_F4F8FDD8D61D_.wvu.PrintArea" localSheetId="8" hidden="1">'Sch-3 '!$A$1:$P$238</definedName>
    <definedName name="Z_D0757F9E_DF41_4B40_A5E5_F4F8FDD8D61D_.wvu.PrintArea" localSheetId="9" hidden="1">'Sch-3 Dis'!$A$1:$F$87</definedName>
    <definedName name="Z_D0757F9E_DF41_4B40_A5E5_F4F8FDD8D61D_.wvu.PrintArea" localSheetId="10" hidden="1">'Sch-4'!$A$1:$Q$32</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'Sch-1'!$11:$13</definedName>
    <definedName name="Z_D0757F9E_DF41_4B40_A5E5_F4F8FDD8D61D_.wvu.PrintTitles" localSheetId="5" hidden="1">'Sch-1 dis'!$14:$16</definedName>
    <definedName name="Z_D0757F9E_DF41_4B40_A5E5_F4F8FDD8D61D_.wvu.PrintTitles" localSheetId="6" hidden="1">'Sch-2'!$13:$15</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'Sch-1'!$P:$BA</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'Sch-1'!$A$14:$O$206</definedName>
    <definedName name="Z_D53177B2_31EC_4222_B97A_A37DCFD9E45B_.wvu.FilterData" localSheetId="5" hidden="1">'Sch-1 dis'!$A$16:$B$21</definedName>
    <definedName name="Z_D53177B2_31EC_4222_B97A_A37DCFD9E45B_.wvu.FilterData" localSheetId="6" hidden="1">'Sch-2'!$G$18:$J$210</definedName>
    <definedName name="Z_D53177B2_31EC_4222_B97A_A37DCFD9E45B_.wvu.FilterData" localSheetId="7" hidden="1">'Sch-2 Dis'!$A$15:$F$56</definedName>
    <definedName name="Z_D53177B2_31EC_4222_B97A_A37DCFD9E45B_.wvu.FilterData" localSheetId="8" hidden="1">'Sch-3 '!$A$18:$P$233</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'Sch-1'!$A$1:$O$217</definedName>
    <definedName name="Z_D53177B2_31EC_4222_B97A_A37DCFD9E45B_.wvu.PrintArea" localSheetId="5" hidden="1">'Sch-1 dis'!$A$1:$G$84</definedName>
    <definedName name="Z_D53177B2_31EC_4222_B97A_A37DCFD9E45B_.wvu.PrintArea" localSheetId="6" hidden="1">'Sch-2'!$A$1:$J$217</definedName>
    <definedName name="Z_D53177B2_31EC_4222_B97A_A37DCFD9E45B_.wvu.PrintArea" localSheetId="7" hidden="1">'Sch-2 Dis'!$A$1:$F$62</definedName>
    <definedName name="Z_D53177B2_31EC_4222_B97A_A37DCFD9E45B_.wvu.PrintArea" localSheetId="8" hidden="1">'Sch-3 '!$A$1:$P$238</definedName>
    <definedName name="Z_D53177B2_31EC_4222_B97A_A37DCFD9E45B_.wvu.PrintArea" localSheetId="9" hidden="1">'Sch-3 Dis'!$A$1:$F$87</definedName>
    <definedName name="Z_D53177B2_31EC_4222_B97A_A37DCFD9E45B_.wvu.PrintArea" localSheetId="10" hidden="1">'Sch-4'!$A$1:$Q$32</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'Sch-1'!$11:$13</definedName>
    <definedName name="Z_D53177B2_31EC_4222_B97A_A37DCFD9E45B_.wvu.PrintTitles" localSheetId="5" hidden="1">'Sch-1 dis'!$14:$16</definedName>
    <definedName name="Z_D53177B2_31EC_4222_B97A_A37DCFD9E45B_.wvu.PrintTitles" localSheetId="6" hidden="1">'Sch-2'!$13:$15</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'Sch-1'!$P:$BA</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'Sch-1'!$A$14:$O$206</definedName>
    <definedName name="Z_E97134B6_5E8D_4951_8DA0_73D065532361_.wvu.FilterData" localSheetId="5" hidden="1">'Sch-1 dis'!$A$16:$B$21</definedName>
    <definedName name="Z_E97134B6_5E8D_4951_8DA0_73D065532361_.wvu.FilterData" localSheetId="6" hidden="1">'Sch-2'!$G$18:$J$210</definedName>
    <definedName name="Z_E97134B6_5E8D_4951_8DA0_73D065532361_.wvu.FilterData" localSheetId="7" hidden="1">'Sch-2 Dis'!$A$15:$F$56</definedName>
    <definedName name="Z_E97134B6_5E8D_4951_8DA0_73D065532361_.wvu.FilterData" localSheetId="8" hidden="1">'Sch-3 '!$A$18:$P$233</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'Sch-1'!$A$1:$O$217</definedName>
    <definedName name="Z_E97134B6_5E8D_4951_8DA0_73D065532361_.wvu.PrintArea" localSheetId="5" hidden="1">'Sch-1 dis'!$A$1:$G$84</definedName>
    <definedName name="Z_E97134B6_5E8D_4951_8DA0_73D065532361_.wvu.PrintArea" localSheetId="6" hidden="1">'Sch-2'!$A$1:$J$217</definedName>
    <definedName name="Z_E97134B6_5E8D_4951_8DA0_73D065532361_.wvu.PrintArea" localSheetId="7" hidden="1">'Sch-2 Dis'!$A$1:$F$62</definedName>
    <definedName name="Z_E97134B6_5E8D_4951_8DA0_73D065532361_.wvu.PrintArea" localSheetId="8" hidden="1">'Sch-3 '!$A$1:$P$238</definedName>
    <definedName name="Z_E97134B6_5E8D_4951_8DA0_73D065532361_.wvu.PrintArea" localSheetId="9" hidden="1">'Sch-3 Dis'!$A$1:$F$87</definedName>
    <definedName name="Z_E97134B6_5E8D_4951_8DA0_73D065532361_.wvu.PrintArea" localSheetId="10" hidden="1">'Sch-4'!$A$1:$Q$32</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'Sch-1'!$11:$13</definedName>
    <definedName name="Z_E97134B6_5E8D_4951_8DA0_73D065532361_.wvu.PrintTitles" localSheetId="5" hidden="1">'Sch-1 dis'!$14:$16</definedName>
    <definedName name="Z_E97134B6_5E8D_4951_8DA0_73D065532361_.wvu.PrintTitles" localSheetId="6" hidden="1">'Sch-2'!$13:$15</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'Sch-1'!$T:$AW</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'Sch-1'!$A$14:$O$206</definedName>
    <definedName name="Z_E9F4E142_7D26_464D_BECA_4F3806DB1FE1_.wvu.FilterData" localSheetId="5" hidden="1">'Sch-1 dis'!$A$16:$B$21</definedName>
    <definedName name="Z_E9F4E142_7D26_464D_BECA_4F3806DB1FE1_.wvu.FilterData" localSheetId="6" hidden="1">'Sch-2'!$G$18:$J$210</definedName>
    <definedName name="Z_E9F4E142_7D26_464D_BECA_4F3806DB1FE1_.wvu.FilterData" localSheetId="7" hidden="1">'Sch-2 Dis'!$A$15:$F$56</definedName>
    <definedName name="Z_E9F4E142_7D26_464D_BECA_4F3806DB1FE1_.wvu.FilterData" localSheetId="8" hidden="1">'Sch-3 '!$A$18:$P$233</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'Sch-1'!$A$1:$O$217</definedName>
    <definedName name="Z_E9F4E142_7D26_464D_BECA_4F3806DB1FE1_.wvu.PrintArea" localSheetId="5" hidden="1">'Sch-1 dis'!$A$1:$G$84</definedName>
    <definedName name="Z_E9F4E142_7D26_464D_BECA_4F3806DB1FE1_.wvu.PrintArea" localSheetId="6" hidden="1">'Sch-2'!$A$1:$J$217</definedName>
    <definedName name="Z_E9F4E142_7D26_464D_BECA_4F3806DB1FE1_.wvu.PrintArea" localSheetId="7" hidden="1">'Sch-2 Dis'!$A$1:$F$62</definedName>
    <definedName name="Z_E9F4E142_7D26_464D_BECA_4F3806DB1FE1_.wvu.PrintArea" localSheetId="8" hidden="1">'Sch-3 '!$A$1:$P$238</definedName>
    <definedName name="Z_E9F4E142_7D26_464D_BECA_4F3806DB1FE1_.wvu.PrintArea" localSheetId="9" hidden="1">'Sch-3 Dis'!$A$1:$F$87</definedName>
    <definedName name="Z_E9F4E142_7D26_464D_BECA_4F3806DB1FE1_.wvu.PrintArea" localSheetId="10" hidden="1">'Sch-4'!$A$1:$Q$32</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'Sch-1'!$11:$13</definedName>
    <definedName name="Z_E9F4E142_7D26_464D_BECA_4F3806DB1FE1_.wvu.PrintTitles" localSheetId="5" hidden="1">'Sch-1 dis'!$14:$16</definedName>
    <definedName name="Z_E9F4E142_7D26_464D_BECA_4F3806DB1FE1_.wvu.PrintTitles" localSheetId="6" hidden="1">'Sch-2'!$13:$15</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'Sch-1'!$T:$AW</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'Sch-1'!$A$14:$O$206</definedName>
    <definedName name="Z_ECE9294F_C910_4036_88BC_B1F2176FB06B_.wvu.FilterData" localSheetId="5" hidden="1">'Sch-1 dis'!$A$16:$B$21</definedName>
    <definedName name="Z_ECE9294F_C910_4036_88BC_B1F2176FB06B_.wvu.FilterData" localSheetId="6" hidden="1">'Sch-2'!$G$18:$J$210</definedName>
    <definedName name="Z_ECE9294F_C910_4036_88BC_B1F2176FB06B_.wvu.FilterData" localSheetId="7" hidden="1">'Sch-2 Dis'!$A$15:$F$56</definedName>
    <definedName name="Z_ECE9294F_C910_4036_88BC_B1F2176FB06B_.wvu.FilterData" localSheetId="8" hidden="1">'Sch-3 '!$A$18:$P$233</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'Sch-1'!$A$1:$O$217</definedName>
    <definedName name="Z_ECE9294F_C910_4036_88BC_B1F2176FB06B_.wvu.PrintArea" localSheetId="5" hidden="1">'Sch-1 dis'!$A$1:$G$84</definedName>
    <definedName name="Z_ECE9294F_C910_4036_88BC_B1F2176FB06B_.wvu.PrintArea" localSheetId="6" hidden="1">'Sch-2'!$A$1:$J$217</definedName>
    <definedName name="Z_ECE9294F_C910_4036_88BC_B1F2176FB06B_.wvu.PrintArea" localSheetId="7" hidden="1">'Sch-2 Dis'!$A$1:$F$62</definedName>
    <definedName name="Z_ECE9294F_C910_4036_88BC_B1F2176FB06B_.wvu.PrintArea" localSheetId="8" hidden="1">'Sch-3 '!$A$1:$P$238</definedName>
    <definedName name="Z_ECE9294F_C910_4036_88BC_B1F2176FB06B_.wvu.PrintArea" localSheetId="9" hidden="1">'Sch-3 Dis'!$A$1:$F$87</definedName>
    <definedName name="Z_ECE9294F_C910_4036_88BC_B1F2176FB06B_.wvu.PrintArea" localSheetId="10" hidden="1">'Sch-4'!$A$1:$Q$32</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'Sch-1'!$11:$13</definedName>
    <definedName name="Z_ECE9294F_C910_4036_88BC_B1F2176FB06B_.wvu.PrintTitles" localSheetId="5" hidden="1">'Sch-1 dis'!$14:$16</definedName>
    <definedName name="Z_ECE9294F_C910_4036_88BC_B1F2176FB06B_.wvu.PrintTitles" localSheetId="6" hidden="1">'Sch-2'!$13:$15</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'Sch-1'!$A$14:$O$206</definedName>
    <definedName name="Z_EE46BCD1_F715_4FA9_A5FC_1B125AD601E0_.wvu.FilterData" localSheetId="5" hidden="1">'Sch-1 dis'!$A$16:$B$21</definedName>
    <definedName name="Z_EE46BCD1_F715_4FA9_A5FC_1B125AD601E0_.wvu.FilterData" localSheetId="6" hidden="1">'Sch-2'!$G$18:$J$210</definedName>
    <definedName name="Z_EE46BCD1_F715_4FA9_A5FC_1B125AD601E0_.wvu.FilterData" localSheetId="7" hidden="1">'Sch-2 Dis'!$A$15:$F$56</definedName>
    <definedName name="Z_EE46BCD1_F715_4FA9_A5FC_1B125AD601E0_.wvu.FilterData" localSheetId="8" hidden="1">'Sch-3 '!$A$18:$P$233</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'Sch-1'!$A$1:$O$217</definedName>
    <definedName name="Z_EE46BCD1_F715_4FA9_A5FC_1B125AD601E0_.wvu.PrintArea" localSheetId="5" hidden="1">'Sch-1 dis'!$A$1:$G$84</definedName>
    <definedName name="Z_EE46BCD1_F715_4FA9_A5FC_1B125AD601E0_.wvu.PrintArea" localSheetId="6" hidden="1">'Sch-2'!$A$1:$J$217</definedName>
    <definedName name="Z_EE46BCD1_F715_4FA9_A5FC_1B125AD601E0_.wvu.PrintArea" localSheetId="7" hidden="1">'Sch-2 Dis'!$A$1:$F$62</definedName>
    <definedName name="Z_EE46BCD1_F715_4FA9_A5FC_1B125AD601E0_.wvu.PrintArea" localSheetId="8" hidden="1">'Sch-3 '!$A$1:$P$238</definedName>
    <definedName name="Z_EE46BCD1_F715_4FA9_A5FC_1B125AD601E0_.wvu.PrintArea" localSheetId="9" hidden="1">'Sch-3 Dis'!$A$1:$F$87</definedName>
    <definedName name="Z_EE46BCD1_F715_4FA9_A5FC_1B125AD601E0_.wvu.PrintArea" localSheetId="10" hidden="1">'Sch-4'!$A$1:$Q$32</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'Sch-1'!$11:$13</definedName>
    <definedName name="Z_EE46BCD1_F715_4FA9_A5FC_1B125AD601E0_.wvu.PrintTitles" localSheetId="5" hidden="1">'Sch-1 dis'!$14:$16</definedName>
    <definedName name="Z_EE46BCD1_F715_4FA9_A5FC_1B125AD601E0_.wvu.PrintTitles" localSheetId="6" hidden="1">'Sch-2'!$13:$15</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Naba Kumar Mondal {नब कुमार मंडल} - Personal View" guid="{29E1B411-4326-4E51-98A8-14D37CD45AF7}" mergeInterval="0" personalView="1" maximized="1" xWindow="-8" yWindow="-8" windowWidth="1936" windowHeight="1056" tabRatio="644" activeSheetId="23"/>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Samrat Jain {Samrat Jain} - Personal View" guid="{1E0C44A1-9358-4FBD-8C2C-4DB661DA1476}" mergeInterval="0" personalView="1" maximized="1" windowWidth="1916" windowHeight="774" tabRatio="644" activeSheetId="2"/>
    <customWorkbookView name="Prashanth Kumar Gade {प्रशांत जि} - Personal View" guid="{27E77C81-EC16-4D63-8CE6-4CFC97B77DCA}" mergeInterval="0" personalView="1" maximized="1" windowWidth="1916" windowHeight="814" tabRatio="644" activeSheetId="23" showComments="commIndAndComment"/>
  </customWorkbookViews>
</workbook>
</file>

<file path=xl/calcChain.xml><?xml version="1.0" encoding="utf-8"?>
<calcChain xmlns="http://schemas.openxmlformats.org/spreadsheetml/2006/main">
  <c r="A22" i="9" l="1"/>
  <c r="A24" i="9"/>
  <c r="A26" i="9"/>
  <c r="A28" i="9"/>
  <c r="A30" i="9"/>
  <c r="A32" i="9"/>
  <c r="A34" i="9"/>
  <c r="A36" i="9"/>
  <c r="A38" i="9"/>
  <c r="A40" i="9"/>
  <c r="A42" i="9"/>
  <c r="A44" i="9"/>
  <c r="A46" i="9"/>
  <c r="A48" i="9"/>
  <c r="A50" i="9"/>
  <c r="A52"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R54" i="9"/>
  <c r="S54" i="9"/>
  <c r="S55" i="9"/>
  <c r="S56" i="9"/>
  <c r="S57" i="9"/>
  <c r="R58"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R115" i="9"/>
  <c r="S115" i="9"/>
  <c r="T115" i="9" s="1"/>
  <c r="S116" i="9"/>
  <c r="S117" i="9"/>
  <c r="S118" i="9"/>
  <c r="R119" i="9"/>
  <c r="S119" i="9"/>
  <c r="T119" i="9" s="1"/>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T179" i="9" s="1"/>
  <c r="Q179" i="9" s="1"/>
  <c r="S180" i="9"/>
  <c r="S181" i="9"/>
  <c r="S182" i="9"/>
  <c r="S183" i="9"/>
  <c r="S184" i="9"/>
  <c r="S185" i="9"/>
  <c r="S186" i="9"/>
  <c r="S187" i="9"/>
  <c r="S188" i="9"/>
  <c r="S189" i="9"/>
  <c r="S190" i="9"/>
  <c r="S191" i="9"/>
  <c r="S192" i="9"/>
  <c r="S193" i="9"/>
  <c r="S194" i="9"/>
  <c r="S195" i="9"/>
  <c r="S196" i="9"/>
  <c r="R197" i="9"/>
  <c r="S197" i="9"/>
  <c r="S198" i="9"/>
  <c r="S199" i="9"/>
  <c r="S200" i="9"/>
  <c r="R201" i="9"/>
  <c r="S201" i="9"/>
  <c r="S202" i="9"/>
  <c r="S203" i="9"/>
  <c r="S204" i="9"/>
  <c r="R205"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P230" i="9"/>
  <c r="R230" i="9" s="1"/>
  <c r="P229" i="9"/>
  <c r="R229" i="9" s="1"/>
  <c r="P228" i="9"/>
  <c r="R228" i="9" s="1"/>
  <c r="P227" i="9"/>
  <c r="R227" i="9" s="1"/>
  <c r="P226" i="9"/>
  <c r="R226" i="9" s="1"/>
  <c r="P225" i="9"/>
  <c r="R225" i="9" s="1"/>
  <c r="T225" i="9" s="1"/>
  <c r="Q225" i="9" s="1"/>
  <c r="P224" i="9"/>
  <c r="R224" i="9" s="1"/>
  <c r="P223" i="9"/>
  <c r="R223" i="9" s="1"/>
  <c r="P222" i="9"/>
  <c r="R222" i="9" s="1"/>
  <c r="P221" i="9"/>
  <c r="R221" i="9" s="1"/>
  <c r="P220" i="9"/>
  <c r="R220" i="9" s="1"/>
  <c r="P219" i="9"/>
  <c r="R219" i="9" s="1"/>
  <c r="P218" i="9"/>
  <c r="R218" i="9" s="1"/>
  <c r="P217" i="9"/>
  <c r="R217" i="9" s="1"/>
  <c r="T217" i="9" s="1"/>
  <c r="Q217" i="9" s="1"/>
  <c r="P216" i="9"/>
  <c r="R216" i="9" s="1"/>
  <c r="P215" i="9"/>
  <c r="R215" i="9" s="1"/>
  <c r="P214" i="9"/>
  <c r="R214" i="9" s="1"/>
  <c r="P213" i="9"/>
  <c r="R213" i="9" s="1"/>
  <c r="P212" i="9"/>
  <c r="R212" i="9" s="1"/>
  <c r="P211" i="9"/>
  <c r="R211" i="9" s="1"/>
  <c r="P210" i="9"/>
  <c r="R210" i="9" s="1"/>
  <c r="P209" i="9"/>
  <c r="R209" i="9" s="1"/>
  <c r="T209" i="9" s="1"/>
  <c r="P208" i="9"/>
  <c r="R208" i="9" s="1"/>
  <c r="P207" i="9"/>
  <c r="R207" i="9" s="1"/>
  <c r="P206" i="9"/>
  <c r="R206" i="9" s="1"/>
  <c r="P204" i="9"/>
  <c r="R204" i="9" s="1"/>
  <c r="P203" i="9"/>
  <c r="R203" i="9" s="1"/>
  <c r="P202" i="9"/>
  <c r="R202" i="9" s="1"/>
  <c r="P200" i="9"/>
  <c r="R200" i="9" s="1"/>
  <c r="P199" i="9"/>
  <c r="R199" i="9" s="1"/>
  <c r="P198" i="9"/>
  <c r="R198" i="9" s="1"/>
  <c r="P196" i="9"/>
  <c r="R196" i="9" s="1"/>
  <c r="P195" i="9"/>
  <c r="R195" i="9" s="1"/>
  <c r="P194" i="9"/>
  <c r="R194" i="9" s="1"/>
  <c r="P193" i="9"/>
  <c r="R193" i="9" s="1"/>
  <c r="T193" i="9" s="1"/>
  <c r="Q193" i="9" s="1"/>
  <c r="P192" i="9"/>
  <c r="R192" i="9" s="1"/>
  <c r="P191" i="9"/>
  <c r="R191" i="9" s="1"/>
  <c r="P190" i="9"/>
  <c r="R190" i="9" s="1"/>
  <c r="P189" i="9"/>
  <c r="R189" i="9" s="1"/>
  <c r="P188" i="9"/>
  <c r="R188" i="9" s="1"/>
  <c r="P187" i="9"/>
  <c r="R187" i="9" s="1"/>
  <c r="P186" i="9"/>
  <c r="R186" i="9" s="1"/>
  <c r="P185" i="9"/>
  <c r="R185" i="9" s="1"/>
  <c r="T185" i="9" s="1"/>
  <c r="Q185" i="9" s="1"/>
  <c r="P184" i="9"/>
  <c r="R184" i="9" s="1"/>
  <c r="P183" i="9"/>
  <c r="R183" i="9" s="1"/>
  <c r="P182" i="9"/>
  <c r="R182" i="9" s="1"/>
  <c r="P181" i="9"/>
  <c r="R181" i="9" s="1"/>
  <c r="P180" i="9"/>
  <c r="R180" i="9" s="1"/>
  <c r="P179" i="9"/>
  <c r="R179" i="9" s="1"/>
  <c r="P178" i="9"/>
  <c r="R178" i="9" s="1"/>
  <c r="P177" i="9"/>
  <c r="R177" i="9" s="1"/>
  <c r="P176" i="9"/>
  <c r="R176" i="9" s="1"/>
  <c r="P175" i="9"/>
  <c r="R175" i="9" s="1"/>
  <c r="P174" i="9"/>
  <c r="R174" i="9" s="1"/>
  <c r="P173" i="9"/>
  <c r="R173" i="9" s="1"/>
  <c r="P172" i="9"/>
  <c r="R172" i="9" s="1"/>
  <c r="P171" i="9"/>
  <c r="R171" i="9" s="1"/>
  <c r="P170" i="9"/>
  <c r="R170" i="9" s="1"/>
  <c r="P169" i="9"/>
  <c r="R169" i="9" s="1"/>
  <c r="P168" i="9"/>
  <c r="R168" i="9" s="1"/>
  <c r="P167" i="9"/>
  <c r="R167" i="9" s="1"/>
  <c r="P166" i="9"/>
  <c r="R166" i="9" s="1"/>
  <c r="P165" i="9"/>
  <c r="R165" i="9" s="1"/>
  <c r="P164" i="9"/>
  <c r="R164" i="9" s="1"/>
  <c r="P163" i="9"/>
  <c r="R163" i="9" s="1"/>
  <c r="P162" i="9"/>
  <c r="R162" i="9" s="1"/>
  <c r="P161" i="9"/>
  <c r="R161" i="9" s="1"/>
  <c r="T161" i="9" s="1"/>
  <c r="Q161" i="9" s="1"/>
  <c r="P160" i="9"/>
  <c r="R160" i="9" s="1"/>
  <c r="P159" i="9"/>
  <c r="R159" i="9" s="1"/>
  <c r="P158" i="9"/>
  <c r="R158" i="9" s="1"/>
  <c r="P157" i="9"/>
  <c r="R157" i="9" s="1"/>
  <c r="P156" i="9"/>
  <c r="R156" i="9" s="1"/>
  <c r="P155" i="9"/>
  <c r="R155" i="9" s="1"/>
  <c r="P154" i="9"/>
  <c r="R154" i="9" s="1"/>
  <c r="P153" i="9"/>
  <c r="R153" i="9" s="1"/>
  <c r="T153" i="9" s="1"/>
  <c r="P152" i="9"/>
  <c r="R152" i="9" s="1"/>
  <c r="P151" i="9"/>
  <c r="R151" i="9" s="1"/>
  <c r="P150" i="9"/>
  <c r="R150" i="9" s="1"/>
  <c r="P149" i="9"/>
  <c r="R149" i="9" s="1"/>
  <c r="P148" i="9"/>
  <c r="R148" i="9" s="1"/>
  <c r="P147" i="9"/>
  <c r="R147" i="9" s="1"/>
  <c r="P146" i="9"/>
  <c r="R146" i="9" s="1"/>
  <c r="P145" i="9"/>
  <c r="R145" i="9" s="1"/>
  <c r="T145" i="9" s="1"/>
  <c r="P144" i="9"/>
  <c r="R144" i="9" s="1"/>
  <c r="P143" i="9"/>
  <c r="R143" i="9" s="1"/>
  <c r="P142" i="9"/>
  <c r="R142" i="9" s="1"/>
  <c r="P141" i="9"/>
  <c r="R141" i="9" s="1"/>
  <c r="P140" i="9"/>
  <c r="R140" i="9" s="1"/>
  <c r="P139" i="9"/>
  <c r="R139" i="9" s="1"/>
  <c r="P138" i="9"/>
  <c r="R138" i="9" s="1"/>
  <c r="P137" i="9"/>
  <c r="R137" i="9" s="1"/>
  <c r="T137" i="9" s="1"/>
  <c r="Q137" i="9" s="1"/>
  <c r="P136" i="9"/>
  <c r="R136" i="9" s="1"/>
  <c r="P135" i="9"/>
  <c r="R135" i="9" s="1"/>
  <c r="P134" i="9"/>
  <c r="R134" i="9" s="1"/>
  <c r="P133" i="9"/>
  <c r="R133" i="9" s="1"/>
  <c r="P132" i="9"/>
  <c r="R132" i="9" s="1"/>
  <c r="P131" i="9"/>
  <c r="R131" i="9" s="1"/>
  <c r="P130" i="9"/>
  <c r="R130" i="9" s="1"/>
  <c r="P129" i="9"/>
  <c r="R129" i="9" s="1"/>
  <c r="T129" i="9" s="1"/>
  <c r="Q129" i="9" s="1"/>
  <c r="P128" i="9"/>
  <c r="R128" i="9" s="1"/>
  <c r="P127" i="9"/>
  <c r="R127" i="9" s="1"/>
  <c r="P126" i="9"/>
  <c r="R126" i="9" s="1"/>
  <c r="P125" i="9"/>
  <c r="R125" i="9" s="1"/>
  <c r="P124" i="9"/>
  <c r="R124" i="9" s="1"/>
  <c r="P123" i="9"/>
  <c r="R123" i="9" s="1"/>
  <c r="P122" i="9"/>
  <c r="R122" i="9" s="1"/>
  <c r="P121" i="9"/>
  <c r="R121" i="9" s="1"/>
  <c r="T121" i="9" s="1"/>
  <c r="Q121" i="9" s="1"/>
  <c r="P120" i="9"/>
  <c r="R120" i="9" s="1"/>
  <c r="P118" i="9"/>
  <c r="R118" i="9" s="1"/>
  <c r="P117" i="9"/>
  <c r="R117" i="9" s="1"/>
  <c r="P116" i="9"/>
  <c r="R116" i="9" s="1"/>
  <c r="P114" i="9"/>
  <c r="R114" i="9" s="1"/>
  <c r="P113" i="9"/>
  <c r="R113" i="9" s="1"/>
  <c r="P112" i="9"/>
  <c r="R112" i="9" s="1"/>
  <c r="P111" i="9"/>
  <c r="R111" i="9" s="1"/>
  <c r="P110" i="9"/>
  <c r="R110" i="9" s="1"/>
  <c r="P109" i="9"/>
  <c r="R109" i="9" s="1"/>
  <c r="P108" i="9"/>
  <c r="R108" i="9" s="1"/>
  <c r="P107" i="9"/>
  <c r="R107" i="9" s="1"/>
  <c r="P106" i="9"/>
  <c r="R106" i="9" s="1"/>
  <c r="P105" i="9"/>
  <c r="R105" i="9" s="1"/>
  <c r="P104" i="9"/>
  <c r="R104" i="9" s="1"/>
  <c r="P103" i="9"/>
  <c r="R103" i="9" s="1"/>
  <c r="P102" i="9"/>
  <c r="R102" i="9" s="1"/>
  <c r="P101" i="9"/>
  <c r="R101" i="9" s="1"/>
  <c r="P100" i="9"/>
  <c r="R100" i="9" s="1"/>
  <c r="P99" i="9"/>
  <c r="R99" i="9" s="1"/>
  <c r="T99" i="9" s="1"/>
  <c r="Q99" i="9" s="1"/>
  <c r="P98" i="9"/>
  <c r="R98" i="9" s="1"/>
  <c r="P97" i="9"/>
  <c r="R97" i="9" s="1"/>
  <c r="P96" i="9"/>
  <c r="R96" i="9" s="1"/>
  <c r="P95" i="9"/>
  <c r="R95" i="9" s="1"/>
  <c r="P94" i="9"/>
  <c r="R94" i="9" s="1"/>
  <c r="P93" i="9"/>
  <c r="R93" i="9" s="1"/>
  <c r="P92" i="9"/>
  <c r="R92" i="9" s="1"/>
  <c r="P91" i="9"/>
  <c r="R91" i="9" s="1"/>
  <c r="P90" i="9"/>
  <c r="R90" i="9" s="1"/>
  <c r="P89" i="9"/>
  <c r="R89" i="9" s="1"/>
  <c r="P88" i="9"/>
  <c r="R88" i="9" s="1"/>
  <c r="P87" i="9"/>
  <c r="R87" i="9" s="1"/>
  <c r="P86" i="9"/>
  <c r="R86" i="9" s="1"/>
  <c r="P85" i="9"/>
  <c r="R85" i="9" s="1"/>
  <c r="P84" i="9"/>
  <c r="R84" i="9" s="1"/>
  <c r="P83" i="9"/>
  <c r="R83" i="9" s="1"/>
  <c r="T83" i="9" s="1"/>
  <c r="Q83" i="9" s="1"/>
  <c r="P82" i="9"/>
  <c r="R82" i="9" s="1"/>
  <c r="P81" i="9"/>
  <c r="R81" i="9" s="1"/>
  <c r="T81" i="9" s="1"/>
  <c r="Q81" i="9" s="1"/>
  <c r="P80" i="9"/>
  <c r="R80" i="9" s="1"/>
  <c r="P79" i="9"/>
  <c r="R79" i="9" s="1"/>
  <c r="P78" i="9"/>
  <c r="R78" i="9" s="1"/>
  <c r="P77" i="9"/>
  <c r="R77" i="9" s="1"/>
  <c r="P76" i="9"/>
  <c r="R76" i="9" s="1"/>
  <c r="P75" i="9"/>
  <c r="R75" i="9" s="1"/>
  <c r="P74" i="9"/>
  <c r="R74" i="9" s="1"/>
  <c r="P73" i="9"/>
  <c r="R73" i="9" s="1"/>
  <c r="P72" i="9"/>
  <c r="R72" i="9" s="1"/>
  <c r="P71" i="9"/>
  <c r="R71" i="9" s="1"/>
  <c r="P70" i="9"/>
  <c r="R70" i="9" s="1"/>
  <c r="P69" i="9"/>
  <c r="R69" i="9" s="1"/>
  <c r="P68" i="9"/>
  <c r="R68" i="9" s="1"/>
  <c r="P67" i="9"/>
  <c r="R67" i="9" s="1"/>
  <c r="T67" i="9" s="1"/>
  <c r="Q67" i="9" s="1"/>
  <c r="P66" i="9"/>
  <c r="R66" i="9" s="1"/>
  <c r="P65" i="9"/>
  <c r="R65" i="9" s="1"/>
  <c r="P64" i="9"/>
  <c r="R64" i="9" s="1"/>
  <c r="P63" i="9"/>
  <c r="R63" i="9" s="1"/>
  <c r="P62" i="9"/>
  <c r="R62" i="9" s="1"/>
  <c r="P61" i="9"/>
  <c r="R61" i="9" s="1"/>
  <c r="P60" i="9"/>
  <c r="R60" i="9" s="1"/>
  <c r="P59" i="9"/>
  <c r="R59" i="9" s="1"/>
  <c r="P57" i="9"/>
  <c r="R57" i="9" s="1"/>
  <c r="T57" i="9" s="1"/>
  <c r="P56" i="9"/>
  <c r="R56" i="9" s="1"/>
  <c r="P55" i="9"/>
  <c r="R55" i="9" s="1"/>
  <c r="P53" i="9"/>
  <c r="R53" i="9" s="1"/>
  <c r="P52" i="9"/>
  <c r="R52" i="9" s="1"/>
  <c r="P51" i="9"/>
  <c r="R51" i="9" s="1"/>
  <c r="P50" i="9"/>
  <c r="R50" i="9" s="1"/>
  <c r="P49" i="9"/>
  <c r="R49" i="9" s="1"/>
  <c r="T49" i="9" s="1"/>
  <c r="P48" i="9"/>
  <c r="R48" i="9" s="1"/>
  <c r="P47" i="9"/>
  <c r="R47" i="9" s="1"/>
  <c r="P46" i="9"/>
  <c r="R46" i="9" s="1"/>
  <c r="P45" i="9"/>
  <c r="R45" i="9" s="1"/>
  <c r="P44" i="9"/>
  <c r="R44" i="9" s="1"/>
  <c r="P43" i="9"/>
  <c r="R43" i="9" s="1"/>
  <c r="P42" i="9"/>
  <c r="R42" i="9" s="1"/>
  <c r="P41" i="9"/>
  <c r="R41" i="9" s="1"/>
  <c r="T41" i="9" s="1"/>
  <c r="P40" i="9"/>
  <c r="R40" i="9" s="1"/>
  <c r="P39" i="9"/>
  <c r="R39" i="9" s="1"/>
  <c r="P38" i="9"/>
  <c r="R38" i="9" s="1"/>
  <c r="P37" i="9"/>
  <c r="R37" i="9" s="1"/>
  <c r="P36" i="9"/>
  <c r="R36" i="9" s="1"/>
  <c r="P35" i="9"/>
  <c r="R35" i="9" s="1"/>
  <c r="P34" i="9"/>
  <c r="R34" i="9" s="1"/>
  <c r="P33" i="9"/>
  <c r="R33" i="9" s="1"/>
  <c r="T33" i="9" s="1"/>
  <c r="P32" i="9"/>
  <c r="R32" i="9" s="1"/>
  <c r="P31" i="9"/>
  <c r="R31" i="9" s="1"/>
  <c r="P30" i="9"/>
  <c r="R30" i="9" s="1"/>
  <c r="P29" i="9"/>
  <c r="R29" i="9" s="1"/>
  <c r="P28" i="9"/>
  <c r="R28" i="9" s="1"/>
  <c r="P27" i="9"/>
  <c r="R27" i="9" s="1"/>
  <c r="P26" i="9"/>
  <c r="R26" i="9" s="1"/>
  <c r="P25" i="9"/>
  <c r="R25" i="9" s="1"/>
  <c r="T25" i="9" s="1"/>
  <c r="P24" i="9"/>
  <c r="R24" i="9" s="1"/>
  <c r="P23" i="9"/>
  <c r="R23" i="9" s="1"/>
  <c r="P22" i="9"/>
  <c r="R22" i="9" s="1"/>
  <c r="P21" i="9"/>
  <c r="R21" i="9" s="1"/>
  <c r="P20" i="9"/>
  <c r="R20" i="9" s="1"/>
  <c r="J208" i="7"/>
  <c r="J207" i="7"/>
  <c r="J206" i="7"/>
  <c r="J205" i="7"/>
  <c r="J203" i="7"/>
  <c r="J202" i="7"/>
  <c r="J201" i="7"/>
  <c r="J200"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6" i="7"/>
  <c r="J125" i="7"/>
  <c r="J124" i="7"/>
  <c r="J123"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2" i="7"/>
  <c r="J71" i="7"/>
  <c r="J70" i="7"/>
  <c r="J69" i="7"/>
  <c r="J67" i="7"/>
  <c r="J66" i="7"/>
  <c r="J65" i="7"/>
  <c r="J64" i="7"/>
  <c r="J63" i="7"/>
  <c r="J62" i="7"/>
  <c r="J61" i="7"/>
  <c r="J60" i="7"/>
  <c r="J59" i="7"/>
  <c r="J58" i="7"/>
  <c r="J57" i="7"/>
  <c r="J56" i="7"/>
  <c r="J55" i="7"/>
  <c r="J54"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Q49" i="5"/>
  <c r="S49" i="5" s="1"/>
  <c r="R49" i="5"/>
  <c r="R50" i="5"/>
  <c r="R51" i="5"/>
  <c r="R52" i="5"/>
  <c r="R53" i="5"/>
  <c r="R54" i="5"/>
  <c r="R55" i="5"/>
  <c r="R56" i="5"/>
  <c r="R57" i="5"/>
  <c r="R58" i="5"/>
  <c r="R59" i="5"/>
  <c r="R60" i="5"/>
  <c r="R61" i="5"/>
  <c r="R62" i="5"/>
  <c r="R63" i="5"/>
  <c r="Q64" i="5"/>
  <c r="R64" i="5"/>
  <c r="R65" i="5"/>
  <c r="R66" i="5"/>
  <c r="R67" i="5"/>
  <c r="R68" i="5"/>
  <c r="Q69"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Q118" i="5"/>
  <c r="R118" i="5"/>
  <c r="R119" i="5"/>
  <c r="R120" i="5"/>
  <c r="R121" i="5"/>
  <c r="R122" i="5"/>
  <c r="Q123"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Q195" i="5"/>
  <c r="S195" i="5" s="1"/>
  <c r="R195" i="5"/>
  <c r="R196" i="5"/>
  <c r="R197" i="5"/>
  <c r="R198" i="5"/>
  <c r="R199" i="5"/>
  <c r="Q200" i="5"/>
  <c r="R200" i="5"/>
  <c r="S200" i="5"/>
  <c r="R201" i="5"/>
  <c r="R202" i="5"/>
  <c r="R203" i="5"/>
  <c r="R204" i="5"/>
  <c r="N204" i="5"/>
  <c r="Q204" i="5" s="1"/>
  <c r="S204" i="5" s="1"/>
  <c r="N203" i="5"/>
  <c r="Q203" i="5" s="1"/>
  <c r="S203" i="5" s="1"/>
  <c r="N202" i="5"/>
  <c r="Q202" i="5" s="1"/>
  <c r="N201" i="5"/>
  <c r="Q201" i="5" s="1"/>
  <c r="N199" i="5"/>
  <c r="Q199" i="5" s="1"/>
  <c r="N198" i="5"/>
  <c r="Q198" i="5" s="1"/>
  <c r="S198" i="5" s="1"/>
  <c r="N197" i="5"/>
  <c r="Q197" i="5" s="1"/>
  <c r="N196" i="5"/>
  <c r="Q196" i="5" s="1"/>
  <c r="N194" i="5"/>
  <c r="Q194" i="5" s="1"/>
  <c r="N193" i="5"/>
  <c r="Q193" i="5" s="1"/>
  <c r="S193" i="5" s="1"/>
  <c r="N192" i="5"/>
  <c r="Q192" i="5" s="1"/>
  <c r="S192" i="5" s="1"/>
  <c r="N191" i="5"/>
  <c r="Q191" i="5" s="1"/>
  <c r="S191" i="5" s="1"/>
  <c r="N190" i="5"/>
  <c r="Q190" i="5" s="1"/>
  <c r="N189" i="5"/>
  <c r="Q189" i="5" s="1"/>
  <c r="S189" i="5" s="1"/>
  <c r="N188" i="5"/>
  <c r="Q188" i="5" s="1"/>
  <c r="S188" i="5" s="1"/>
  <c r="N187" i="5"/>
  <c r="Q187" i="5" s="1"/>
  <c r="N186" i="5"/>
  <c r="Q186" i="5" s="1"/>
  <c r="N185" i="5"/>
  <c r="Q185" i="5" s="1"/>
  <c r="S185" i="5" s="1"/>
  <c r="N184" i="5"/>
  <c r="Q184" i="5" s="1"/>
  <c r="S184" i="5" s="1"/>
  <c r="N183" i="5"/>
  <c r="Q183" i="5" s="1"/>
  <c r="S183" i="5" s="1"/>
  <c r="N182" i="5"/>
  <c r="Q182" i="5" s="1"/>
  <c r="N181" i="5"/>
  <c r="Q181" i="5" s="1"/>
  <c r="S181" i="5" s="1"/>
  <c r="N180" i="5"/>
  <c r="Q180" i="5" s="1"/>
  <c r="S180" i="5" s="1"/>
  <c r="N179" i="5"/>
  <c r="Q179" i="5" s="1"/>
  <c r="N178" i="5"/>
  <c r="Q178" i="5" s="1"/>
  <c r="N177" i="5"/>
  <c r="Q177" i="5" s="1"/>
  <c r="S177" i="5" s="1"/>
  <c r="N176" i="5"/>
  <c r="Q176" i="5" s="1"/>
  <c r="S176" i="5" s="1"/>
  <c r="N175" i="5"/>
  <c r="Q175" i="5" s="1"/>
  <c r="N174" i="5"/>
  <c r="Q174" i="5" s="1"/>
  <c r="S174" i="5" s="1"/>
  <c r="N173" i="5"/>
  <c r="Q173" i="5" s="1"/>
  <c r="S173" i="5" s="1"/>
  <c r="N172" i="5"/>
  <c r="Q172" i="5" s="1"/>
  <c r="S172" i="5" s="1"/>
  <c r="N171" i="5"/>
  <c r="Q171" i="5" s="1"/>
  <c r="S171" i="5" s="1"/>
  <c r="N170" i="5"/>
  <c r="Q170" i="5" s="1"/>
  <c r="S170" i="5" s="1"/>
  <c r="N169" i="5"/>
  <c r="Q169" i="5" s="1"/>
  <c r="N168" i="5"/>
  <c r="Q168" i="5" s="1"/>
  <c r="S168" i="5" s="1"/>
  <c r="N167" i="5"/>
  <c r="Q167" i="5" s="1"/>
  <c r="S167" i="5" s="1"/>
  <c r="N166" i="5"/>
  <c r="Q166" i="5" s="1"/>
  <c r="N165" i="5"/>
  <c r="Q165" i="5" s="1"/>
  <c r="S165" i="5" s="1"/>
  <c r="N164" i="5"/>
  <c r="Q164" i="5" s="1"/>
  <c r="N163" i="5"/>
  <c r="Q163" i="5" s="1"/>
  <c r="N162" i="5"/>
  <c r="Q162" i="5" s="1"/>
  <c r="N161" i="5"/>
  <c r="Q161" i="5" s="1"/>
  <c r="S161" i="5" s="1"/>
  <c r="N160" i="5"/>
  <c r="Q160" i="5" s="1"/>
  <c r="S160" i="5" s="1"/>
  <c r="N159" i="5"/>
  <c r="Q159" i="5" s="1"/>
  <c r="S159" i="5" s="1"/>
  <c r="N158" i="5"/>
  <c r="Q158" i="5" s="1"/>
  <c r="S158" i="5" s="1"/>
  <c r="N157" i="5"/>
  <c r="Q157" i="5" s="1"/>
  <c r="S157" i="5" s="1"/>
  <c r="N156" i="5"/>
  <c r="Q156" i="5" s="1"/>
  <c r="N155" i="5"/>
  <c r="Q155" i="5" s="1"/>
  <c r="N154" i="5"/>
  <c r="Q154" i="5" s="1"/>
  <c r="S154" i="5" s="1"/>
  <c r="O154" i="5" s="1"/>
  <c r="N153" i="5"/>
  <c r="Q153" i="5" s="1"/>
  <c r="S153" i="5" s="1"/>
  <c r="O153" i="5" s="1"/>
  <c r="N152" i="5"/>
  <c r="Q152" i="5" s="1"/>
  <c r="S152" i="5" s="1"/>
  <c r="O152" i="5" s="1"/>
  <c r="N151" i="5"/>
  <c r="Q151" i="5" s="1"/>
  <c r="S151" i="5" s="1"/>
  <c r="O151" i="5" s="1"/>
  <c r="N150" i="5"/>
  <c r="Q150" i="5" s="1"/>
  <c r="S150" i="5" s="1"/>
  <c r="O150" i="5" s="1"/>
  <c r="N149" i="5"/>
  <c r="Q149" i="5" s="1"/>
  <c r="N148" i="5"/>
  <c r="Q148" i="5" s="1"/>
  <c r="S148" i="5" s="1"/>
  <c r="O148" i="5" s="1"/>
  <c r="N147" i="5"/>
  <c r="Q147" i="5" s="1"/>
  <c r="S147" i="5" s="1"/>
  <c r="O147" i="5" s="1"/>
  <c r="N146" i="5"/>
  <c r="Q146" i="5" s="1"/>
  <c r="S146" i="5" s="1"/>
  <c r="O146" i="5" s="1"/>
  <c r="N145" i="5"/>
  <c r="Q145" i="5" s="1"/>
  <c r="N144" i="5"/>
  <c r="Q144" i="5" s="1"/>
  <c r="S144" i="5" s="1"/>
  <c r="O144" i="5" s="1"/>
  <c r="N143" i="5"/>
  <c r="Q143" i="5" s="1"/>
  <c r="S143" i="5" s="1"/>
  <c r="O143" i="5" s="1"/>
  <c r="N142" i="5"/>
  <c r="Q142" i="5" s="1"/>
  <c r="N141" i="5"/>
  <c r="Q141" i="5" s="1"/>
  <c r="S141" i="5" s="1"/>
  <c r="O141" i="5" s="1"/>
  <c r="N140" i="5"/>
  <c r="Q140" i="5" s="1"/>
  <c r="N139" i="5"/>
  <c r="Q139" i="5" s="1"/>
  <c r="S139" i="5" s="1"/>
  <c r="O139" i="5" s="1"/>
  <c r="N138" i="5"/>
  <c r="Q138" i="5" s="1"/>
  <c r="N137" i="5"/>
  <c r="Q137" i="5" s="1"/>
  <c r="S137" i="5" s="1"/>
  <c r="O137" i="5" s="1"/>
  <c r="N136" i="5"/>
  <c r="Q136" i="5" s="1"/>
  <c r="S136" i="5" s="1"/>
  <c r="O136" i="5" s="1"/>
  <c r="N135" i="5"/>
  <c r="Q135" i="5" s="1"/>
  <c r="S135" i="5" s="1"/>
  <c r="O135" i="5" s="1"/>
  <c r="N134" i="5"/>
  <c r="Q134" i="5" s="1"/>
  <c r="N133" i="5"/>
  <c r="Q133" i="5" s="1"/>
  <c r="S133" i="5" s="1"/>
  <c r="O133" i="5" s="1"/>
  <c r="N132" i="5"/>
  <c r="Q132" i="5" s="1"/>
  <c r="S132" i="5" s="1"/>
  <c r="O132" i="5" s="1"/>
  <c r="N131" i="5"/>
  <c r="Q131" i="5" s="1"/>
  <c r="N130" i="5"/>
  <c r="Q130" i="5" s="1"/>
  <c r="N129" i="5"/>
  <c r="Q129" i="5" s="1"/>
  <c r="S129" i="5" s="1"/>
  <c r="O129" i="5" s="1"/>
  <c r="N128" i="5"/>
  <c r="Q128" i="5" s="1"/>
  <c r="S128" i="5" s="1"/>
  <c r="O128" i="5" s="1"/>
  <c r="N127" i="5"/>
  <c r="Q127" i="5" s="1"/>
  <c r="S127" i="5" s="1"/>
  <c r="O127" i="5" s="1"/>
  <c r="N126" i="5"/>
  <c r="Q126" i="5" s="1"/>
  <c r="S126" i="5" s="1"/>
  <c r="O126" i="5" s="1"/>
  <c r="N125" i="5"/>
  <c r="Q125" i="5" s="1"/>
  <c r="S125" i="5" s="1"/>
  <c r="O125" i="5" s="1"/>
  <c r="N124" i="5"/>
  <c r="Q124" i="5" s="1"/>
  <c r="N122" i="5"/>
  <c r="Q122" i="5" s="1"/>
  <c r="S122" i="5" s="1"/>
  <c r="O122" i="5" s="1"/>
  <c r="N121" i="5"/>
  <c r="Q121" i="5" s="1"/>
  <c r="N120" i="5"/>
  <c r="Q120" i="5" s="1"/>
  <c r="S120" i="5" s="1"/>
  <c r="O120" i="5" s="1"/>
  <c r="N119" i="5"/>
  <c r="Q119" i="5" s="1"/>
  <c r="S119" i="5" s="1"/>
  <c r="O119" i="5" s="1"/>
  <c r="N117" i="5"/>
  <c r="Q117" i="5" s="1"/>
  <c r="S117" i="5" s="1"/>
  <c r="O117" i="5" s="1"/>
  <c r="N116" i="5"/>
  <c r="Q116" i="5" s="1"/>
  <c r="N115" i="5"/>
  <c r="Q115" i="5" s="1"/>
  <c r="S115" i="5" s="1"/>
  <c r="O115" i="5" s="1"/>
  <c r="N114" i="5"/>
  <c r="Q114" i="5" s="1"/>
  <c r="N113" i="5"/>
  <c r="Q113" i="5" s="1"/>
  <c r="S113" i="5" s="1"/>
  <c r="O113" i="5" s="1"/>
  <c r="N112" i="5"/>
  <c r="Q112" i="5" s="1"/>
  <c r="N111" i="5"/>
  <c r="Q111" i="5" s="1"/>
  <c r="S111" i="5" s="1"/>
  <c r="O111" i="5" s="1"/>
  <c r="N110" i="5"/>
  <c r="Q110" i="5" s="1"/>
  <c r="S110" i="5" s="1"/>
  <c r="O110" i="5" s="1"/>
  <c r="N109" i="5"/>
  <c r="Q109" i="5" s="1"/>
  <c r="N108" i="5"/>
  <c r="Q108" i="5" s="1"/>
  <c r="N107" i="5"/>
  <c r="Q107" i="5" s="1"/>
  <c r="N106" i="5"/>
  <c r="Q106" i="5" s="1"/>
  <c r="S106" i="5" s="1"/>
  <c r="O106" i="5" s="1"/>
  <c r="N105" i="5"/>
  <c r="Q105" i="5" s="1"/>
  <c r="N104" i="5"/>
  <c r="Q104" i="5" s="1"/>
  <c r="N103" i="5"/>
  <c r="Q103" i="5" s="1"/>
  <c r="S103" i="5" s="1"/>
  <c r="O103" i="5" s="1"/>
  <c r="N102" i="5"/>
  <c r="Q102" i="5" s="1"/>
  <c r="N101" i="5"/>
  <c r="Q101" i="5" s="1"/>
  <c r="S101" i="5" s="1"/>
  <c r="O101" i="5" s="1"/>
  <c r="N100" i="5"/>
  <c r="Q100" i="5" s="1"/>
  <c r="N99" i="5"/>
  <c r="Q99" i="5" s="1"/>
  <c r="S99" i="5" s="1"/>
  <c r="O99" i="5" s="1"/>
  <c r="N98" i="5"/>
  <c r="Q98" i="5" s="1"/>
  <c r="N97" i="5"/>
  <c r="Q97" i="5" s="1"/>
  <c r="S97" i="5" s="1"/>
  <c r="O97" i="5" s="1"/>
  <c r="N96" i="5"/>
  <c r="Q96" i="5" s="1"/>
  <c r="N95" i="5"/>
  <c r="Q95" i="5" s="1"/>
  <c r="S95" i="5" s="1"/>
  <c r="O95" i="5" s="1"/>
  <c r="N94" i="5"/>
  <c r="Q94" i="5" s="1"/>
  <c r="S94" i="5" s="1"/>
  <c r="O94" i="5" s="1"/>
  <c r="N93" i="5"/>
  <c r="Q93" i="5" s="1"/>
  <c r="S93" i="5" s="1"/>
  <c r="O93" i="5" s="1"/>
  <c r="N92" i="5"/>
  <c r="Q92" i="5" s="1"/>
  <c r="N91" i="5"/>
  <c r="Q91" i="5" s="1"/>
  <c r="S91" i="5" s="1"/>
  <c r="O91" i="5" s="1"/>
  <c r="N90" i="5"/>
  <c r="Q90" i="5" s="1"/>
  <c r="S90" i="5" s="1"/>
  <c r="O90" i="5" s="1"/>
  <c r="N89" i="5"/>
  <c r="Q89" i="5" s="1"/>
  <c r="N88" i="5"/>
  <c r="Q88" i="5" s="1"/>
  <c r="N87" i="5"/>
  <c r="Q87" i="5" s="1"/>
  <c r="S87" i="5" s="1"/>
  <c r="O87" i="5" s="1"/>
  <c r="N86" i="5"/>
  <c r="Q86" i="5" s="1"/>
  <c r="N85" i="5"/>
  <c r="Q85" i="5" s="1"/>
  <c r="N84" i="5"/>
  <c r="Q84" i="5" s="1"/>
  <c r="S84" i="5" s="1"/>
  <c r="O84" i="5" s="1"/>
  <c r="N83" i="5"/>
  <c r="Q83" i="5" s="1"/>
  <c r="N82" i="5"/>
  <c r="Q82" i="5" s="1"/>
  <c r="N81" i="5"/>
  <c r="Q81" i="5" s="1"/>
  <c r="S81" i="5" s="1"/>
  <c r="O81" i="5" s="1"/>
  <c r="N80" i="5"/>
  <c r="Q80" i="5" s="1"/>
  <c r="N79" i="5"/>
  <c r="Q79" i="5" s="1"/>
  <c r="N78" i="5"/>
  <c r="Q78" i="5" s="1"/>
  <c r="N77" i="5"/>
  <c r="Q77" i="5" s="1"/>
  <c r="S77" i="5" s="1"/>
  <c r="O77" i="5" s="1"/>
  <c r="N76" i="5"/>
  <c r="Q76" i="5" s="1"/>
  <c r="S76" i="5" s="1"/>
  <c r="O76" i="5" s="1"/>
  <c r="N75" i="5"/>
  <c r="Q75" i="5" s="1"/>
  <c r="N74" i="5"/>
  <c r="Q74" i="5" s="1"/>
  <c r="N73" i="5"/>
  <c r="Q73" i="5" s="1"/>
  <c r="S73" i="5" s="1"/>
  <c r="O73" i="5" s="1"/>
  <c r="N72" i="5"/>
  <c r="Q72" i="5" s="1"/>
  <c r="S72" i="5" s="1"/>
  <c r="O72" i="5" s="1"/>
  <c r="N71" i="5"/>
  <c r="Q71" i="5" s="1"/>
  <c r="N70" i="5"/>
  <c r="Q70" i="5" s="1"/>
  <c r="N68" i="5"/>
  <c r="Q68" i="5" s="1"/>
  <c r="N67" i="5"/>
  <c r="Q67" i="5" s="1"/>
  <c r="S67" i="5" s="1"/>
  <c r="O67" i="5" s="1"/>
  <c r="N66" i="5"/>
  <c r="Q66" i="5" s="1"/>
  <c r="N65" i="5"/>
  <c r="Q65" i="5" s="1"/>
  <c r="S65" i="5" s="1"/>
  <c r="O65" i="5" s="1"/>
  <c r="N63" i="5"/>
  <c r="Q63" i="5" s="1"/>
  <c r="S63" i="5" s="1"/>
  <c r="O63" i="5" s="1"/>
  <c r="N62" i="5"/>
  <c r="Q62" i="5" s="1"/>
  <c r="S62" i="5" s="1"/>
  <c r="O62" i="5" s="1"/>
  <c r="N61" i="5"/>
  <c r="Q61" i="5" s="1"/>
  <c r="S61" i="5" s="1"/>
  <c r="O61" i="5" s="1"/>
  <c r="N60" i="5"/>
  <c r="Q60" i="5" s="1"/>
  <c r="N59" i="5"/>
  <c r="Q59" i="5" s="1"/>
  <c r="N58" i="5"/>
  <c r="Q58" i="5" s="1"/>
  <c r="N57" i="5"/>
  <c r="Q57" i="5" s="1"/>
  <c r="S57" i="5" s="1"/>
  <c r="O57" i="5" s="1"/>
  <c r="N56" i="5"/>
  <c r="Q56" i="5" s="1"/>
  <c r="N55" i="5"/>
  <c r="Q55" i="5" s="1"/>
  <c r="N54" i="5"/>
  <c r="Q54" i="5" s="1"/>
  <c r="S54" i="5" s="1"/>
  <c r="O54" i="5" s="1"/>
  <c r="N53" i="5"/>
  <c r="Q53" i="5" s="1"/>
  <c r="S53" i="5" s="1"/>
  <c r="O53" i="5" s="1"/>
  <c r="N52" i="5"/>
  <c r="Q52" i="5" s="1"/>
  <c r="S52" i="5" s="1"/>
  <c r="O52" i="5" s="1"/>
  <c r="N51" i="5"/>
  <c r="Q51" i="5" s="1"/>
  <c r="S51" i="5" s="1"/>
  <c r="O51" i="5" s="1"/>
  <c r="N50" i="5"/>
  <c r="Q50" i="5" s="1"/>
  <c r="N48" i="5"/>
  <c r="Q48" i="5" s="1"/>
  <c r="N47" i="5"/>
  <c r="Q47" i="5" s="1"/>
  <c r="S47" i="5" s="1"/>
  <c r="O47" i="5" s="1"/>
  <c r="N46" i="5"/>
  <c r="Q46" i="5" s="1"/>
  <c r="N45" i="5"/>
  <c r="Q45" i="5" s="1"/>
  <c r="S45" i="5" s="1"/>
  <c r="O45" i="5" s="1"/>
  <c r="N44" i="5"/>
  <c r="Q44" i="5" s="1"/>
  <c r="N43" i="5"/>
  <c r="Q43" i="5" s="1"/>
  <c r="N42" i="5"/>
  <c r="Q42" i="5" s="1"/>
  <c r="N41" i="5"/>
  <c r="Q41" i="5" s="1"/>
  <c r="S41" i="5" s="1"/>
  <c r="O41" i="5" s="1"/>
  <c r="N40" i="5"/>
  <c r="Q40" i="5" s="1"/>
  <c r="N39" i="5"/>
  <c r="Q39" i="5" s="1"/>
  <c r="S39" i="5" s="1"/>
  <c r="O39" i="5" s="1"/>
  <c r="N38" i="5"/>
  <c r="Q38" i="5" s="1"/>
  <c r="S38" i="5" s="1"/>
  <c r="O38" i="5" s="1"/>
  <c r="N37" i="5"/>
  <c r="Q37" i="5" s="1"/>
  <c r="N36" i="5"/>
  <c r="Q36" i="5" s="1"/>
  <c r="N35" i="5"/>
  <c r="Q35" i="5" s="1"/>
  <c r="S35" i="5" s="1"/>
  <c r="O35" i="5" s="1"/>
  <c r="N34" i="5"/>
  <c r="Q34" i="5" s="1"/>
  <c r="N33" i="5"/>
  <c r="Q33" i="5" s="1"/>
  <c r="N32" i="5"/>
  <c r="Q32" i="5" s="1"/>
  <c r="S32" i="5" s="1"/>
  <c r="O32" i="5" s="1"/>
  <c r="N31" i="5"/>
  <c r="Q31" i="5" s="1"/>
  <c r="S31" i="5" s="1"/>
  <c r="O31" i="5" s="1"/>
  <c r="N30" i="5"/>
  <c r="Q30" i="5" s="1"/>
  <c r="N29" i="5"/>
  <c r="Q29" i="5" s="1"/>
  <c r="N28" i="5"/>
  <c r="Q28" i="5" s="1"/>
  <c r="S28" i="5" s="1"/>
  <c r="O28" i="5" s="1"/>
  <c r="N27" i="5"/>
  <c r="Q27" i="5" s="1"/>
  <c r="N26" i="5"/>
  <c r="Q26" i="5" s="1"/>
  <c r="N25" i="5"/>
  <c r="Q25" i="5" s="1"/>
  <c r="S25" i="5" s="1"/>
  <c r="O25" i="5" s="1"/>
  <c r="N24" i="5"/>
  <c r="Q24" i="5" s="1"/>
  <c r="S24" i="5" s="1"/>
  <c r="O24" i="5" s="1"/>
  <c r="N23" i="5"/>
  <c r="Q23" i="5" s="1"/>
  <c r="S23" i="5" s="1"/>
  <c r="O23" i="5" s="1"/>
  <c r="N22" i="5"/>
  <c r="Q22" i="5" s="1"/>
  <c r="N21" i="5"/>
  <c r="Q21" i="5" s="1"/>
  <c r="S21" i="5" s="1"/>
  <c r="N20" i="5"/>
  <c r="Q20" i="5" s="1"/>
  <c r="S20" i="5" s="1"/>
  <c r="N19" i="5"/>
  <c r="Q19" i="5" s="1"/>
  <c r="N18" i="5"/>
  <c r="Q18" i="5" s="1"/>
  <c r="N17" i="5"/>
  <c r="Q17" i="5" s="1"/>
  <c r="S17" i="5" s="1"/>
  <c r="N16" i="5"/>
  <c r="Q16" i="5" s="1"/>
  <c r="S16" i="5" s="1"/>
  <c r="S18" i="5" l="1"/>
  <c r="S112" i="5"/>
  <c r="O112" i="5" s="1"/>
  <c r="S34" i="5"/>
  <c r="O34" i="5" s="1"/>
  <c r="T89" i="9"/>
  <c r="Q89" i="9" s="1"/>
  <c r="T97" i="9"/>
  <c r="Q97" i="9" s="1"/>
  <c r="T105" i="9"/>
  <c r="Q105" i="9" s="1"/>
  <c r="T113" i="9"/>
  <c r="Q113" i="9" s="1"/>
  <c r="T131" i="9"/>
  <c r="Q131" i="9" s="1"/>
  <c r="T147" i="9"/>
  <c r="T163" i="9"/>
  <c r="Q163" i="9" s="1"/>
  <c r="T195" i="9"/>
  <c r="Q195" i="9" s="1"/>
  <c r="S55" i="5"/>
  <c r="O55" i="5" s="1"/>
  <c r="S145" i="5"/>
  <c r="O145" i="5" s="1"/>
  <c r="S169" i="5"/>
  <c r="S118" i="5"/>
  <c r="T51" i="9"/>
  <c r="S29" i="5"/>
  <c r="O29" i="5" s="1"/>
  <c r="S33" i="5"/>
  <c r="O33" i="5" s="1"/>
  <c r="S70" i="5"/>
  <c r="O70" i="5" s="1"/>
  <c r="S85" i="5"/>
  <c r="O85" i="5" s="1"/>
  <c r="S105" i="5"/>
  <c r="O105" i="5" s="1"/>
  <c r="S109" i="5"/>
  <c r="O109" i="5" s="1"/>
  <c r="S121" i="5"/>
  <c r="O121" i="5" s="1"/>
  <c r="S130" i="5"/>
  <c r="O130" i="5" s="1"/>
  <c r="S134" i="5"/>
  <c r="O134" i="5" s="1"/>
  <c r="S138" i="5"/>
  <c r="O138" i="5" s="1"/>
  <c r="S142" i="5"/>
  <c r="O142" i="5" s="1"/>
  <c r="S162" i="5"/>
  <c r="S166" i="5"/>
  <c r="S182" i="5"/>
  <c r="S186" i="5"/>
  <c r="S190" i="5"/>
  <c r="S194" i="5"/>
  <c r="S199" i="5"/>
  <c r="S123" i="5"/>
  <c r="S114" i="5"/>
  <c r="O114" i="5" s="1"/>
  <c r="S66" i="5"/>
  <c r="O66" i="5" s="1"/>
  <c r="T211" i="9"/>
  <c r="T227" i="9"/>
  <c r="Q227" i="9" s="1"/>
  <c r="S59" i="5"/>
  <c r="O59" i="5" s="1"/>
  <c r="S149" i="5"/>
  <c r="O149" i="5" s="1"/>
  <c r="S196" i="5"/>
  <c r="S102" i="5"/>
  <c r="O102" i="5" s="1"/>
  <c r="T35" i="9"/>
  <c r="T73" i="9"/>
  <c r="Q73" i="9" s="1"/>
  <c r="S19" i="5"/>
  <c r="S37" i="5"/>
  <c r="O37" i="5" s="1"/>
  <c r="S44" i="5"/>
  <c r="O44" i="5" s="1"/>
  <c r="S48" i="5"/>
  <c r="O48" i="5" s="1"/>
  <c r="S71" i="5"/>
  <c r="O71" i="5" s="1"/>
  <c r="S75" i="5"/>
  <c r="O75" i="5" s="1"/>
  <c r="S79" i="5"/>
  <c r="O79" i="5" s="1"/>
  <c r="S83" i="5"/>
  <c r="O83" i="5" s="1"/>
  <c r="S131" i="5"/>
  <c r="O131" i="5" s="1"/>
  <c r="S155" i="5"/>
  <c r="S163" i="5"/>
  <c r="S175" i="5"/>
  <c r="S179" i="5"/>
  <c r="S187" i="5"/>
  <c r="S201" i="5"/>
  <c r="S80" i="5"/>
  <c r="O80" i="5" s="1"/>
  <c r="S197" i="5"/>
  <c r="S27" i="5"/>
  <c r="O27" i="5" s="1"/>
  <c r="S89" i="5"/>
  <c r="O89" i="5" s="1"/>
  <c r="S107" i="5"/>
  <c r="O107" i="5" s="1"/>
  <c r="S82" i="5"/>
  <c r="O82" i="5" s="1"/>
  <c r="S50" i="5"/>
  <c r="O50" i="5" s="1"/>
  <c r="S43" i="5"/>
  <c r="O43" i="5" s="1"/>
  <c r="S178" i="5"/>
  <c r="S202" i="5"/>
  <c r="S98" i="5"/>
  <c r="O98" i="5" s="1"/>
  <c r="S124" i="5"/>
  <c r="O124" i="5" s="1"/>
  <c r="S140" i="5"/>
  <c r="O140" i="5" s="1"/>
  <c r="S156" i="5"/>
  <c r="S164" i="5"/>
  <c r="S96" i="5"/>
  <c r="O96" i="5" s="1"/>
  <c r="T219" i="9"/>
  <c r="Q219" i="9" s="1"/>
  <c r="T203" i="9"/>
  <c r="Q203" i="9" s="1"/>
  <c r="T200" i="9"/>
  <c r="Q200" i="9" s="1"/>
  <c r="S108" i="5"/>
  <c r="O108" i="5" s="1"/>
  <c r="S92" i="5"/>
  <c r="O92" i="5" s="1"/>
  <c r="S78" i="5"/>
  <c r="O78" i="5" s="1"/>
  <c r="S64" i="5"/>
  <c r="S60" i="5"/>
  <c r="O60" i="5" s="1"/>
  <c r="S46" i="5"/>
  <c r="O46" i="5" s="1"/>
  <c r="S30" i="5"/>
  <c r="O30" i="5" s="1"/>
  <c r="T218" i="9"/>
  <c r="Q218" i="9" s="1"/>
  <c r="T155" i="9"/>
  <c r="T151" i="9"/>
  <c r="T91" i="9"/>
  <c r="Q91" i="9" s="1"/>
  <c r="T87" i="9"/>
  <c r="Q87" i="9" s="1"/>
  <c r="S104" i="5"/>
  <c r="O104" i="5" s="1"/>
  <c r="S88" i="5"/>
  <c r="O88" i="5" s="1"/>
  <c r="S74" i="5"/>
  <c r="O74" i="5" s="1"/>
  <c r="S69" i="5"/>
  <c r="S58" i="5"/>
  <c r="O58" i="5" s="1"/>
  <c r="S56" i="5"/>
  <c r="O56" i="5" s="1"/>
  <c r="S42" i="5"/>
  <c r="O42" i="5" s="1"/>
  <c r="S40" i="5"/>
  <c r="O40" i="5" s="1"/>
  <c r="S26" i="5"/>
  <c r="O26" i="5" s="1"/>
  <c r="T169" i="9"/>
  <c r="T177" i="9"/>
  <c r="Q177" i="9" s="1"/>
  <c r="T214" i="9"/>
  <c r="Q214" i="9" s="1"/>
  <c r="T187" i="9"/>
  <c r="Q187" i="9" s="1"/>
  <c r="T183" i="9"/>
  <c r="Q183" i="9" s="1"/>
  <c r="T136" i="9"/>
  <c r="Q136" i="9" s="1"/>
  <c r="T132" i="9"/>
  <c r="Q132" i="9" s="1"/>
  <c r="T58" i="9"/>
  <c r="S116" i="5"/>
  <c r="O116" i="5" s="1"/>
  <c r="S100" i="5"/>
  <c r="O100" i="5" s="1"/>
  <c r="S86" i="5"/>
  <c r="O86" i="5" s="1"/>
  <c r="S68" i="5"/>
  <c r="O68" i="5" s="1"/>
  <c r="S36" i="5"/>
  <c r="O36" i="5" s="1"/>
  <c r="S22" i="5"/>
  <c r="T171" i="9"/>
  <c r="T107" i="9"/>
  <c r="Q107" i="9" s="1"/>
  <c r="T230" i="9"/>
  <c r="Q230" i="9" s="1"/>
  <c r="T228" i="9"/>
  <c r="Q228" i="9" s="1"/>
  <c r="T186" i="9"/>
  <c r="Q186" i="9" s="1"/>
  <c r="T72" i="9"/>
  <c r="Q72" i="9" s="1"/>
  <c r="T68" i="9"/>
  <c r="Q68" i="9" s="1"/>
  <c r="T43" i="9"/>
  <c r="T27" i="9"/>
  <c r="T23" i="9"/>
  <c r="T226" i="9"/>
  <c r="Q226" i="9" s="1"/>
  <c r="T224" i="9"/>
  <c r="Q224" i="9" s="1"/>
  <c r="T222" i="9"/>
  <c r="Q222" i="9" s="1"/>
  <c r="T220" i="9"/>
  <c r="Q220" i="9" s="1"/>
  <c r="T202" i="9"/>
  <c r="Q202" i="9" s="1"/>
  <c r="T199" i="9"/>
  <c r="Q199" i="9" s="1"/>
  <c r="T196" i="9"/>
  <c r="Q196" i="9" s="1"/>
  <c r="T170" i="9"/>
  <c r="T166" i="9"/>
  <c r="Q166" i="9" s="1"/>
  <c r="T139" i="9"/>
  <c r="Q139" i="9" s="1"/>
  <c r="T123" i="9"/>
  <c r="Q123" i="9" s="1"/>
  <c r="T106" i="9"/>
  <c r="Q106" i="9" s="1"/>
  <c r="T102" i="9"/>
  <c r="Q102" i="9" s="1"/>
  <c r="T75" i="9"/>
  <c r="Q75" i="9" s="1"/>
  <c r="T59" i="9"/>
  <c r="T42" i="9"/>
  <c r="T38" i="9"/>
  <c r="T216" i="9"/>
  <c r="Q216" i="9" s="1"/>
  <c r="T212" i="9"/>
  <c r="Q212" i="9" s="1"/>
  <c r="T198" i="9"/>
  <c r="Q198" i="9" s="1"/>
  <c r="T184" i="9"/>
  <c r="Q184" i="9" s="1"/>
  <c r="T138" i="9"/>
  <c r="Q138" i="9" s="1"/>
  <c r="T134" i="9"/>
  <c r="Q134" i="9" s="1"/>
  <c r="T74" i="9"/>
  <c r="Q74" i="9" s="1"/>
  <c r="T70" i="9"/>
  <c r="Q70" i="9" s="1"/>
  <c r="T55" i="9"/>
  <c r="T223" i="9"/>
  <c r="Q223" i="9" s="1"/>
  <c r="T215" i="9"/>
  <c r="Q215" i="9" s="1"/>
  <c r="T168" i="9"/>
  <c r="Q168" i="9" s="1"/>
  <c r="T164" i="9"/>
  <c r="Q164" i="9" s="1"/>
  <c r="T104" i="9"/>
  <c r="Q104" i="9" s="1"/>
  <c r="T100" i="9"/>
  <c r="Q100" i="9" s="1"/>
  <c r="T40" i="9"/>
  <c r="T36" i="9"/>
  <c r="T207" i="9"/>
  <c r="Q207" i="9" s="1"/>
  <c r="T194" i="9"/>
  <c r="Q194" i="9" s="1"/>
  <c r="T192" i="9"/>
  <c r="Q192" i="9" s="1"/>
  <c r="T190" i="9"/>
  <c r="Q190" i="9" s="1"/>
  <c r="T188" i="9"/>
  <c r="Q188" i="9" s="1"/>
  <c r="T175" i="9"/>
  <c r="Q175" i="9" s="1"/>
  <c r="T162" i="9"/>
  <c r="Q162" i="9" s="1"/>
  <c r="T160" i="9"/>
  <c r="Q160" i="9" s="1"/>
  <c r="T158" i="9"/>
  <c r="T156" i="9"/>
  <c r="T143" i="9"/>
  <c r="T130" i="9"/>
  <c r="Q130" i="9" s="1"/>
  <c r="T128" i="9"/>
  <c r="Q128" i="9" s="1"/>
  <c r="T126" i="9"/>
  <c r="Q126" i="9" s="1"/>
  <c r="T124" i="9"/>
  <c r="Q124" i="9" s="1"/>
  <c r="T111" i="9"/>
  <c r="Q111" i="9" s="1"/>
  <c r="T98" i="9"/>
  <c r="Q98" i="9" s="1"/>
  <c r="T96" i="9"/>
  <c r="Q96" i="9" s="1"/>
  <c r="T94" i="9"/>
  <c r="Q94" i="9" s="1"/>
  <c r="T92" i="9"/>
  <c r="Q92" i="9" s="1"/>
  <c r="T79" i="9"/>
  <c r="Q79" i="9" s="1"/>
  <c r="T66" i="9"/>
  <c r="Q66" i="9" s="1"/>
  <c r="T64" i="9"/>
  <c r="Q64" i="9" s="1"/>
  <c r="T62" i="9"/>
  <c r="Q62" i="9" s="1"/>
  <c r="T60" i="9"/>
  <c r="Q60" i="9" s="1"/>
  <c r="T47" i="9"/>
  <c r="T34" i="9"/>
  <c r="T32" i="9"/>
  <c r="T30" i="9"/>
  <c r="T28" i="9"/>
  <c r="T182" i="9"/>
  <c r="Q182" i="9" s="1"/>
  <c r="T180" i="9"/>
  <c r="Q180" i="9" s="1"/>
  <c r="T167" i="9"/>
  <c r="Q167" i="9" s="1"/>
  <c r="T154" i="9"/>
  <c r="T152" i="9"/>
  <c r="T150" i="9"/>
  <c r="T148" i="9"/>
  <c r="T135" i="9"/>
  <c r="Q135" i="9" s="1"/>
  <c r="T122" i="9"/>
  <c r="Q122" i="9" s="1"/>
  <c r="T120" i="9"/>
  <c r="Q120" i="9" s="1"/>
  <c r="T118" i="9"/>
  <c r="Q118" i="9" s="1"/>
  <c r="T116" i="9"/>
  <c r="Q116" i="9" s="1"/>
  <c r="T103" i="9"/>
  <c r="Q103" i="9" s="1"/>
  <c r="T90" i="9"/>
  <c r="Q90" i="9" s="1"/>
  <c r="T88" i="9"/>
  <c r="Q88" i="9" s="1"/>
  <c r="T86" i="9"/>
  <c r="Q86" i="9" s="1"/>
  <c r="T84" i="9"/>
  <c r="Q84" i="9" s="1"/>
  <c r="T71" i="9"/>
  <c r="Q71" i="9" s="1"/>
  <c r="T56" i="9"/>
  <c r="T52" i="9"/>
  <c r="T39" i="9"/>
  <c r="T26" i="9"/>
  <c r="T24" i="9"/>
  <c r="T22" i="9"/>
  <c r="T20" i="9"/>
  <c r="T210" i="9"/>
  <c r="T208" i="9"/>
  <c r="Q208" i="9" s="1"/>
  <c r="T206" i="9"/>
  <c r="Q206" i="9" s="1"/>
  <c r="T204" i="9"/>
  <c r="Q204" i="9" s="1"/>
  <c r="T201" i="9"/>
  <c r="T191" i="9"/>
  <c r="Q191" i="9" s="1"/>
  <c r="T178" i="9"/>
  <c r="Q178" i="9" s="1"/>
  <c r="T176" i="9"/>
  <c r="Q176" i="9" s="1"/>
  <c r="T174" i="9"/>
  <c r="T172" i="9"/>
  <c r="T159" i="9"/>
  <c r="Q159" i="9" s="1"/>
  <c r="T146" i="9"/>
  <c r="T144" i="9"/>
  <c r="T142" i="9"/>
  <c r="T140" i="9"/>
  <c r="Q140" i="9" s="1"/>
  <c r="T127" i="9"/>
  <c r="Q127" i="9" s="1"/>
  <c r="T114" i="9"/>
  <c r="Q114" i="9" s="1"/>
  <c r="T112" i="9"/>
  <c r="Q112" i="9" s="1"/>
  <c r="T110" i="9"/>
  <c r="Q110" i="9" s="1"/>
  <c r="T108" i="9"/>
  <c r="Q108" i="9" s="1"/>
  <c r="T95" i="9"/>
  <c r="Q95" i="9" s="1"/>
  <c r="T82" i="9"/>
  <c r="Q82" i="9" s="1"/>
  <c r="T80" i="9"/>
  <c r="Q80" i="9" s="1"/>
  <c r="T78" i="9"/>
  <c r="Q78" i="9" s="1"/>
  <c r="T76" i="9"/>
  <c r="Q76" i="9" s="1"/>
  <c r="T63" i="9"/>
  <c r="Q63" i="9" s="1"/>
  <c r="T50" i="9"/>
  <c r="T48" i="9"/>
  <c r="T46" i="9"/>
  <c r="T44" i="9"/>
  <c r="T31" i="9"/>
  <c r="T229" i="9"/>
  <c r="Q229" i="9" s="1"/>
  <c r="T213" i="9"/>
  <c r="Q213" i="9" s="1"/>
  <c r="T197" i="9"/>
  <c r="T181" i="9"/>
  <c r="Q181" i="9" s="1"/>
  <c r="T165" i="9"/>
  <c r="Q165" i="9" s="1"/>
  <c r="T149" i="9"/>
  <c r="T133" i="9"/>
  <c r="Q133" i="9" s="1"/>
  <c r="T117" i="9"/>
  <c r="Q117" i="9" s="1"/>
  <c r="T101" i="9"/>
  <c r="Q101" i="9" s="1"/>
  <c r="T85" i="9"/>
  <c r="Q85" i="9" s="1"/>
  <c r="T69" i="9"/>
  <c r="Q69" i="9" s="1"/>
  <c r="T53" i="9"/>
  <c r="T37" i="9"/>
  <c r="T21" i="9"/>
  <c r="T65" i="9"/>
  <c r="Q65" i="9" s="1"/>
  <c r="T221" i="9"/>
  <c r="Q221" i="9" s="1"/>
  <c r="T205" i="9"/>
  <c r="T189" i="9"/>
  <c r="Q189" i="9" s="1"/>
  <c r="T173" i="9"/>
  <c r="T157" i="9"/>
  <c r="T141" i="9"/>
  <c r="Q141" i="9" s="1"/>
  <c r="T125" i="9"/>
  <c r="Q125" i="9" s="1"/>
  <c r="T109" i="9"/>
  <c r="Q109" i="9" s="1"/>
  <c r="T93" i="9"/>
  <c r="Q93" i="9" s="1"/>
  <c r="T77" i="9"/>
  <c r="Q77" i="9" s="1"/>
  <c r="T61" i="9"/>
  <c r="Q61" i="9" s="1"/>
  <c r="T45" i="9"/>
  <c r="T29" i="9"/>
  <c r="T54" i="9"/>
  <c r="A20" i="9"/>
  <c r="F2" i="2" l="1"/>
  <c r="O201" i="5"/>
  <c r="O193" i="5"/>
  <c r="O185" i="5"/>
  <c r="O177" i="5"/>
  <c r="O169" i="5"/>
  <c r="O161" i="5"/>
  <c r="O21" i="5"/>
  <c r="Q27" i="9" l="1"/>
  <c r="Q35" i="9"/>
  <c r="Q59" i="9"/>
  <c r="Q209" i="9"/>
  <c r="Q23" i="9"/>
  <c r="Q43" i="9"/>
  <c r="Q51" i="9"/>
  <c r="Q149" i="9"/>
  <c r="Q39" i="9"/>
  <c r="Q171" i="9"/>
  <c r="Q157" i="9"/>
  <c r="O20" i="5"/>
  <c r="O168" i="5"/>
  <c r="O176" i="5"/>
  <c r="O184" i="5"/>
  <c r="Q145" i="9"/>
  <c r="Q47" i="9"/>
  <c r="Q153" i="9"/>
  <c r="Q31" i="9"/>
  <c r="Q55" i="9"/>
  <c r="Q29" i="9"/>
  <c r="Q36" i="9"/>
  <c r="Q45" i="9"/>
  <c r="Q52" i="9"/>
  <c r="Q152" i="9"/>
  <c r="Q169" i="9"/>
  <c r="Q210" i="9"/>
  <c r="O163" i="5"/>
  <c r="O171" i="5"/>
  <c r="O187" i="5"/>
  <c r="Q22" i="9"/>
  <c r="Q26" i="9"/>
  <c r="Q33" i="9"/>
  <c r="Q40" i="9"/>
  <c r="Q42" i="9"/>
  <c r="Q49" i="9"/>
  <c r="Q56" i="9"/>
  <c r="Q147" i="9"/>
  <c r="Q154" i="9"/>
  <c r="Q156" i="9"/>
  <c r="Q173" i="9"/>
  <c r="Q38" i="9"/>
  <c r="Q150" i="9"/>
  <c r="Q24" i="9"/>
  <c r="Q28" i="9"/>
  <c r="Q30" i="9"/>
  <c r="Q37" i="9"/>
  <c r="Q44" i="9"/>
  <c r="Q46" i="9"/>
  <c r="Q53" i="9"/>
  <c r="Q142" i="9"/>
  <c r="Q144" i="9"/>
  <c r="Q151" i="9"/>
  <c r="Q158" i="9"/>
  <c r="Q170" i="9"/>
  <c r="Q211" i="9"/>
  <c r="Q143" i="9"/>
  <c r="Q21" i="9"/>
  <c r="Q32" i="9"/>
  <c r="Q34" i="9"/>
  <c r="Q41" i="9"/>
  <c r="Q48" i="9"/>
  <c r="Q50" i="9"/>
  <c r="Q57" i="9"/>
  <c r="Q146" i="9"/>
  <c r="Q148" i="9"/>
  <c r="Q155" i="9"/>
  <c r="Q172" i="9"/>
  <c r="Q174" i="9"/>
  <c r="Q20" i="9"/>
  <c r="Q25" i="9"/>
  <c r="O155" i="5"/>
  <c r="O179" i="5"/>
  <c r="O203" i="5"/>
  <c r="O19" i="5"/>
  <c r="O198" i="5"/>
  <c r="O159" i="5"/>
  <c r="O174" i="5"/>
  <c r="O178" i="5"/>
  <c r="O191" i="5"/>
  <c r="O18" i="5"/>
  <c r="O22" i="5"/>
  <c r="O160" i="5"/>
  <c r="O167" i="5"/>
  <c r="O182" i="5"/>
  <c r="O186" i="5"/>
  <c r="O192" i="5"/>
  <c r="O199" i="5"/>
  <c r="O158" i="5"/>
  <c r="O162" i="5"/>
  <c r="O175" i="5"/>
  <c r="O190" i="5"/>
  <c r="O194" i="5"/>
  <c r="O166" i="5"/>
  <c r="O170" i="5"/>
  <c r="O183" i="5"/>
  <c r="O202" i="5"/>
  <c r="O16" i="5"/>
  <c r="O157" i="5"/>
  <c r="O164" i="5"/>
  <c r="O173" i="5"/>
  <c r="O180" i="5"/>
  <c r="O189" i="5"/>
  <c r="O196" i="5"/>
  <c r="O17" i="5"/>
  <c r="O156" i="5"/>
  <c r="O165" i="5"/>
  <c r="O172" i="5"/>
  <c r="O181" i="5"/>
  <c r="O188" i="5"/>
  <c r="O197" i="5"/>
  <c r="O204" i="5"/>
  <c r="S231" i="9" l="1"/>
  <c r="S19" i="9" l="1"/>
  <c r="S21" i="11"/>
  <c r="S22" i="11"/>
  <c r="S23" i="11"/>
  <c r="S20" i="11"/>
  <c r="R21" i="11"/>
  <c r="R20" i="11"/>
  <c r="R22" i="11"/>
  <c r="T21" i="11" l="1"/>
  <c r="T22" i="11"/>
  <c r="T20" i="11"/>
  <c r="R206" i="5" l="1"/>
  <c r="Q206" i="5"/>
  <c r="S206" i="5" l="1"/>
  <c r="R15" i="5" l="1"/>
  <c r="F9" i="25" l="1"/>
  <c r="D11" i="25"/>
  <c r="F11" i="25" s="1"/>
  <c r="D16" i="25"/>
  <c r="F24" i="25" s="1"/>
  <c r="D17" i="25"/>
  <c r="F25" i="25" s="1"/>
  <c r="F17" i="25"/>
  <c r="F31" i="25"/>
  <c r="F32" i="25" s="1"/>
  <c r="F14" i="25" s="1"/>
  <c r="I31" i="25"/>
  <c r="K31" i="25" s="1"/>
  <c r="M31" i="25"/>
  <c r="O31" i="25" s="1"/>
  <c r="I33" i="25"/>
  <c r="M33" i="25"/>
  <c r="I34" i="25"/>
  <c r="J34" i="25" s="1"/>
  <c r="M34" i="25"/>
  <c r="N34" i="25" s="1"/>
  <c r="I35" i="25"/>
  <c r="M35" i="25"/>
  <c r="O35" i="25" s="1"/>
  <c r="I36" i="25"/>
  <c r="J36" i="25" s="1"/>
  <c r="M36" i="25"/>
  <c r="O36" i="25" s="1"/>
  <c r="I37" i="25"/>
  <c r="M37" i="25"/>
  <c r="O37" i="25" s="1"/>
  <c r="I38" i="25"/>
  <c r="D4" i="24"/>
  <c r="F9" i="24"/>
  <c r="D16" i="24"/>
  <c r="L26" i="24" s="1"/>
  <c r="K26" i="24" s="1"/>
  <c r="D17" i="24"/>
  <c r="L27" i="24" s="1"/>
  <c r="K27" i="24" s="1"/>
  <c r="B27" i="24" s="1"/>
  <c r="F21" i="24"/>
  <c r="I24" i="24"/>
  <c r="I25" i="24"/>
  <c r="I26" i="24"/>
  <c r="L28" i="24"/>
  <c r="K28" i="24" s="1"/>
  <c r="B28" i="24" s="1"/>
  <c r="F32" i="24"/>
  <c r="F14" i="24" s="1"/>
  <c r="F33" i="24"/>
  <c r="A43" i="24"/>
  <c r="B44" i="24"/>
  <c r="Z1" i="23"/>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O16" i="13"/>
  <c r="K17" i="13"/>
  <c r="O17" i="13"/>
  <c r="P7" i="12"/>
  <c r="P8" i="12"/>
  <c r="P9" i="12"/>
  <c r="P10" i="12"/>
  <c r="P11" i="12"/>
  <c r="B18" i="12"/>
  <c r="B19" i="12"/>
  <c r="P20" i="12"/>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5" i="11"/>
  <c r="AC4" i="10"/>
  <c r="AC5" i="10"/>
  <c r="AC6" i="10"/>
  <c r="E7" i="10"/>
  <c r="E8" i="10"/>
  <c r="E9" i="10"/>
  <c r="E10" i="10"/>
  <c r="AC10" i="10"/>
  <c r="E11" i="10"/>
  <c r="A16" i="10"/>
  <c r="B16" i="10"/>
  <c r="A17" i="10"/>
  <c r="B17" i="10"/>
  <c r="B18" i="10"/>
  <c r="C18" i="10"/>
  <c r="D18" i="10"/>
  <c r="E18" i="10"/>
  <c r="F18"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F81" i="10"/>
  <c r="AM4" i="9"/>
  <c r="AM5" i="9"/>
  <c r="AM6" i="9"/>
  <c r="M7" i="9"/>
  <c r="M8" i="9"/>
  <c r="M9" i="9"/>
  <c r="M10" i="9"/>
  <c r="AM10" i="9"/>
  <c r="M11" i="9"/>
  <c r="P19"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18" i="7"/>
  <c r="J19" i="7"/>
  <c r="J209" i="7" s="1"/>
  <c r="J210" i="7" s="1"/>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K1" i="5"/>
  <c r="C6" i="5"/>
  <c r="D4" i="25" s="1"/>
  <c r="AK6" i="5"/>
  <c r="A5" i="5" s="1"/>
  <c r="A7" i="18" s="1"/>
  <c r="A110" i="18" s="1"/>
  <c r="C7" i="5"/>
  <c r="C9" i="7" s="1"/>
  <c r="C8" i="5"/>
  <c r="I10" i="17" s="1"/>
  <c r="I107" i="17" s="1"/>
  <c r="C9" i="5"/>
  <c r="B11" i="18" s="1"/>
  <c r="B114" i="18" s="1"/>
  <c r="N15" i="5"/>
  <c r="N205" i="5" s="1"/>
  <c r="N207" i="5" s="1"/>
  <c r="B215" i="5"/>
  <c r="B6" i="23" s="1"/>
  <c r="B216" i="5"/>
  <c r="C42" i="19" s="1"/>
  <c r="M216" i="5"/>
  <c r="D32" i="16" s="1"/>
  <c r="M217" i="5"/>
  <c r="F42" i="19" s="1"/>
  <c r="I6" i="4"/>
  <c r="K6" i="4" s="1"/>
  <c r="H39" i="23" s="1"/>
  <c r="L6" i="4"/>
  <c r="Z2" i="23" s="1"/>
  <c r="M6" i="4"/>
  <c r="N6" i="4" s="1"/>
  <c r="AA6" i="4"/>
  <c r="B7" i="4"/>
  <c r="L8" i="4"/>
  <c r="B9" i="4"/>
  <c r="A4" i="5" s="1"/>
  <c r="B10" i="4"/>
  <c r="B14" i="4"/>
  <c r="B15" i="4"/>
  <c r="H31" i="4"/>
  <c r="G31" i="4" s="1"/>
  <c r="B2" i="2"/>
  <c r="A2" i="5" s="1"/>
  <c r="B3" i="2"/>
  <c r="A2" i="19" s="1"/>
  <c r="J31" i="25" l="1"/>
  <c r="O34" i="25"/>
  <c r="N37" i="25"/>
  <c r="R19" i="9"/>
  <c r="T19" i="9" s="1"/>
  <c r="P231" i="9"/>
  <c r="Q15" i="5"/>
  <c r="S15" i="5" s="1"/>
  <c r="N36" i="25"/>
  <c r="N31" i="25"/>
  <c r="F36" i="24"/>
  <c r="F18" i="24" s="1"/>
  <c r="K36" i="25"/>
  <c r="K34" i="25"/>
  <c r="T76" i="6"/>
  <c r="H21" i="19"/>
  <c r="I21" i="19" s="1"/>
  <c r="H28" i="19"/>
  <c r="R23" i="11"/>
  <c r="T23" i="11" s="1"/>
  <c r="Q17" i="17"/>
  <c r="R17" i="17" s="1"/>
  <c r="N17" i="17" s="1"/>
  <c r="N21" i="17" s="1"/>
  <c r="M20" i="17"/>
  <c r="E52" i="23"/>
  <c r="E53" i="23"/>
  <c r="O33" i="25"/>
  <c r="O32" i="25"/>
  <c r="N33" i="25"/>
  <c r="B15" i="23"/>
  <c r="A3" i="15"/>
  <c r="A3" i="9"/>
  <c r="A3" i="6"/>
  <c r="D15" i="25"/>
  <c r="F23" i="25" s="1"/>
  <c r="F33" i="25"/>
  <c r="F15" i="25" s="1"/>
  <c r="F18" i="25" s="1"/>
  <c r="F16" i="22"/>
  <c r="J35" i="25"/>
  <c r="K35" i="25"/>
  <c r="P30" i="12"/>
  <c r="R20" i="12"/>
  <c r="S20" i="12" s="1"/>
  <c r="K32" i="25"/>
  <c r="J33" i="25"/>
  <c r="K33" i="25"/>
  <c r="E16" i="21"/>
  <c r="B26" i="24"/>
  <c r="F34" i="24"/>
  <c r="F35" i="24"/>
  <c r="F16" i="24" s="1"/>
  <c r="N35" i="25"/>
  <c r="E16" i="20"/>
  <c r="J37" i="25"/>
  <c r="K37" i="25"/>
  <c r="D20" i="15"/>
  <c r="H26" i="19"/>
  <c r="O18" i="13"/>
  <c r="F72" i="6"/>
  <c r="B77" i="6"/>
  <c r="F22" i="25"/>
  <c r="B60" i="8"/>
  <c r="O237" i="9"/>
  <c r="C10" i="9"/>
  <c r="B8" i="10"/>
  <c r="B10" i="12"/>
  <c r="B8" i="12"/>
  <c r="B24" i="17"/>
  <c r="B25" i="18"/>
  <c r="U1" i="6"/>
  <c r="U2" i="6" s="1"/>
  <c r="C11" i="7"/>
  <c r="B8" i="8"/>
  <c r="D237" i="9"/>
  <c r="B10" i="11"/>
  <c r="K18" i="13"/>
  <c r="B9" i="13"/>
  <c r="B25" i="14"/>
  <c r="B33" i="16"/>
  <c r="B9" i="16"/>
  <c r="J23" i="17"/>
  <c r="I8" i="17"/>
  <c r="I105" i="17" s="1"/>
  <c r="C24" i="18"/>
  <c r="F71" i="6"/>
  <c r="J216" i="7"/>
  <c r="B10" i="8"/>
  <c r="B35" i="12"/>
  <c r="B9" i="12"/>
  <c r="D25" i="13"/>
  <c r="D24" i="14"/>
  <c r="F41" i="19"/>
  <c r="B47" i="23"/>
  <c r="C10" i="7"/>
  <c r="E60" i="8"/>
  <c r="C8" i="9"/>
  <c r="E86" i="10"/>
  <c r="O30" i="11"/>
  <c r="B9" i="11"/>
  <c r="O34" i="12"/>
  <c r="D24" i="13"/>
  <c r="B10" i="13"/>
  <c r="B8" i="13"/>
  <c r="B8" i="18"/>
  <c r="B111" i="18" s="1"/>
  <c r="G39" i="19"/>
  <c r="F46" i="23"/>
  <c r="B11" i="8"/>
  <c r="B11" i="14"/>
  <c r="B11" i="10"/>
  <c r="C11" i="9"/>
  <c r="B11" i="11"/>
  <c r="B11" i="12"/>
  <c r="B11" i="13"/>
  <c r="B11" i="15"/>
  <c r="B11" i="16"/>
  <c r="I11" i="17"/>
  <c r="I108" i="17" s="1"/>
  <c r="B10" i="14"/>
  <c r="B10" i="16"/>
  <c r="B10" i="10"/>
  <c r="B10" i="18"/>
  <c r="B113" i="18" s="1"/>
  <c r="B10" i="15"/>
  <c r="B9" i="8"/>
  <c r="C9" i="9"/>
  <c r="B9" i="10"/>
  <c r="B9" i="14"/>
  <c r="B9" i="15"/>
  <c r="I9" i="17"/>
  <c r="I106" i="17" s="1"/>
  <c r="B9" i="18"/>
  <c r="B112" i="18" s="1"/>
  <c r="C8" i="7"/>
  <c r="B8" i="11"/>
  <c r="B8" i="15"/>
  <c r="B8" i="14"/>
  <c r="B8" i="16"/>
  <c r="F44" i="23"/>
  <c r="E85" i="10"/>
  <c r="O29" i="11"/>
  <c r="D32" i="15"/>
  <c r="J217" i="7"/>
  <c r="E61" i="8"/>
  <c r="O238" i="9"/>
  <c r="O35" i="12"/>
  <c r="F47" i="23"/>
  <c r="D33" i="15"/>
  <c r="D33" i="16"/>
  <c r="J24" i="17"/>
  <c r="C25" i="18"/>
  <c r="D25" i="14"/>
  <c r="B216" i="7"/>
  <c r="B25" i="13"/>
  <c r="B33" i="15"/>
  <c r="B85" i="10"/>
  <c r="B30" i="11"/>
  <c r="B24" i="14"/>
  <c r="B32" i="15"/>
  <c r="B59" i="8"/>
  <c r="B24" i="18"/>
  <c r="AG6" i="23"/>
  <c r="AG9" i="23"/>
  <c r="AG7" i="23"/>
  <c r="AG8" i="23" s="1"/>
  <c r="D236" i="9"/>
  <c r="B24" i="13"/>
  <c r="B32" i="16"/>
  <c r="B46" i="23"/>
  <c r="B215" i="7"/>
  <c r="B29" i="11"/>
  <c r="B34" i="12"/>
  <c r="B23" i="17"/>
  <c r="C41" i="19"/>
  <c r="B84" i="10"/>
  <c r="A6" i="6"/>
  <c r="A6" i="13"/>
  <c r="A6" i="12"/>
  <c r="A6" i="17"/>
  <c r="A103" i="17" s="1"/>
  <c r="A6" i="11"/>
  <c r="A6" i="18"/>
  <c r="A109" i="18" s="1"/>
  <c r="A6" i="14"/>
  <c r="A6" i="10"/>
  <c r="A6" i="16"/>
  <c r="A6" i="15"/>
  <c r="A6" i="9"/>
  <c r="A6" i="8"/>
  <c r="A6" i="7"/>
  <c r="B51" i="23"/>
  <c r="B52" i="23"/>
  <c r="B54" i="23"/>
  <c r="C50" i="23"/>
  <c r="F50" i="23"/>
  <c r="B53" i="23"/>
  <c r="A7" i="14"/>
  <c r="A7" i="17"/>
  <c r="A104" i="17" s="1"/>
  <c r="Z2" i="6"/>
  <c r="A7" i="11"/>
  <c r="A7" i="8"/>
  <c r="A7" i="9"/>
  <c r="A7" i="12"/>
  <c r="A7" i="13"/>
  <c r="A7" i="7"/>
  <c r="A7" i="10"/>
  <c r="A7" i="15"/>
  <c r="A7" i="16"/>
  <c r="B2" i="4"/>
  <c r="A1" i="9"/>
  <c r="A1" i="11"/>
  <c r="A1" i="5"/>
  <c r="A1" i="6"/>
  <c r="A1" i="10"/>
  <c r="A1" i="23"/>
  <c r="A1" i="7"/>
  <c r="A1" i="8"/>
  <c r="A1" i="12"/>
  <c r="A1" i="14"/>
  <c r="A1" i="17"/>
  <c r="A98" i="17" s="1"/>
  <c r="A1" i="13"/>
  <c r="A1" i="15"/>
  <c r="A1" i="16"/>
  <c r="A1" i="18"/>
  <c r="A104" i="18" s="1"/>
  <c r="B1" i="4"/>
  <c r="A3" i="8"/>
  <c r="A3" i="10"/>
  <c r="A3" i="11"/>
  <c r="A3" i="17"/>
  <c r="A100" i="17" s="1"/>
  <c r="C12" i="19"/>
  <c r="A3" i="13"/>
  <c r="A3" i="14"/>
  <c r="A38" i="25"/>
  <c r="A3" i="7"/>
  <c r="A3" i="12"/>
  <c r="A3" i="16"/>
  <c r="A3" i="18"/>
  <c r="A106" i="18" s="1"/>
  <c r="R231" i="9" l="1"/>
  <c r="T231" i="9" s="1"/>
  <c r="T233" i="9" s="1"/>
  <c r="P233" i="9"/>
  <c r="H20" i="19" s="1"/>
  <c r="I20" i="19" s="1"/>
  <c r="D18" i="25"/>
  <c r="Q19" i="9"/>
  <c r="Q231" i="9" s="1"/>
  <c r="Q234" i="9" s="1"/>
  <c r="I39" i="25"/>
  <c r="Q26" i="11"/>
  <c r="T25" i="11"/>
  <c r="I40" i="25"/>
  <c r="Q20" i="12"/>
  <c r="Q31" i="12" s="1"/>
  <c r="S30" i="12"/>
  <c r="H23" i="19"/>
  <c r="I23" i="19" s="1"/>
  <c r="H30" i="19"/>
  <c r="D26" i="15"/>
  <c r="N208" i="5"/>
  <c r="D20" i="25" s="1"/>
  <c r="F20" i="25" s="1"/>
  <c r="H29" i="19"/>
  <c r="H22" i="19"/>
  <c r="I22" i="19" s="1"/>
  <c r="D22" i="15"/>
  <c r="F73" i="6"/>
  <c r="F75" i="6" s="1"/>
  <c r="Q76" i="6" s="1"/>
  <c r="F37" i="24"/>
  <c r="F38" i="24" s="1"/>
  <c r="F17" i="24" s="1"/>
  <c r="F15" i="24"/>
  <c r="I41" i="25"/>
  <c r="D16" i="15"/>
  <c r="D7" i="25" s="1"/>
  <c r="F7" i="25" s="1"/>
  <c r="H19" i="19"/>
  <c r="I19" i="19" s="1"/>
  <c r="O15" i="5"/>
  <c r="O205" i="5" s="1"/>
  <c r="N210" i="5" s="1"/>
  <c r="H25" i="19"/>
  <c r="H18" i="19"/>
  <c r="I18" i="19" s="1"/>
  <c r="B41" i="23"/>
  <c r="D15" i="13" l="1"/>
  <c r="D17" i="13"/>
  <c r="H15" i="19"/>
  <c r="I15" i="19" s="1"/>
  <c r="K21" i="19" s="1"/>
  <c r="D20" i="16" s="1"/>
  <c r="H16" i="19"/>
  <c r="D18" i="15"/>
  <c r="D8" i="24" s="1"/>
  <c r="F8" i="24" s="1"/>
  <c r="H27" i="19"/>
  <c r="F19" i="24"/>
  <c r="N209" i="5"/>
  <c r="D14" i="15" s="1"/>
  <c r="D7" i="24"/>
  <c r="F7" i="24" s="1"/>
  <c r="AF1" i="5" l="1"/>
  <c r="D18" i="13"/>
  <c r="D24" i="15" s="1"/>
  <c r="D28" i="15" s="1"/>
  <c r="K19" i="19"/>
  <c r="D16" i="16" s="1"/>
  <c r="M3" i="8"/>
  <c r="M7" i="8" s="1"/>
  <c r="D8" i="25"/>
  <c r="F8" i="25" s="1"/>
  <c r="K18" i="19"/>
  <c r="K23" i="19"/>
  <c r="D26" i="16" s="1"/>
  <c r="K20" i="19"/>
  <c r="D18" i="16" s="1"/>
  <c r="K22" i="19"/>
  <c r="D22" i="16" s="1"/>
  <c r="AM3" i="9"/>
  <c r="AM7" i="9" s="1"/>
  <c r="AI3" i="17"/>
  <c r="AI7" i="17" s="1"/>
  <c r="D6" i="25"/>
  <c r="F35" i="25" s="1"/>
  <c r="F36" i="25" s="1"/>
  <c r="F16" i="25" s="1"/>
  <c r="AF3" i="18"/>
  <c r="AF7" i="18" s="1"/>
  <c r="D6" i="24"/>
  <c r="D10" i="24" s="1"/>
  <c r="AC3" i="10"/>
  <c r="AC7" i="10" s="1"/>
  <c r="H11" i="24"/>
  <c r="D11" i="24" s="1"/>
  <c r="F11" i="24" s="1"/>
  <c r="I17" i="13" l="1"/>
  <c r="M17" i="13" s="1"/>
  <c r="D14" i="14"/>
  <c r="D14" i="24" s="1"/>
  <c r="L24" i="24" s="1"/>
  <c r="K24" i="24" s="1"/>
  <c r="B24" i="24" s="1"/>
  <c r="D10" i="25"/>
  <c r="D12" i="25" s="1"/>
  <c r="D16" i="14"/>
  <c r="D15" i="24" s="1"/>
  <c r="L25" i="24" s="1"/>
  <c r="K25" i="24" s="1"/>
  <c r="B25" i="24" s="1"/>
  <c r="D14" i="16"/>
  <c r="F6" i="25"/>
  <c r="F10" i="25" s="1"/>
  <c r="F12" i="25" s="1"/>
  <c r="F6" i="24"/>
  <c r="F10" i="24" s="1"/>
  <c r="F20" i="24" s="1"/>
  <c r="D12" i="24"/>
  <c r="D19" i="25" l="1"/>
  <c r="D18" i="14"/>
  <c r="D24" i="16" s="1"/>
  <c r="D28" i="16" s="1"/>
  <c r="AB17" i="23" s="1"/>
  <c r="A1" i="26" s="1"/>
  <c r="F19" i="25"/>
  <c r="F12" i="24"/>
  <c r="D19" i="24"/>
  <c r="D20" i="24" s="1"/>
  <c r="A7" i="26" l="1"/>
  <c r="B7" i="26" s="1"/>
  <c r="D7" i="26" s="1"/>
  <c r="A9" i="26"/>
  <c r="B9" i="26" s="1"/>
  <c r="D9" i="26" s="1"/>
  <c r="A10" i="26"/>
  <c r="B10" i="26" s="1"/>
  <c r="D10" i="26" s="1"/>
  <c r="A6" i="26"/>
  <c r="B6" i="26" s="1"/>
  <c r="A11" i="26"/>
  <c r="B11" i="26" s="1"/>
  <c r="D11" i="26" s="1"/>
  <c r="A8" i="26"/>
  <c r="B8" i="26" s="1"/>
  <c r="D8" i="26" s="1"/>
  <c r="A4" i="26" l="1"/>
  <c r="AC17" i="23" s="1"/>
  <c r="B17" i="23" s="1"/>
</calcChain>
</file>

<file path=xl/sharedStrings.xml><?xml version="1.0" encoding="utf-8"?>
<sst xmlns="http://schemas.openxmlformats.org/spreadsheetml/2006/main" count="3203" uniqueCount="888">
  <si>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</si>
  <si>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</si>
  <si>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</si>
  <si>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</si>
  <si>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</si>
  <si>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</si>
  <si>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</si>
  <si>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</si>
  <si>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</si>
  <si>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</si>
  <si>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</si>
  <si>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</si>
  <si>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</si>
  <si>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</si>
  <si>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</si>
  <si>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</si>
  <si>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</si>
  <si>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</si>
  <si>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</si>
  <si>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</si>
  <si>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</si>
  <si>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</si>
  <si>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</si>
  <si>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</si>
  <si>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</si>
  <si>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</si>
  <si>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</si>
  <si>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</si>
  <si>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</si>
  <si>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</si>
  <si>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</si>
  <si>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</si>
  <si>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</si>
  <si>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</si>
  <si>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</si>
  <si>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</si>
  <si>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</si>
  <si>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</si>
  <si>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</si>
  <si>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</si>
  <si>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</si>
  <si>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</si>
  <si>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</si>
  <si>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</si>
  <si>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</si>
  <si>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</si>
  <si>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</si>
  <si>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</si>
  <si>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</si>
  <si>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</si>
  <si>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</si>
  <si>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</si>
  <si>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</si>
  <si>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</si>
  <si>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</si>
  <si>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</si>
  <si>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</si>
  <si>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</si>
  <si>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</si>
  <si>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</si>
  <si>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</si>
  <si>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</si>
  <si>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</si>
  <si>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</si>
  <si>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</si>
  <si>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</si>
  <si>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</si>
  <si>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</si>
  <si>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</si>
  <si>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</si>
  <si>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</si>
  <si>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</si>
  <si>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</si>
  <si>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</si>
  <si>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</si>
  <si>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</si>
  <si>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</si>
  <si>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</si>
  <si>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</si>
  <si>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</si>
  <si>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</si>
  <si>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</si>
  <si>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</si>
  <si>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</si>
  <si>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</si>
  <si>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</si>
  <si>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</si>
  <si>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</si>
  <si>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</si>
  <si>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</si>
  <si>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</si>
  <si>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</si>
  <si>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</si>
  <si>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</si>
  <si>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</si>
  <si>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</si>
  <si>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</si>
  <si>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</si>
  <si>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</si>
  <si>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</si>
  <si>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</si>
  <si>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</si>
  <si>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</si>
  <si>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</si>
  <si>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</si>
  <si>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</si>
  <si>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</si>
  <si>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</si>
  <si>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</si>
  <si>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</si>
  <si>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</si>
  <si>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</si>
  <si>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</si>
  <si>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</si>
  <si>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</si>
  <si>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</si>
  <si>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</si>
  <si>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</si>
  <si>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</si>
  <si>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</si>
  <si>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</si>
  <si>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</si>
  <si>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</si>
  <si>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</si>
  <si>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</si>
  <si>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</si>
  <si>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</si>
  <si>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</si>
  <si>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</si>
  <si>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</si>
  <si>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</si>
  <si>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</si>
  <si>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</si>
  <si>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</si>
  <si>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</si>
  <si>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</si>
  <si>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</si>
  <si>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</si>
  <si>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</si>
  <si>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</si>
  <si>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</si>
  <si>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</si>
  <si>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</si>
  <si>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</si>
  <si>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</si>
  <si>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</si>
  <si>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</si>
  <si>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</si>
  <si>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</si>
  <si>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</si>
  <si>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</si>
  <si>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</si>
  <si>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</si>
  <si>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</si>
  <si>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</si>
  <si>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</si>
  <si>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</si>
  <si>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</si>
  <si>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</si>
  <si>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</si>
  <si>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</si>
  <si>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</si>
  <si>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</si>
  <si>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</si>
  <si>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</si>
  <si>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</si>
  <si>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</si>
  <si>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</si>
  <si>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</si>
  <si>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</si>
  <si>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</si>
  <si>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</si>
  <si>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</si>
  <si>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</si>
  <si>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</si>
  <si>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</si>
  <si>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</si>
  <si>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</si>
  <si>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</si>
  <si>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</si>
  <si>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</si>
  <si>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</si>
  <si>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</si>
  <si>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</si>
  <si>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</si>
  <si>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</si>
  <si>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</si>
  <si>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</si>
  <si>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</si>
  <si>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</si>
  <si>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</si>
  <si>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</si>
  <si>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</si>
  <si>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</si>
  <si>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</si>
  <si>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</si>
  <si>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</si>
  <si>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</si>
  <si>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</si>
  <si>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</si>
  <si>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</si>
  <si>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</si>
  <si>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</si>
  <si>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</si>
  <si>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</si>
  <si>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</si>
  <si>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</si>
  <si>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</si>
  <si>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</si>
  <si>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</si>
  <si>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</si>
  <si>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</si>
  <si>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</si>
  <si>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</si>
  <si>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</si>
  <si>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</si>
  <si>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</si>
  <si>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</si>
  <si>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</si>
  <si>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</si>
  <si>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</si>
  <si>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</si>
  <si>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</si>
  <si>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</si>
  <si>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</si>
  <si>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</si>
  <si>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</si>
  <si>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</si>
  <si>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</si>
  <si>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</si>
  <si>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</si>
  <si>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</si>
  <si>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</si>
  <si>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</si>
  <si>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</si>
  <si>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</si>
  <si>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</si>
  <si>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</si>
  <si>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</si>
  <si>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</si>
  <si>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</si>
  <si>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</si>
  <si>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</si>
  <si>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</si>
  <si>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</si>
  <si>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</si>
  <si>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</si>
  <si>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</si>
  <si>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</si>
  <si>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</si>
  <si>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</si>
  <si>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</si>
  <si>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</si>
  <si>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</si>
  <si>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</si>
  <si>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</si>
  <si>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</si>
  <si>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</si>
  <si>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</si>
  <si>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</si>
  <si>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</si>
  <si>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</si>
  <si>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</si>
  <si>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</si>
  <si>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</si>
  <si>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</si>
  <si>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</si>
  <si>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</si>
  <si>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</si>
  <si>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</si>
  <si>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</si>
  <si>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</si>
  <si>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</si>
  <si>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</si>
  <si>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</si>
  <si>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</si>
  <si>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</si>
  <si>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</si>
  <si>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</si>
  <si>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</si>
  <si>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</si>
  <si>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</si>
  <si>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</si>
  <si>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</si>
  <si>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</si>
  <si>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</si>
  <si>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</si>
  <si>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</si>
  <si>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</si>
  <si>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</si>
  <si>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</si>
  <si>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</si>
  <si>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</si>
  <si>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</si>
  <si>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</si>
  <si>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</si>
  <si>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</si>
  <si>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</si>
  <si>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</si>
  <si>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</si>
  <si>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</si>
  <si>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</si>
  <si>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</si>
  <si>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</si>
  <si>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</si>
  <si>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</si>
  <si>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</si>
  <si>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</si>
  <si>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</si>
  <si>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</si>
  <si>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</si>
  <si>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</si>
  <si>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</si>
  <si>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</si>
  <si>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</si>
  <si>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</si>
  <si>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</si>
  <si>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</si>
  <si>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</si>
  <si>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</si>
  <si>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</si>
  <si>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</si>
  <si>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</si>
  <si>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</si>
  <si>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</si>
  <si>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</si>
  <si>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</si>
  <si>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</si>
  <si>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</si>
  <si>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</si>
  <si>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</si>
  <si>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</si>
  <si>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</si>
  <si>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</si>
  <si>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</si>
  <si>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</si>
  <si>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</si>
  <si>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</si>
  <si>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</si>
  <si>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</si>
  <si>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</si>
  <si>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</si>
  <si>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</si>
  <si>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</si>
  <si>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</si>
  <si>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</si>
  <si>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</si>
  <si>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</si>
  <si>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</si>
  <si>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</si>
  <si>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</si>
  <si>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</si>
  <si>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</si>
  <si>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</si>
  <si>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</si>
  <si>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</si>
  <si>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</si>
  <si>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</si>
  <si>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</si>
  <si>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</si>
  <si>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</si>
  <si>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</si>
  <si>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</si>
  <si>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</si>
  <si>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</si>
  <si>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</si>
  <si>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</si>
  <si>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</si>
  <si>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</si>
  <si>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</si>
  <si>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</si>
  <si>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</si>
  <si>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</si>
  <si>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</si>
  <si>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</si>
  <si>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</si>
  <si>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</si>
  <si>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</si>
  <si>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</si>
  <si>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</si>
  <si>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</si>
  <si>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</si>
  <si>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</si>
  <si>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</si>
  <si>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</si>
  <si>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</si>
  <si>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</si>
  <si>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</si>
  <si>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</si>
  <si>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</si>
  <si>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</si>
  <si>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</si>
  <si>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</si>
  <si>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</si>
  <si>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</si>
  <si>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</si>
  <si>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</si>
  <si>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</si>
  <si>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</si>
  <si>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</si>
  <si>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</si>
  <si>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</si>
  <si>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</si>
  <si>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</si>
  <si>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</si>
  <si>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</si>
  <si>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</si>
  <si>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</si>
  <si>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</si>
  <si>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</si>
  <si>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</si>
  <si>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</si>
  <si>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</si>
  <si>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</si>
  <si>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</si>
  <si>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</si>
  <si>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</si>
  <si>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</si>
  <si>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</si>
  <si>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</si>
  <si>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</si>
  <si>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</si>
  <si>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</si>
  <si>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</si>
  <si>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</si>
  <si>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</si>
  <si>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</si>
  <si>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</si>
  <si>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</si>
  <si>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</si>
  <si>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</si>
  <si>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</si>
  <si>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</si>
  <si>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</si>
  <si>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</si>
  <si>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</si>
  <si>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</si>
  <si>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</si>
  <si>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</si>
  <si>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</si>
  <si>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</si>
  <si>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</si>
  <si>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</si>
  <si>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</si>
  <si>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</si>
  <si>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</si>
  <si>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</si>
  <si>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</si>
  <si>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</si>
  <si>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</si>
  <si>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</si>
  <si>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</si>
  <si>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</si>
  <si>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</si>
  <si>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</si>
  <si>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</si>
  <si>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</si>
  <si>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</si>
  <si>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</si>
  <si>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</si>
  <si>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</si>
  <si>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</si>
  <si>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</si>
  <si>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</si>
  <si>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</si>
  <si>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</si>
  <si>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</si>
  <si>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</si>
  <si>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</si>
  <si>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</si>
  <si>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</si>
  <si>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</si>
  <si>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</si>
  <si>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</si>
  <si>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</si>
  <si>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</si>
  <si>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</si>
  <si>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</si>
  <si>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</si>
  <si>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</si>
  <si>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</si>
  <si>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Total Installation Charges</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</si>
  <si>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</si>
  <si>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</si>
  <si>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</si>
  <si>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</si>
  <si>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</si>
  <si>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</si>
  <si>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</si>
  <si>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</si>
  <si>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</si>
  <si>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</si>
  <si>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</si>
  <si>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</si>
  <si>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</si>
  <si>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</si>
  <si>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</si>
  <si>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</si>
  <si>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</si>
  <si>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</si>
  <si>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</si>
  <si>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</si>
  <si>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</si>
  <si>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</si>
  <si>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</si>
  <si>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</si>
  <si>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</si>
  <si>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</si>
  <si>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</si>
  <si>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</si>
  <si>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</si>
  <si>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</si>
  <si>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</si>
  <si>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</si>
  <si>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</si>
  <si>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</si>
  <si>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</si>
  <si>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</si>
  <si>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</si>
  <si>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</si>
  <si>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</si>
  <si>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</si>
  <si>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</si>
  <si>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</si>
  <si>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</si>
  <si>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</si>
  <si>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</si>
  <si>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</si>
  <si>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</si>
  <si>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</si>
  <si>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</si>
  <si>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</si>
  <si>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</si>
  <si>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</si>
  <si>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</si>
  <si>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</si>
  <si>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</si>
  <si>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</si>
  <si>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</si>
  <si>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</si>
  <si>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</si>
  <si>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</si>
  <si>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</si>
  <si>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</si>
  <si>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</si>
  <si>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</si>
  <si>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</si>
  <si>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</si>
  <si>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</si>
  <si>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</si>
  <si>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</si>
  <si>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</si>
  <si>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8= 6 x 7</t>
  </si>
  <si>
    <t>NOT APPLICABLE</t>
  </si>
  <si>
    <t>A.</t>
  </si>
  <si>
    <t>B.</t>
  </si>
  <si>
    <t>Schedule - 4b</t>
  </si>
  <si>
    <t>4</t>
  </si>
  <si>
    <t>TOTAL SCHEDULE NO. 4</t>
  </si>
  <si>
    <t>Schedule 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</si>
  <si>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</si>
  <si>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</si>
  <si>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</si>
  <si>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</si>
  <si>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</si>
  <si>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</si>
  <si>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</si>
  <si>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</si>
  <si>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</si>
  <si>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</si>
  <si>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Unit  Charges</t>
  </si>
  <si>
    <t>Total  Charges</t>
  </si>
  <si>
    <t>Fill up only green shaded cells in Sch-1, Sch-2, Sch-3, Sch-4, Sch-7 and Bid Form 2nd Envelope.</t>
  </si>
  <si>
    <t>All the cells in Sch-5 &amp; Sch-6 are auto filled, therefore no cell is required to be filled up there.</t>
  </si>
  <si>
    <t>Sch-4 (Training  Charges) :</t>
  </si>
  <si>
    <t xml:space="preserve">EA </t>
  </si>
  <si>
    <t>SET</t>
  </si>
  <si>
    <t xml:space="preserve">M  </t>
  </si>
  <si>
    <t>1.1kV grade Power Cables (PVCinsulated)along withlugs,glands,straight joints &amp;accessories,etc.</t>
  </si>
  <si>
    <t xml:space="preserve">LS </t>
  </si>
  <si>
    <t>1.1kV grade Control Cables (PVCinsulated) along withlugs,glands,straight joints &amp;accessories,etc.</t>
  </si>
  <si>
    <t>Spares-Substation Automation System</t>
  </si>
  <si>
    <t xml:space="preserve">MT </t>
  </si>
  <si>
    <t>Fabrication, galvanising and supply of 28mm dia foundation boltsincluding nuts, checknuts, washers and packplates.</t>
  </si>
  <si>
    <t>LIGHTING FIXTURE LED LUMINAIRES TYPE FL2 AS PER TECH. SPECIFICATIONS</t>
  </si>
  <si>
    <t xml:space="preserve">Civil Works                             </t>
  </si>
  <si>
    <t xml:space="preserve">M3 </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</si>
  <si>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</si>
  <si>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</si>
  <si>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</si>
  <si>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Providing and laying Plain Cement Concrete 1:5:10 (1 cement : 5 sand : 10 brick aggregate)</t>
  </si>
  <si>
    <t>Steel Reinforcement</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</si>
  <si>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</si>
  <si>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</si>
  <si>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</si>
  <si>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</si>
  <si>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Switchyard Panel Room - Civil Works. All civil works as per drawing and specifications complete, including - brickwork, finishing(external and internal), windows etc. However, excavation, PCC, RCC and reinforcement shall be paid separately as per BPS.</t>
  </si>
  <si>
    <t>Erection of 28mm dia foundation bolts including nuts, checknuts, washers and packplates.</t>
  </si>
  <si>
    <t>Air conditioning system  for Switchyard Panel Room of 6m length</t>
  </si>
  <si>
    <t>4.5 kg CO2 type Portable Fire extinguisher</t>
  </si>
  <si>
    <t>Fire Detection and Alarm System for Switchyard Panel Room of 6 mlength</t>
  </si>
  <si>
    <t>Sub Lighting panel (outdoor) type SLP (Switchyard and Street Lighting)</t>
  </si>
  <si>
    <t>Illumination System for switchyard panel room of 6 m length</t>
  </si>
  <si>
    <t xml:space="preserve">KM </t>
  </si>
  <si>
    <t>Whether  rate of GST in column ‘8’ is confirmed. If not  indicate applicable rate of GST * 
(in %)</t>
  </si>
  <si>
    <t>Fire Detection and Alarm System for Switchyard Panel Room of 6 m length</t>
  </si>
  <si>
    <t>Confirmed</t>
  </si>
  <si>
    <t>Sch-7 (Type Test Charges) : NOT APPLICABLE</t>
  </si>
  <si>
    <t>A</t>
  </si>
  <si>
    <t>Excavation in all kind of soil including  rock  for all leads and lifts, backfilling, disposal of surplus earth within a lead up to2Km as per technical specification. The surplus earth shall be roughly graded .</t>
  </si>
  <si>
    <t>Total GST on Installation Services  (Schedule-3)</t>
  </si>
  <si>
    <t xml:space="preserve">Total   </t>
  </si>
  <si>
    <t xml:space="preserve">Total </t>
  </si>
  <si>
    <t xml:space="preserve">VMS                                     </t>
  </si>
  <si>
    <t>336kV Surge Arrester (1-phase)</t>
  </si>
  <si>
    <t>420 kV, 1 phase Bus Post Insulator (except for Line Traps)</t>
  </si>
  <si>
    <t>Augmentation of existing 400kV bus bar protection scheme.(No. of baysas per specification)-(with Automation)</t>
  </si>
  <si>
    <t>Lighting Panel type ACP-2 as per technical specification</t>
  </si>
  <si>
    <t>Fabrication, galvanising and supply ofStandard Pipe Structure - 400 kV,1-Phase,  CT including nuts, bolts, alltype of washers, packplates, step boltsand gusset plates excluding foundationbolts</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</si>
  <si>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</si>
  <si>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</si>
  <si>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Standard Pipe Structure for 400kV BPI (excluding wave trap)</t>
  </si>
  <si>
    <t>Fabrication, galvanising and supply of 56mm dia foundation boltsincluding nuts, checknuts, washers and packplates</t>
  </si>
  <si>
    <t>Erection Hardware for 400kV I type layout-Spare bay of half dia as pertechnical specification</t>
  </si>
  <si>
    <t>Spares for 420kV Circuit Breaker</t>
  </si>
  <si>
    <t>Relay &amp; protection Panels (with automation)</t>
  </si>
  <si>
    <t>Spares for 420kV Double break Isolator</t>
  </si>
  <si>
    <t>SPARES FOR 336KV SURGE ARRESTER</t>
  </si>
  <si>
    <t>Augmentation of existing 400kV bus bar protection scheme.(No. of bays as per specification)-(with Automation)</t>
  </si>
  <si>
    <t>Lighting Fixture LED Luminaires type FL-1 as per tech. specifications</t>
  </si>
  <si>
    <t>Erection of Pipe Structure - 400 kV  1-Phase CT including nuts, bolts, all type of washers, packplates, step bolts and gusset platesexcluding foundation bolts</t>
  </si>
  <si>
    <t>Erection of Pipe Structure - 400 kV 3-Phase ISOLATOR including nuts, bolts, all type of washers, packplates, step bolts and gussetplates excluding foundation bolts</t>
  </si>
  <si>
    <t>Erection of Pipe Structure - 400 kV 1-Phase SA including nuts, bolts, all type of washers, packplates, step bolts and gusset platesexcluding foundation bolts</t>
  </si>
  <si>
    <t>Erection of Pipe Structure - 400 kV, 1-Phase,   BPI, (Excluding Wave Trap),  including nuts, bolts, all  type of washers,packplates, step bolts and gusset plates excluding foundation bolts</t>
  </si>
  <si>
    <t>Erection of 56mm dia foundation bolts including nuts, checknuts, washers and packplates</t>
  </si>
  <si>
    <t>Erection Hardware for 400kV I type layout-Spare bay of half dia as per specification</t>
  </si>
  <si>
    <t>Supplying, filling and compacting stone boulders mixed with sand under foundations, roads, cable trenches, drains etc in layers notexceeding 250mm thickness including ramming, watering compacting</t>
  </si>
  <si>
    <t>Supplying and erecting dewatering pumps- 2 HP</t>
  </si>
  <si>
    <t>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t>
  </si>
  <si>
    <t>TR34</t>
  </si>
  <si>
    <t xml:space="preserve">BAYS WORKS AT SHAHJAHANPUR S/S          </t>
  </si>
  <si>
    <t xml:space="preserve">220 KV EQUIPMENTS                       </t>
  </si>
  <si>
    <t xml:space="preserve">CRP &amp; SAS                               </t>
  </si>
  <si>
    <t xml:space="preserve">ERECTION HARDWARE                       </t>
  </si>
  <si>
    <t xml:space="preserve">STRUCTURES                              </t>
  </si>
  <si>
    <t xml:space="preserve">ILLUMINATION                            </t>
  </si>
  <si>
    <t xml:space="preserve">POWER &amp; CONTROL CABLES                  </t>
  </si>
  <si>
    <t xml:space="preserve">SPARES                                  </t>
  </si>
  <si>
    <t xml:space="preserve">Foundation Bolts                        </t>
  </si>
  <si>
    <t>1x80MVAR,765kV Spare Reactor @ Bhadla-II</t>
  </si>
  <si>
    <t xml:space="preserve">800kV 50kA AIS EQUIPMENT                </t>
  </si>
  <si>
    <t xml:space="preserve">145kV, 31.5kV AIS EQUIPMENT             </t>
  </si>
  <si>
    <t xml:space="preserve">Erection Hardware for 765 kV S/Y        </t>
  </si>
  <si>
    <t xml:space="preserve">SAS-AUG                                 </t>
  </si>
  <si>
    <t xml:space="preserve">POWER &amp; CONTROL CABLE                   </t>
  </si>
  <si>
    <t xml:space="preserve">FIRE FIGHTING SYSTEM                    </t>
  </si>
  <si>
    <t xml:space="preserve">ILLUMINATION SYSTEM                     </t>
  </si>
  <si>
    <t xml:space="preserve">765 kV Equipment support structures     </t>
  </si>
  <si>
    <t xml:space="preserve">132kV Equipment support structures      </t>
  </si>
  <si>
    <t xml:space="preserve">500MVA, 400/220kV ICT at Bhadla PS      </t>
  </si>
  <si>
    <t xml:space="preserve">400kV POWER TRANSFORMER                 </t>
  </si>
  <si>
    <t xml:space="preserve">SPARES FOR 400kV POWER TRANSFORMER      </t>
  </si>
  <si>
    <t xml:space="preserve">Bay Works at Bhadla-PS                  </t>
  </si>
  <si>
    <t xml:space="preserve">220 KV GIS Equipments                   </t>
  </si>
  <si>
    <t xml:space="preserve">220 KV HGIS                             </t>
  </si>
  <si>
    <t xml:space="preserve">420kV, 50kA AIS EQUIPMENT               </t>
  </si>
  <si>
    <t xml:space="preserve">245kV, 40kA AIS EQUIPMENT               </t>
  </si>
  <si>
    <t>Erection Hardware for 420  kV I Type S/Y</t>
  </si>
  <si>
    <t xml:space="preserve">420kV Insulator and Hardware            </t>
  </si>
  <si>
    <t xml:space="preserve">Erection H/W  for 220 kV MTS/HGIS       </t>
  </si>
  <si>
    <t xml:space="preserve">Earthmat                                </t>
  </si>
  <si>
    <t xml:space="preserve">CRP for  420kV Bays with SAS            </t>
  </si>
  <si>
    <t xml:space="preserve">CRP for 220kV Bays with SAS             </t>
  </si>
  <si>
    <t xml:space="preserve">400kV Equipment support structures      </t>
  </si>
  <si>
    <t xml:space="preserve">220kV Equipment support structures      </t>
  </si>
  <si>
    <t xml:space="preserve">Spares for 420kVCB                      </t>
  </si>
  <si>
    <t xml:space="preserve">Spares for 420kV Isolator               </t>
  </si>
  <si>
    <t xml:space="preserve">Spares for 336kV SA                     </t>
  </si>
  <si>
    <t xml:space="preserve">SPARES FOR CRP                          </t>
  </si>
  <si>
    <t xml:space="preserve">SPARES FOR SAS                          </t>
  </si>
  <si>
    <t xml:space="preserve">Spare for 220kV                         </t>
  </si>
  <si>
    <t xml:space="preserve">Spare for 400kV CT                      </t>
  </si>
  <si>
    <t xml:space="preserve">500MVA, 400/220kV ICT at Shujalpur SS   </t>
  </si>
  <si>
    <t xml:space="preserve">Bay Works at Shujalpur SS               </t>
  </si>
  <si>
    <t xml:space="preserve">420kV, 40kA AIS EQUIPMENT               </t>
  </si>
  <si>
    <t>Erection Hardware for 220  kV DMT Type S</t>
  </si>
  <si>
    <t xml:space="preserve">220kV Insulator and Hardware            </t>
  </si>
  <si>
    <t xml:space="preserve">AIR CONDITIONING &amp; VENTILATION SYSTEM   </t>
  </si>
  <si>
    <t xml:space="preserve">220 kV Towers                           </t>
  </si>
  <si>
    <t xml:space="preserve">Spares - 420kVCB                        </t>
  </si>
  <si>
    <t xml:space="preserve">Spares - 420kV ISO                      </t>
  </si>
  <si>
    <t xml:space="preserve">Spare-400kVCT                           </t>
  </si>
  <si>
    <t xml:space="preserve">Spares - 336kV SA                       </t>
  </si>
  <si>
    <t xml:space="preserve">Spares - 245kV CB                       </t>
  </si>
  <si>
    <t xml:space="preserve">Spares - 245kV ISO                      </t>
  </si>
  <si>
    <t xml:space="preserve">Spares - 245kV CT                       </t>
  </si>
  <si>
    <t xml:space="preserve">Spares - 216kV SA                       </t>
  </si>
  <si>
    <t xml:space="preserve">Spares - CRP                            </t>
  </si>
  <si>
    <t xml:space="preserve">Spares - SAS                            </t>
  </si>
  <si>
    <t xml:space="preserve">Foundation Bolts - Supply               </t>
  </si>
  <si>
    <t xml:space="preserve">500MVA, 400/220kV ICT at Hiriyur        </t>
  </si>
  <si>
    <t xml:space="preserve">500MVA, 400/220kV ICT at Kochi SS       </t>
  </si>
  <si>
    <t>245kV, 1600A, 40KA Circuit Breaker(3-Phase) with support structure</t>
  </si>
  <si>
    <t>245 kV, 1600A, 40KA, 1-Phase CurrentTransformer with 120% extended currentrating</t>
  </si>
  <si>
    <t>245 kV, 4400pf  Capacitive Voltage Transformer (1- Phase)</t>
  </si>
  <si>
    <t>245kV, 1600A, 40 KA, 3-phase DoubleBreak Isolator with one E/S</t>
  </si>
  <si>
    <t>245kV, 1600A, 40 KA, 3-phase DoubleBreak Isolator with two E/S</t>
  </si>
  <si>
    <t>245kV, 1600A, 40 KA, 3-phase DoubleBreak Tandem Isolator without E/S</t>
  </si>
  <si>
    <t>245 kV, 1 phase Bus Post Insulator (except for Line Traps)</t>
  </si>
  <si>
    <t>216kV, 20 kA ,ZnO (Gapless) type Surge Arrester (1-phase)</t>
  </si>
  <si>
    <t>220kV Line Protection Panel (with Automation)</t>
  </si>
  <si>
    <t>220kV Circuit Breaker Relay Panel with Auto Reclose (with Automation)</t>
  </si>
  <si>
    <t>Augmentation of existing 220kV bus bar protection scheme</t>
  </si>
  <si>
    <t>Relay Test kit</t>
  </si>
  <si>
    <t>Augmentation of Substation automation System for 220kV bay as perTechnical Specification</t>
  </si>
  <si>
    <t>Erection Hardware for 220kV layout (Double Main and TransferScheme)-Line Bay as per technical specification</t>
  </si>
  <si>
    <t>220KV SUSPENSION INSULATOR STRING  AND ASSOCIATED HARDWARE FITTINGSWITH DROP CLAMP SUITABLE FOR SINGLR CONDUCTOR</t>
  </si>
  <si>
    <t>220KV  TENSION INSULATOR STRING AND ASSOCIATED HARDWARE FITTINGS WITHTURN BUCKLE SUITABLE FOR SINGLE CONDUCTOR</t>
  </si>
  <si>
    <t>Fabrication, galvanising and supply of Standard Pipe Structure - 220kV  CT including nuts, bolts, all type of washers, packplates, stepbolts and gusset plates excluding foundation bolts</t>
  </si>
  <si>
    <t>Fabrication, galvanising and supply of Standard Pipe Structure - 220kV  CVT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</si>
  <si>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</si>
  <si>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SA including nuts, bolts, all type of washers, packplates, stepbolts and gusset plates excluding foundation bolts</t>
  </si>
  <si>
    <t>Standard Pipe Structure for 220kV BPI (excluding wave trap)</t>
  </si>
  <si>
    <t>Fabrication, galvanising and supply of Std Pipe Structure - 220 kV highBPI including nuts, bolts, all type of washers, packplates, step boltsand gusset plates excluding foundation bolts</t>
  </si>
  <si>
    <t>Spare-245kV CT</t>
  </si>
  <si>
    <t>Spare-245kV CVT</t>
  </si>
  <si>
    <t>Spare-245kV Isolator</t>
  </si>
  <si>
    <t>Spare-216kV Surge Arrester</t>
  </si>
  <si>
    <t>Spare-245kV Circuit Breaker</t>
  </si>
  <si>
    <t>Spare-C &amp; R Panel</t>
  </si>
  <si>
    <t>765kV, 3150A, 50kA Circuit Breaker(1-Phase) without closing resistor(Excluding support structure) withoutcontrol switching device</t>
  </si>
  <si>
    <t>624kV Surge Arrester (1-Phase)</t>
  </si>
  <si>
    <t>765 kV, 1 phase Bus Post Insulator (except for Line Traps)</t>
  </si>
  <si>
    <t>145kV, 1 phase Bus Post Insulators</t>
  </si>
  <si>
    <t>Erection Hardware for 765kV I type layout-Line Reactors including NGRbypass arrangement as per technical specification</t>
  </si>
  <si>
    <t>Augmentation of Substation automation System for 765kV Switchable LineReactor Bay as per Technical Specification</t>
  </si>
  <si>
    <t>HVW SPRAY SYSTEM, HYDRANT SYSTEM AND COMPLETE U/G &amp; O/G PIPING ANDACCESSORIES ETC. OUT SIDE THE PUMP HOUSE FOR 765/Ã‚Ë†Å 3 KV SINGLE PHASEREACTOR</t>
  </si>
  <si>
    <t>FIRE WALL MOUNTED LED LUMINARIE TYPE FL-2 (250W)</t>
  </si>
  <si>
    <t>Fabrication, galvanising and supply ofStd 765 kV Support Structure for1-Phase BPI including nuts, bolts, alltype of washers, packplates, step boltsand gusset plates excluding foundationbolts</t>
  </si>
  <si>
    <t>Fabrication, galvanising and supply ofStd 765 kV Support Structure for1-Phase LA including nuts, bolts, alltype of washers, packplates, step boltsand gusset plates excluding foundationbolts</t>
  </si>
  <si>
    <t>Fabrication, galvanising and supply of Std 132 kV Support Structure1Ph BPI including nuts, bolts, all type of washers, packplates, stepboltsand gusset plates excluding foundation bolts</t>
  </si>
  <si>
    <t>500MVA, 400KV/220/33 KV, 3-phase Autotransformer excluding insulatingoil</t>
  </si>
  <si>
    <t>Insulating Oil for 500MVA, 400KV/220/33 KV, 3-phase Autotransformer</t>
  </si>
  <si>
    <t>DIGITAL RTCC PANEL</t>
  </si>
  <si>
    <t>Spare-400kV T/F</t>
  </si>
  <si>
    <t>245kV,1600A, 40kA,Single phase,  SF6 Gas Insulated Bus Duct(GIB) outside GIS Hall alongwith associated support structure</t>
  </si>
  <si>
    <t>245KV, 1600A, 40KA SINGLE PHASE SF6 TO AIR BUSHING</t>
  </si>
  <si>
    <t>245KV, 1600 A, DM TYPE  SF6 MTS/HYBRID GIS  ICT/LINEFEEDER BAYSWITCHGEAR ASSEMBLY AS PER SECTION-PROJECT, TECHNICAL SPECIFICATION</t>
  </si>
  <si>
    <t>420kV, 3150A, 50kA Circuit Breaker(3-Phase) without closing resistor</t>
  </si>
  <si>
    <t>420 kV, 3000A, 50KA, 1-Phase CurrentTransformer with 120% extended currentrating</t>
  </si>
  <si>
    <t>420kV, 3150A, 50KA,  Isolator (3-phase)(Double Break) with one E/S</t>
  </si>
  <si>
    <t>Erection Hardware for 400kV I type layout-Transformer bay as pertechnical specification</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</si>
  <si>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</si>
  <si>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</si>
  <si>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</si>
  <si>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Erection Hardware for 220kV DM type layout-Transformer bay as pertechnical specification</t>
  </si>
  <si>
    <t>40 MM MS ROD FOR MAIN EARTHMAT</t>
  </si>
  <si>
    <t>400KV CIRCUIT BREAKER RELAY PANEL (WITH AUTOMATION)</t>
  </si>
  <si>
    <t>400kV Transformer Protection Panel (For both HV &amp; MV side)-(withAutomation)</t>
  </si>
  <si>
    <t>220KV CIRCUIT BREAKER RELAY PANEL (WITH AUTOMATION)</t>
  </si>
  <si>
    <t>Augmentation of existing 220kV bus bar protection scheme.(No. of baysas per specification)-(with Automation)</t>
  </si>
  <si>
    <t>Augmentation of Substation automation System for 400kV Tie bay as perTechnical Specification</t>
  </si>
  <si>
    <t>Augmentation of Substation automation System for 400kV Main bay as perTechnical Specification</t>
  </si>
  <si>
    <t>HVW SPRAY SYSTEM, HYDRANT SYSTEM AND COMPLETE U/G &amp; O/G PIPING ANDACCESSORIES ETC. OUT SIDE THE PUMP HOUSE  FOR 400KV, 3-PHASEAUTOTRANSFORMER</t>
  </si>
  <si>
    <t>LED FLOOD LIGHT LUMINARIESTYPE FL-1 (150W) AS PER TECHNICALSPECIFICATION</t>
  </si>
  <si>
    <t>SPARE - 220KV HYBRID GIS/MTS ASSEMBLY (AS PER TECHNICAL SPECIFICATION)</t>
  </si>
  <si>
    <t>Fabrication, galvanising and supply of24mm dia foundation bolts includingnuts, checknuts, washers andpackplates.</t>
  </si>
  <si>
    <t>420kV, 3150A, 40kA Circuit Breaker(3-Phase) without closing resistor(with support structure)</t>
  </si>
  <si>
    <t>420 kV, 3000A, 40KA, 1-Phase CurrentTransformer with 120% extended currentrating</t>
  </si>
  <si>
    <t>420kV, 3150A, 40KA, Isolator (3-phase)(Double Break) with one E/S</t>
  </si>
  <si>
    <t>216kV Surge Arrester (1-phase)</t>
  </si>
  <si>
    <t>Erection Hardware for 400kV I type layout-Any feeder Extn. on existinghalf dia. as per technical specification</t>
  </si>
  <si>
    <t>400KV SUSPENSION INSULATOR STRING  AND ASSOCIATED HARDWARE FITTINGSWITH DROP CLAMP SUITABLE FOR TWIN CONDUCTOR</t>
  </si>
  <si>
    <t>Erection Hardware for 220kV layout (Double Main and TransferScheme)-Bus work (two Bay) as per technical specification</t>
  </si>
  <si>
    <t>Erection Hardware for 220kV layout (Double Main and TransferScheme)-Transformer Bay as per technical specification</t>
  </si>
  <si>
    <t>220KV  TENSION INSULATOR STRING  AND ASSOCIATED HARDWARE FITTINGS WITHTURN BUCKLE SUITABLE FOR TWIN CONDUCTOR</t>
  </si>
  <si>
    <t>220KV  TENSION INSULATOR STRING  AND ASSOCIATED HARDWARE FITTINGS WITHTURN BUCKLE SUITABLE FOR QUAD CONDUCTOR</t>
  </si>
  <si>
    <t>220KV  TENSION INSULATOR STRING  AND ASSOCIATED HARDWARE FITTINGSWITHOUT TURN BUCKLE SUITABLE FOR TWIN CONDUCTOR</t>
  </si>
  <si>
    <t>220KV  TENSION INSULATOR STRING  AND ASSOCIATED HARDWARE FITTINGSWITHOUT TURN BUCKLE SUITABLE FOR QUAD CONDUCTOR</t>
  </si>
  <si>
    <t>220KV SUSPENSION INSULATOR STRING  AND ASSOCIATED HARDWARE FITTINGSWITH THROUGH CLAMP SUITABLE FOR TWIN CONDUCTOR</t>
  </si>
  <si>
    <t>220KV SUSPENSION INSULATOR STRING  AND ASSOCIATED HARDWARE FITTINGSWITH DROP CLAMP SUITABLE FOR TWIN CONDUCTOR</t>
  </si>
  <si>
    <t>Visual Monitoring System for Watch &amp; Ward</t>
  </si>
  <si>
    <t>Fabrication, galvanising and supply of Standard 220 kV Tower CCincluding nuts, bolts, all type of washers, packplates, step bolts andgusset plates excluding foundation bolts</t>
  </si>
  <si>
    <t>Fabrication, galvanising and supply of Standard 220 kV Tower CTGincluding nuts, bolts, all type of washers, packplates, step bolts andgusset plates excluding foundation bolts</t>
  </si>
  <si>
    <t>Fabrication, galvanising and supply of Standard 220 kV Tower CTHincluding nuts, bolts, all type of washers, packplates, step bolts andgusset plates excluding foundation bolts</t>
  </si>
  <si>
    <t>Fabrication, galvanising and supply of Standard 220 kV Tower CTIincluding nuts, bolts, all type of washers, packplates, step bolts andgusset plates excluding foundation bolts</t>
  </si>
  <si>
    <t>Fabrication, galvanising and supply of Standard 220 kV Tower CTJincluding nuts, bolts, all type of washers, packplates, step bolts andgusset plates excluding foundation bolts</t>
  </si>
  <si>
    <t>Fabrication, galvanising and supply of Standard 220 kV Gantry B1including nuts, bolts, all type of washers, packplates, step bolts andgusset plates excluding foundation bolts</t>
  </si>
  <si>
    <t>Fabrication, galvanising and supply of Standard 220 kV Gantry BG1including nuts, bolts, all type of washers, packplates, step bolts andgusset plates excluding foundation bolts</t>
  </si>
  <si>
    <t>Fabrication, galvanising and supply of 40mm dia foundation boltsincluding nuts, checknuts, washers and packplates.</t>
  </si>
  <si>
    <t>B</t>
  </si>
  <si>
    <t>C</t>
  </si>
  <si>
    <t>D</t>
  </si>
  <si>
    <t>E</t>
  </si>
  <si>
    <t>F</t>
  </si>
  <si>
    <t>G</t>
  </si>
  <si>
    <t>H</t>
  </si>
  <si>
    <t xml:space="preserve">INST 220KV EQUIPMENTS                   </t>
  </si>
  <si>
    <t xml:space="preserve">INST CRP &amp; SAS                          </t>
  </si>
  <si>
    <t xml:space="preserve">INST ERECTION HARDWARE                  </t>
  </si>
  <si>
    <t xml:space="preserve">INST STRUCTURES                         </t>
  </si>
  <si>
    <t xml:space="preserve">INST POWER &amp; CONTROL CABLES             </t>
  </si>
  <si>
    <t xml:space="preserve">CIVIL WORKS                             </t>
  </si>
  <si>
    <t xml:space="preserve">INST ILLUMINATION                       </t>
  </si>
  <si>
    <t xml:space="preserve">220kV, 40kA GIS Equipment               </t>
  </si>
  <si>
    <t xml:space="preserve">220kV HGIS/MTS                          </t>
  </si>
  <si>
    <t xml:space="preserve">CRP for 420kV Bays with SAS             </t>
  </si>
  <si>
    <t xml:space="preserve">Civil works                             </t>
  </si>
  <si>
    <t xml:space="preserve">INSTALLATION OF POWER &amp; CONTROL CABLE   </t>
  </si>
  <si>
    <t xml:space="preserve">Foundation Bolts - Erection             </t>
  </si>
  <si>
    <t>245 kV,1 phase Bus Post Insulator (except for Line Traps)</t>
  </si>
  <si>
    <t>Augmentation of   Substation automation System for 220kV bay as per Technical Specification</t>
  </si>
  <si>
    <t>Erection Hardware for 220kV layout (Double Main and Transfer Scheme as per SLD)-Line Bay as per specification</t>
  </si>
  <si>
    <t>220KV SUSPENSION INSULATOR STRING  AND ASSOCIATED HARDWARE FITTINGS WITH DROP CLAMP SUITABLE FOR SINGLR CONDUCTOR</t>
  </si>
  <si>
    <t>220KV  TENSION INSULATOR STRING AND ASSOCIATED HARDWARE FITTINGS WITH TURN BUCKLE SUITABLE FOR SINGLE CONDUCTOR</t>
  </si>
  <si>
    <t>Erection of Pipe Structure - 220 kV 1-Phase CT including nuts, bolts, all type of washers, packplates, step bolts and gusset platesexcluding foundation bolts</t>
  </si>
  <si>
    <t>Erection of Pipe Structure - 220 kV 1-Phase CVT including nuts, bolts, all type of washers, packplates, step bolts and gusset platesexcluding foundation bolts</t>
  </si>
  <si>
    <t>Erection of Pipe Structure - 220 kV 3-Phase ISOLATOR including nuts, bolts, all type of washers, packplates, step bolts and gussetplates excluding foundation bolts</t>
  </si>
  <si>
    <t>Erection of Pipe Structure - 220 kV 1-Phase SA including nuts, bolts, all type of washers, packplates, step bolts and gusset platesexcluding foundation bolts</t>
  </si>
  <si>
    <t>Erection of Pipe Structure - 220 kV 1-Phase BPI including nuts, bolts, all type of washers, packplates, step bolts and gusset platesexcluding foundation bolts</t>
  </si>
  <si>
    <t>Erection of Pipe Structure - 220 kV 1-Phase High BPI including nuts, bolts, all type of washers, packplates, step bolts and gussetplates excluding foundation bolts</t>
  </si>
  <si>
    <t>Providing and laying of Reinforced Cement Concrete 1:1.5:3 including pre cast, shuttering, Grouting of pockets &amp; underpinning butexcluding steel reinforcement</t>
  </si>
  <si>
    <t>Removing,cleaning and washing of existing stones and respreading of stones in switchyard excluding PCC</t>
  </si>
  <si>
    <t>Lighting Fixture LED Luminaires type FL2 as per tech. specifications</t>
  </si>
  <si>
    <t>500MVA, 400KV/220/33 KV, 3-phase Autotransformer excluding insulating oil</t>
  </si>
  <si>
    <t>Digital RTCC Panel consist of digital RTCC relays as per technical specification</t>
  </si>
  <si>
    <t>220KV, 1600 Amps, Single phase GIS bus duct</t>
  </si>
  <si>
    <t>245kV, 1600A, 40kA Single phase SF6 to Air Bushing</t>
  </si>
  <si>
    <t>245kV, 1600 A, DM Type  SF6 MTS/HYBRID GIS  ICT/LINEfeeder baySwitchgear Assembly as per Section-Project, Technical specification .</t>
  </si>
  <si>
    <t>420kV, 3150A, 50kA Circuit Breaker(3-Phase) without closing resistor(withsupport structure)</t>
  </si>
  <si>
    <t>420KV, 1-PHASE BUS POST INSULATORS</t>
  </si>
  <si>
    <t>Erection Hardware for 400kV I type layout-Transformer bay as per specification</t>
  </si>
  <si>
    <t>400KV  TENSION INSULATOR STRING  AND ASSOCIATED HARDWARE FITTINGS WITHOUT TURN BUCKLE SUITABLE FOR QUAD CONDUCTOR</t>
  </si>
  <si>
    <t>400KV   TENSION INSULATOR STRING  AND ASSOCIATED HARDWARE FITTINGS WITH TURN BUCKLE SUITABLE FOR QUAD CONDUCTOR</t>
  </si>
  <si>
    <t>400KV SUSPENSION INSULATOR STRING  AND ASSOCIATED HARDWARE FITTINGS WITH DROP CLAMP SUITABLE FOR QUAD CONDUCTOR</t>
  </si>
  <si>
    <t>Erection Hardware for 220kV DM type layout-Transformer bay as per technical specification</t>
  </si>
  <si>
    <t>40 mm MS rod for Main Earthmat</t>
  </si>
  <si>
    <t>400kV Circuit Breaker Relay Panel (with Automation)</t>
  </si>
  <si>
    <t>400kV Transformer Protection Panel (For both HV &amp; MV side)-(with Automation)</t>
  </si>
  <si>
    <t>220kV Circuit Breaker Relay Panel (with Automation)</t>
  </si>
  <si>
    <t>Augmentation of existing 220kV bus bar protection scheme.(No. of bays as per specification)-(with Automation)</t>
  </si>
  <si>
    <t>Augmentation of   Substation automation System for 400kV Tie bay as per Technical Specification</t>
  </si>
  <si>
    <t>Augmentation of   Substation automation System for 400kV Main bay as per Technical Specification</t>
  </si>
  <si>
    <t>HVW spray system, Hydrant system and complete U/G &amp; O/G piping and accessories etc. out side the pump house  for 400kV, 3-phaseAutotransformer</t>
  </si>
  <si>
    <t>Fire Wall Mounted LED Luminarie Type FL-2 (250W)</t>
  </si>
  <si>
    <t>Stone filling (40 mm size) for transformer/Reactor foundation</t>
  </si>
  <si>
    <t>External finishing / painting of fire wall (water proofing cement paint) (DSR 13.44.1)</t>
  </si>
  <si>
    <t xml:space="preserve"> Construction of rail cum road as per drawing including all item such as excavation,compactions, rolling watering, WBM etc. butexcluding concrete reinforcement and structural steel-Section having four rails for auto transformer.</t>
  </si>
  <si>
    <t>RCC culverts and cable trench crossings including supplying and laying hume pipe 250mm dia of grade (NP-3) excluding concrete as perspecification.</t>
  </si>
  <si>
    <t>RCC culverts and cable trench crossings including supplying and laying hume pipe 300mm dia of grade (NP-3) excluding concrete as perspecification.</t>
  </si>
  <si>
    <t>RCC culverts and cable trench crossings including supplying and laying hume pipe 450mm dia of grade (NP-3) excluding concrete as perspecification.</t>
  </si>
  <si>
    <t xml:space="preserve"> Dismantling of existing -concrete road</t>
  </si>
  <si>
    <t>Erection of 24mm dia foundation bolts including nuts, checknuts, washers and packplates</t>
  </si>
  <si>
    <t>Erection Hardware for 400kV I type layout-Any feeder Extn. on existing half dia. as per specification</t>
  </si>
  <si>
    <t>400KV SUSPENSION INSULATOR STRING  AND ASSOCIATED HARDWARE FITTINGS WITH DROP CLAMP SUITABLE FOR TWIN CONDUCTOR</t>
  </si>
  <si>
    <t>Erection Hardware for 220kV layout (Double Main and Transfer Scheme as per SLD)-Transformer Bay as per specification</t>
  </si>
  <si>
    <t>Erection Hardware for 220kV layout (Double Main and Transfer Scheme as per SLD)-Bus work (two Bay) as per specification</t>
  </si>
  <si>
    <t>220KV SUSPENSION INSULATOR STRING  AND ASSOCIATED HARDWARE FITTINGS WITH DROP CLAMP SUITABLE FOR TWIN CONDUCTOR</t>
  </si>
  <si>
    <t>220KV SUSPENSION INSULATOR STRING  AND ASSOCIATED HARDWARE FITTINGS WITH THROUGH CLAMP SUITABLE FOR TWIN CONDUCTOR</t>
  </si>
  <si>
    <t>220KV  TENSION INSULATOR STRING  AND ASSOCIATED HARDWARE FITTINGS WITHOUT TURN BUCKLE SUITABLE FOR QUAD CONDUCTOR</t>
  </si>
  <si>
    <t>220KV  TENSION INSULATOR STRING  AND ASSOCIATED HARDWARE FITTINGS WITHOUT TURN BUCKLE SUITABLE FOR TWIN CONDUCTOR</t>
  </si>
  <si>
    <t>220KV  TENSION INSULATOR STRING  AND ASSOCIATED HARDWARE FITTINGS WITH TURN BUCKLE SUITABLE FOR QUAD CONDUCTOR</t>
  </si>
  <si>
    <t>220KV  TENSION INSULATOR STRING  AND ASSOCIATED HARDWARE FITTINGS WITH TURN BUCKLE SUITABLE FOR TWIN CONDUCTOR</t>
  </si>
  <si>
    <t>Visual monitoring system for watch &amp; ward</t>
  </si>
  <si>
    <t>Erection of Std 220 kV Tower CC including nuts, bolts, all type of washers, packplates, step bolts and gusset plates excludingfoundation bolts</t>
  </si>
  <si>
    <t>Erection of Std 220 kV Tower CTG including nuts, bolts, all type of washers, packplates, step bolts and gusset plates excludingfoundation bolts</t>
  </si>
  <si>
    <t>Erection of Std 220 kV Tower CTH including nuts, bolts, all type of washers, packplates, step bolts and gusset plates excludingfoundation bolts</t>
  </si>
  <si>
    <t>Erection of Std 220 kV Tower CTI including nuts, bolts, all type of washers, packplates, step bolts and gusset plates excludingfoundation bolts</t>
  </si>
  <si>
    <t>Erection of Std 220 kV Tower CTJ including nuts, bolts, all type of washers, packplates, step bolts and gusset plates excludingfoundation bolts</t>
  </si>
  <si>
    <t>Erection of Std 220 kV Gantry B1 including nuts, bolts, all type of washers, packplates, step bolts and gusset plates excludingfoundation bolts</t>
  </si>
  <si>
    <t>Erection of Std 220 kV Gantry BG1 including nuts, bolts, all type of washers, packplates, step bolts and gusset plates excludingfoundation bolts</t>
  </si>
  <si>
    <t>Erection of 40mm dia foundation bolts including nuts, checknuts, washers and packplates.</t>
  </si>
  <si>
    <t>Construction of rail cum road as per drawing including all item such as excavation,compactions, rolling watering, WBM etc. butexcluding concrete reinforcement and structural steel-Section having four rails</t>
  </si>
  <si>
    <t>Removing,cleaning and washing of existing stones and respreading of stones in switchyard after doing anti-weed treatment excludingPCC</t>
  </si>
  <si>
    <t>Supplying, filling and compacting CNS material as per specification under floors, foundations, roads, cable trenches, drains etc inlayers not exceeding 200 mm thickness</t>
  </si>
  <si>
    <t xml:space="preserve"> Construction of rail cum road as per drawing including all item such as excavation,compactions, rolling watering, WBM etc. butexcluding concrete reinforcement and structural steel-Section having two rails for Reactor.</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</si>
  <si>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</si>
  <si>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</si>
  <si>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765kV, 3150A, 50kA single phase Circuit Breaker with Support Structure</t>
  </si>
  <si>
    <t>Erection of 765 kV, 1-Phase, Bus Post Insulator (except wave Traps)</t>
  </si>
  <si>
    <t>145kV, 1-Phase, Bus post insulators</t>
  </si>
  <si>
    <t>Erection Hardware for 765kV I type layout-Line Reactors as per specification</t>
  </si>
  <si>
    <t>Augmentation of   Substation automation System for 765kV Switchable Line Reactor Bay as per Technical Specification</t>
  </si>
  <si>
    <t>HVW spray system, Hydrant system and complete U/G &amp; O/G piping and accessories etc. out side the pump house for 765/âˆš3 kV SinglePhase Reactor</t>
  </si>
  <si>
    <t>Erection of Std 765 kV Support Structure 1-Phase BPI including nuts, bolts, all type of washers, packplates, step bolts and gussetplates excluding foundation bolts</t>
  </si>
  <si>
    <t>Erection of Std 765 kV Support Structure 1-Phase LA including nuts, bolts, all type of washers, packplates, step bolts and gussetplates excluding foundation bolts</t>
  </si>
  <si>
    <t>Standard Pipe Structure for 132kV BPI (excluding wave trap)</t>
  </si>
  <si>
    <t>Spec. No.: 5002001872/TRANSFORMER/DOM/A03-CC CS-4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</si>
</sst>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0">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i/>
      <sz val="11"/>
      <name val="Times New Roman"/>
      <family val="1"/>
    </font>
    <font>
      <b/>
      <sz val="11"/>
      <color theme="1"/>
      <name val="Calibri"/>
      <family val="2"/>
      <scheme val="minor"/>
    </font>
  </fonts>
  <fills count="2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8" fillId="0" borderId="1">
      <alignment horizontal="right"/>
    </xf>
    <xf numFmtId="169" fontId="75"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5" fontId="1" fillId="0" borderId="0"/>
    <xf numFmtId="165"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684">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4" fontId="27" fillId="0" borderId="0" xfId="211" applyNumberFormat="1" applyFont="1" applyFill="1" applyBorder="1" applyAlignment="1" applyProtection="1">
      <alignment horizontal="center" vertical="center" wrapText="1"/>
      <protection hidden="1"/>
    </xf>
    <xf numFmtId="164"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79"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6"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7" fontId="33" fillId="0" borderId="0" xfId="11" applyNumberFormat="1" applyFont="1" applyFill="1" applyBorder="1" applyAlignment="1" applyProtection="1">
      <alignment horizontal="center" vertical="center"/>
      <protection hidden="1"/>
    </xf>
    <xf numFmtId="170" fontId="33" fillId="0" borderId="0" xfId="211" quotePrefix="1" applyNumberFormat="1" applyFont="1" applyFill="1" applyBorder="1" applyAlignment="1" applyProtection="1">
      <alignment horizontal="left" vertical="center" wrapText="1"/>
      <protection hidden="1"/>
    </xf>
    <xf numFmtId="170" fontId="33" fillId="0" borderId="0" xfId="211" applyNumberFormat="1" applyFont="1" applyFill="1" applyBorder="1" applyAlignment="1" applyProtection="1">
      <alignment horizontal="left" vertical="center" wrapText="1"/>
      <protection hidden="1"/>
    </xf>
    <xf numFmtId="164"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5"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4"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7" fontId="15" fillId="0" borderId="0" xfId="0" applyNumberFormat="1" applyFont="1" applyFill="1" applyBorder="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Fill="1" applyBorder="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79"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7"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79"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7"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7"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4"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4"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4"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7"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7"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7"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4"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4"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4"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69"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0" fontId="87" fillId="0" borderId="0" xfId="0" applyFont="1" applyAlignment="1" applyProtection="1">
      <alignment vertical="top" wrapText="1"/>
      <protection hidden="1"/>
    </xf>
    <xf numFmtId="0" fontId="85" fillId="11"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39" fillId="0" borderId="0" xfId="0" applyFont="1" applyAlignment="1" applyProtection="1">
      <alignment vertical="top"/>
    </xf>
    <xf numFmtId="0" fontId="4" fillId="0" borderId="0" xfId="0" applyFont="1" applyAlignment="1" applyProtection="1">
      <alignment vertical="top"/>
    </xf>
    <xf numFmtId="0" fontId="4" fillId="0" borderId="0" xfId="0" applyNumberFormat="1" applyFont="1" applyFill="1" applyBorder="1" applyAlignment="1" applyProtection="1">
      <alignment vertical="top"/>
    </xf>
    <xf numFmtId="164" fontId="4" fillId="0" borderId="4" xfId="0" applyNumberFormat="1" applyFont="1" applyFill="1" applyBorder="1" applyAlignment="1" applyProtection="1">
      <alignment horizontal="center" vertical="top" wrapText="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Fill="1" applyBorder="1" applyAlignment="1" applyProtection="1">
      <alignment horizontal="right" vertical="top"/>
      <protection hidden="1"/>
    </xf>
    <xf numFmtId="9" fontId="4" fillId="0" borderId="4" xfId="0" applyNumberFormat="1" applyFont="1" applyFill="1" applyBorder="1" applyAlignment="1" applyProtection="1">
      <alignment horizontal="center" vertical="top" wrapText="1"/>
    </xf>
    <xf numFmtId="1" fontId="5" fillId="0" borderId="0" xfId="206" applyNumberFormat="1" applyFont="1" applyAlignment="1" applyProtection="1">
      <alignment horizontal="center" vertical="center"/>
      <protection hidden="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5" fillId="0" borderId="0" xfId="212" applyNumberFormat="1" applyFont="1" applyFill="1" applyBorder="1" applyAlignment="1" applyProtection="1">
      <alignment horizontal="center" vertical="center" wrapText="1"/>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5" fillId="12" borderId="4" xfId="0" applyNumberFormat="1" applyFont="1" applyFill="1" applyBorder="1" applyAlignment="1" applyProtection="1">
      <alignment vertical="top" wrapText="1"/>
    </xf>
    <xf numFmtId="0" fontId="105" fillId="12"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pplyProtection="1">
      <alignment vertical="top"/>
    </xf>
    <xf numFmtId="2" fontId="5" fillId="13"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pplyProtection="1">
      <alignment vertical="top" wrapText="1"/>
    </xf>
    <xf numFmtId="1" fontId="5"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Border="1" applyAlignment="1" applyProtection="1">
      <alignment horizontal="center" vertical="top" wrapText="1"/>
    </xf>
    <xf numFmtId="164" fontId="4" fillId="13" borderId="0" xfId="0" applyNumberFormat="1" applyFont="1" applyFill="1" applyBorder="1" applyAlignment="1" applyProtection="1">
      <alignment horizontal="center" vertical="top" wrapText="1"/>
    </xf>
    <xf numFmtId="1" fontId="4" fillId="13" borderId="0" xfId="0" applyNumberFormat="1"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NumberFormat="1" applyFont="1" applyFill="1" applyBorder="1" applyAlignment="1" applyProtection="1">
      <alignment horizontal="center" vertical="top" wrapText="1"/>
    </xf>
    <xf numFmtId="0" fontId="15" fillId="15" borderId="34" xfId="0" applyFont="1" applyFill="1" applyBorder="1" applyAlignment="1" applyProtection="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NumberFormat="1" applyFont="1" applyFill="1" applyBorder="1" applyAlignment="1" applyProtection="1">
      <alignment horizontal="center" vertical="top" wrapText="1"/>
    </xf>
    <xf numFmtId="0" fontId="106"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3" borderId="4" xfId="0" applyFont="1" applyFill="1" applyBorder="1" applyAlignment="1" applyProtection="1">
      <alignment horizontal="left" vertical="top" wrapText="1"/>
    </xf>
    <xf numFmtId="4" fontId="15" fillId="13" borderId="4" xfId="11" applyNumberFormat="1" applyFont="1" applyFill="1" applyBorder="1" applyAlignment="1" applyProtection="1">
      <alignment vertical="top" wrapText="1"/>
    </xf>
    <xf numFmtId="0" fontId="68" fillId="13" borderId="4" xfId="0" applyNumberFormat="1" applyFont="1" applyFill="1" applyBorder="1" applyAlignment="1" applyProtection="1">
      <alignment vertical="top"/>
    </xf>
    <xf numFmtId="0" fontId="15" fillId="13" borderId="4" xfId="0" applyFont="1" applyFill="1" applyBorder="1" applyAlignment="1" applyProtection="1">
      <alignment horizontal="left" vertical="center" wrapText="1"/>
      <protection hidden="1"/>
    </xf>
    <xf numFmtId="180"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Fill="1" applyBorder="1" applyAlignment="1" applyProtection="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NumberFormat="1" applyFont="1" applyFill="1" applyBorder="1" applyAlignment="1" applyProtection="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0" fillId="0" borderId="0" xfId="0" applyNumberFormat="1" applyFont="1" applyFill="1" applyBorder="1" applyAlignment="1" applyProtection="1">
      <alignment vertical="top"/>
    </xf>
    <xf numFmtId="0" fontId="94" fillId="0" borderId="0" xfId="0" applyFont="1" applyAlignment="1" applyProtection="1">
      <alignment horizontal="right" vertical="top"/>
    </xf>
    <xf numFmtId="0" fontId="15" fillId="0" borderId="5" xfId="0" applyNumberFormat="1" applyFont="1" applyFill="1" applyBorder="1" applyAlignment="1" applyProtection="1">
      <alignment horizontal="left" vertical="top"/>
    </xf>
    <xf numFmtId="0" fontId="15" fillId="0" borderId="5" xfId="0" applyNumberFormat="1" applyFont="1" applyFill="1" applyBorder="1" applyAlignment="1" applyProtection="1">
      <alignment horizontal="justify" vertical="top"/>
    </xf>
    <xf numFmtId="0" fontId="15" fillId="0" borderId="5" xfId="0" applyNumberFormat="1" applyFont="1" applyFill="1" applyBorder="1" applyAlignment="1" applyProtection="1">
      <alignment horizontal="center" vertical="top"/>
    </xf>
    <xf numFmtId="0" fontId="15" fillId="0" borderId="5" xfId="0" applyNumberFormat="1" applyFont="1" applyFill="1" applyBorder="1" applyAlignment="1" applyProtection="1">
      <alignmen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Alignment="1" applyProtection="1">
      <alignment horizontal="center"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27" fillId="0" borderId="0" xfId="0"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top"/>
    </xf>
    <xf numFmtId="0" fontId="15" fillId="0" borderId="4" xfId="0" applyNumberFormat="1" applyFont="1" applyFill="1" applyBorder="1" applyAlignment="1" applyProtection="1">
      <alignment horizontal="center" vertical="top"/>
    </xf>
    <xf numFmtId="0" fontId="15" fillId="0" borderId="14" xfId="0" applyNumberFormat="1" applyFont="1" applyFill="1" applyBorder="1" applyAlignment="1" applyProtection="1">
      <alignment horizontal="center" vertical="top"/>
    </xf>
    <xf numFmtId="0" fontId="59" fillId="0" borderId="0" xfId="0" applyFont="1" applyFill="1" applyBorder="1" applyAlignment="1" applyProtection="1">
      <alignment horizontal="center" vertical="top"/>
    </xf>
    <xf numFmtId="0" fontId="0" fillId="7" borderId="4" xfId="0" applyNumberFormat="1" applyFont="1" applyFill="1" applyBorder="1" applyAlignment="1" applyProtection="1">
      <alignment horizontal="center" vertical="top" wrapText="1"/>
    </xf>
    <xf numFmtId="0" fontId="15" fillId="7" borderId="4" xfId="211" applyFont="1" applyFill="1" applyBorder="1" applyAlignment="1" applyProtection="1">
      <alignment horizontal="center" vertical="top" wrapText="1"/>
    </xf>
    <xf numFmtId="2" fontId="0" fillId="7" borderId="4" xfId="0" applyNumberFormat="1" applyFont="1" applyFill="1" applyBorder="1" applyAlignment="1" applyProtection="1">
      <alignment horizontal="right"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7"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Alignment="1" applyProtection="1">
      <alignment horizontal="center"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vertical="top"/>
      <protection hidden="1"/>
    </xf>
    <xf numFmtId="1" fontId="99" fillId="15" borderId="4" xfId="0" applyNumberFormat="1" applyFont="1" applyFill="1" applyBorder="1" applyAlignment="1" applyProtection="1">
      <alignment horizontal="center" vertical="center" wrapText="1"/>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center" vertical="top"/>
    </xf>
    <xf numFmtId="0" fontId="23" fillId="15" borderId="4" xfId="0" applyNumberFormat="1" applyFont="1" applyFill="1" applyBorder="1" applyAlignment="1" applyProtection="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pplyProtection="1">
      <alignment vertical="top" wrapText="1"/>
    </xf>
    <xf numFmtId="1" fontId="23" fillId="15" borderId="4" xfId="0" applyNumberFormat="1" applyFont="1" applyFill="1" applyBorder="1" applyAlignment="1" applyProtection="1">
      <alignment horizontal="center" vertical="center"/>
    </xf>
    <xf numFmtId="1" fontId="101" fillId="15" borderId="4" xfId="0" applyNumberFormat="1" applyFont="1" applyFill="1" applyBorder="1" applyAlignment="1" applyProtection="1">
      <alignment horizontal="center" vertical="center"/>
    </xf>
    <xf numFmtId="1" fontId="101" fillId="15" borderId="4" xfId="0" applyNumberFormat="1" applyFont="1" applyFill="1" applyBorder="1" applyAlignment="1" applyProtection="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NumberFormat="1" applyFont="1" applyFill="1" applyBorder="1" applyAlignment="1" applyProtection="1">
      <alignment horizontal="center" vertical="center"/>
    </xf>
    <xf numFmtId="0" fontId="18" fillId="0" borderId="0" xfId="197" applyFont="1" applyAlignment="1" applyProtection="1">
      <alignment horizontal="center"/>
      <protection hidden="1"/>
    </xf>
    <xf numFmtId="0" fontId="107" fillId="0" borderId="0" xfId="197" applyFont="1" applyFill="1" applyBorder="1" applyAlignment="1" applyProtection="1">
      <alignment horizontal="center" vertical="center"/>
      <protection hidden="1"/>
    </xf>
    <xf numFmtId="0" fontId="0" fillId="0" borderId="4" xfId="0" applyBorder="1" applyAlignment="1">
      <alignment horizontal="left" vertical="top" wrapText="1"/>
    </xf>
    <xf numFmtId="0" fontId="18" fillId="0" borderId="0" xfId="0" applyFont="1" applyAlignment="1">
      <alignment horizontal="left" vertical="top" wrapText="1"/>
    </xf>
    <xf numFmtId="9" fontId="0" fillId="0" borderId="4" xfId="0" applyNumberFormat="1" applyBorder="1" applyAlignment="1">
      <alignment horizontal="center" vertical="center" wrapText="1"/>
    </xf>
    <xf numFmtId="0" fontId="50" fillId="0" borderId="0" xfId="194" applyFont="1" applyAlignment="1" applyProtection="1">
      <alignment vertical="top" wrapText="1"/>
    </xf>
    <xf numFmtId="2" fontId="0" fillId="0" borderId="4" xfId="200" applyNumberFormat="1" applyFont="1" applyFill="1" applyBorder="1" applyAlignment="1" applyProtection="1">
      <alignment horizontal="center" vertical="top" wrapText="1"/>
      <protection locked="0" hidden="1"/>
    </xf>
    <xf numFmtId="0" fontId="0" fillId="0" borderId="4" xfId="0" applyBorder="1" applyAlignment="1">
      <alignment horizontal="center" vertical="top" wrapText="1"/>
    </xf>
    <xf numFmtId="43" fontId="15" fillId="7" borderId="4" xfId="11" applyFont="1" applyFill="1" applyBorder="1" applyAlignment="1" applyProtection="1">
      <alignment horizontal="center" vertical="top"/>
    </xf>
    <xf numFmtId="43" fontId="0" fillId="2" borderId="0" xfId="11" applyFont="1" applyFill="1" applyBorder="1" applyAlignment="1" applyProtection="1">
      <alignment horizontal="center" vertical="top"/>
    </xf>
    <xf numFmtId="0" fontId="15" fillId="0" borderId="0" xfId="0" applyFont="1" applyFill="1" applyBorder="1" applyAlignment="1" applyProtection="1">
      <alignment horizontal="center" vertical="top"/>
    </xf>
    <xf numFmtId="1" fontId="4" fillId="0" borderId="4" xfId="200" applyNumberFormat="1" applyFont="1" applyFill="1" applyBorder="1" applyAlignment="1" applyProtection="1">
      <alignment horizontal="center" vertical="top" wrapText="1"/>
      <protection locked="0"/>
    </xf>
    <xf numFmtId="0" fontId="14" fillId="0" borderId="14" xfId="205" applyFont="1" applyFill="1" applyBorder="1" applyAlignment="1" applyProtection="1">
      <alignment vertical="top"/>
      <protection hidden="1"/>
    </xf>
    <xf numFmtId="0" fontId="14" fillId="0" borderId="3" xfId="205" applyFont="1" applyFill="1" applyBorder="1" applyAlignment="1" applyProtection="1">
      <alignment vertical="top"/>
      <protection hidden="1"/>
    </xf>
    <xf numFmtId="0" fontId="14" fillId="0" borderId="15" xfId="205" applyFont="1" applyFill="1" applyBorder="1" applyAlignment="1" applyProtection="1">
      <alignment vertical="top"/>
      <protection hidden="1"/>
    </xf>
    <xf numFmtId="0" fontId="85" fillId="11" borderId="15" xfId="0" applyNumberFormat="1" applyFont="1" applyFill="1" applyBorder="1" applyAlignment="1" applyProtection="1">
      <alignment horizontal="left" vertical="top"/>
    </xf>
    <xf numFmtId="0" fontId="85" fillId="11" borderId="14" xfId="214" applyFont="1" applyFill="1" applyBorder="1" applyAlignment="1">
      <alignment vertical="top" wrapText="1"/>
    </xf>
    <xf numFmtId="0" fontId="85" fillId="11" borderId="3" xfId="214" applyFont="1" applyFill="1" applyBorder="1" applyAlignment="1">
      <alignment vertical="top" wrapText="1"/>
    </xf>
    <xf numFmtId="0" fontId="85" fillId="11" borderId="15" xfId="214" applyFont="1" applyFill="1" applyBorder="1" applyAlignment="1">
      <alignment vertical="top" wrapText="1"/>
    </xf>
    <xf numFmtId="0" fontId="100" fillId="15" borderId="4" xfId="0" applyNumberFormat="1" applyFont="1" applyFill="1" applyBorder="1" applyAlignment="1" applyProtection="1">
      <alignment horizontal="center" vertical="center" wrapText="1"/>
    </xf>
    <xf numFmtId="10" fontId="100" fillId="15" borderId="4" xfId="0" applyNumberFormat="1" applyFont="1" applyFill="1" applyBorder="1" applyAlignment="1" applyProtection="1">
      <alignment horizontal="center" vertical="center" wrapText="1"/>
    </xf>
    <xf numFmtId="0" fontId="100" fillId="15" borderId="4" xfId="0" applyNumberFormat="1" applyFont="1" applyFill="1" applyBorder="1" applyAlignment="1" applyProtection="1">
      <alignment horizontal="center" vertical="center"/>
    </xf>
    <xf numFmtId="0" fontId="105" fillId="12" borderId="4" xfId="0" applyNumberFormat="1" applyFont="1" applyFill="1" applyBorder="1" applyAlignment="1" applyProtection="1">
      <alignment vertical="center" wrapText="1"/>
    </xf>
    <xf numFmtId="0" fontId="0" fillId="0" borderId="4" xfId="0" applyBorder="1" applyAlignment="1">
      <alignment vertical="center"/>
    </xf>
    <xf numFmtId="0" fontId="0" fillId="0" borderId="4" xfId="200" applyNumberFormat="1" applyFont="1" applyFill="1" applyBorder="1" applyAlignment="1" applyProtection="1">
      <alignment horizontal="left" vertical="center" wrapText="1"/>
      <protection locked="0" hidden="1"/>
    </xf>
    <xf numFmtId="0" fontId="0" fillId="0" borderId="4" xfId="200" applyNumberFormat="1" applyFont="1" applyFill="1" applyBorder="1" applyAlignment="1" applyProtection="1">
      <alignment horizontal="center" vertical="center" wrapText="1"/>
      <protection locked="0" hidden="1"/>
    </xf>
    <xf numFmtId="2" fontId="0" fillId="0" borderId="4" xfId="200" applyNumberFormat="1" applyFont="1" applyFill="1" applyBorder="1" applyAlignment="1" applyProtection="1">
      <alignment horizontal="center" vertical="center" wrapText="1"/>
      <protection locked="0" hidden="1"/>
    </xf>
    <xf numFmtId="2" fontId="94" fillId="0" borderId="4" xfId="0" applyNumberFormat="1" applyFont="1" applyFill="1" applyBorder="1" applyAlignment="1" applyProtection="1">
      <alignment horizontal="center" vertical="center" wrapText="1"/>
    </xf>
    <xf numFmtId="0" fontId="0" fillId="0" borderId="4" xfId="0" applyBorder="1" applyAlignment="1">
      <alignment vertical="center" wrapText="1"/>
    </xf>
    <xf numFmtId="0" fontId="94" fillId="6" borderId="4" xfId="0" applyNumberFormat="1" applyFont="1" applyFill="1" applyBorder="1" applyAlignment="1" applyProtection="1">
      <alignment horizontal="center" vertical="center" wrapText="1"/>
    </xf>
    <xf numFmtId="43" fontId="94" fillId="6" borderId="4" xfId="11" applyFont="1" applyFill="1" applyBorder="1" applyAlignment="1" applyProtection="1">
      <alignment horizontal="right" vertical="center"/>
    </xf>
    <xf numFmtId="0" fontId="94" fillId="0" borderId="4" xfId="211" applyNumberFormat="1" applyFont="1" applyFill="1" applyBorder="1" applyAlignment="1" applyProtection="1">
      <alignment horizontal="center" vertical="center"/>
    </xf>
    <xf numFmtId="43" fontId="94" fillId="0" borderId="4" xfId="11" applyFont="1" applyFill="1" applyBorder="1" applyAlignment="1" applyProtection="1">
      <alignment horizontal="right" vertical="center"/>
    </xf>
    <xf numFmtId="0" fontId="94" fillId="0" borderId="4" xfId="0" applyNumberFormat="1" applyFont="1" applyFill="1" applyBorder="1" applyAlignment="1" applyProtection="1">
      <alignment vertical="center"/>
    </xf>
    <xf numFmtId="0" fontId="94" fillId="7" borderId="4" xfId="211" applyNumberFormat="1" applyFont="1" applyFill="1" applyBorder="1" applyAlignment="1" applyProtection="1">
      <alignment horizontal="center" vertical="center"/>
    </xf>
    <xf numFmtId="43" fontId="93" fillId="7" borderId="4" xfId="11" applyFont="1" applyFill="1" applyBorder="1" applyAlignment="1" applyProtection="1">
      <alignment horizontal="right" vertical="center"/>
    </xf>
    <xf numFmtId="43" fontId="94" fillId="7" borderId="4" xfId="11" applyFont="1" applyFill="1" applyBorder="1" applyAlignment="1" applyProtection="1">
      <alignment horizontal="right" vertical="center"/>
    </xf>
    <xf numFmtId="0" fontId="0" fillId="15" borderId="4" xfId="0" applyFill="1" applyBorder="1" applyAlignment="1">
      <alignment horizontal="left" vertical="center" wrapText="1"/>
    </xf>
    <xf numFmtId="0" fontId="0" fillId="15" borderId="4" xfId="200" applyNumberFormat="1" applyFont="1" applyFill="1" applyBorder="1" applyAlignment="1" applyProtection="1">
      <alignment horizontal="left" vertical="center" wrapText="1"/>
      <protection locked="0" hidden="1"/>
    </xf>
    <xf numFmtId="0" fontId="0" fillId="15" borderId="4" xfId="0" applyFill="1" applyBorder="1" applyAlignment="1">
      <alignment horizontal="center" vertical="center"/>
    </xf>
    <xf numFmtId="0" fontId="0" fillId="15" borderId="4" xfId="200" applyNumberFormat="1" applyFont="1" applyFill="1" applyBorder="1" applyAlignment="1" applyProtection="1">
      <alignment horizontal="center" vertical="center" wrapText="1"/>
      <protection locked="0" hidden="1"/>
    </xf>
    <xf numFmtId="0" fontId="0" fillId="15" borderId="4" xfId="0" applyFill="1" applyBorder="1" applyAlignment="1">
      <alignment horizontal="center" vertical="center" wrapText="1"/>
    </xf>
    <xf numFmtId="2" fontId="0" fillId="15" borderId="4" xfId="200" applyNumberFormat="1" applyFont="1" applyFill="1" applyBorder="1" applyAlignment="1" applyProtection="1">
      <alignment horizontal="center" vertical="center" wrapText="1"/>
      <protection locked="0" hidden="1"/>
    </xf>
    <xf numFmtId="9" fontId="0" fillId="15" borderId="4" xfId="0" applyNumberFormat="1" applyFill="1" applyBorder="1" applyAlignment="1">
      <alignment horizontal="center" vertical="center" wrapText="1"/>
    </xf>
    <xf numFmtId="2" fontId="5" fillId="15" borderId="4" xfId="200" applyNumberFormat="1" applyFont="1" applyFill="1" applyBorder="1" applyAlignment="1" applyProtection="1">
      <alignment horizontal="center" vertical="center" wrapText="1"/>
    </xf>
    <xf numFmtId="1" fontId="4" fillId="0" borderId="4" xfId="200" applyNumberFormat="1" applyFont="1" applyFill="1" applyBorder="1" applyAlignment="1" applyProtection="1">
      <alignment horizontal="left"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xf>
    <xf numFmtId="0" fontId="0" fillId="18" borderId="4" xfId="0" applyFill="1" applyBorder="1" applyAlignment="1">
      <alignment horizontal="left" vertical="top" wrapText="1"/>
    </xf>
    <xf numFmtId="2" fontId="0" fillId="18" borderId="4" xfId="200" applyNumberFormat="1" applyFont="1" applyFill="1" applyBorder="1" applyAlignment="1" applyProtection="1">
      <alignment horizontal="center" vertical="top" wrapText="1"/>
      <protection locked="0" hidden="1"/>
    </xf>
    <xf numFmtId="2" fontId="94" fillId="18" borderId="4" xfId="0" applyNumberFormat="1" applyFont="1" applyFill="1" applyBorder="1" applyAlignment="1" applyProtection="1">
      <alignment horizontal="center" vertical="top" wrapText="1"/>
    </xf>
    <xf numFmtId="2" fontId="4" fillId="0" borderId="4" xfId="20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xf>
    <xf numFmtId="0" fontId="0" fillId="0" borderId="0" xfId="200" applyNumberFormat="1" applyFont="1" applyFill="1" applyBorder="1" applyAlignment="1" applyProtection="1">
      <alignment vertical="center"/>
    </xf>
    <xf numFmtId="0" fontId="0" fillId="0" borderId="0" xfId="0" applyFont="1" applyAlignment="1" applyProtection="1">
      <alignment vertical="center"/>
    </xf>
    <xf numFmtId="0" fontId="93" fillId="0" borderId="4" xfId="0" applyNumberFormat="1" applyFont="1" applyFill="1" applyBorder="1" applyAlignment="1" applyProtection="1">
      <alignment horizontal="left" vertical="center"/>
    </xf>
    <xf numFmtId="10" fontId="93" fillId="0" borderId="4" xfId="0" applyNumberFormat="1" applyFont="1" applyFill="1" applyBorder="1" applyAlignment="1" applyProtection="1">
      <alignment horizontal="left" vertical="center"/>
    </xf>
    <xf numFmtId="0" fontId="93" fillId="0" borderId="4" xfId="0" applyNumberFormat="1" applyFont="1" applyFill="1" applyBorder="1" applyAlignment="1" applyProtection="1">
      <alignment horizontal="center" vertical="center"/>
    </xf>
    <xf numFmtId="0" fontId="93" fillId="0" borderId="4" xfId="0" applyNumberFormat="1" applyFont="1" applyFill="1" applyBorder="1" applyAlignment="1" applyProtection="1">
      <alignment vertical="center"/>
    </xf>
    <xf numFmtId="0" fontId="94" fillId="0" borderId="4" xfId="0" applyNumberFormat="1" applyFont="1" applyFill="1" applyBorder="1" applyAlignment="1" applyProtection="1">
      <alignment horizontal="right" vertical="center"/>
    </xf>
    <xf numFmtId="0" fontId="95" fillId="0" borderId="4" xfId="0" applyFont="1" applyBorder="1" applyAlignment="1" applyProtection="1">
      <alignment horizontal="left" vertical="center"/>
    </xf>
    <xf numFmtId="0" fontId="96" fillId="0" borderId="4" xfId="0" applyFont="1" applyBorder="1" applyAlignment="1" applyProtection="1">
      <alignment horizontal="center" vertical="center"/>
    </xf>
    <xf numFmtId="0" fontId="96" fillId="0" borderId="4" xfId="0" applyFont="1" applyBorder="1" applyAlignment="1" applyProtection="1">
      <alignment vertical="center"/>
    </xf>
    <xf numFmtId="0" fontId="94" fillId="0" borderId="4" xfId="0" applyFont="1" applyFill="1" applyBorder="1" applyAlignment="1" applyProtection="1">
      <alignment vertical="center"/>
    </xf>
    <xf numFmtId="0" fontId="94" fillId="0" borderId="4" xfId="0" applyFont="1" applyFill="1" applyBorder="1" applyAlignment="1" applyProtection="1">
      <alignment horizontal="center" vertical="center"/>
    </xf>
    <xf numFmtId="0" fontId="94" fillId="0" borderId="4" xfId="0" applyFont="1" applyBorder="1" applyAlignment="1" applyProtection="1">
      <alignment vertical="center"/>
    </xf>
    <xf numFmtId="0" fontId="94" fillId="5" borderId="4" xfId="0" applyFont="1" applyFill="1" applyBorder="1" applyAlignment="1" applyProtection="1">
      <alignment horizontal="left" vertical="center"/>
    </xf>
    <xf numFmtId="0" fontId="94" fillId="5" borderId="4" xfId="0" applyFont="1" applyFill="1" applyBorder="1" applyAlignment="1" applyProtection="1">
      <alignment vertical="center"/>
    </xf>
    <xf numFmtId="0" fontId="94" fillId="0" borderId="4" xfId="0" applyNumberFormat="1" applyFont="1" applyFill="1" applyBorder="1" applyAlignment="1" applyProtection="1">
      <alignment horizontal="center" vertical="center"/>
    </xf>
    <xf numFmtId="2" fontId="94" fillId="0" borderId="4" xfId="0" applyNumberFormat="1" applyFont="1" applyBorder="1" applyAlignment="1" applyProtection="1">
      <alignment vertical="center"/>
    </xf>
    <xf numFmtId="0" fontId="96" fillId="0" borderId="4" xfId="0" applyFont="1" applyBorder="1" applyAlignment="1" applyProtection="1">
      <alignment horizontal="left" vertical="center"/>
    </xf>
    <xf numFmtId="10" fontId="94" fillId="0" borderId="4" xfId="0" applyNumberFormat="1" applyFont="1" applyFill="1" applyBorder="1" applyAlignment="1" applyProtection="1">
      <alignment horizontal="center" vertical="center"/>
    </xf>
    <xf numFmtId="0" fontId="94" fillId="0" borderId="4" xfId="0" applyFont="1" applyBorder="1" applyAlignment="1" applyProtection="1">
      <alignment horizontal="left" vertical="center"/>
    </xf>
    <xf numFmtId="10" fontId="94" fillId="0" borderId="4" xfId="0" applyNumberFormat="1" applyFont="1" applyBorder="1" applyAlignment="1" applyProtection="1">
      <alignment horizontal="center" vertical="center"/>
    </xf>
    <xf numFmtId="1" fontId="94" fillId="0" borderId="4" xfId="0" applyNumberFormat="1" applyFont="1" applyBorder="1" applyAlignment="1" applyProtection="1">
      <alignment vertical="center"/>
    </xf>
    <xf numFmtId="0" fontId="94" fillId="0" borderId="4" xfId="0" applyFont="1" applyFill="1" applyBorder="1" applyAlignment="1" applyProtection="1">
      <alignment horizontal="left" vertical="center"/>
    </xf>
    <xf numFmtId="0" fontId="93" fillId="0" borderId="4" xfId="206" applyFont="1" applyBorder="1" applyAlignment="1" applyProtection="1">
      <alignment horizontal="center" vertical="center"/>
      <protection hidden="1"/>
    </xf>
    <xf numFmtId="0" fontId="94" fillId="0" borderId="4" xfId="0" applyNumberFormat="1" applyFont="1" applyFill="1" applyBorder="1" applyAlignment="1" applyProtection="1">
      <alignment horizontal="left" vertical="center"/>
      <protection hidden="1"/>
    </xf>
    <xf numFmtId="0" fontId="94" fillId="0" borderId="4" xfId="206" applyFont="1" applyBorder="1" applyAlignment="1" applyProtection="1">
      <alignment horizontal="left" vertical="center"/>
      <protection hidden="1"/>
    </xf>
    <xf numFmtId="10" fontId="93" fillId="0" borderId="4" xfId="0" applyNumberFormat="1" applyFont="1" applyFill="1" applyBorder="1" applyAlignment="1" applyProtection="1">
      <alignment horizontal="center" vertical="center"/>
    </xf>
    <xf numFmtId="0" fontId="94" fillId="0" borderId="4" xfId="206" applyFont="1" applyFill="1" applyBorder="1" applyAlignment="1" applyProtection="1">
      <alignment horizontal="left" vertical="center"/>
      <protection hidden="1"/>
    </xf>
    <xf numFmtId="2" fontId="94" fillId="0" borderId="4" xfId="0" applyNumberFormat="1" applyFont="1" applyBorder="1" applyAlignment="1" applyProtection="1">
      <alignment horizontal="center" vertical="center"/>
    </xf>
    <xf numFmtId="2" fontId="94" fillId="0" borderId="4" xfId="0" applyNumberFormat="1" applyFont="1" applyFill="1" applyBorder="1" applyAlignment="1" applyProtection="1">
      <alignment horizontal="center" vertical="center"/>
    </xf>
    <xf numFmtId="0" fontId="94" fillId="0" borderId="4" xfId="206" applyFont="1" applyFill="1" applyBorder="1" applyAlignment="1" applyProtection="1">
      <alignment vertical="center"/>
      <protection hidden="1"/>
    </xf>
    <xf numFmtId="10" fontId="94" fillId="0" borderId="4" xfId="206" applyNumberFormat="1" applyFont="1" applyFill="1" applyBorder="1" applyAlignment="1" applyProtection="1">
      <alignment vertical="center"/>
      <protection hidden="1"/>
    </xf>
    <xf numFmtId="0" fontId="95" fillId="0" borderId="4" xfId="0" applyFont="1" applyFill="1" applyBorder="1" applyAlignment="1" applyProtection="1">
      <alignment horizontal="left" vertical="center"/>
    </xf>
    <xf numFmtId="2" fontId="93" fillId="0" borderId="4" xfId="0" applyNumberFormat="1" applyFont="1" applyFill="1" applyBorder="1" applyAlignment="1" applyProtection="1">
      <alignment horizontal="center" vertical="center"/>
    </xf>
    <xf numFmtId="179" fontId="94" fillId="0" borderId="4" xfId="0" applyNumberFormat="1" applyFont="1" applyFill="1" applyBorder="1" applyAlignment="1" applyProtection="1">
      <alignment horizontal="center" vertical="center"/>
    </xf>
    <xf numFmtId="15" fontId="94" fillId="0" borderId="4" xfId="0" applyNumberFormat="1" applyFont="1" applyBorder="1" applyAlignment="1" applyProtection="1">
      <alignment vertical="center"/>
    </xf>
    <xf numFmtId="0" fontId="95" fillId="0" borderId="4" xfId="0" applyNumberFormat="1" applyFont="1" applyFill="1" applyBorder="1" applyAlignment="1" applyProtection="1">
      <alignment horizontal="left" vertical="center" wrapText="1"/>
    </xf>
    <xf numFmtId="0" fontId="96" fillId="0" borderId="4" xfId="0" applyNumberFormat="1" applyFont="1" applyFill="1" applyBorder="1" applyAlignment="1" applyProtection="1">
      <alignment horizontal="center" vertical="center" wrapText="1"/>
    </xf>
    <xf numFmtId="0" fontId="96" fillId="0" borderId="4" xfId="0" applyNumberFormat="1" applyFont="1" applyFill="1" applyBorder="1" applyAlignment="1" applyProtection="1">
      <alignment vertical="center" wrapText="1"/>
    </xf>
    <xf numFmtId="0" fontId="108" fillId="0" borderId="4" xfId="0" applyNumberFormat="1" applyFont="1" applyFill="1" applyBorder="1" applyAlignment="1" applyProtection="1">
      <alignment horizontal="right" vertical="center"/>
    </xf>
    <xf numFmtId="0" fontId="93" fillId="0" borderId="4" xfId="0" applyNumberFormat="1" applyFont="1" applyFill="1" applyBorder="1" applyAlignment="1" applyProtection="1">
      <alignment horizontal="center" vertical="center" wrapText="1"/>
      <protection hidden="1"/>
    </xf>
    <xf numFmtId="0" fontId="93" fillId="0" borderId="4" xfId="0" applyNumberFormat="1" applyFont="1" applyFill="1" applyBorder="1" applyAlignment="1" applyProtection="1">
      <alignment horizontal="center" vertical="center"/>
      <protection hidden="1"/>
    </xf>
    <xf numFmtId="0" fontId="39" fillId="0" borderId="4" xfId="0" applyNumberFormat="1" applyFont="1" applyFill="1" applyBorder="1" applyAlignment="1" applyProtection="1">
      <alignment vertical="center"/>
    </xf>
    <xf numFmtId="1" fontId="39" fillId="0" borderId="4" xfId="0" applyNumberFormat="1" applyFont="1" applyBorder="1" applyAlignment="1" applyProtection="1">
      <alignment vertical="center"/>
      <protection hidden="1"/>
    </xf>
    <xf numFmtId="0" fontId="39" fillId="0" borderId="4" xfId="0" applyFont="1" applyBorder="1" applyAlignment="1" applyProtection="1">
      <alignment vertical="center"/>
      <protection hidden="1"/>
    </xf>
    <xf numFmtId="0" fontId="4" fillId="0" borderId="4" xfId="0" applyNumberFormat="1" applyFont="1" applyFill="1" applyBorder="1" applyAlignment="1" applyProtection="1">
      <alignment vertical="center"/>
    </xf>
    <xf numFmtId="0" fontId="96" fillId="0" borderId="4" xfId="0" applyNumberFormat="1" applyFont="1" applyFill="1" applyBorder="1" applyAlignment="1" applyProtection="1">
      <alignment vertical="center"/>
    </xf>
    <xf numFmtId="0" fontId="0" fillId="0" borderId="4" xfId="0" applyNumberFormat="1" applyFont="1" applyFill="1" applyBorder="1" applyAlignment="1" applyProtection="1">
      <alignment vertical="center"/>
    </xf>
    <xf numFmtId="2" fontId="0" fillId="0" borderId="4" xfId="0" applyNumberFormat="1" applyFont="1" applyFill="1" applyBorder="1" applyAlignment="1" applyProtection="1">
      <alignment vertical="center"/>
    </xf>
    <xf numFmtId="1" fontId="96" fillId="0" borderId="4" xfId="0" applyNumberFormat="1" applyFont="1" applyBorder="1" applyAlignment="1" applyProtection="1">
      <alignment vertical="center"/>
      <protection hidden="1"/>
    </xf>
    <xf numFmtId="0" fontId="96" fillId="0" borderId="4" xfId="0" applyFont="1" applyBorder="1" applyAlignment="1" applyProtection="1">
      <alignment vertical="center"/>
      <protection hidden="1"/>
    </xf>
    <xf numFmtId="2" fontId="94" fillId="0" borderId="4" xfId="0" applyNumberFormat="1" applyFont="1" applyFill="1" applyBorder="1" applyAlignment="1" applyProtection="1">
      <alignment vertical="center"/>
    </xf>
    <xf numFmtId="0" fontId="94" fillId="0" borderId="4" xfId="0" applyFont="1" applyBorder="1" applyAlignment="1" applyProtection="1">
      <alignment horizontal="center" vertical="center"/>
    </xf>
    <xf numFmtId="2" fontId="93" fillId="0" borderId="4" xfId="0" applyNumberFormat="1" applyFont="1" applyFill="1" applyBorder="1" applyAlignment="1" applyProtection="1">
      <alignment vertical="center"/>
    </xf>
    <xf numFmtId="0" fontId="93" fillId="0" borderId="4" xfId="0" applyFont="1" applyFill="1" applyBorder="1" applyAlignment="1" applyProtection="1">
      <alignment horizontal="center" vertical="center"/>
    </xf>
    <xf numFmtId="0" fontId="94" fillId="0" borderId="4" xfId="0" applyFont="1" applyBorder="1" applyAlignment="1" applyProtection="1">
      <alignment horizontal="right" vertical="center"/>
    </xf>
    <xf numFmtId="0" fontId="94" fillId="0" borderId="4" xfId="0" applyFont="1" applyFill="1" applyBorder="1" applyAlignment="1" applyProtection="1">
      <alignment horizontal="right" vertical="center"/>
    </xf>
    <xf numFmtId="0" fontId="93" fillId="0" borderId="4" xfId="0" applyFont="1" applyBorder="1" applyAlignment="1" applyProtection="1">
      <alignment horizontal="left" vertical="center"/>
    </xf>
    <xf numFmtId="0" fontId="93" fillId="0" borderId="4" xfId="0" applyNumberFormat="1" applyFont="1" applyFill="1" applyBorder="1" applyAlignment="1" applyProtection="1">
      <alignment horizontal="justify" vertical="center"/>
    </xf>
    <xf numFmtId="177" fontId="93" fillId="0" borderId="4" xfId="0" applyNumberFormat="1" applyFont="1" applyFill="1" applyBorder="1" applyAlignment="1" applyProtection="1">
      <alignment vertical="center"/>
    </xf>
    <xf numFmtId="10" fontId="93" fillId="0" borderId="4" xfId="0" applyNumberFormat="1" applyFont="1" applyFill="1" applyBorder="1" applyAlignment="1" applyProtection="1">
      <alignment horizontal="justify" vertical="center"/>
    </xf>
    <xf numFmtId="14" fontId="94" fillId="0" borderId="4" xfId="0" applyNumberFormat="1" applyFont="1" applyFill="1" applyBorder="1" applyAlignment="1" applyProtection="1">
      <alignment horizontal="center" vertical="center"/>
    </xf>
    <xf numFmtId="0" fontId="93" fillId="0" borderId="4" xfId="0" applyFont="1" applyBorder="1" applyAlignment="1" applyProtection="1">
      <alignment horizontal="center" vertical="center"/>
    </xf>
    <xf numFmtId="0" fontId="93" fillId="0" borderId="4" xfId="0" applyFont="1" applyFill="1" applyBorder="1" applyAlignment="1" applyProtection="1">
      <alignment vertical="center"/>
    </xf>
    <xf numFmtId="0" fontId="96" fillId="0" borderId="4" xfId="0" applyNumberFormat="1" applyFont="1" applyFill="1" applyBorder="1" applyAlignment="1" applyProtection="1">
      <alignment horizontal="center" vertical="center"/>
    </xf>
    <xf numFmtId="10" fontId="96" fillId="0" borderId="4" xfId="0" applyNumberFormat="1" applyFont="1" applyFill="1" applyBorder="1" applyAlignment="1" applyProtection="1">
      <alignment horizontal="center" vertical="center"/>
    </xf>
    <xf numFmtId="0" fontId="96" fillId="0" borderId="4" xfId="0" applyNumberFormat="1" applyFont="1" applyFill="1" applyBorder="1" applyAlignment="1" applyProtection="1">
      <alignment horizontal="center" vertical="center"/>
      <protection hidden="1"/>
    </xf>
    <xf numFmtId="10" fontId="96" fillId="0" borderId="4" xfId="0" applyNumberFormat="1" applyFont="1" applyFill="1" applyBorder="1" applyAlignment="1" applyProtection="1">
      <alignment horizontal="center" vertical="center"/>
      <protection hidden="1"/>
    </xf>
    <xf numFmtId="0" fontId="96" fillId="0" borderId="4" xfId="0" applyNumberFormat="1" applyFont="1" applyFill="1" applyBorder="1" applyAlignment="1" applyProtection="1">
      <alignment vertical="center"/>
      <protection hidden="1"/>
    </xf>
    <xf numFmtId="0" fontId="95" fillId="0" borderId="4" xfId="0" applyFont="1" applyFill="1" applyBorder="1" applyAlignment="1" applyProtection="1">
      <alignment horizontal="right" vertical="center"/>
      <protection hidden="1"/>
    </xf>
    <xf numFmtId="0" fontId="95" fillId="0" borderId="4" xfId="0" applyNumberFormat="1" applyFont="1" applyFill="1" applyBorder="1" applyAlignment="1" applyProtection="1">
      <alignment horizontal="left" vertical="center"/>
      <protection hidden="1"/>
    </xf>
    <xf numFmtId="10" fontId="95" fillId="0" borderId="4" xfId="0" applyNumberFormat="1" applyFont="1" applyFill="1" applyBorder="1" applyAlignment="1" applyProtection="1">
      <alignment horizontal="left" vertical="center"/>
      <protection hidden="1"/>
    </xf>
    <xf numFmtId="0" fontId="95" fillId="0" borderId="4" xfId="0" applyNumberFormat="1" applyFont="1" applyFill="1" applyBorder="1" applyAlignment="1" applyProtection="1">
      <alignment horizontal="center" vertical="center"/>
      <protection hidden="1"/>
    </xf>
    <xf numFmtId="0" fontId="95" fillId="0" borderId="4" xfId="0" applyNumberFormat="1" applyFont="1" applyFill="1" applyBorder="1" applyAlignment="1" applyProtection="1">
      <alignment vertical="center"/>
      <protection hidden="1"/>
    </xf>
    <xf numFmtId="0" fontId="94" fillId="0" borderId="4" xfId="0" applyNumberFormat="1" applyFont="1" applyFill="1" applyBorder="1" applyAlignment="1" applyProtection="1">
      <alignment horizontal="right" vertical="center"/>
      <protection hidden="1"/>
    </xf>
    <xf numFmtId="0" fontId="96" fillId="0" borderId="4" xfId="0" applyNumberFormat="1" applyFont="1" applyFill="1" applyBorder="1" applyAlignment="1" applyProtection="1">
      <alignment horizontal="left" vertical="center"/>
      <protection hidden="1"/>
    </xf>
    <xf numFmtId="10" fontId="96" fillId="0" borderId="4" xfId="0" applyNumberFormat="1" applyFont="1" applyFill="1" applyBorder="1" applyAlignment="1" applyProtection="1">
      <alignment horizontal="left" vertical="center"/>
      <protection hidden="1"/>
    </xf>
    <xf numFmtId="0" fontId="95" fillId="0" borderId="4" xfId="206" applyFont="1" applyFill="1" applyBorder="1" applyAlignment="1" applyProtection="1">
      <alignment vertical="center"/>
      <protection hidden="1"/>
    </xf>
    <xf numFmtId="10" fontId="95" fillId="0" borderId="4" xfId="206" applyNumberFormat="1" applyFont="1" applyFill="1" applyBorder="1" applyAlignment="1" applyProtection="1">
      <alignment vertical="center"/>
      <protection hidden="1"/>
    </xf>
    <xf numFmtId="0" fontId="96" fillId="0" borderId="4" xfId="206" applyFont="1" applyFill="1" applyBorder="1" applyAlignment="1" applyProtection="1">
      <alignment vertical="center"/>
      <protection hidden="1"/>
    </xf>
    <xf numFmtId="0" fontId="95" fillId="0" borderId="4" xfId="206" applyFont="1" applyFill="1" applyBorder="1" applyAlignment="1" applyProtection="1">
      <alignment horizontal="center" vertical="center"/>
      <protection hidden="1"/>
    </xf>
    <xf numFmtId="0" fontId="96" fillId="0" borderId="4" xfId="206" applyFont="1" applyFill="1" applyBorder="1" applyAlignment="1" applyProtection="1">
      <alignment horizontal="left" vertical="center"/>
      <protection hidden="1"/>
    </xf>
    <xf numFmtId="10" fontId="96" fillId="0" borderId="4" xfId="206" applyNumberFormat="1" applyFont="1" applyFill="1" applyBorder="1" applyAlignment="1" applyProtection="1">
      <alignment vertical="center"/>
      <protection hidden="1"/>
    </xf>
    <xf numFmtId="179" fontId="94" fillId="0" borderId="4" xfId="0" applyNumberFormat="1" applyFont="1" applyFill="1" applyBorder="1" applyAlignment="1" applyProtection="1">
      <alignment vertical="center"/>
    </xf>
    <xf numFmtId="0" fontId="96" fillId="0" borderId="4" xfId="206" applyFont="1" applyFill="1" applyBorder="1" applyAlignment="1" applyProtection="1">
      <alignment horizontal="center" vertical="center"/>
      <protection hidden="1"/>
    </xf>
    <xf numFmtId="0" fontId="95" fillId="0" borderId="4" xfId="0" applyNumberFormat="1" applyFont="1" applyFill="1" applyBorder="1" applyAlignment="1" applyProtection="1">
      <alignment horizontal="center" vertical="center" wrapText="1"/>
      <protection hidden="1"/>
    </xf>
    <xf numFmtId="10" fontId="95" fillId="0" borderId="4" xfId="0" applyNumberFormat="1" applyFont="1" applyFill="1" applyBorder="1" applyAlignment="1" applyProtection="1">
      <alignment horizontal="center" vertical="center" wrapText="1"/>
      <protection hidden="1"/>
    </xf>
    <xf numFmtId="10" fontId="95" fillId="0" borderId="4" xfId="0" applyNumberFormat="1" applyFont="1" applyFill="1" applyBorder="1" applyAlignment="1" applyProtection="1">
      <alignment horizontal="center" vertical="center"/>
      <protection hidden="1"/>
    </xf>
    <xf numFmtId="0" fontId="94" fillId="0" borderId="4" xfId="0" applyNumberFormat="1" applyFont="1" applyFill="1" applyBorder="1" applyAlignment="1" applyProtection="1">
      <alignment horizontal="center" vertical="center"/>
      <protection hidden="1"/>
    </xf>
    <xf numFmtId="164" fontId="95" fillId="0" borderId="4" xfId="211" applyNumberFormat="1" applyFont="1" applyFill="1" applyBorder="1" applyAlignment="1" applyProtection="1">
      <alignment horizontal="center" vertical="center" wrapText="1"/>
      <protection hidden="1"/>
    </xf>
    <xf numFmtId="10" fontId="95" fillId="0" borderId="4" xfId="211" applyNumberFormat="1" applyFont="1" applyFill="1" applyBorder="1" applyAlignment="1" applyProtection="1">
      <alignment horizontal="center" vertical="center" wrapText="1"/>
      <protection hidden="1"/>
    </xf>
    <xf numFmtId="0" fontId="96" fillId="0" borderId="4" xfId="211" applyNumberFormat="1" applyFont="1" applyFill="1" applyBorder="1" applyAlignment="1" applyProtection="1">
      <alignment horizontal="center" vertical="center" wrapText="1"/>
      <protection hidden="1"/>
    </xf>
    <xf numFmtId="2" fontId="96" fillId="0" borderId="4" xfId="0" applyNumberFormat="1" applyFont="1" applyFill="1" applyBorder="1" applyAlignment="1" applyProtection="1">
      <alignment horizontal="right" vertical="center" wrapText="1"/>
      <protection hidden="1"/>
    </xf>
    <xf numFmtId="2" fontId="96" fillId="0" borderId="4" xfId="0" applyNumberFormat="1" applyFont="1" applyFill="1" applyBorder="1" applyAlignment="1" applyProtection="1">
      <alignment horizontal="right" vertical="center"/>
      <protection hidden="1"/>
    </xf>
    <xf numFmtId="2" fontId="93" fillId="0" borderId="4" xfId="0" applyNumberFormat="1" applyFont="1" applyFill="1" applyBorder="1" applyAlignment="1" applyProtection="1">
      <alignment horizontal="center" vertical="center"/>
      <protection hidden="1"/>
    </xf>
    <xf numFmtId="164" fontId="96" fillId="0" borderId="4" xfId="211" applyNumberFormat="1" applyFont="1" applyFill="1" applyBorder="1" applyAlignment="1" applyProtection="1">
      <alignment horizontal="center" vertical="center" wrapText="1"/>
      <protection hidden="1"/>
    </xf>
    <xf numFmtId="10" fontId="96" fillId="0" borderId="4" xfId="211" applyNumberFormat="1" applyFont="1" applyFill="1" applyBorder="1" applyAlignment="1" applyProtection="1">
      <alignment horizontal="center" vertical="center" wrapText="1"/>
      <protection hidden="1"/>
    </xf>
    <xf numFmtId="167" fontId="96" fillId="0" borderId="4" xfId="0" applyNumberFormat="1" applyFont="1" applyFill="1" applyBorder="1" applyAlignment="1" applyProtection="1">
      <alignment horizontal="right" vertical="center" wrapText="1"/>
      <protection hidden="1"/>
    </xf>
    <xf numFmtId="167" fontId="94" fillId="0" borderId="4" xfId="0" applyNumberFormat="1" applyFont="1" applyFill="1" applyBorder="1" applyAlignment="1" applyProtection="1">
      <alignment horizontal="right" vertical="center" wrapText="1"/>
      <protection hidden="1"/>
    </xf>
    <xf numFmtId="2" fontId="94" fillId="0" borderId="4" xfId="0" applyNumberFormat="1" applyFont="1" applyFill="1" applyBorder="1" applyAlignment="1" applyProtection="1">
      <alignment vertical="center" wrapText="1"/>
      <protection hidden="1"/>
    </xf>
    <xf numFmtId="166" fontId="96" fillId="0" borderId="4" xfId="0" applyNumberFormat="1" applyFont="1" applyFill="1" applyBorder="1" applyAlignment="1" applyProtection="1">
      <alignment horizontal="right" vertical="center" wrapText="1"/>
      <protection hidden="1"/>
    </xf>
    <xf numFmtId="2" fontId="94" fillId="0" borderId="4" xfId="0" applyNumberFormat="1" applyFont="1" applyFill="1" applyBorder="1" applyAlignment="1" applyProtection="1">
      <alignment vertical="center"/>
      <protection hidden="1"/>
    </xf>
    <xf numFmtId="0" fontId="96" fillId="0" borderId="4" xfId="211" applyFont="1" applyFill="1" applyBorder="1" applyAlignment="1" applyProtection="1">
      <alignment horizontal="center" vertical="center" wrapText="1"/>
      <protection hidden="1"/>
    </xf>
    <xf numFmtId="2" fontId="96" fillId="0" borderId="4" xfId="11" applyNumberFormat="1" applyFont="1" applyFill="1" applyBorder="1" applyAlignment="1" applyProtection="1">
      <alignment horizontal="right" vertical="center" wrapText="1"/>
      <protection hidden="1"/>
    </xf>
    <xf numFmtId="0" fontId="96" fillId="0" borderId="4" xfId="0" applyFont="1" applyFill="1" applyBorder="1" applyAlignment="1" applyProtection="1">
      <alignment vertical="center"/>
    </xf>
    <xf numFmtId="0" fontId="96" fillId="0" borderId="4" xfId="0" applyFont="1" applyFill="1" applyBorder="1" applyAlignment="1" applyProtection="1">
      <alignment horizontal="left" vertical="center"/>
    </xf>
    <xf numFmtId="2" fontId="94" fillId="0" borderId="4" xfId="11" applyNumberFormat="1" applyFont="1" applyFill="1" applyBorder="1" applyAlignment="1" applyProtection="1">
      <alignment horizontal="center" vertical="center"/>
      <protection hidden="1"/>
    </xf>
    <xf numFmtId="0" fontId="95" fillId="0" borderId="4" xfId="211" applyFont="1" applyFill="1" applyBorder="1" applyAlignment="1" applyProtection="1">
      <alignment horizontal="center" vertical="center" wrapText="1"/>
      <protection hidden="1"/>
    </xf>
    <xf numFmtId="0" fontId="96" fillId="0" borderId="4" xfId="211" applyNumberFormat="1" applyFont="1" applyFill="1" applyBorder="1" applyAlignment="1" applyProtection="1">
      <alignment horizontal="center" vertical="center"/>
      <protection hidden="1"/>
    </xf>
    <xf numFmtId="10" fontId="96" fillId="0" borderId="4" xfId="211" applyNumberFormat="1" applyFont="1" applyFill="1" applyBorder="1" applyAlignment="1" applyProtection="1">
      <alignment horizontal="center" vertical="center"/>
      <protection hidden="1"/>
    </xf>
    <xf numFmtId="0" fontId="94" fillId="0" borderId="4" xfId="0" applyNumberFormat="1" applyFont="1" applyFill="1" applyBorder="1" applyAlignment="1" applyProtection="1">
      <alignment vertical="center" wrapText="1"/>
    </xf>
    <xf numFmtId="0" fontId="96" fillId="0" borderId="4" xfId="0" applyNumberFormat="1" applyFont="1" applyFill="1" applyBorder="1" applyAlignment="1" applyProtection="1">
      <alignment vertical="center" wrapText="1"/>
      <protection hidden="1"/>
    </xf>
    <xf numFmtId="0" fontId="96" fillId="0" borderId="4" xfId="206" applyFont="1" applyFill="1" applyBorder="1" applyAlignment="1" applyProtection="1">
      <alignment vertical="center" wrapText="1"/>
      <protection hidden="1"/>
    </xf>
    <xf numFmtId="0" fontId="95" fillId="0" borderId="4" xfId="0" applyNumberFormat="1" applyFont="1" applyFill="1" applyBorder="1" applyAlignment="1" applyProtection="1">
      <alignment vertical="center" wrapText="1"/>
      <protection hidden="1"/>
    </xf>
    <xf numFmtId="0" fontId="95" fillId="0" borderId="4" xfId="211" applyFont="1" applyFill="1" applyBorder="1" applyAlignment="1" applyProtection="1">
      <alignment vertical="center" wrapText="1"/>
      <protection hidden="1"/>
    </xf>
    <xf numFmtId="0" fontId="96" fillId="0" borderId="4" xfId="211" applyFont="1" applyFill="1" applyBorder="1" applyAlignment="1" applyProtection="1">
      <alignment vertical="center" wrapText="1"/>
      <protection hidden="1"/>
    </xf>
    <xf numFmtId="0" fontId="96" fillId="0" borderId="4" xfId="211" applyNumberFormat="1" applyFont="1" applyFill="1" applyBorder="1" applyAlignment="1" applyProtection="1">
      <alignment vertical="center" wrapText="1"/>
      <protection hidden="1"/>
    </xf>
    <xf numFmtId="170" fontId="96" fillId="0" borderId="4" xfId="211" quotePrefix="1" applyNumberFormat="1" applyFont="1" applyFill="1" applyBorder="1" applyAlignment="1" applyProtection="1">
      <alignment vertical="center" wrapText="1"/>
      <protection hidden="1"/>
    </xf>
    <xf numFmtId="170" fontId="96" fillId="0" borderId="4" xfId="211" applyNumberFormat="1" applyFont="1" applyFill="1" applyBorder="1" applyAlignment="1" applyProtection="1">
      <alignment vertical="center" wrapText="1"/>
      <protection hidden="1"/>
    </xf>
    <xf numFmtId="164" fontId="96" fillId="0" borderId="4" xfId="211" applyNumberFormat="1" applyFont="1" applyFill="1" applyBorder="1" applyAlignment="1" applyProtection="1">
      <alignment vertical="center" wrapText="1"/>
      <protection hidden="1"/>
    </xf>
    <xf numFmtId="3" fontId="96" fillId="0" borderId="4" xfId="211" applyNumberFormat="1" applyFont="1" applyFill="1" applyBorder="1" applyAlignment="1" applyProtection="1">
      <alignment vertical="center" wrapText="1"/>
      <protection hidden="1"/>
    </xf>
    <xf numFmtId="0" fontId="105" fillId="12" borderId="15" xfId="0" applyNumberFormat="1" applyFont="1" applyFill="1" applyBorder="1" applyAlignment="1" applyProtection="1">
      <alignment vertical="center" wrapText="1"/>
    </xf>
    <xf numFmtId="0" fontId="4" fillId="8" borderId="0" xfId="200" applyNumberFormat="1" applyFont="1" applyFill="1" applyBorder="1" applyAlignment="1" applyProtection="1">
      <alignment vertical="center" wrapText="1"/>
    </xf>
    <xf numFmtId="1" fontId="15" fillId="15" borderId="4" xfId="200" applyNumberFormat="1" applyFont="1" applyFill="1" applyBorder="1" applyAlignment="1" applyProtection="1">
      <alignment horizontal="center" vertical="center" wrapText="1"/>
    </xf>
    <xf numFmtId="0" fontId="15" fillId="15" borderId="4" xfId="200" applyNumberFormat="1" applyFont="1" applyFill="1" applyBorder="1" applyAlignment="1" applyProtection="1">
      <alignment horizontal="center" vertical="center" wrapText="1"/>
    </xf>
    <xf numFmtId="164" fontId="15" fillId="15" borderId="4" xfId="200" applyNumberFormat="1" applyFont="1" applyFill="1" applyBorder="1" applyAlignment="1" applyProtection="1">
      <alignment horizontal="center" vertical="center" wrapText="1"/>
    </xf>
    <xf numFmtId="0" fontId="15" fillId="15" borderId="4" xfId="0" applyFont="1" applyFill="1" applyBorder="1" applyAlignment="1" applyProtection="1">
      <alignment horizontal="center" vertical="center" wrapText="1"/>
    </xf>
    <xf numFmtId="1" fontId="4" fillId="15" borderId="4" xfId="0" applyNumberFormat="1" applyFont="1" applyFill="1" applyBorder="1" applyAlignment="1" applyProtection="1">
      <alignment horizontal="left" vertical="center" wrapText="1"/>
    </xf>
    <xf numFmtId="1" fontId="4" fillId="15" borderId="4" xfId="200" applyNumberFormat="1" applyFont="1" applyFill="1" applyBorder="1" applyAlignment="1" applyProtection="1">
      <alignment horizontal="left" vertical="center" wrapText="1"/>
      <protection locked="0"/>
    </xf>
    <xf numFmtId="10" fontId="4" fillId="15" borderId="4" xfId="200" applyNumberFormat="1" applyFont="1" applyFill="1" applyBorder="1" applyAlignment="1" applyProtection="1">
      <alignment horizontal="center" vertical="center" wrapText="1"/>
      <protection locked="0" hidden="1"/>
    </xf>
    <xf numFmtId="1" fontId="4" fillId="15" borderId="4" xfId="200" applyNumberFormat="1" applyFont="1" applyFill="1" applyBorder="1" applyAlignment="1" applyProtection="1">
      <alignment horizontal="center" vertical="center" wrapText="1"/>
      <protection locked="0"/>
    </xf>
    <xf numFmtId="1" fontId="5" fillId="0" borderId="5" xfId="0" applyNumberFormat="1" applyFont="1" applyFill="1" applyBorder="1" applyAlignment="1" applyProtection="1">
      <alignment horizontal="center" vertical="center" wrapText="1"/>
    </xf>
    <xf numFmtId="1" fontId="4" fillId="0" borderId="0" xfId="0" applyNumberFormat="1" applyFont="1" applyFill="1" applyBorder="1" applyAlignment="1" applyProtection="1">
      <alignment horizontal="center" vertical="center" wrapText="1"/>
    </xf>
    <xf numFmtId="1" fontId="4" fillId="0" borderId="0" xfId="200" applyNumberFormat="1" applyFont="1" applyFill="1" applyBorder="1" applyAlignment="1" applyProtection="1">
      <alignment horizontal="center" vertical="center" wrapText="1"/>
    </xf>
    <xf numFmtId="1" fontId="4" fillId="0" borderId="0" xfId="206" applyNumberFormat="1" applyFont="1" applyFill="1" applyAlignment="1" applyProtection="1">
      <alignment horizontal="center" vertical="center" wrapText="1"/>
      <protection hidden="1"/>
    </xf>
    <xf numFmtId="1" fontId="15" fillId="15" borderId="4" xfId="0" applyNumberFormat="1" applyFont="1" applyFill="1" applyBorder="1" applyAlignment="1" applyProtection="1">
      <alignment horizontal="center" vertical="center" wrapText="1"/>
    </xf>
    <xf numFmtId="0" fontId="15" fillId="15" borderId="4" xfId="0" applyNumberFormat="1" applyFont="1" applyFill="1" applyBorder="1" applyAlignment="1" applyProtection="1">
      <alignment horizontal="center" vertical="center" wrapText="1"/>
    </xf>
    <xf numFmtId="0" fontId="62" fillId="0" borderId="0" xfId="0" applyFont="1" applyAlignment="1" applyProtection="1">
      <alignment vertical="center" wrapText="1"/>
    </xf>
    <xf numFmtId="0" fontId="39" fillId="0" borderId="0" xfId="0" applyFont="1" applyAlignment="1" applyProtection="1">
      <alignment vertical="center" wrapText="1"/>
    </xf>
    <xf numFmtId="0" fontId="39" fillId="0" borderId="0" xfId="0" applyFont="1" applyBorder="1" applyAlignment="1" applyProtection="1">
      <alignment vertical="center" wrapText="1"/>
    </xf>
    <xf numFmtId="0" fontId="44" fillId="0" borderId="0" xfId="0" applyNumberFormat="1" applyFont="1" applyFill="1" applyBorder="1" applyAlignment="1" applyProtection="1">
      <alignment horizontal="center" vertical="center" wrapText="1"/>
      <protection hidden="1"/>
    </xf>
    <xf numFmtId="0" fontId="39" fillId="0" borderId="0" xfId="0" applyFont="1" applyBorder="1" applyAlignment="1" applyProtection="1">
      <alignment horizontal="center" vertical="center" wrapText="1"/>
    </xf>
    <xf numFmtId="0" fontId="4" fillId="0" borderId="0" xfId="0" applyFont="1" applyAlignment="1" applyProtection="1">
      <alignment vertical="center" wrapText="1"/>
    </xf>
    <xf numFmtId="0" fontId="62" fillId="8" borderId="0" xfId="200" applyNumberFormat="1" applyFont="1" applyFill="1" applyBorder="1" applyAlignment="1" applyProtection="1">
      <alignment vertical="center" wrapText="1"/>
    </xf>
    <xf numFmtId="1" fontId="39" fillId="0" borderId="0" xfId="0" applyNumberFormat="1" applyFont="1" applyFill="1" applyBorder="1" applyAlignment="1" applyProtection="1">
      <alignment horizontal="center" vertical="center" wrapText="1"/>
    </xf>
    <xf numFmtId="1" fontId="5" fillId="0" borderId="0" xfId="0" applyNumberFormat="1" applyFont="1" applyFill="1" applyBorder="1" applyAlignment="1" applyProtection="1">
      <alignment horizontal="center" vertical="center" wrapText="1"/>
    </xf>
    <xf numFmtId="1" fontId="39" fillId="0" borderId="0" xfId="200" applyNumberFormat="1" applyFont="1" applyFill="1" applyBorder="1" applyAlignment="1" applyProtection="1">
      <alignment horizontal="center" vertical="center" wrapText="1"/>
      <protection hidden="1"/>
    </xf>
    <xf numFmtId="1" fontId="4" fillId="0" borderId="0" xfId="200" applyNumberFormat="1" applyFont="1" applyFill="1" applyBorder="1" applyAlignment="1" applyProtection="1">
      <alignment horizontal="center" vertical="center" wrapText="1"/>
      <protection hidden="1"/>
    </xf>
    <xf numFmtId="1" fontId="5" fillId="0" borderId="0" xfId="0" applyNumberFormat="1" applyFont="1" applyFill="1" applyBorder="1" applyAlignment="1" applyProtection="1">
      <alignment horizontal="center" vertical="center" wrapText="1"/>
      <protection hidden="1"/>
    </xf>
    <xf numFmtId="1" fontId="5" fillId="0" borderId="0" xfId="200" applyNumberFormat="1" applyFont="1" applyFill="1" applyBorder="1" applyAlignment="1" applyProtection="1">
      <alignment horizontal="center" vertical="center"/>
    </xf>
    <xf numFmtId="0" fontId="0" fillId="0" borderId="0" xfId="0" applyFont="1"/>
    <xf numFmtId="0" fontId="15" fillId="0" borderId="0" xfId="0" applyFont="1"/>
    <xf numFmtId="1" fontId="16" fillId="4" borderId="11" xfId="197" applyNumberFormat="1" applyFont="1" applyFill="1" applyBorder="1" applyAlignment="1" applyProtection="1">
      <alignment horizontal="center" vertical="center" wrapText="1"/>
      <protection locked="0"/>
    </xf>
    <xf numFmtId="0" fontId="0" fillId="0" borderId="4" xfId="0" applyBorder="1" applyAlignment="1">
      <alignment horizontal="center" vertical="center"/>
    </xf>
    <xf numFmtId="0" fontId="0" fillId="0" borderId="0" xfId="200" applyNumberFormat="1" applyFont="1" applyFill="1" applyBorder="1" applyAlignment="1" applyProtection="1">
      <alignment horizontal="justify" vertical="top"/>
    </xf>
    <xf numFmtId="0" fontId="0" fillId="18" borderId="4" xfId="0" applyFill="1" applyBorder="1" applyAlignment="1">
      <alignment horizontal="left" vertical="top"/>
    </xf>
    <xf numFmtId="0" fontId="15" fillId="7" borderId="4" xfId="211" applyFont="1" applyFill="1" applyBorder="1" applyAlignment="1" applyProtection="1">
      <alignment horizontal="justify" vertical="top"/>
    </xf>
    <xf numFmtId="0" fontId="15" fillId="2" borderId="0" xfId="211" applyFont="1" applyFill="1" applyBorder="1" applyAlignment="1" applyProtection="1">
      <alignment horizontal="justify" vertical="top"/>
    </xf>
    <xf numFmtId="0" fontId="94" fillId="0" borderId="0" xfId="0" applyNumberFormat="1" applyFont="1" applyAlignment="1" applyProtection="1">
      <alignment horizontal="justify" vertical="top"/>
    </xf>
    <xf numFmtId="0" fontId="95" fillId="0" borderId="4" xfId="0" applyNumberFormat="1" applyFont="1" applyFill="1" applyBorder="1" applyAlignment="1" applyProtection="1">
      <alignment horizontal="center" vertical="center" wrapText="1"/>
      <protection hidden="1"/>
    </xf>
    <xf numFmtId="0" fontId="93" fillId="0" borderId="4" xfId="206" applyFont="1" applyFill="1" applyBorder="1" applyAlignment="1" applyProtection="1">
      <alignment horizontal="center" vertical="center"/>
      <protection hidden="1"/>
    </xf>
    <xf numFmtId="0" fontId="94" fillId="0" borderId="4" xfId="206" applyFont="1" applyFill="1" applyBorder="1" applyAlignment="1" applyProtection="1">
      <alignment horizontal="center" vertical="center"/>
      <protection hidden="1"/>
    </xf>
    <xf numFmtId="0" fontId="0" fillId="15" borderId="4" xfId="0" applyFont="1" applyFill="1" applyBorder="1" applyAlignment="1" applyProtection="1">
      <alignment horizontal="center" vertical="center" wrapText="1"/>
    </xf>
    <xf numFmtId="0" fontId="93" fillId="0" borderId="4" xfId="0" applyFont="1" applyBorder="1" applyAlignment="1" applyProtection="1">
      <alignment horizontal="right" vertical="center"/>
    </xf>
    <xf numFmtId="0" fontId="96" fillId="0" borderId="4" xfId="0" applyNumberFormat="1" applyFont="1" applyFill="1" applyBorder="1" applyAlignment="1" applyProtection="1">
      <alignment horizontal="left" vertical="center"/>
    </xf>
    <xf numFmtId="0" fontId="0"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xf>
    <xf numFmtId="0" fontId="15" fillId="0" borderId="0" xfId="206" applyFont="1" applyFill="1" applyAlignment="1" applyProtection="1">
      <alignment horizontal="left" vertical="center"/>
      <protection hidden="1"/>
    </xf>
    <xf numFmtId="0" fontId="0" fillId="0" borderId="0" xfId="206" applyFont="1" applyFill="1" applyAlignment="1" applyProtection="1">
      <alignment horizontal="center" vertical="center"/>
      <protection hidden="1"/>
    </xf>
    <xf numFmtId="0" fontId="15" fillId="0" borderId="15" xfId="0" applyNumberFormat="1" applyFont="1" applyFill="1" applyBorder="1" applyAlignment="1" applyProtection="1">
      <alignment horizontal="center" vertical="center"/>
    </xf>
    <xf numFmtId="0" fontId="0" fillId="18" borderId="4" xfId="0" applyNumberFormat="1" applyFont="1" applyFill="1" applyBorder="1" applyAlignment="1" applyProtection="1">
      <alignment horizontal="left" vertical="center" wrapText="1"/>
    </xf>
    <xf numFmtId="0" fontId="0" fillId="7" borderId="4"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94" fillId="0" borderId="0" xfId="0" applyFont="1" applyAlignment="1" applyProtection="1">
      <alignment horizontal="right" vertical="center"/>
    </xf>
    <xf numFmtId="0" fontId="15"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protection hidden="1"/>
    </xf>
    <xf numFmtId="0" fontId="0" fillId="0" borderId="4" xfId="0" applyNumberFormat="1" applyFont="1" applyFill="1" applyBorder="1" applyAlignment="1" applyProtection="1">
      <alignment horizontal="center" vertical="center" wrapText="1"/>
    </xf>
    <xf numFmtId="1" fontId="4"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0" xfId="200" applyNumberFormat="1" applyFont="1" applyFill="1" applyBorder="1" applyAlignment="1" applyProtection="1">
      <alignment horizontal="center" vertical="center" wrapText="1"/>
    </xf>
    <xf numFmtId="0" fontId="4" fillId="0" borderId="0" xfId="200" applyNumberFormat="1" applyFont="1" applyFill="1" applyBorder="1" applyAlignment="1" applyProtection="1">
      <alignment horizontal="center" vertical="center"/>
    </xf>
    <xf numFmtId="0" fontId="4" fillId="0" borderId="0" xfId="206" applyFont="1" applyBorder="1" applyAlignment="1" applyProtection="1">
      <alignment horizontal="center" vertical="center"/>
      <protection hidden="1"/>
    </xf>
    <xf numFmtId="0" fontId="4" fillId="0" borderId="0" xfId="206" applyFont="1" applyFill="1" applyBorder="1" applyAlignment="1" applyProtection="1">
      <alignment horizontal="center" vertical="center"/>
    </xf>
    <xf numFmtId="164" fontId="32" fillId="14" borderId="0" xfId="206" applyNumberFormat="1" applyFont="1" applyFill="1" applyAlignment="1" applyProtection="1">
      <alignment horizontal="center" vertical="center"/>
      <protection hidden="1"/>
    </xf>
    <xf numFmtId="164" fontId="4" fillId="0" borderId="0" xfId="206" applyNumberFormat="1" applyFont="1" applyFill="1" applyAlignment="1" applyProtection="1">
      <alignment horizontal="center" vertical="center" wrapText="1"/>
      <protection hidden="1"/>
    </xf>
    <xf numFmtId="0" fontId="4" fillId="13" borderId="4"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4" fillId="0" borderId="0" xfId="202" applyNumberFormat="1" applyFont="1" applyFill="1" applyBorder="1" applyAlignment="1" applyProtection="1">
      <alignment horizontal="center" vertical="center" wrapText="1"/>
      <protection hidden="1"/>
    </xf>
    <xf numFmtId="0" fontId="39" fillId="0" borderId="0" xfId="200" applyNumberFormat="1" applyFont="1" applyFill="1" applyBorder="1" applyAlignment="1" applyProtection="1">
      <alignment horizontal="center" vertical="center" wrapText="1"/>
      <protection hidden="1"/>
    </xf>
    <xf numFmtId="0" fontId="4" fillId="0" borderId="0" xfId="200" applyNumberFormat="1" applyFont="1" applyFill="1" applyBorder="1" applyAlignment="1" applyProtection="1">
      <alignment horizontal="center" vertical="center" wrapText="1"/>
      <protection hidden="1"/>
    </xf>
    <xf numFmtId="0" fontId="5" fillId="0" borderId="0" xfId="0" applyNumberFormat="1" applyFont="1" applyFill="1" applyBorder="1" applyAlignment="1" applyProtection="1">
      <alignment horizontal="center" vertical="center" wrapText="1"/>
      <protection hidden="1"/>
    </xf>
    <xf numFmtId="170" fontId="89" fillId="13" borderId="4" xfId="0" applyNumberFormat="1" applyFont="1" applyFill="1" applyBorder="1" applyAlignment="1" applyProtection="1">
      <alignment horizontal="justify" vertical="center" wrapText="1"/>
    </xf>
    <xf numFmtId="0" fontId="4" fillId="13" borderId="4" xfId="0" applyFont="1" applyFill="1" applyBorder="1" applyAlignment="1" applyProtection="1">
      <alignment horizontal="center" vertical="center" wrapText="1"/>
    </xf>
    <xf numFmtId="2" fontId="4" fillId="13" borderId="4" xfId="200" applyNumberFormat="1" applyFont="1" applyFill="1" applyBorder="1" applyAlignment="1" applyProtection="1">
      <alignment horizontal="right" vertical="center" wrapText="1"/>
    </xf>
    <xf numFmtId="43" fontId="5" fillId="13" borderId="4" xfId="11" applyFont="1" applyFill="1" applyBorder="1" applyAlignment="1" applyProtection="1">
      <alignment horizontal="center" vertical="center" wrapText="1"/>
    </xf>
    <xf numFmtId="0" fontId="39" fillId="13" borderId="4" xfId="0" applyFont="1" applyFill="1" applyBorder="1" applyAlignment="1" applyProtection="1">
      <alignment horizontal="center" vertical="center" wrapText="1"/>
    </xf>
    <xf numFmtId="0" fontId="105" fillId="0" borderId="0" xfId="0" applyFont="1" applyAlignment="1" applyProtection="1">
      <alignment vertical="center" wrapText="1"/>
    </xf>
    <xf numFmtId="0" fontId="4" fillId="0" borderId="0" xfId="0" applyFont="1" applyBorder="1" applyAlignment="1" applyProtection="1">
      <alignment vertical="center" wrapText="1"/>
    </xf>
    <xf numFmtId="2" fontId="5" fillId="13" borderId="4" xfId="200" applyNumberFormat="1" applyFont="1" applyFill="1" applyBorder="1" applyAlignment="1" applyProtection="1">
      <alignment horizontal="center" vertical="center" wrapText="1"/>
    </xf>
    <xf numFmtId="0" fontId="94" fillId="0" borderId="4" xfId="0" applyFont="1" applyBorder="1" applyAlignment="1" applyProtection="1">
      <alignment horizontal="center" vertical="center"/>
    </xf>
    <xf numFmtId="0" fontId="95" fillId="0" borderId="4" xfId="0" applyNumberFormat="1" applyFont="1" applyFill="1" applyBorder="1" applyAlignment="1" applyProtection="1">
      <alignment horizontal="center" vertical="center" wrapText="1"/>
      <protection hidden="1"/>
    </xf>
    <xf numFmtId="0" fontId="0" fillId="0" borderId="4" xfId="0" applyFont="1" applyFill="1" applyBorder="1" applyAlignment="1" applyProtection="1">
      <alignment horizontal="center" vertical="center" wrapText="1"/>
    </xf>
    <xf numFmtId="0" fontId="94" fillId="0" borderId="4" xfId="206" applyFont="1" applyFill="1" applyBorder="1" applyAlignment="1" applyProtection="1">
      <alignment horizontal="left" vertical="center"/>
      <protection hidden="1"/>
    </xf>
    <xf numFmtId="0" fontId="93" fillId="0" borderId="4" xfId="206" applyFont="1" applyBorder="1" applyAlignment="1" applyProtection="1">
      <alignment horizontal="left" vertical="center"/>
      <protection hidden="1"/>
    </xf>
    <xf numFmtId="10" fontId="93" fillId="0" borderId="4" xfId="206" applyNumberFormat="1" applyFont="1" applyBorder="1" applyAlignment="1" applyProtection="1">
      <alignment horizontal="left" vertical="center"/>
      <protection hidden="1"/>
    </xf>
    <xf numFmtId="0" fontId="94" fillId="0" borderId="4" xfId="206" applyFont="1" applyBorder="1" applyAlignment="1" applyProtection="1">
      <alignment horizontal="left" vertical="center" wrapText="1"/>
      <protection hidden="1"/>
    </xf>
    <xf numFmtId="0" fontId="93" fillId="0" borderId="4" xfId="206" applyFont="1" applyFill="1" applyBorder="1" applyAlignment="1" applyProtection="1">
      <alignment horizontal="left" vertical="center"/>
      <protection hidden="1"/>
    </xf>
    <xf numFmtId="10" fontId="93" fillId="0" borderId="4" xfId="206" applyNumberFormat="1" applyFont="1" applyFill="1" applyBorder="1" applyAlignment="1" applyProtection="1">
      <alignment horizontal="left" vertical="center"/>
      <protection hidden="1"/>
    </xf>
    <xf numFmtId="0" fontId="94" fillId="0" borderId="4" xfId="0" applyNumberFormat="1" applyFont="1" applyFill="1" applyBorder="1" applyAlignment="1" applyProtection="1">
      <alignment horizontal="left" vertical="center" wrapText="1"/>
    </xf>
    <xf numFmtId="0" fontId="94" fillId="0" borderId="4" xfId="0" applyNumberFormat="1" applyFont="1" applyFill="1" applyBorder="1" applyAlignment="1" applyProtection="1">
      <alignment horizontal="left" vertical="center"/>
    </xf>
    <xf numFmtId="0" fontId="5" fillId="19" borderId="4" xfId="0" applyNumberFormat="1" applyFont="1" applyFill="1" applyBorder="1" applyAlignment="1" applyProtection="1">
      <alignment horizontal="center" vertical="center" wrapText="1"/>
    </xf>
    <xf numFmtId="0" fontId="109" fillId="19" borderId="4" xfId="0" applyFont="1" applyFill="1" applyBorder="1" applyAlignment="1">
      <alignment vertical="center"/>
    </xf>
    <xf numFmtId="0" fontId="0" fillId="19" borderId="4" xfId="0" applyFill="1" applyBorder="1" applyAlignment="1">
      <alignment vertical="center"/>
    </xf>
    <xf numFmtId="0" fontId="5" fillId="19" borderId="4" xfId="214" applyFont="1" applyFill="1" applyBorder="1" applyAlignment="1">
      <alignment vertical="center"/>
    </xf>
    <xf numFmtId="0" fontId="5" fillId="19" borderId="4" xfId="214" applyFont="1" applyFill="1" applyBorder="1" applyAlignment="1">
      <alignment vertical="center" wrapText="1"/>
    </xf>
    <xf numFmtId="0" fontId="5" fillId="19" borderId="4" xfId="0" applyNumberFormat="1" applyFont="1" applyFill="1" applyBorder="1" applyAlignment="1" applyProtection="1">
      <alignment horizontal="left" vertical="center" wrapText="1"/>
    </xf>
    <xf numFmtId="0" fontId="15" fillId="19" borderId="4" xfId="0" applyFont="1" applyFill="1" applyBorder="1" applyAlignment="1" applyProtection="1">
      <alignment horizontal="center" vertical="center" wrapText="1"/>
    </xf>
    <xf numFmtId="0" fontId="0" fillId="19" borderId="4" xfId="200" applyNumberFormat="1" applyFont="1" applyFill="1" applyBorder="1" applyAlignment="1" applyProtection="1">
      <alignment horizontal="left" vertical="center" wrapText="1"/>
      <protection locked="0" hidden="1"/>
    </xf>
    <xf numFmtId="0" fontId="0" fillId="19" borderId="4" xfId="200" applyNumberFormat="1" applyFont="1" applyFill="1" applyBorder="1" applyAlignment="1" applyProtection="1">
      <alignment horizontal="center" vertical="center" wrapText="1"/>
      <protection locked="0" hidden="1"/>
    </xf>
    <xf numFmtId="2" fontId="0" fillId="19" borderId="4" xfId="200" applyNumberFormat="1" applyFont="1" applyFill="1" applyBorder="1" applyAlignment="1" applyProtection="1">
      <alignment horizontal="center" vertical="center" wrapText="1"/>
      <protection locked="0" hidden="1"/>
    </xf>
    <xf numFmtId="2" fontId="94" fillId="19" borderId="4" xfId="0" applyNumberFormat="1" applyFont="1" applyFill="1" applyBorder="1" applyAlignment="1" applyProtection="1">
      <alignment horizontal="center" vertical="center" wrapText="1"/>
    </xf>
    <xf numFmtId="0" fontId="0" fillId="19" borderId="4" xfId="0" applyFont="1" applyFill="1" applyBorder="1" applyAlignment="1" applyProtection="1">
      <alignment horizontal="center" vertical="center" wrapText="1"/>
    </xf>
    <xf numFmtId="0" fontId="15" fillId="19" borderId="4" xfId="0" applyFont="1" applyFill="1" applyBorder="1" applyAlignment="1">
      <alignment vertical="center"/>
    </xf>
    <xf numFmtId="0" fontId="0" fillId="19" borderId="4" xfId="0" applyFill="1" applyBorder="1" applyAlignment="1">
      <alignment vertical="center" wrapText="1"/>
    </xf>
    <xf numFmtId="0" fontId="85" fillId="0" borderId="4" xfId="0" applyNumberFormat="1" applyFont="1" applyFill="1" applyBorder="1" applyAlignment="1" applyProtection="1">
      <alignment horizontal="left" vertical="center"/>
    </xf>
    <xf numFmtId="0" fontId="0" fillId="19" borderId="4" xfId="0" applyFill="1" applyBorder="1" applyAlignment="1">
      <alignment horizontal="center" vertical="center"/>
    </xf>
    <xf numFmtId="0" fontId="15" fillId="19" borderId="4" xfId="0" applyFont="1" applyFill="1" applyBorder="1" applyAlignment="1">
      <alignment horizontal="center" vertical="center"/>
    </xf>
    <xf numFmtId="0" fontId="5" fillId="19" borderId="4" xfId="214" applyFont="1" applyFill="1" applyBorder="1" applyAlignment="1">
      <alignment horizontal="center" vertical="center"/>
    </xf>
    <xf numFmtId="0" fontId="93" fillId="0" borderId="4" xfId="0" applyNumberFormat="1" applyFont="1" applyFill="1" applyBorder="1" applyAlignment="1" applyProtection="1">
      <alignment horizontal="right" vertical="center"/>
    </xf>
    <xf numFmtId="0" fontId="94" fillId="0" borderId="4" xfId="206" applyFont="1" applyBorder="1" applyAlignment="1" applyProtection="1">
      <alignment horizontal="right" vertical="center"/>
      <protection hidden="1"/>
    </xf>
    <xf numFmtId="0" fontId="100" fillId="15" borderId="4" xfId="0" applyNumberFormat="1" applyFont="1" applyFill="1" applyBorder="1" applyAlignment="1" applyProtection="1">
      <alignment horizontal="right" vertical="center" wrapText="1"/>
    </xf>
    <xf numFmtId="0" fontId="100" fillId="15" borderId="4" xfId="0" applyNumberFormat="1" applyFont="1" applyFill="1" applyBorder="1" applyAlignment="1" applyProtection="1">
      <alignment horizontal="right" vertical="center"/>
    </xf>
    <xf numFmtId="0" fontId="5" fillId="19" borderId="4" xfId="0" applyNumberFormat="1" applyFont="1" applyFill="1" applyBorder="1" applyAlignment="1" applyProtection="1">
      <alignment horizontal="right" vertical="center" wrapText="1"/>
    </xf>
    <xf numFmtId="0" fontId="4" fillId="19" borderId="4" xfId="0" applyNumberFormat="1" applyFont="1" applyFill="1" applyBorder="1" applyAlignment="1" applyProtection="1">
      <alignment horizontal="right" vertical="center" wrapText="1"/>
    </xf>
    <xf numFmtId="2" fontId="94" fillId="0" borderId="4" xfId="0" applyNumberFormat="1" applyFont="1" applyFill="1" applyBorder="1" applyAlignment="1" applyProtection="1">
      <alignment horizontal="right" vertical="center" wrapText="1"/>
    </xf>
    <xf numFmtId="2" fontId="59" fillId="0" borderId="4" xfId="0" applyNumberFormat="1" applyFont="1" applyFill="1" applyBorder="1" applyAlignment="1" applyProtection="1">
      <alignment horizontal="right" vertical="center" wrapText="1"/>
    </xf>
    <xf numFmtId="2" fontId="94" fillId="19" borderId="4" xfId="0" applyNumberFormat="1" applyFont="1" applyFill="1" applyBorder="1" applyAlignment="1" applyProtection="1">
      <alignment horizontal="right" vertical="center" wrapText="1"/>
    </xf>
    <xf numFmtId="2" fontId="59" fillId="19" borderId="4" xfId="0" applyNumberFormat="1" applyFont="1" applyFill="1" applyBorder="1" applyAlignment="1" applyProtection="1">
      <alignment horizontal="right" vertical="center" wrapText="1"/>
    </xf>
    <xf numFmtId="2" fontId="85" fillId="15" borderId="4" xfId="0" applyNumberFormat="1" applyFont="1" applyFill="1" applyBorder="1" applyAlignment="1" applyProtection="1">
      <alignment horizontal="right" vertical="center" wrapText="1"/>
    </xf>
    <xf numFmtId="0" fontId="94" fillId="6" borderId="4" xfId="0" applyNumberFormat="1" applyFont="1" applyFill="1" applyBorder="1" applyAlignment="1" applyProtection="1">
      <alignment horizontal="right" vertical="center"/>
    </xf>
    <xf numFmtId="0" fontId="94" fillId="7" borderId="4" xfId="0" applyNumberFormat="1" applyFont="1" applyFill="1" applyBorder="1" applyAlignment="1" applyProtection="1">
      <alignment horizontal="right" vertical="center"/>
    </xf>
    <xf numFmtId="0" fontId="96" fillId="0" borderId="4" xfId="0" applyNumberFormat="1" applyFont="1" applyFill="1" applyBorder="1" applyAlignment="1" applyProtection="1">
      <alignment horizontal="right" vertical="center"/>
    </xf>
    <xf numFmtId="0" fontId="96" fillId="0" borderId="4" xfId="0" applyFont="1" applyFill="1" applyBorder="1" applyAlignment="1" applyProtection="1">
      <alignment horizontal="right" vertical="center"/>
      <protection hidden="1"/>
    </xf>
    <xf numFmtId="0" fontId="94" fillId="0" borderId="4" xfId="0" applyFont="1" applyFill="1" applyBorder="1" applyAlignment="1" applyProtection="1">
      <alignment horizontal="right" vertical="center"/>
      <protection hidden="1"/>
    </xf>
    <xf numFmtId="0" fontId="96" fillId="0" borderId="4" xfId="0" applyNumberFormat="1" applyFont="1" applyFill="1" applyBorder="1" applyAlignment="1" applyProtection="1">
      <alignment horizontal="right" vertical="center"/>
      <protection hidden="1"/>
    </xf>
    <xf numFmtId="0" fontId="95" fillId="0" borderId="4" xfId="0" applyNumberFormat="1" applyFont="1" applyFill="1" applyBorder="1" applyAlignment="1" applyProtection="1">
      <alignment horizontal="right" vertical="center"/>
      <protection hidden="1"/>
    </xf>
    <xf numFmtId="0" fontId="94" fillId="0" borderId="4" xfId="206" applyFont="1" applyFill="1" applyBorder="1" applyAlignment="1" applyProtection="1">
      <alignment horizontal="right" vertical="center"/>
      <protection hidden="1"/>
    </xf>
    <xf numFmtId="0" fontId="95" fillId="0" borderId="4" xfId="0" applyNumberFormat="1" applyFont="1" applyFill="1" applyBorder="1" applyAlignment="1" applyProtection="1">
      <alignment horizontal="right" vertical="center" wrapText="1"/>
      <protection hidden="1"/>
    </xf>
    <xf numFmtId="0" fontId="94" fillId="0" borderId="4" xfId="0" applyNumberFormat="1" applyFont="1" applyFill="1" applyBorder="1" applyAlignment="1" applyProtection="1">
      <alignment horizontal="right" vertical="center" wrapText="1"/>
      <protection hidden="1"/>
    </xf>
    <xf numFmtId="167" fontId="94" fillId="0" borderId="4" xfId="11" applyNumberFormat="1" applyFont="1" applyFill="1" applyBorder="1" applyAlignment="1" applyProtection="1">
      <alignment horizontal="right" vertical="center"/>
      <protection hidden="1"/>
    </xf>
    <xf numFmtId="0"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justify" vertical="top"/>
    </xf>
    <xf numFmtId="0" fontId="15" fillId="19" borderId="4" xfId="0" applyNumberFormat="1" applyFont="1" applyFill="1" applyBorder="1" applyAlignment="1" applyProtection="1">
      <alignment horizontal="center" vertical="center"/>
    </xf>
    <xf numFmtId="0" fontId="93" fillId="19" borderId="4" xfId="0" applyNumberFormat="1" applyFont="1" applyFill="1" applyBorder="1" applyAlignment="1" applyProtection="1">
      <alignment horizontal="center" vertical="center" wrapText="1"/>
    </xf>
    <xf numFmtId="0" fontId="15" fillId="19" borderId="4" xfId="0" applyNumberFormat="1" applyFont="1" applyFill="1" applyBorder="1" applyAlignment="1" applyProtection="1">
      <alignment horizontal="center" vertical="center" wrapText="1"/>
    </xf>
    <xf numFmtId="0" fontId="0" fillId="19" borderId="4" xfId="0" applyNumberFormat="1" applyFont="1" applyFill="1" applyBorder="1" applyAlignment="1" applyProtection="1">
      <alignment horizontal="center" vertical="center" wrapText="1"/>
    </xf>
    <xf numFmtId="1" fontId="5" fillId="0" borderId="5" xfId="0" applyNumberFormat="1" applyFont="1" applyFill="1" applyBorder="1" applyAlignment="1" applyProtection="1">
      <alignment horizontal="left" vertical="center"/>
    </xf>
    <xf numFmtId="164" fontId="5" fillId="0" borderId="5" xfId="0" applyNumberFormat="1" applyFont="1" applyFill="1" applyBorder="1" applyAlignment="1" applyProtection="1">
      <alignment horizontal="left" vertical="center" wrapText="1"/>
    </xf>
    <xf numFmtId="0" fontId="5" fillId="0" borderId="5" xfId="0" applyNumberFormat="1" applyFont="1" applyFill="1" applyBorder="1" applyAlignment="1" applyProtection="1">
      <alignment horizontal="left" vertical="center" wrapText="1"/>
    </xf>
    <xf numFmtId="164" fontId="5" fillId="0" borderId="5"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justify" vertical="center" wrapText="1"/>
    </xf>
    <xf numFmtId="0" fontId="5" fillId="0" borderId="5" xfId="0" applyNumberFormat="1" applyFont="1" applyFill="1" applyBorder="1" applyAlignment="1" applyProtection="1">
      <alignment vertical="center" wrapText="1"/>
    </xf>
    <xf numFmtId="0" fontId="39" fillId="0" borderId="0" xfId="0" applyFont="1" applyAlignment="1" applyProtection="1">
      <alignment horizontal="center" vertical="center" wrapText="1"/>
    </xf>
    <xf numFmtId="0" fontId="39" fillId="0" borderId="0" xfId="0" applyFont="1" applyBorder="1" applyAlignment="1" applyProtection="1">
      <alignment horizontal="left" vertical="center" wrapText="1"/>
    </xf>
    <xf numFmtId="10" fontId="39" fillId="0" borderId="0" xfId="0" applyNumberFormat="1" applyFont="1" applyBorder="1" applyAlignment="1" applyProtection="1">
      <alignment horizontal="center" vertical="center" wrapText="1"/>
    </xf>
    <xf numFmtId="1" fontId="5" fillId="0" borderId="0" xfId="206" applyNumberFormat="1" applyFont="1" applyAlignment="1" applyProtection="1">
      <alignment horizontal="left" vertical="center"/>
      <protection hidden="1"/>
    </xf>
    <xf numFmtId="164" fontId="5" fillId="0" borderId="0" xfId="206" applyNumberFormat="1" applyFont="1" applyAlignment="1" applyProtection="1">
      <alignment horizontal="left" vertical="center"/>
      <protection hidden="1"/>
    </xf>
    <xf numFmtId="0" fontId="5" fillId="0" borderId="0" xfId="206" applyNumberFormat="1" applyFont="1" applyAlignment="1" applyProtection="1">
      <alignment horizontal="left" vertical="center"/>
      <protection hidden="1"/>
    </xf>
    <xf numFmtId="164" fontId="5" fillId="0" borderId="0" xfId="206" applyNumberFormat="1" applyFont="1" applyAlignment="1" applyProtection="1">
      <alignment horizontal="center" vertical="center"/>
      <protection hidden="1"/>
    </xf>
    <xf numFmtId="0" fontId="4" fillId="0" borderId="0" xfId="206" applyFont="1" applyAlignment="1" applyProtection="1">
      <alignment horizontal="justify" vertical="center"/>
      <protection hidden="1"/>
    </xf>
    <xf numFmtId="0" fontId="4" fillId="0" borderId="0" xfId="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vertical="center"/>
    </xf>
    <xf numFmtId="0" fontId="4" fillId="0" borderId="0" xfId="0" applyNumberFormat="1" applyFont="1" applyFill="1" applyBorder="1" applyAlignment="1" applyProtection="1">
      <alignment horizontal="center" vertical="center"/>
    </xf>
    <xf numFmtId="0" fontId="39" fillId="0" borderId="0" xfId="0" applyFont="1" applyAlignment="1" applyProtection="1">
      <alignment horizontal="center" vertical="center"/>
    </xf>
    <xf numFmtId="1" fontId="5" fillId="0" borderId="0" xfId="200" applyNumberFormat="1" applyFont="1" applyFill="1" applyBorder="1" applyAlignment="1" applyProtection="1">
      <alignment vertical="center"/>
    </xf>
    <xf numFmtId="0" fontId="5" fillId="0" borderId="0" xfId="200" applyNumberFormat="1" applyFont="1" applyFill="1" applyBorder="1" applyAlignment="1" applyProtection="1">
      <alignment vertical="center"/>
    </xf>
    <xf numFmtId="0" fontId="5" fillId="0" borderId="0" xfId="200" applyNumberFormat="1" applyFont="1" applyFill="1" applyBorder="1" applyAlignment="1" applyProtection="1">
      <alignment horizontal="center" vertical="center"/>
    </xf>
    <xf numFmtId="10" fontId="39" fillId="0" borderId="0" xfId="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left" vertical="center"/>
      <protection hidden="1"/>
    </xf>
    <xf numFmtId="164" fontId="5" fillId="0" borderId="0" xfId="206" applyNumberFormat="1" applyFont="1" applyFill="1" applyAlignment="1" applyProtection="1">
      <alignment horizontal="left" vertical="center"/>
      <protection hidden="1"/>
    </xf>
    <xf numFmtId="0" fontId="4" fillId="0" borderId="0" xfId="206" applyFont="1" applyFill="1" applyBorder="1" applyAlignment="1" applyProtection="1">
      <alignment vertical="center"/>
    </xf>
    <xf numFmtId="0" fontId="5" fillId="0" borderId="0" xfId="206" applyNumberFormat="1" applyFont="1" applyFill="1" applyAlignment="1" applyProtection="1">
      <alignment horizontal="left" vertical="center"/>
      <protection hidden="1"/>
    </xf>
    <xf numFmtId="164" fontId="5" fillId="0" borderId="0" xfId="206" applyNumberFormat="1" applyFont="1" applyFill="1" applyAlignment="1" applyProtection="1">
      <alignment horizontal="center" vertical="center"/>
      <protection hidden="1"/>
    </xf>
    <xf numFmtId="0" fontId="4" fillId="0" borderId="0" xfId="200" applyNumberFormat="1" applyFont="1" applyFill="1" applyBorder="1" applyAlignment="1" applyProtection="1">
      <alignment horizontal="justify" vertical="center"/>
    </xf>
    <xf numFmtId="1" fontId="4" fillId="0" borderId="0" xfId="206" applyNumberFormat="1" applyFont="1" applyFill="1" applyAlignment="1" applyProtection="1">
      <alignment horizontal="left" vertical="center"/>
      <protection hidden="1"/>
    </xf>
    <xf numFmtId="164" fontId="4" fillId="0" borderId="0" xfId="206" applyNumberFormat="1" applyFont="1" applyFill="1" applyAlignment="1" applyProtection="1">
      <alignment horizontal="left" vertical="center"/>
      <protection hidden="1"/>
    </xf>
    <xf numFmtId="164" fontId="4" fillId="0" borderId="0" xfId="206" applyNumberFormat="1" applyFont="1" applyFill="1" applyAlignment="1" applyProtection="1">
      <alignment vertical="center"/>
      <protection hidden="1"/>
    </xf>
    <xf numFmtId="0" fontId="4" fillId="0" borderId="0" xfId="206" applyNumberFormat="1" applyFont="1" applyFill="1" applyAlignment="1" applyProtection="1">
      <alignment horizontal="left" vertical="center"/>
      <protection hidden="1"/>
    </xf>
    <xf numFmtId="164" fontId="4" fillId="0" borderId="0" xfId="206" applyNumberFormat="1" applyFont="1" applyFill="1" applyAlignment="1" applyProtection="1">
      <alignment horizontal="center" vertical="center"/>
      <protection hidden="1"/>
    </xf>
    <xf numFmtId="0" fontId="4" fillId="0" borderId="0" xfId="206" applyFont="1" applyBorder="1" applyAlignment="1" applyProtection="1">
      <alignment vertical="center"/>
      <protection hidden="1"/>
    </xf>
    <xf numFmtId="0" fontId="4" fillId="0" borderId="0" xfId="206" applyNumberFormat="1" applyFont="1" applyFill="1" applyAlignment="1" applyProtection="1">
      <alignment horizontal="center" vertical="center"/>
      <protection hidden="1"/>
    </xf>
    <xf numFmtId="0" fontId="4" fillId="0" borderId="0" xfId="206" applyFont="1" applyFill="1" applyBorder="1" applyAlignment="1" applyProtection="1">
      <alignment horizontal="justify" vertical="center"/>
    </xf>
    <xf numFmtId="0" fontId="4" fillId="0" borderId="0" xfId="206" applyFont="1" applyBorder="1" applyAlignment="1" applyProtection="1">
      <alignment horizontal="left" vertical="center"/>
      <protection hidden="1"/>
    </xf>
    <xf numFmtId="1" fontId="5" fillId="19" borderId="4" xfId="0" applyNumberFormat="1" applyFont="1" applyFill="1" applyBorder="1" applyAlignment="1" applyProtection="1">
      <alignment horizontal="center" vertical="center" wrapText="1"/>
    </xf>
    <xf numFmtId="0" fontId="5" fillId="19" borderId="4" xfId="0" applyNumberFormat="1" applyFont="1" applyFill="1" applyBorder="1" applyAlignment="1" applyProtection="1">
      <alignment vertical="center" wrapText="1"/>
    </xf>
    <xf numFmtId="1" fontId="4" fillId="13" borderId="4" xfId="0" applyNumberFormat="1" applyFont="1" applyFill="1" applyBorder="1" applyAlignment="1" applyProtection="1">
      <alignment horizontal="center" vertical="center" wrapText="1"/>
    </xf>
    <xf numFmtId="164" fontId="4" fillId="13" borderId="4" xfId="0" applyNumberFormat="1" applyFont="1" applyFill="1" applyBorder="1" applyAlignment="1" applyProtection="1">
      <alignment horizontal="center" vertical="center" wrapText="1"/>
    </xf>
    <xf numFmtId="164" fontId="4" fillId="0" borderId="0"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justify" vertical="center" wrapText="1"/>
    </xf>
    <xf numFmtId="0" fontId="4" fillId="0" borderId="0" xfId="0" applyNumberFormat="1" applyFont="1" applyFill="1" applyBorder="1" applyAlignment="1" applyProtection="1">
      <alignment vertical="center" wrapText="1"/>
    </xf>
    <xf numFmtId="164" fontId="4" fillId="0" borderId="0" xfId="200" applyNumberFormat="1" applyFont="1" applyFill="1" applyBorder="1" applyAlignment="1" applyProtection="1">
      <alignment horizontal="center" vertical="center" wrapText="1"/>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wrapText="1"/>
    </xf>
    <xf numFmtId="164" fontId="32" fillId="14" borderId="0" xfId="206" applyNumberFormat="1" applyFont="1" applyFill="1" applyAlignment="1" applyProtection="1">
      <alignment vertical="center"/>
      <protection hidden="1"/>
    </xf>
    <xf numFmtId="164" fontId="42" fillId="14" borderId="0" xfId="206" applyNumberFormat="1" applyFont="1" applyFill="1" applyAlignment="1" applyProtection="1">
      <alignment vertical="center"/>
      <protection hidden="1"/>
    </xf>
    <xf numFmtId="0" fontId="39" fillId="14" borderId="0" xfId="0" applyFont="1" applyFill="1" applyAlignment="1" applyProtection="1">
      <alignment horizontal="center" vertical="center"/>
    </xf>
    <xf numFmtId="1" fontId="4" fillId="0" borderId="0" xfId="206" applyNumberFormat="1" applyFont="1" applyFill="1" applyAlignment="1" applyProtection="1">
      <alignment horizontal="left" vertical="center" wrapText="1"/>
      <protection hidden="1"/>
    </xf>
    <xf numFmtId="164" fontId="4" fillId="0" borderId="0" xfId="206" applyNumberFormat="1" applyFont="1" applyFill="1" applyAlignment="1" applyProtection="1">
      <alignment horizontal="left" vertical="center" wrapText="1"/>
      <protection hidden="1"/>
    </xf>
    <xf numFmtId="0" fontId="4" fillId="0" borderId="0" xfId="206" applyNumberFormat="1" applyFont="1" applyFill="1" applyAlignment="1" applyProtection="1">
      <alignment horizontal="left" vertical="center" wrapText="1"/>
      <protection hidden="1"/>
    </xf>
    <xf numFmtId="0" fontId="44" fillId="0" borderId="0" xfId="0" applyFont="1" applyBorder="1" applyAlignment="1" applyProtection="1">
      <alignment horizontal="center" vertical="center" wrapText="1"/>
    </xf>
    <xf numFmtId="0" fontId="44" fillId="0" borderId="0" xfId="200" applyNumberFormat="1" applyFont="1" applyFill="1" applyBorder="1" applyAlignment="1" applyProtection="1">
      <alignment horizontal="center" vertical="center" wrapText="1"/>
      <protection hidden="1"/>
    </xf>
    <xf numFmtId="0" fontId="62" fillId="0" borderId="0" xfId="200" applyNumberFormat="1" applyFont="1" applyFill="1" applyBorder="1" applyAlignment="1" applyProtection="1">
      <alignment vertical="center" wrapText="1"/>
    </xf>
    <xf numFmtId="2" fontId="4" fillId="0" borderId="0" xfId="200" applyNumberFormat="1" applyFont="1" applyFill="1" applyBorder="1" applyAlignment="1" applyProtection="1">
      <alignment horizontal="right" vertical="center" wrapText="1"/>
    </xf>
    <xf numFmtId="1" fontId="4" fillId="0" borderId="0" xfId="0" applyNumberFormat="1" applyFont="1" applyFill="1" applyBorder="1" applyAlignment="1" applyProtection="1">
      <alignment horizontal="right" vertical="center" wrapText="1"/>
    </xf>
    <xf numFmtId="0" fontId="4" fillId="0" borderId="0" xfId="0" applyFont="1" applyFill="1" applyBorder="1" applyAlignment="1">
      <alignment vertical="center" wrapText="1"/>
    </xf>
    <xf numFmtId="164" fontId="5"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2" fontId="4" fillId="0" borderId="0" xfId="200" applyNumberFormat="1" applyFont="1" applyFill="1" applyBorder="1" applyAlignment="1" applyProtection="1">
      <alignment horizontal="center" vertical="center" wrapText="1"/>
    </xf>
    <xf numFmtId="0" fontId="5" fillId="0" borderId="0" xfId="0" applyFont="1" applyFill="1" applyBorder="1" applyAlignment="1" applyProtection="1">
      <alignment vertical="center" wrapText="1"/>
    </xf>
    <xf numFmtId="164" fontId="39" fillId="0" borderId="0"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justify" vertical="center" wrapText="1"/>
    </xf>
    <xf numFmtId="177" fontId="5" fillId="0" borderId="0" xfId="0" applyNumberFormat="1" applyFont="1" applyFill="1" applyBorder="1" applyAlignment="1" applyProtection="1">
      <alignment horizontal="justify" vertical="center" wrapText="1"/>
      <protection hidden="1"/>
    </xf>
    <xf numFmtId="14" fontId="4" fillId="0" borderId="0" xfId="0" applyNumberFormat="1" applyFont="1" applyFill="1" applyBorder="1" applyAlignment="1" applyProtection="1">
      <alignment horizontal="center" vertical="center" wrapText="1"/>
    </xf>
    <xf numFmtId="164"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8" fontId="4" fillId="0" borderId="0" xfId="11" applyNumberFormat="1" applyFont="1" applyFill="1" applyBorder="1" applyAlignment="1" applyProtection="1">
      <alignment horizontal="center" vertical="center" wrapText="1"/>
      <protection hidden="1"/>
    </xf>
    <xf numFmtId="2" fontId="4" fillId="0" borderId="0" xfId="200" applyNumberFormat="1" applyFont="1" applyFill="1" applyBorder="1" applyAlignment="1" applyProtection="1">
      <alignment horizontal="right" vertical="center" wrapText="1"/>
      <protection hidden="1"/>
    </xf>
    <xf numFmtId="2" fontId="4" fillId="0" borderId="0" xfId="200" applyNumberFormat="1" applyFont="1" applyFill="1" applyBorder="1" applyAlignment="1" applyProtection="1">
      <alignment horizontal="center" vertical="center" wrapText="1"/>
      <protection hidden="1"/>
    </xf>
    <xf numFmtId="0" fontId="39" fillId="0" borderId="0" xfId="0" applyFont="1" applyFill="1" applyBorder="1" applyAlignment="1" applyProtection="1">
      <alignment horizontal="center" vertical="center" wrapText="1"/>
      <protection hidden="1"/>
    </xf>
    <xf numFmtId="0" fontId="39" fillId="0" borderId="0" xfId="0" applyFont="1" applyFill="1" applyBorder="1" applyAlignment="1" applyProtection="1">
      <alignment vertical="center" wrapText="1"/>
      <protection hidden="1"/>
    </xf>
    <xf numFmtId="0" fontId="39" fillId="0" borderId="0" xfId="0" applyFont="1" applyBorder="1" applyAlignment="1" applyProtection="1">
      <alignment vertical="center" wrapText="1"/>
      <protection hidden="1"/>
    </xf>
    <xf numFmtId="2" fontId="39" fillId="0" borderId="0" xfId="200" applyNumberFormat="1" applyFont="1" applyFill="1" applyBorder="1" applyAlignment="1" applyProtection="1">
      <alignment horizontal="right" vertical="center" wrapText="1"/>
      <protection hidden="1"/>
    </xf>
    <xf numFmtId="4" fontId="39" fillId="0" borderId="0" xfId="200" applyNumberFormat="1" applyFont="1" applyFill="1" applyBorder="1" applyAlignment="1" applyProtection="1">
      <alignment vertical="center" wrapText="1"/>
      <protection hidden="1"/>
    </xf>
    <xf numFmtId="2" fontId="44" fillId="0" borderId="0" xfId="200" applyNumberFormat="1" applyFont="1" applyFill="1" applyBorder="1" applyAlignment="1" applyProtection="1">
      <alignment horizontal="right" vertical="center" wrapText="1"/>
      <protection hidden="1"/>
    </xf>
    <xf numFmtId="2" fontId="39" fillId="0" borderId="0" xfId="0" applyNumberFormat="1" applyFont="1" applyBorder="1" applyAlignment="1" applyProtection="1">
      <alignment vertical="center" wrapText="1"/>
      <protection hidden="1"/>
    </xf>
    <xf numFmtId="164" fontId="39" fillId="0" borderId="0" xfId="200" applyNumberFormat="1" applyFont="1" applyFill="1" applyBorder="1" applyAlignment="1" applyProtection="1">
      <alignment horizontal="center" vertical="center" wrapText="1"/>
      <protection hidden="1"/>
    </xf>
    <xf numFmtId="0" fontId="39" fillId="0" borderId="0" xfId="0" applyFont="1" applyBorder="1" applyAlignment="1" applyProtection="1">
      <alignment horizontal="justify" vertical="center" wrapText="1"/>
      <protection hidden="1"/>
    </xf>
    <xf numFmtId="4" fontId="39" fillId="0" borderId="0" xfId="200" applyNumberFormat="1" applyFont="1" applyFill="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44" fillId="0" borderId="0" xfId="200" applyNumberFormat="1" applyFont="1" applyFill="1" applyBorder="1" applyAlignment="1" applyProtection="1">
      <alignment horizontal="justify" vertical="center" wrapText="1"/>
      <protection hidden="1"/>
    </xf>
    <xf numFmtId="164" fontId="4" fillId="0" borderId="0" xfId="200" applyNumberFormat="1" applyFont="1" applyFill="1" applyBorder="1" applyAlignment="1" applyProtection="1">
      <alignment horizontal="center" vertical="center" wrapText="1"/>
      <protection hidden="1"/>
    </xf>
    <xf numFmtId="0" fontId="4" fillId="0" borderId="0" xfId="200" applyNumberFormat="1" applyFont="1" applyFill="1" applyBorder="1" applyAlignment="1" applyProtection="1">
      <alignment horizontal="justify" vertical="center" wrapText="1"/>
      <protection hidden="1"/>
    </xf>
    <xf numFmtId="0" fontId="4" fillId="0" borderId="0" xfId="200" applyNumberFormat="1" applyFont="1" applyFill="1" applyBorder="1" applyAlignment="1" applyProtection="1">
      <alignment vertical="center" wrapText="1"/>
      <protection hidden="1"/>
    </xf>
    <xf numFmtId="164" fontId="5" fillId="0" borderId="0" xfId="0" applyNumberFormat="1" applyFont="1" applyFill="1" applyBorder="1" applyAlignment="1" applyProtection="1">
      <alignment horizontal="center" vertical="center" wrapText="1"/>
      <protection hidden="1"/>
    </xf>
    <xf numFmtId="0" fontId="5" fillId="0" borderId="0" xfId="0" applyNumberFormat="1" applyFont="1" applyFill="1" applyBorder="1" applyAlignment="1" applyProtection="1">
      <alignment horizontal="justify" vertical="center" wrapText="1"/>
      <protection hidden="1"/>
    </xf>
    <xf numFmtId="0" fontId="5" fillId="0" borderId="0" xfId="0" applyNumberFormat="1" applyFont="1" applyFill="1" applyBorder="1" applyAlignment="1" applyProtection="1">
      <alignment vertical="center" wrapText="1"/>
      <protection hidden="1"/>
    </xf>
    <xf numFmtId="1" fontId="4" fillId="19" borderId="4" xfId="0" applyNumberFormat="1" applyFont="1" applyFill="1" applyBorder="1" applyAlignment="1" applyProtection="1">
      <alignment horizontal="center" vertical="center" wrapText="1"/>
    </xf>
    <xf numFmtId="1" fontId="4" fillId="19" borderId="4" xfId="200" applyNumberFormat="1" applyFont="1" applyFill="1" applyBorder="1" applyAlignment="1" applyProtection="1">
      <alignment horizontal="left" vertical="center" wrapText="1"/>
      <protection locked="0"/>
    </xf>
    <xf numFmtId="9" fontId="0" fillId="19" borderId="4" xfId="0" applyNumberFormat="1" applyFill="1" applyBorder="1" applyAlignment="1">
      <alignment horizontal="center" vertical="center" wrapText="1"/>
    </xf>
    <xf numFmtId="10" fontId="4" fillId="19" borderId="4" xfId="200" applyNumberFormat="1" applyFont="1" applyFill="1" applyBorder="1" applyAlignment="1" applyProtection="1">
      <alignment horizontal="center" vertical="center" wrapText="1"/>
      <protection locked="0" hidden="1"/>
    </xf>
    <xf numFmtId="2" fontId="4" fillId="19" borderId="4" xfId="200" applyNumberFormat="1" applyFont="1" applyFill="1" applyBorder="1" applyAlignment="1" applyProtection="1">
      <alignment horizontal="center" vertical="center" wrapText="1"/>
      <protection locked="0"/>
    </xf>
    <xf numFmtId="2" fontId="4" fillId="19" borderId="4" xfId="200" applyNumberFormat="1" applyFont="1" applyFill="1" applyBorder="1" applyAlignment="1" applyProtection="1">
      <alignment horizontal="center" vertical="center" wrapText="1"/>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3" fillId="15" borderId="16" xfId="205" applyFont="1" applyFill="1" applyBorder="1" applyAlignment="1" applyProtection="1">
      <alignment horizontal="center" vertical="center" wrapText="1"/>
      <protection hidden="1"/>
    </xf>
    <xf numFmtId="0" fontId="103" fillId="15" borderId="35" xfId="205" applyFont="1" applyFill="1" applyBorder="1" applyAlignment="1" applyProtection="1">
      <alignment horizontal="center" vertical="center" wrapText="1"/>
      <protection hidden="1"/>
    </xf>
    <xf numFmtId="0" fontId="103" fillId="15"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applyBorder="1"/>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36"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5"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9" fillId="4" borderId="16" xfId="197" applyFont="1" applyFill="1" applyBorder="1" applyAlignment="1" applyProtection="1">
      <alignment horizontal="left" vertical="center"/>
      <protection locked="0"/>
    </xf>
    <xf numFmtId="0" fontId="60" fillId="4" borderId="35"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5"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0" fillId="15" borderId="5" xfId="197" applyFont="1" applyFill="1" applyBorder="1" applyAlignment="1" applyProtection="1">
      <alignment horizontal="center" vertical="center" wrapText="1"/>
      <protection hidden="1"/>
    </xf>
    <xf numFmtId="0" fontId="15" fillId="0" borderId="0" xfId="197" applyFont="1" applyBorder="1" applyAlignment="1" applyProtection="1">
      <alignment horizontal="center" vertical="center"/>
      <protection hidden="1"/>
    </xf>
    <xf numFmtId="0" fontId="27" fillId="9"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4" fillId="0" borderId="4" xfId="0" applyFont="1" applyBorder="1" applyAlignment="1" applyProtection="1">
      <alignment horizontal="center" vertical="center"/>
    </xf>
    <xf numFmtId="0" fontId="94" fillId="0" borderId="4" xfId="0" applyFont="1" applyFill="1" applyBorder="1" applyAlignment="1" applyProtection="1">
      <alignment horizontal="center" vertical="center"/>
    </xf>
    <xf numFmtId="0" fontId="95" fillId="0" borderId="4" xfId="211" applyNumberFormat="1" applyFont="1" applyFill="1" applyBorder="1" applyAlignment="1" applyProtection="1">
      <alignment horizontal="left" vertical="center"/>
      <protection hidden="1"/>
    </xf>
    <xf numFmtId="0" fontId="94" fillId="0" borderId="4" xfId="0" applyFont="1" applyBorder="1" applyAlignment="1" applyProtection="1">
      <alignment horizontal="left" vertical="center" wrapText="1"/>
    </xf>
    <xf numFmtId="0" fontId="94" fillId="0" borderId="4" xfId="0" applyNumberFormat="1" applyFont="1" applyBorder="1" applyAlignment="1" applyProtection="1">
      <alignment horizontal="left" vertical="center" wrapText="1"/>
    </xf>
    <xf numFmtId="0" fontId="95" fillId="0" borderId="4" xfId="0" applyNumberFormat="1" applyFont="1" applyFill="1" applyBorder="1" applyAlignment="1" applyProtection="1">
      <alignment horizontal="center" vertical="center" wrapText="1"/>
      <protection hidden="1"/>
    </xf>
    <xf numFmtId="0" fontId="95" fillId="0" borderId="4" xfId="0" applyFont="1" applyFill="1" applyBorder="1" applyAlignment="1" applyProtection="1">
      <alignment horizontal="center" vertical="center"/>
    </xf>
    <xf numFmtId="0" fontId="93" fillId="0"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protection hidden="1"/>
    </xf>
    <xf numFmtId="0" fontId="95" fillId="0" borderId="4" xfId="0" applyNumberFormat="1" applyFont="1" applyFill="1" applyBorder="1" applyAlignment="1" applyProtection="1">
      <alignment horizontal="justify" vertical="center" wrapText="1"/>
      <protection hidden="1"/>
    </xf>
    <xf numFmtId="0" fontId="0" fillId="0" borderId="4" xfId="0" applyFont="1" applyFill="1" applyBorder="1" applyAlignment="1" applyProtection="1">
      <alignment horizontal="center" vertical="center" wrapText="1"/>
    </xf>
    <xf numFmtId="0" fontId="95" fillId="0" borderId="4" xfId="211" applyNumberFormat="1" applyFont="1" applyFill="1" applyBorder="1" applyAlignment="1" applyProtection="1">
      <alignment horizontal="left" vertical="center" wrapText="1"/>
      <protection hidden="1"/>
    </xf>
    <xf numFmtId="0" fontId="96" fillId="0" borderId="4" xfId="206" applyFont="1" applyFill="1" applyBorder="1" applyAlignment="1" applyProtection="1">
      <alignment horizontal="left" vertical="center"/>
      <protection hidden="1"/>
    </xf>
    <xf numFmtId="0" fontId="95" fillId="0" borderId="4" xfId="211" applyFont="1" applyFill="1" applyBorder="1" applyAlignment="1" applyProtection="1">
      <alignment horizontal="left" vertical="center" wrapText="1"/>
      <protection hidden="1"/>
    </xf>
    <xf numFmtId="0" fontId="96" fillId="0" borderId="4" xfId="0" applyNumberFormat="1" applyFont="1" applyFill="1" applyBorder="1" applyAlignment="1" applyProtection="1">
      <alignment horizontal="justify" vertical="center" wrapText="1"/>
      <protection hidden="1"/>
    </xf>
    <xf numFmtId="0" fontId="93" fillId="0" borderId="4" xfId="211" applyNumberFormat="1" applyFont="1" applyFill="1" applyBorder="1" applyAlignment="1" applyProtection="1">
      <alignment horizontal="left" vertical="center"/>
    </xf>
    <xf numFmtId="0" fontId="93" fillId="7" borderId="4" xfId="211" applyNumberFormat="1" applyFont="1" applyFill="1" applyBorder="1" applyAlignment="1" applyProtection="1">
      <alignment horizontal="left" vertical="center" wrapText="1"/>
    </xf>
    <xf numFmtId="10" fontId="93" fillId="6" borderId="4" xfId="0" applyNumberFormat="1" applyFont="1" applyFill="1" applyBorder="1" applyAlignment="1" applyProtection="1">
      <alignment horizontal="center" vertical="center" wrapText="1"/>
    </xf>
    <xf numFmtId="0" fontId="97" fillId="0" borderId="4" xfId="211" applyNumberFormat="1" applyFont="1" applyFill="1" applyBorder="1" applyAlignment="1" applyProtection="1">
      <alignment horizontal="justify" vertical="center"/>
    </xf>
    <xf numFmtId="0" fontId="5" fillId="15" borderId="4" xfId="0" applyFont="1" applyFill="1" applyBorder="1" applyAlignment="1">
      <alignment horizontal="center" vertical="center" wrapText="1"/>
    </xf>
    <xf numFmtId="0" fontId="42" fillId="14" borderId="14" xfId="0" applyNumberFormat="1" applyFont="1" applyFill="1" applyBorder="1" applyAlignment="1" applyProtection="1">
      <alignment horizontal="left" vertical="center" wrapText="1"/>
    </xf>
    <xf numFmtId="0" fontId="42" fillId="14" borderId="3" xfId="0" applyNumberFormat="1" applyFont="1" applyFill="1" applyBorder="1" applyAlignment="1" applyProtection="1">
      <alignment horizontal="left" vertical="center" wrapText="1"/>
    </xf>
    <xf numFmtId="0" fontId="42" fillId="14" borderId="15" xfId="0" applyNumberFormat="1" applyFont="1" applyFill="1" applyBorder="1" applyAlignment="1" applyProtection="1">
      <alignment horizontal="left" vertical="center" wrapText="1"/>
    </xf>
    <xf numFmtId="0" fontId="42" fillId="15" borderId="4" xfId="0" applyNumberFormat="1" applyFont="1" applyFill="1" applyBorder="1" applyAlignment="1" applyProtection="1">
      <alignment horizontal="center" vertical="center" wrapText="1"/>
    </xf>
    <xf numFmtId="0" fontId="95" fillId="9" borderId="4" xfId="0" applyFont="1" applyFill="1" applyBorder="1" applyAlignment="1" applyProtection="1">
      <alignment horizontal="center" vertical="center"/>
    </xf>
    <xf numFmtId="0" fontId="93" fillId="0" borderId="4" xfId="0" applyNumberFormat="1" applyFont="1" applyFill="1" applyBorder="1" applyAlignment="1" applyProtection="1">
      <alignment horizontal="left" vertical="center" wrapText="1"/>
    </xf>
    <xf numFmtId="0" fontId="94" fillId="0" borderId="4" xfId="206" applyFont="1" applyFill="1" applyBorder="1" applyAlignment="1" applyProtection="1">
      <alignment horizontal="left" vertical="center"/>
      <protection hidden="1"/>
    </xf>
    <xf numFmtId="0" fontId="27" fillId="0" borderId="0" xfId="211" applyNumberFormat="1" applyFont="1" applyFill="1" applyBorder="1" applyAlignment="1" applyProtection="1">
      <alignment horizontal="left" vertical="center" wrapText="1"/>
      <protection hidden="1"/>
    </xf>
    <xf numFmtId="0" fontId="33" fillId="0" borderId="0" xfId="206" applyFont="1" applyFill="1" applyBorder="1" applyAlignment="1" applyProtection="1">
      <alignment horizontal="left" vertical="center"/>
      <protection hidden="1"/>
    </xf>
    <xf numFmtId="0" fontId="16" fillId="0" borderId="0" xfId="0" applyFont="1" applyBorder="1" applyAlignment="1">
      <alignment horizontal="center" vertical="center"/>
    </xf>
    <xf numFmtId="0" fontId="33" fillId="0" borderId="0" xfId="0" applyNumberFormat="1" applyFont="1" applyFill="1" applyBorder="1" applyAlignment="1" applyProtection="1">
      <alignment horizontal="justify" vertical="center" wrapText="1"/>
      <protection hidden="1"/>
    </xf>
    <xf numFmtId="0" fontId="2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Fill="1" applyBorder="1" applyAlignment="1">
      <alignment horizontal="center" vertical="center"/>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50" fillId="0" borderId="0" xfId="0" applyNumberFormat="1" applyFont="1" applyFill="1" applyBorder="1" applyAlignment="1" applyProtection="1">
      <alignment horizontal="justify" vertical="center" wrapText="1"/>
    </xf>
    <xf numFmtId="0" fontId="15" fillId="0" borderId="4" xfId="211" applyNumberFormat="1" applyFont="1" applyFill="1" applyBorder="1" applyAlignment="1" applyProtection="1">
      <alignment horizontal="left" vertical="center"/>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15" fillId="0" borderId="0" xfId="0" applyNumberFormat="1" applyFont="1" applyFill="1" applyBorder="1" applyAlignment="1" applyProtection="1">
      <alignment horizontal="center" vertical="center" wrapText="1"/>
    </xf>
    <xf numFmtId="0" fontId="27" fillId="9"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0" fillId="0" borderId="0" xfId="206" applyFont="1" applyFill="1" applyBorder="1" applyAlignment="1" applyProtection="1">
      <alignment horizontal="left" vertical="top"/>
    </xf>
    <xf numFmtId="0" fontId="99" fillId="0" borderId="0" xfId="0" applyNumberFormat="1" applyFont="1" applyFill="1" applyBorder="1" applyAlignment="1" applyProtection="1">
      <alignment horizontal="right" vertical="top"/>
    </xf>
    <xf numFmtId="0" fontId="42" fillId="15" borderId="0" xfId="0" applyNumberFormat="1" applyFont="1" applyFill="1" applyBorder="1" applyAlignment="1" applyProtection="1">
      <alignment horizontal="left" vertical="top" wrapText="1"/>
    </xf>
    <xf numFmtId="0" fontId="33" fillId="0" borderId="0" xfId="0" applyFont="1" applyBorder="1" applyAlignment="1" applyProtection="1">
      <alignment horizontal="center" vertical="top"/>
    </xf>
    <xf numFmtId="0" fontId="27" fillId="9" borderId="0" xfId="0" applyFont="1" applyFill="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5" fillId="14" borderId="0" xfId="206" applyFont="1" applyFill="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pplyProtection="1">
      <alignment horizontal="center" vertical="top"/>
    </xf>
    <xf numFmtId="0" fontId="0" fillId="18" borderId="14" xfId="0" applyFill="1" applyBorder="1" applyAlignment="1">
      <alignment horizontal="center" vertical="top" wrapText="1"/>
    </xf>
    <xf numFmtId="0" fontId="0" fillId="18" borderId="3" xfId="0" applyFill="1" applyBorder="1" applyAlignment="1">
      <alignment horizontal="center" vertical="top" wrapText="1"/>
    </xf>
    <xf numFmtId="0" fontId="0" fillId="18" borderId="15" xfId="0" applyFill="1" applyBorder="1" applyAlignment="1">
      <alignment horizontal="center" vertical="top" wrapText="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44" fillId="0" borderId="0" xfId="0" applyFont="1" applyBorder="1" applyAlignment="1" applyProtection="1">
      <alignment horizontal="center" vertical="center"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0" fontId="44" fillId="9" borderId="0" xfId="0" applyFont="1" applyFill="1" applyAlignment="1" applyProtection="1">
      <alignment horizontal="center" vertical="center" wrapText="1"/>
    </xf>
    <xf numFmtId="0" fontId="42" fillId="15" borderId="0" xfId="0" applyNumberFormat="1" applyFont="1" applyFill="1" applyBorder="1" applyAlignment="1" applyProtection="1">
      <alignment horizontal="center" vertical="center" wrapText="1"/>
    </xf>
    <xf numFmtId="0" fontId="90" fillId="0" borderId="0" xfId="0" applyFont="1" applyAlignment="1">
      <alignment horizontal="left" vertical="center" wrapText="1"/>
    </xf>
    <xf numFmtId="0" fontId="4" fillId="0" borderId="0" xfId="0" applyFont="1" applyBorder="1" applyAlignment="1" applyProtection="1">
      <alignment horizontal="right" vertical="center" wrapText="1"/>
    </xf>
    <xf numFmtId="0" fontId="4" fillId="0" borderId="0" xfId="0" applyNumberFormat="1" applyFont="1" applyFill="1" applyBorder="1" applyAlignment="1" applyProtection="1">
      <alignment horizontal="right" vertical="center" wrapText="1"/>
    </xf>
    <xf numFmtId="0" fontId="5" fillId="0" borderId="0" xfId="0" applyNumberFormat="1" applyFont="1" applyFill="1" applyBorder="1" applyAlignment="1" applyProtection="1">
      <alignment horizontal="right" vertical="center" wrapText="1"/>
    </xf>
    <xf numFmtId="1" fontId="4" fillId="13" borderId="4" xfId="0" applyNumberFormat="1" applyFont="1" applyFill="1" applyBorder="1" applyAlignment="1" applyProtection="1">
      <alignment horizontal="center" vertical="center" wrapText="1"/>
    </xf>
    <xf numFmtId="0" fontId="4" fillId="0" borderId="0" xfId="206" applyFont="1" applyBorder="1" applyAlignment="1" applyProtection="1">
      <alignment horizontal="left" vertical="center"/>
      <protection hidden="1"/>
    </xf>
    <xf numFmtId="1" fontId="5" fillId="0" borderId="0" xfId="0" applyNumberFormat="1" applyFont="1" applyFill="1" applyBorder="1" applyAlignment="1" applyProtection="1">
      <alignment horizontal="right" vertical="center" wrapText="1"/>
    </xf>
    <xf numFmtId="170" fontId="89" fillId="13" borderId="4" xfId="0" applyNumberFormat="1" applyFont="1" applyFill="1" applyBorder="1" applyAlignment="1" applyProtection="1">
      <alignment horizontal="left" vertical="center" wrapText="1"/>
    </xf>
    <xf numFmtId="1" fontId="4" fillId="0" borderId="4" xfId="0" applyNumberFormat="1" applyFont="1" applyFill="1" applyBorder="1" applyAlignment="1" applyProtection="1">
      <alignment horizontal="center" vertical="center" wrapText="1"/>
    </xf>
    <xf numFmtId="0" fontId="5" fillId="15" borderId="4" xfId="0" applyFont="1" applyFill="1" applyBorder="1" applyAlignment="1">
      <alignment horizontal="left" vertical="center" wrapText="1"/>
    </xf>
    <xf numFmtId="0" fontId="27" fillId="0" borderId="0" xfId="0" applyFont="1" applyBorder="1" applyAlignment="1">
      <alignment horizontal="center" vertical="center"/>
    </xf>
    <xf numFmtId="0" fontId="42" fillId="15" borderId="0" xfId="0" applyNumberFormat="1" applyFont="1" applyFill="1" applyBorder="1" applyAlignment="1" applyProtection="1">
      <alignment horizontal="center" vertical="top" wrapText="1"/>
      <protection hidden="1"/>
    </xf>
    <xf numFmtId="0" fontId="27" fillId="9"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170" fontId="89" fillId="13" borderId="10" xfId="0" applyNumberFormat="1" applyFont="1" applyFill="1" applyBorder="1" applyAlignment="1" applyProtection="1">
      <alignment horizontal="center" vertical="top" wrapText="1"/>
    </xf>
    <xf numFmtId="170" fontId="89" fillId="13" borderId="30" xfId="0" applyNumberFormat="1" applyFont="1" applyFill="1" applyBorder="1" applyAlignment="1" applyProtection="1">
      <alignment horizontal="center" vertical="top" wrapText="1"/>
    </xf>
    <xf numFmtId="1" fontId="4" fillId="13" borderId="14" xfId="0" applyNumberFormat="1" applyFont="1" applyFill="1" applyBorder="1" applyAlignment="1" applyProtection="1">
      <alignment horizontal="center" vertical="top" wrapText="1"/>
    </xf>
    <xf numFmtId="1" fontId="4" fillId="13" borderId="3" xfId="0" applyNumberFormat="1" applyFont="1" applyFill="1" applyBorder="1" applyAlignment="1" applyProtection="1">
      <alignment horizontal="center" vertical="top" wrapText="1"/>
    </xf>
    <xf numFmtId="1" fontId="4" fillId="13" borderId="15" xfId="0" applyNumberFormat="1" applyFont="1" applyFill="1" applyBorder="1" applyAlignment="1" applyProtection="1">
      <alignment horizontal="center" vertical="top" wrapText="1"/>
    </xf>
    <xf numFmtId="170" fontId="89" fillId="13" borderId="14" xfId="0" applyNumberFormat="1" applyFont="1" applyFill="1" applyBorder="1" applyAlignment="1" applyProtection="1">
      <alignment horizontal="center" vertical="top" wrapText="1"/>
    </xf>
    <xf numFmtId="170" fontId="89" fillId="13" borderId="3" xfId="0" applyNumberFormat="1" applyFont="1" applyFill="1" applyBorder="1" applyAlignment="1" applyProtection="1">
      <alignment horizontal="center" vertical="top" wrapText="1"/>
    </xf>
    <xf numFmtId="170" fontId="89" fillId="13" borderId="15" xfId="0" applyNumberFormat="1" applyFont="1" applyFill="1" applyBorder="1" applyAlignment="1" applyProtection="1">
      <alignment horizontal="center" vertical="top" wrapText="1"/>
    </xf>
    <xf numFmtId="177" fontId="15" fillId="0" borderId="0" xfId="0" applyNumberFormat="1" applyFont="1" applyFill="1" applyBorder="1" applyAlignment="1" applyProtection="1">
      <alignment horizontal="left" vertical="center"/>
      <protection hidden="1"/>
    </xf>
    <xf numFmtId="1" fontId="5" fillId="0" borderId="14" xfId="200" applyNumberFormat="1" applyFont="1" applyFill="1" applyBorder="1" applyAlignment="1" applyProtection="1">
      <alignment horizontal="center" vertical="center" wrapText="1"/>
      <protection locked="0"/>
    </xf>
    <xf numFmtId="1" fontId="5" fillId="0" borderId="3" xfId="200" applyNumberFormat="1" applyFont="1" applyFill="1" applyBorder="1" applyAlignment="1" applyProtection="1">
      <alignment horizontal="center" vertical="center" wrapText="1"/>
      <protection locked="0"/>
    </xf>
    <xf numFmtId="1" fontId="5" fillId="0" borderId="15" xfId="200" applyNumberFormat="1" applyFont="1" applyFill="1" applyBorder="1" applyAlignment="1" applyProtection="1">
      <alignment horizontal="center" vertical="center" wrapText="1"/>
      <protection locked="0"/>
    </xf>
    <xf numFmtId="0" fontId="15" fillId="15" borderId="0" xfId="0" applyNumberFormat="1" applyFont="1" applyFill="1" applyBorder="1" applyAlignment="1" applyProtection="1">
      <alignment horizontal="left" vertical="top"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44" fillId="0" borderId="0" xfId="205" applyFont="1" applyBorder="1" applyAlignment="1" applyProtection="1">
      <alignment horizontal="center" vertical="top"/>
      <protection hidden="1"/>
    </xf>
    <xf numFmtId="0" fontId="15" fillId="15" borderId="0" xfId="205" applyFont="1" applyFill="1" applyBorder="1" applyAlignment="1" applyProtection="1">
      <alignment horizontal="center"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Border="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Fill="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02" fillId="15" borderId="0" xfId="205" applyFont="1" applyFill="1" applyBorder="1" applyAlignment="1" applyProtection="1">
      <alignment horizontal="center" vertical="top" wrapText="1"/>
      <protection hidden="1"/>
    </xf>
    <xf numFmtId="167" fontId="15" fillId="0" borderId="0" xfId="0" applyNumberFormat="1" applyFont="1" applyFill="1" applyBorder="1" applyAlignment="1" applyProtection="1">
      <alignment horizontal="center" vertical="center" wrapText="1"/>
      <protection hidden="1"/>
    </xf>
    <xf numFmtId="0" fontId="15" fillId="0" borderId="0" xfId="206" applyFont="1" applyFill="1" applyBorder="1" applyAlignment="1" applyProtection="1">
      <alignment horizontal="center" vertical="center"/>
      <protection hidden="1"/>
    </xf>
    <xf numFmtId="2" fontId="16" fillId="0" borderId="0" xfId="206" applyNumberFormat="1" applyFont="1" applyFill="1" applyBorder="1" applyAlignment="1" applyProtection="1">
      <alignment horizontal="right" vertical="center"/>
      <protection hidden="1"/>
    </xf>
    <xf numFmtId="167" fontId="27" fillId="0" borderId="0" xfId="0" applyNumberFormat="1" applyFont="1" applyFill="1" applyBorder="1" applyAlignment="1" applyProtection="1">
      <alignment horizontal="center" vertical="center" wrapText="1"/>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3" borderId="14" xfId="206" applyFont="1" applyFill="1" applyBorder="1" applyAlignment="1" applyProtection="1">
      <alignment horizontal="center" vertical="top" wrapText="1"/>
    </xf>
    <xf numFmtId="0" fontId="4" fillId="13" borderId="3" xfId="206" applyFont="1" applyFill="1" applyBorder="1" applyAlignment="1" applyProtection="1">
      <alignment horizontal="center" vertical="top" wrapText="1"/>
    </xf>
    <xf numFmtId="0" fontId="4" fillId="13" borderId="15" xfId="206" applyFont="1" applyFill="1" applyBorder="1" applyAlignment="1" applyProtection="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4" fillId="0" borderId="3" xfId="205" applyFont="1" applyFill="1" applyBorder="1" applyAlignment="1" applyProtection="1">
      <alignment horizontal="center" vertical="top"/>
      <protection hidden="1"/>
    </xf>
    <xf numFmtId="0" fontId="104" fillId="15" borderId="0" xfId="206" applyFont="1" applyFill="1" applyBorder="1" applyAlignment="1" applyProtection="1">
      <alignment horizontal="left"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0" xfId="206" applyFont="1" applyBorder="1" applyAlignment="1" applyProtection="1">
      <alignment horizontal="left" vertical="center"/>
      <protection hidden="1"/>
    </xf>
    <xf numFmtId="0" fontId="0" fillId="0" borderId="0" xfId="204" applyFont="1" applyBorder="1" applyAlignment="1" applyProtection="1">
      <alignment horizontal="justify" vertical="center"/>
      <protection hidden="1"/>
    </xf>
    <xf numFmtId="0" fontId="16" fillId="0" borderId="0" xfId="204" applyFont="1" applyBorder="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5"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5"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5" fillId="10"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5"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pplyProtection="1">
      <alignment horizontal="center" vertical="top"/>
    </xf>
    <xf numFmtId="0" fontId="0" fillId="0" borderId="0" xfId="194" applyFont="1" applyAlignment="1" applyProtection="1">
      <alignment horizontal="center" vertical="top"/>
    </xf>
    <xf numFmtId="0" fontId="0" fillId="0" borderId="0" xfId="194" applyFont="1" applyAlignment="1" applyProtection="1">
      <alignment horizontal="justify" vertical="top"/>
    </xf>
    <xf numFmtId="0" fontId="50" fillId="0" borderId="0" xfId="194" applyFont="1" applyAlignment="1" applyProtection="1">
      <alignment horizontal="justify" vertical="top"/>
    </xf>
    <xf numFmtId="0" fontId="0" fillId="0" borderId="0" xfId="0" applyAlignment="1">
      <alignment horizontal="left" vertical="top" wrapText="1"/>
    </xf>
    <xf numFmtId="0" fontId="50" fillId="0" borderId="22" xfId="0" applyFont="1" applyBorder="1" applyAlignment="1" applyProtection="1">
      <alignment horizontal="left" vertical="center" indent="2"/>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pplyProtection="1">
      <alignment horizontal="center" vertical="top" wrapText="1"/>
    </xf>
    <xf numFmtId="0" fontId="16" fillId="0" borderId="0" xfId="194" applyFont="1" applyAlignment="1" applyProtection="1">
      <alignment horizontal="justify" vertical="top"/>
    </xf>
    <xf numFmtId="177" fontId="15" fillId="0" borderId="0" xfId="194" applyNumberFormat="1" applyFont="1" applyAlignment="1" applyProtection="1">
      <alignment horizontal="left" vertical="center" indent="1"/>
    </xf>
    <xf numFmtId="0" fontId="42" fillId="0" borderId="0" xfId="194" quotePrefix="1" applyFont="1" applyAlignment="1" applyProtection="1">
      <alignment horizontal="center" vertical="center"/>
    </xf>
    <xf numFmtId="0" fontId="50" fillId="0" borderId="37" xfId="0" applyFont="1" applyBorder="1" applyAlignment="1" applyProtection="1">
      <alignment horizontal="justify" vertical="center" wrapText="1"/>
    </xf>
    <xf numFmtId="0" fontId="50" fillId="0" borderId="36" xfId="0" applyFont="1" applyBorder="1" applyAlignment="1" applyProtection="1">
      <alignment horizontal="left" vertical="center" indent="2"/>
    </xf>
    <xf numFmtId="0" fontId="50" fillId="0" borderId="37"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 fillId="15" borderId="0" xfId="194" applyFont="1" applyFill="1" applyAlignment="1" applyProtection="1">
      <alignment horizontal="left" vertical="top" wrapText="1"/>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7"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16" fillId="0" borderId="0" xfId="210" applyFont="1" applyFill="1" applyBorder="1" applyAlignment="1" applyProtection="1">
      <alignment horizontal="justify" vertical="center" wrapText="1"/>
      <protection hidden="1"/>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Fill="1" applyBorder="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96">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7152" name="Picture 1">
          <a:extLst>
            <a:ext uri="{FF2B5EF4-FFF2-40B4-BE49-F238E27FC236}">
              <a16:creationId xmlns:a16="http://schemas.microsoft.com/office/drawing/2014/main" id="{00000000-0008-0000-0100-000090E0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657600"/>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7154" name="AutoShape 6">
          <a:extLst>
            <a:ext uri="{FF2B5EF4-FFF2-40B4-BE49-F238E27FC236}">
              <a16:creationId xmlns:a16="http://schemas.microsoft.com/office/drawing/2014/main" id="{00000000-0008-0000-0100-000092E0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7155" name="AutoShape 7">
          <a:extLst>
            <a:ext uri="{FF2B5EF4-FFF2-40B4-BE49-F238E27FC236}">
              <a16:creationId xmlns:a16="http://schemas.microsoft.com/office/drawing/2014/main" id="{00000000-0008-0000-0100-000093E04A00}"/>
            </a:ext>
          </a:extLst>
        </xdr:cNvPr>
        <xdr:cNvSpPr>
          <a:spLocks noChangeArrowheads="1"/>
        </xdr:cNvSpPr>
      </xdr:nvSpPr>
      <xdr:spPr bwMode="auto">
        <a:xfrm>
          <a:off x="8362950" y="40862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7156" name="AutoShape 8">
          <a:extLst>
            <a:ext uri="{FF2B5EF4-FFF2-40B4-BE49-F238E27FC236}">
              <a16:creationId xmlns:a16="http://schemas.microsoft.com/office/drawing/2014/main" id="{00000000-0008-0000-0100-000094E04A00}"/>
            </a:ext>
          </a:extLst>
        </xdr:cNvPr>
        <xdr:cNvSpPr>
          <a:spLocks noChangeArrowheads="1"/>
        </xdr:cNvSpPr>
      </xdr:nvSpPr>
      <xdr:spPr bwMode="auto">
        <a:xfrm>
          <a:off x="104775" y="40862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7157" name="AutoShape 9">
          <a:extLst>
            <a:ext uri="{FF2B5EF4-FFF2-40B4-BE49-F238E27FC236}">
              <a16:creationId xmlns:a16="http://schemas.microsoft.com/office/drawing/2014/main" id="{00000000-0008-0000-0100-000095E0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481" name="Group 1">
          <a:hlinkClick xmlns:r="http://schemas.openxmlformats.org/officeDocument/2006/relationships" r:id="rId1" tooltip="Click for Sch-5"/>
          <a:extLst>
            <a:ext uri="{FF2B5EF4-FFF2-40B4-BE49-F238E27FC236}">
              <a16:creationId xmlns:a16="http://schemas.microsoft.com/office/drawing/2014/main" id="{00000000-0008-0000-0A00-0000112C4B00}"/>
            </a:ext>
          </a:extLst>
        </xdr:cNvPr>
        <xdr:cNvGrpSpPr>
          <a:grpSpLocks/>
        </xdr:cNvGrpSpPr>
      </xdr:nvGrpSpPr>
      <xdr:grpSpPr bwMode="auto">
        <a:xfrm>
          <a:off x="17430750" y="19050"/>
          <a:ext cx="0" cy="700768"/>
          <a:chOff x="804" y="5"/>
          <a:chExt cx="116" cy="73"/>
        </a:xfrm>
      </xdr:grpSpPr>
      <xdr:sp macro="" textlink="">
        <xdr:nvSpPr>
          <xdr:cNvPr id="4926482" name="AutoShape 2">
            <a:extLst>
              <a:ext uri="{FF2B5EF4-FFF2-40B4-BE49-F238E27FC236}">
                <a16:creationId xmlns:a16="http://schemas.microsoft.com/office/drawing/2014/main" id="{00000000-0008-0000-0A00-0000122C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585149987007"/>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4694" name="Group 1">
          <a:hlinkClick xmlns:r="http://schemas.openxmlformats.org/officeDocument/2006/relationships" r:id="rId1" tooltip="Click for Sch-5"/>
          <a:extLst>
            <a:ext uri="{FF2B5EF4-FFF2-40B4-BE49-F238E27FC236}">
              <a16:creationId xmlns:a16="http://schemas.microsoft.com/office/drawing/2014/main" id="{00000000-0008-0000-0B00-0000B6C94700}"/>
            </a:ext>
          </a:extLst>
        </xdr:cNvPr>
        <xdr:cNvGrpSpPr>
          <a:grpSpLocks/>
        </xdr:cNvGrpSpPr>
      </xdr:nvGrpSpPr>
      <xdr:grpSpPr bwMode="auto">
        <a:xfrm>
          <a:off x="17668875" y="19050"/>
          <a:ext cx="0" cy="695325"/>
          <a:chOff x="804" y="5"/>
          <a:chExt cx="116" cy="73"/>
        </a:xfrm>
      </xdr:grpSpPr>
      <xdr:sp macro="" textlink="">
        <xdr:nvSpPr>
          <xdr:cNvPr id="4704695" name="AutoShape 2">
            <a:extLst>
              <a:ext uri="{FF2B5EF4-FFF2-40B4-BE49-F238E27FC236}">
                <a16:creationId xmlns:a16="http://schemas.microsoft.com/office/drawing/2014/main" id="{00000000-0008-0000-0B00-0000B7C9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585149987007"/>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5718" name="Group 25">
          <a:hlinkClick xmlns:r="http://schemas.openxmlformats.org/officeDocument/2006/relationships" r:id="rId1" tooltip="Click for Sch-6"/>
          <a:extLst>
            <a:ext uri="{FF2B5EF4-FFF2-40B4-BE49-F238E27FC236}">
              <a16:creationId xmlns:a16="http://schemas.microsoft.com/office/drawing/2014/main" id="{00000000-0008-0000-0C00-0000B6CD4700}"/>
            </a:ext>
          </a:extLst>
        </xdr:cNvPr>
        <xdr:cNvGrpSpPr>
          <a:grpSpLocks/>
        </xdr:cNvGrpSpPr>
      </xdr:nvGrpSpPr>
      <xdr:grpSpPr bwMode="auto">
        <a:xfrm>
          <a:off x="8534400" y="47625"/>
          <a:ext cx="1104900" cy="600075"/>
          <a:chOff x="804" y="5"/>
          <a:chExt cx="116" cy="73"/>
        </a:xfrm>
      </xdr:grpSpPr>
      <xdr:sp macro="" textlink="">
        <xdr:nvSpPr>
          <xdr:cNvPr id="4705719" name="AutoShape 26">
            <a:extLst>
              <a:ext uri="{FF2B5EF4-FFF2-40B4-BE49-F238E27FC236}">
                <a16:creationId xmlns:a16="http://schemas.microsoft.com/office/drawing/2014/main" id="{00000000-0008-0000-0C00-0000B7CD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742" name="Group 25">
          <a:hlinkClick xmlns:r="http://schemas.openxmlformats.org/officeDocument/2006/relationships" r:id="rId1" tooltip="Click for Sch-6"/>
          <a:extLst>
            <a:ext uri="{FF2B5EF4-FFF2-40B4-BE49-F238E27FC236}">
              <a16:creationId xmlns:a16="http://schemas.microsoft.com/office/drawing/2014/main" id="{00000000-0008-0000-0D00-0000B6D14700}"/>
            </a:ext>
          </a:extLst>
        </xdr:cNvPr>
        <xdr:cNvGrpSpPr>
          <a:grpSpLocks/>
        </xdr:cNvGrpSpPr>
      </xdr:nvGrpSpPr>
      <xdr:grpSpPr bwMode="auto">
        <a:xfrm>
          <a:off x="8534400" y="47625"/>
          <a:ext cx="1104900" cy="600075"/>
          <a:chOff x="804" y="5"/>
          <a:chExt cx="116" cy="73"/>
        </a:xfrm>
      </xdr:grpSpPr>
      <xdr:sp macro="" textlink="">
        <xdr:nvSpPr>
          <xdr:cNvPr id="4706743" name="AutoShape 26">
            <a:extLst>
              <a:ext uri="{FF2B5EF4-FFF2-40B4-BE49-F238E27FC236}">
                <a16:creationId xmlns:a16="http://schemas.microsoft.com/office/drawing/2014/main" id="{00000000-0008-0000-0D00-0000B7D1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7766" name="Group 1">
          <a:hlinkClick xmlns:r="http://schemas.openxmlformats.org/officeDocument/2006/relationships" r:id="rId1" tooltip="Click for Sch-7"/>
          <a:extLst>
            <a:ext uri="{FF2B5EF4-FFF2-40B4-BE49-F238E27FC236}">
              <a16:creationId xmlns:a16="http://schemas.microsoft.com/office/drawing/2014/main" id="{00000000-0008-0000-0E00-0000B6D54700}"/>
            </a:ext>
          </a:extLst>
        </xdr:cNvPr>
        <xdr:cNvGrpSpPr>
          <a:grpSpLocks/>
        </xdr:cNvGrpSpPr>
      </xdr:nvGrpSpPr>
      <xdr:grpSpPr bwMode="auto">
        <a:xfrm>
          <a:off x="7405321" y="19050"/>
          <a:ext cx="1104900" cy="692394"/>
          <a:chOff x="804" y="5"/>
          <a:chExt cx="116" cy="73"/>
        </a:xfrm>
      </xdr:grpSpPr>
      <xdr:sp macro="" textlink="">
        <xdr:nvSpPr>
          <xdr:cNvPr id="4707767" name="AutoShape 2">
            <a:extLst>
              <a:ext uri="{FF2B5EF4-FFF2-40B4-BE49-F238E27FC236}">
                <a16:creationId xmlns:a16="http://schemas.microsoft.com/office/drawing/2014/main" id="{00000000-0008-0000-0E00-0000B7D5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790" name="Group 1">
          <a:hlinkClick xmlns:r="http://schemas.openxmlformats.org/officeDocument/2006/relationships" r:id="rId1" tooltip="Click for Sch-7"/>
          <a:extLst>
            <a:ext uri="{FF2B5EF4-FFF2-40B4-BE49-F238E27FC236}">
              <a16:creationId xmlns:a16="http://schemas.microsoft.com/office/drawing/2014/main" id="{00000000-0008-0000-0F00-0000B6D94700}"/>
            </a:ext>
          </a:extLst>
        </xdr:cNvPr>
        <xdr:cNvGrpSpPr>
          <a:grpSpLocks/>
        </xdr:cNvGrpSpPr>
      </xdr:nvGrpSpPr>
      <xdr:grpSpPr bwMode="auto">
        <a:xfrm>
          <a:off x="7403553" y="19050"/>
          <a:ext cx="1104900" cy="697953"/>
          <a:chOff x="804" y="5"/>
          <a:chExt cx="116" cy="73"/>
        </a:xfrm>
      </xdr:grpSpPr>
      <xdr:sp macro="" textlink="">
        <xdr:nvSpPr>
          <xdr:cNvPr id="4708791" name="AutoShape 2">
            <a:extLst>
              <a:ext uri="{FF2B5EF4-FFF2-40B4-BE49-F238E27FC236}">
                <a16:creationId xmlns:a16="http://schemas.microsoft.com/office/drawing/2014/main" id="{00000000-0008-0000-0F00-0000B7D9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09814"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B6DD4700}"/>
            </a:ext>
          </a:extLst>
        </xdr:cNvPr>
        <xdr:cNvGrpSpPr>
          <a:grpSpLocks/>
        </xdr:cNvGrpSpPr>
      </xdr:nvGrpSpPr>
      <xdr:grpSpPr bwMode="auto">
        <a:xfrm>
          <a:off x="15381514" y="66675"/>
          <a:ext cx="1583872" cy="472168"/>
          <a:chOff x="762" y="2"/>
          <a:chExt cx="116" cy="73"/>
        </a:xfrm>
      </xdr:grpSpPr>
      <xdr:sp macro="" textlink="">
        <xdr:nvSpPr>
          <xdr:cNvPr id="4709815" name="AutoShape 2">
            <a:extLst>
              <a:ext uri="{FF2B5EF4-FFF2-40B4-BE49-F238E27FC236}">
                <a16:creationId xmlns:a16="http://schemas.microsoft.com/office/drawing/2014/main" id="{00000000-0008-0000-1000-0000B7DD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935692"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0C504B00}"/>
            </a:ext>
          </a:extLst>
        </xdr:cNvPr>
        <xdr:cNvGrpSpPr>
          <a:grpSpLocks/>
        </xdr:cNvGrpSpPr>
      </xdr:nvGrpSpPr>
      <xdr:grpSpPr bwMode="auto">
        <a:xfrm>
          <a:off x="8448675" y="76200"/>
          <a:ext cx="1381125" cy="657225"/>
          <a:chOff x="762" y="2"/>
          <a:chExt cx="116" cy="73"/>
        </a:xfrm>
      </xdr:grpSpPr>
      <xdr:sp macro="" textlink="">
        <xdr:nvSpPr>
          <xdr:cNvPr id="4937184" name="AutoShape 2">
            <a:extLst>
              <a:ext uri="{FF2B5EF4-FFF2-40B4-BE49-F238E27FC236}">
                <a16:creationId xmlns:a16="http://schemas.microsoft.com/office/drawing/2014/main" id="{00000000-0008-0000-1100-0000E0554B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935693" name="Group 5719">
          <a:extLst>
            <a:ext uri="{FF2B5EF4-FFF2-40B4-BE49-F238E27FC236}">
              <a16:creationId xmlns:a16="http://schemas.microsoft.com/office/drawing/2014/main" id="{00000000-0008-0000-1100-00000D504B00}"/>
            </a:ext>
          </a:extLst>
        </xdr:cNvPr>
        <xdr:cNvGrpSpPr>
          <a:grpSpLocks/>
        </xdr:cNvGrpSpPr>
      </xdr:nvGrpSpPr>
      <xdr:grpSpPr bwMode="auto">
        <a:xfrm>
          <a:off x="4114800" y="10029825"/>
          <a:ext cx="238125" cy="0"/>
          <a:chOff x="466" y="3952"/>
          <a:chExt cx="28" cy="16"/>
        </a:xfrm>
      </xdr:grpSpPr>
      <xdr:sp macro="" textlink="">
        <xdr:nvSpPr>
          <xdr:cNvPr id="4937182" name="Line 5720">
            <a:extLst>
              <a:ext uri="{FF2B5EF4-FFF2-40B4-BE49-F238E27FC236}">
                <a16:creationId xmlns:a16="http://schemas.microsoft.com/office/drawing/2014/main" id="{00000000-0008-0000-1100-0000D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83" name="Line 5721">
            <a:extLst>
              <a:ext uri="{FF2B5EF4-FFF2-40B4-BE49-F238E27FC236}">
                <a16:creationId xmlns:a16="http://schemas.microsoft.com/office/drawing/2014/main" id="{00000000-0008-0000-1100-0000D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694" name="Group 5722">
          <a:extLst>
            <a:ext uri="{FF2B5EF4-FFF2-40B4-BE49-F238E27FC236}">
              <a16:creationId xmlns:a16="http://schemas.microsoft.com/office/drawing/2014/main" id="{00000000-0008-0000-1100-00000E504B00}"/>
            </a:ext>
          </a:extLst>
        </xdr:cNvPr>
        <xdr:cNvGrpSpPr>
          <a:grpSpLocks/>
        </xdr:cNvGrpSpPr>
      </xdr:nvGrpSpPr>
      <xdr:grpSpPr bwMode="auto">
        <a:xfrm>
          <a:off x="4695825" y="10029825"/>
          <a:ext cx="266700" cy="0"/>
          <a:chOff x="466" y="3952"/>
          <a:chExt cx="28" cy="16"/>
        </a:xfrm>
      </xdr:grpSpPr>
      <xdr:sp macro="" textlink="">
        <xdr:nvSpPr>
          <xdr:cNvPr id="4937180" name="Line 5723">
            <a:extLst>
              <a:ext uri="{FF2B5EF4-FFF2-40B4-BE49-F238E27FC236}">
                <a16:creationId xmlns:a16="http://schemas.microsoft.com/office/drawing/2014/main" id="{00000000-0008-0000-1100-0000D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81" name="Line 5724">
            <a:extLst>
              <a:ext uri="{FF2B5EF4-FFF2-40B4-BE49-F238E27FC236}">
                <a16:creationId xmlns:a16="http://schemas.microsoft.com/office/drawing/2014/main" id="{00000000-0008-0000-1100-0000D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695" name="Group 5725">
          <a:extLst>
            <a:ext uri="{FF2B5EF4-FFF2-40B4-BE49-F238E27FC236}">
              <a16:creationId xmlns:a16="http://schemas.microsoft.com/office/drawing/2014/main" id="{00000000-0008-0000-1100-00000F504B00}"/>
            </a:ext>
          </a:extLst>
        </xdr:cNvPr>
        <xdr:cNvGrpSpPr>
          <a:grpSpLocks/>
        </xdr:cNvGrpSpPr>
      </xdr:nvGrpSpPr>
      <xdr:grpSpPr bwMode="auto">
        <a:xfrm>
          <a:off x="4114800" y="10029825"/>
          <a:ext cx="238125" cy="0"/>
          <a:chOff x="466" y="3952"/>
          <a:chExt cx="28" cy="16"/>
        </a:xfrm>
      </xdr:grpSpPr>
      <xdr:sp macro="" textlink="">
        <xdr:nvSpPr>
          <xdr:cNvPr id="4937178" name="Line 5726">
            <a:extLst>
              <a:ext uri="{FF2B5EF4-FFF2-40B4-BE49-F238E27FC236}">
                <a16:creationId xmlns:a16="http://schemas.microsoft.com/office/drawing/2014/main" id="{00000000-0008-0000-1100-0000D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79" name="Line 5727">
            <a:extLst>
              <a:ext uri="{FF2B5EF4-FFF2-40B4-BE49-F238E27FC236}">
                <a16:creationId xmlns:a16="http://schemas.microsoft.com/office/drawing/2014/main" id="{00000000-0008-0000-1100-0000D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696" name="Group 5728">
          <a:extLst>
            <a:ext uri="{FF2B5EF4-FFF2-40B4-BE49-F238E27FC236}">
              <a16:creationId xmlns:a16="http://schemas.microsoft.com/office/drawing/2014/main" id="{00000000-0008-0000-1100-000010504B00}"/>
            </a:ext>
          </a:extLst>
        </xdr:cNvPr>
        <xdr:cNvGrpSpPr>
          <a:grpSpLocks/>
        </xdr:cNvGrpSpPr>
      </xdr:nvGrpSpPr>
      <xdr:grpSpPr bwMode="auto">
        <a:xfrm>
          <a:off x="4695825" y="10029825"/>
          <a:ext cx="266700" cy="0"/>
          <a:chOff x="466" y="3952"/>
          <a:chExt cx="28" cy="16"/>
        </a:xfrm>
      </xdr:grpSpPr>
      <xdr:sp macro="" textlink="">
        <xdr:nvSpPr>
          <xdr:cNvPr id="4937176" name="Line 5729">
            <a:extLst>
              <a:ext uri="{FF2B5EF4-FFF2-40B4-BE49-F238E27FC236}">
                <a16:creationId xmlns:a16="http://schemas.microsoft.com/office/drawing/2014/main" id="{00000000-0008-0000-1100-0000D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77" name="Line 5730">
            <a:extLst>
              <a:ext uri="{FF2B5EF4-FFF2-40B4-BE49-F238E27FC236}">
                <a16:creationId xmlns:a16="http://schemas.microsoft.com/office/drawing/2014/main" id="{00000000-0008-0000-1100-0000D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697" name="Group 5731">
          <a:extLst>
            <a:ext uri="{FF2B5EF4-FFF2-40B4-BE49-F238E27FC236}">
              <a16:creationId xmlns:a16="http://schemas.microsoft.com/office/drawing/2014/main" id="{00000000-0008-0000-1100-000011504B00}"/>
            </a:ext>
          </a:extLst>
        </xdr:cNvPr>
        <xdr:cNvGrpSpPr>
          <a:grpSpLocks/>
        </xdr:cNvGrpSpPr>
      </xdr:nvGrpSpPr>
      <xdr:grpSpPr bwMode="auto">
        <a:xfrm>
          <a:off x="4114800" y="10029825"/>
          <a:ext cx="238125" cy="0"/>
          <a:chOff x="466" y="3952"/>
          <a:chExt cx="28" cy="16"/>
        </a:xfrm>
      </xdr:grpSpPr>
      <xdr:sp macro="" textlink="">
        <xdr:nvSpPr>
          <xdr:cNvPr id="4937174" name="Line 5732">
            <a:extLst>
              <a:ext uri="{FF2B5EF4-FFF2-40B4-BE49-F238E27FC236}">
                <a16:creationId xmlns:a16="http://schemas.microsoft.com/office/drawing/2014/main" id="{00000000-0008-0000-1100-0000D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75" name="Line 5733">
            <a:extLst>
              <a:ext uri="{FF2B5EF4-FFF2-40B4-BE49-F238E27FC236}">
                <a16:creationId xmlns:a16="http://schemas.microsoft.com/office/drawing/2014/main" id="{00000000-0008-0000-1100-0000D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698" name="Group 5734">
          <a:extLst>
            <a:ext uri="{FF2B5EF4-FFF2-40B4-BE49-F238E27FC236}">
              <a16:creationId xmlns:a16="http://schemas.microsoft.com/office/drawing/2014/main" id="{00000000-0008-0000-1100-000012504B00}"/>
            </a:ext>
          </a:extLst>
        </xdr:cNvPr>
        <xdr:cNvGrpSpPr>
          <a:grpSpLocks/>
        </xdr:cNvGrpSpPr>
      </xdr:nvGrpSpPr>
      <xdr:grpSpPr bwMode="auto">
        <a:xfrm>
          <a:off x="4695825" y="10029825"/>
          <a:ext cx="266700" cy="0"/>
          <a:chOff x="466" y="3952"/>
          <a:chExt cx="28" cy="16"/>
        </a:xfrm>
      </xdr:grpSpPr>
      <xdr:sp macro="" textlink="">
        <xdr:nvSpPr>
          <xdr:cNvPr id="4937172" name="Line 5735">
            <a:extLst>
              <a:ext uri="{FF2B5EF4-FFF2-40B4-BE49-F238E27FC236}">
                <a16:creationId xmlns:a16="http://schemas.microsoft.com/office/drawing/2014/main" id="{00000000-0008-0000-1100-0000D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73" name="Line 5736">
            <a:extLst>
              <a:ext uri="{FF2B5EF4-FFF2-40B4-BE49-F238E27FC236}">
                <a16:creationId xmlns:a16="http://schemas.microsoft.com/office/drawing/2014/main" id="{00000000-0008-0000-1100-0000D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699" name="Group 5737">
          <a:extLst>
            <a:ext uri="{FF2B5EF4-FFF2-40B4-BE49-F238E27FC236}">
              <a16:creationId xmlns:a16="http://schemas.microsoft.com/office/drawing/2014/main" id="{00000000-0008-0000-1100-000013504B00}"/>
            </a:ext>
          </a:extLst>
        </xdr:cNvPr>
        <xdr:cNvGrpSpPr>
          <a:grpSpLocks/>
        </xdr:cNvGrpSpPr>
      </xdr:nvGrpSpPr>
      <xdr:grpSpPr bwMode="auto">
        <a:xfrm>
          <a:off x="4114800" y="10029825"/>
          <a:ext cx="238125" cy="0"/>
          <a:chOff x="466" y="3952"/>
          <a:chExt cx="28" cy="16"/>
        </a:xfrm>
      </xdr:grpSpPr>
      <xdr:sp macro="" textlink="">
        <xdr:nvSpPr>
          <xdr:cNvPr id="4937170" name="Line 5738">
            <a:extLst>
              <a:ext uri="{FF2B5EF4-FFF2-40B4-BE49-F238E27FC236}">
                <a16:creationId xmlns:a16="http://schemas.microsoft.com/office/drawing/2014/main" id="{00000000-0008-0000-1100-0000D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71" name="Line 5739">
            <a:extLst>
              <a:ext uri="{FF2B5EF4-FFF2-40B4-BE49-F238E27FC236}">
                <a16:creationId xmlns:a16="http://schemas.microsoft.com/office/drawing/2014/main" id="{00000000-0008-0000-1100-0000D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00" name="Group 5740">
          <a:extLst>
            <a:ext uri="{FF2B5EF4-FFF2-40B4-BE49-F238E27FC236}">
              <a16:creationId xmlns:a16="http://schemas.microsoft.com/office/drawing/2014/main" id="{00000000-0008-0000-1100-000014504B00}"/>
            </a:ext>
          </a:extLst>
        </xdr:cNvPr>
        <xdr:cNvGrpSpPr>
          <a:grpSpLocks/>
        </xdr:cNvGrpSpPr>
      </xdr:nvGrpSpPr>
      <xdr:grpSpPr bwMode="auto">
        <a:xfrm>
          <a:off x="4114800" y="10029825"/>
          <a:ext cx="238125" cy="0"/>
          <a:chOff x="466" y="3952"/>
          <a:chExt cx="28" cy="16"/>
        </a:xfrm>
      </xdr:grpSpPr>
      <xdr:sp macro="" textlink="">
        <xdr:nvSpPr>
          <xdr:cNvPr id="4937168" name="Line 5741">
            <a:extLst>
              <a:ext uri="{FF2B5EF4-FFF2-40B4-BE49-F238E27FC236}">
                <a16:creationId xmlns:a16="http://schemas.microsoft.com/office/drawing/2014/main" id="{00000000-0008-0000-1100-0000D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69" name="Line 5742">
            <a:extLst>
              <a:ext uri="{FF2B5EF4-FFF2-40B4-BE49-F238E27FC236}">
                <a16:creationId xmlns:a16="http://schemas.microsoft.com/office/drawing/2014/main" id="{00000000-0008-0000-1100-0000D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01" name="Group 5743">
          <a:extLst>
            <a:ext uri="{FF2B5EF4-FFF2-40B4-BE49-F238E27FC236}">
              <a16:creationId xmlns:a16="http://schemas.microsoft.com/office/drawing/2014/main" id="{00000000-0008-0000-1100-000015504B00}"/>
            </a:ext>
          </a:extLst>
        </xdr:cNvPr>
        <xdr:cNvGrpSpPr>
          <a:grpSpLocks/>
        </xdr:cNvGrpSpPr>
      </xdr:nvGrpSpPr>
      <xdr:grpSpPr bwMode="auto">
        <a:xfrm>
          <a:off x="4114800" y="10029825"/>
          <a:ext cx="238125" cy="0"/>
          <a:chOff x="466" y="3952"/>
          <a:chExt cx="28" cy="16"/>
        </a:xfrm>
      </xdr:grpSpPr>
      <xdr:sp macro="" textlink="">
        <xdr:nvSpPr>
          <xdr:cNvPr id="4937166" name="Line 5744">
            <a:extLst>
              <a:ext uri="{FF2B5EF4-FFF2-40B4-BE49-F238E27FC236}">
                <a16:creationId xmlns:a16="http://schemas.microsoft.com/office/drawing/2014/main" id="{00000000-0008-0000-1100-0000C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67" name="Line 5745">
            <a:extLst>
              <a:ext uri="{FF2B5EF4-FFF2-40B4-BE49-F238E27FC236}">
                <a16:creationId xmlns:a16="http://schemas.microsoft.com/office/drawing/2014/main" id="{00000000-0008-0000-1100-0000C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02" name="Group 5746">
          <a:extLst>
            <a:ext uri="{FF2B5EF4-FFF2-40B4-BE49-F238E27FC236}">
              <a16:creationId xmlns:a16="http://schemas.microsoft.com/office/drawing/2014/main" id="{00000000-0008-0000-1100-000016504B00}"/>
            </a:ext>
          </a:extLst>
        </xdr:cNvPr>
        <xdr:cNvGrpSpPr>
          <a:grpSpLocks/>
        </xdr:cNvGrpSpPr>
      </xdr:nvGrpSpPr>
      <xdr:grpSpPr bwMode="auto">
        <a:xfrm>
          <a:off x="4114800" y="10029825"/>
          <a:ext cx="238125" cy="0"/>
          <a:chOff x="466" y="3952"/>
          <a:chExt cx="28" cy="16"/>
        </a:xfrm>
      </xdr:grpSpPr>
      <xdr:sp macro="" textlink="">
        <xdr:nvSpPr>
          <xdr:cNvPr id="4937164" name="Line 5747">
            <a:extLst>
              <a:ext uri="{FF2B5EF4-FFF2-40B4-BE49-F238E27FC236}">
                <a16:creationId xmlns:a16="http://schemas.microsoft.com/office/drawing/2014/main" id="{00000000-0008-0000-1100-0000C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65" name="Line 5748">
            <a:extLst>
              <a:ext uri="{FF2B5EF4-FFF2-40B4-BE49-F238E27FC236}">
                <a16:creationId xmlns:a16="http://schemas.microsoft.com/office/drawing/2014/main" id="{00000000-0008-0000-1100-0000C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703" name="Group 5749">
          <a:extLst>
            <a:ext uri="{FF2B5EF4-FFF2-40B4-BE49-F238E27FC236}">
              <a16:creationId xmlns:a16="http://schemas.microsoft.com/office/drawing/2014/main" id="{00000000-0008-0000-1100-000017504B00}"/>
            </a:ext>
          </a:extLst>
        </xdr:cNvPr>
        <xdr:cNvGrpSpPr>
          <a:grpSpLocks/>
        </xdr:cNvGrpSpPr>
      </xdr:nvGrpSpPr>
      <xdr:grpSpPr bwMode="auto">
        <a:xfrm>
          <a:off x="5133975" y="10029825"/>
          <a:ext cx="0" cy="0"/>
          <a:chOff x="466" y="3952"/>
          <a:chExt cx="28" cy="16"/>
        </a:xfrm>
      </xdr:grpSpPr>
      <xdr:sp macro="" textlink="">
        <xdr:nvSpPr>
          <xdr:cNvPr id="4937162" name="Line 5750">
            <a:extLst>
              <a:ext uri="{FF2B5EF4-FFF2-40B4-BE49-F238E27FC236}">
                <a16:creationId xmlns:a16="http://schemas.microsoft.com/office/drawing/2014/main" id="{00000000-0008-0000-1100-0000C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63" name="Line 5751">
            <a:extLst>
              <a:ext uri="{FF2B5EF4-FFF2-40B4-BE49-F238E27FC236}">
                <a16:creationId xmlns:a16="http://schemas.microsoft.com/office/drawing/2014/main" id="{00000000-0008-0000-1100-0000C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704" name="Group 5752">
          <a:extLst>
            <a:ext uri="{FF2B5EF4-FFF2-40B4-BE49-F238E27FC236}">
              <a16:creationId xmlns:a16="http://schemas.microsoft.com/office/drawing/2014/main" id="{00000000-0008-0000-1100-000018504B00}"/>
            </a:ext>
          </a:extLst>
        </xdr:cNvPr>
        <xdr:cNvGrpSpPr>
          <a:grpSpLocks/>
        </xdr:cNvGrpSpPr>
      </xdr:nvGrpSpPr>
      <xdr:grpSpPr bwMode="auto">
        <a:xfrm>
          <a:off x="5133975" y="10029825"/>
          <a:ext cx="0" cy="0"/>
          <a:chOff x="466" y="3952"/>
          <a:chExt cx="28" cy="16"/>
        </a:xfrm>
      </xdr:grpSpPr>
      <xdr:sp macro="" textlink="">
        <xdr:nvSpPr>
          <xdr:cNvPr id="4937160" name="Line 5753">
            <a:extLst>
              <a:ext uri="{FF2B5EF4-FFF2-40B4-BE49-F238E27FC236}">
                <a16:creationId xmlns:a16="http://schemas.microsoft.com/office/drawing/2014/main" id="{00000000-0008-0000-1100-0000C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61" name="Line 5754">
            <a:extLst>
              <a:ext uri="{FF2B5EF4-FFF2-40B4-BE49-F238E27FC236}">
                <a16:creationId xmlns:a16="http://schemas.microsoft.com/office/drawing/2014/main" id="{00000000-0008-0000-1100-0000C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705" name="Group 5755">
          <a:extLst>
            <a:ext uri="{FF2B5EF4-FFF2-40B4-BE49-F238E27FC236}">
              <a16:creationId xmlns:a16="http://schemas.microsoft.com/office/drawing/2014/main" id="{00000000-0008-0000-1100-000019504B00}"/>
            </a:ext>
          </a:extLst>
        </xdr:cNvPr>
        <xdr:cNvGrpSpPr>
          <a:grpSpLocks/>
        </xdr:cNvGrpSpPr>
      </xdr:nvGrpSpPr>
      <xdr:grpSpPr bwMode="auto">
        <a:xfrm>
          <a:off x="5133975" y="10029825"/>
          <a:ext cx="0" cy="0"/>
          <a:chOff x="466" y="3952"/>
          <a:chExt cx="28" cy="16"/>
        </a:xfrm>
      </xdr:grpSpPr>
      <xdr:sp macro="" textlink="">
        <xdr:nvSpPr>
          <xdr:cNvPr id="4937158" name="Line 5756">
            <a:extLst>
              <a:ext uri="{FF2B5EF4-FFF2-40B4-BE49-F238E27FC236}">
                <a16:creationId xmlns:a16="http://schemas.microsoft.com/office/drawing/2014/main" id="{00000000-0008-0000-1100-0000C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59" name="Line 5757">
            <a:extLst>
              <a:ext uri="{FF2B5EF4-FFF2-40B4-BE49-F238E27FC236}">
                <a16:creationId xmlns:a16="http://schemas.microsoft.com/office/drawing/2014/main" id="{00000000-0008-0000-1100-0000C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706" name="Group 5758">
          <a:extLst>
            <a:ext uri="{FF2B5EF4-FFF2-40B4-BE49-F238E27FC236}">
              <a16:creationId xmlns:a16="http://schemas.microsoft.com/office/drawing/2014/main" id="{00000000-0008-0000-1100-00001A504B00}"/>
            </a:ext>
          </a:extLst>
        </xdr:cNvPr>
        <xdr:cNvGrpSpPr>
          <a:grpSpLocks/>
        </xdr:cNvGrpSpPr>
      </xdr:nvGrpSpPr>
      <xdr:grpSpPr bwMode="auto">
        <a:xfrm>
          <a:off x="5133975" y="10029825"/>
          <a:ext cx="0" cy="0"/>
          <a:chOff x="466" y="3952"/>
          <a:chExt cx="28" cy="16"/>
        </a:xfrm>
      </xdr:grpSpPr>
      <xdr:sp macro="" textlink="">
        <xdr:nvSpPr>
          <xdr:cNvPr id="4937156" name="Line 5759">
            <a:extLst>
              <a:ext uri="{FF2B5EF4-FFF2-40B4-BE49-F238E27FC236}">
                <a16:creationId xmlns:a16="http://schemas.microsoft.com/office/drawing/2014/main" id="{00000000-0008-0000-1100-0000C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57" name="Line 5760">
            <a:extLst>
              <a:ext uri="{FF2B5EF4-FFF2-40B4-BE49-F238E27FC236}">
                <a16:creationId xmlns:a16="http://schemas.microsoft.com/office/drawing/2014/main" id="{00000000-0008-0000-1100-0000C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935707" name="Group 5761">
          <a:extLst>
            <a:ext uri="{FF2B5EF4-FFF2-40B4-BE49-F238E27FC236}">
              <a16:creationId xmlns:a16="http://schemas.microsoft.com/office/drawing/2014/main" id="{00000000-0008-0000-1100-00001B504B00}"/>
            </a:ext>
          </a:extLst>
        </xdr:cNvPr>
        <xdr:cNvGrpSpPr>
          <a:grpSpLocks/>
        </xdr:cNvGrpSpPr>
      </xdr:nvGrpSpPr>
      <xdr:grpSpPr bwMode="auto">
        <a:xfrm>
          <a:off x="4048125" y="10029825"/>
          <a:ext cx="266700" cy="0"/>
          <a:chOff x="466" y="3952"/>
          <a:chExt cx="28" cy="16"/>
        </a:xfrm>
      </xdr:grpSpPr>
      <xdr:sp macro="" textlink="">
        <xdr:nvSpPr>
          <xdr:cNvPr id="4937154" name="Line 5762">
            <a:extLst>
              <a:ext uri="{FF2B5EF4-FFF2-40B4-BE49-F238E27FC236}">
                <a16:creationId xmlns:a16="http://schemas.microsoft.com/office/drawing/2014/main" id="{00000000-0008-0000-1100-0000C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55" name="Line 5763">
            <a:extLst>
              <a:ext uri="{FF2B5EF4-FFF2-40B4-BE49-F238E27FC236}">
                <a16:creationId xmlns:a16="http://schemas.microsoft.com/office/drawing/2014/main" id="{00000000-0008-0000-1100-0000C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935708" name="Group 5764">
          <a:extLst>
            <a:ext uri="{FF2B5EF4-FFF2-40B4-BE49-F238E27FC236}">
              <a16:creationId xmlns:a16="http://schemas.microsoft.com/office/drawing/2014/main" id="{00000000-0008-0000-1100-00001C504B00}"/>
            </a:ext>
          </a:extLst>
        </xdr:cNvPr>
        <xdr:cNvGrpSpPr>
          <a:grpSpLocks/>
        </xdr:cNvGrpSpPr>
      </xdr:nvGrpSpPr>
      <xdr:grpSpPr bwMode="auto">
        <a:xfrm>
          <a:off x="4029075" y="10029825"/>
          <a:ext cx="266700" cy="0"/>
          <a:chOff x="466" y="3952"/>
          <a:chExt cx="28" cy="16"/>
        </a:xfrm>
      </xdr:grpSpPr>
      <xdr:sp macro="" textlink="">
        <xdr:nvSpPr>
          <xdr:cNvPr id="4937152" name="Line 5765">
            <a:extLst>
              <a:ext uri="{FF2B5EF4-FFF2-40B4-BE49-F238E27FC236}">
                <a16:creationId xmlns:a16="http://schemas.microsoft.com/office/drawing/2014/main" id="{00000000-0008-0000-1100-0000C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53" name="Line 5766">
            <a:extLst>
              <a:ext uri="{FF2B5EF4-FFF2-40B4-BE49-F238E27FC236}">
                <a16:creationId xmlns:a16="http://schemas.microsoft.com/office/drawing/2014/main" id="{00000000-0008-0000-1100-0000C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5709" name="Group 5767">
          <a:extLst>
            <a:ext uri="{FF2B5EF4-FFF2-40B4-BE49-F238E27FC236}">
              <a16:creationId xmlns:a16="http://schemas.microsoft.com/office/drawing/2014/main" id="{00000000-0008-0000-1100-00001D504B00}"/>
            </a:ext>
          </a:extLst>
        </xdr:cNvPr>
        <xdr:cNvGrpSpPr>
          <a:grpSpLocks/>
        </xdr:cNvGrpSpPr>
      </xdr:nvGrpSpPr>
      <xdr:grpSpPr bwMode="auto">
        <a:xfrm>
          <a:off x="4057650" y="10029825"/>
          <a:ext cx="266700" cy="0"/>
          <a:chOff x="466" y="3952"/>
          <a:chExt cx="28" cy="16"/>
        </a:xfrm>
      </xdr:grpSpPr>
      <xdr:sp macro="" textlink="">
        <xdr:nvSpPr>
          <xdr:cNvPr id="4937150" name="Line 5768">
            <a:extLst>
              <a:ext uri="{FF2B5EF4-FFF2-40B4-BE49-F238E27FC236}">
                <a16:creationId xmlns:a16="http://schemas.microsoft.com/office/drawing/2014/main" id="{00000000-0008-0000-1100-0000B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51" name="Line 5769">
            <a:extLst>
              <a:ext uri="{FF2B5EF4-FFF2-40B4-BE49-F238E27FC236}">
                <a16:creationId xmlns:a16="http://schemas.microsoft.com/office/drawing/2014/main" id="{00000000-0008-0000-1100-0000B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935710" name="Group 5770">
          <a:extLst>
            <a:ext uri="{FF2B5EF4-FFF2-40B4-BE49-F238E27FC236}">
              <a16:creationId xmlns:a16="http://schemas.microsoft.com/office/drawing/2014/main" id="{00000000-0008-0000-1100-00001E504B00}"/>
            </a:ext>
          </a:extLst>
        </xdr:cNvPr>
        <xdr:cNvGrpSpPr>
          <a:grpSpLocks/>
        </xdr:cNvGrpSpPr>
      </xdr:nvGrpSpPr>
      <xdr:grpSpPr bwMode="auto">
        <a:xfrm>
          <a:off x="4629150" y="10029825"/>
          <a:ext cx="266700" cy="0"/>
          <a:chOff x="466" y="3952"/>
          <a:chExt cx="28" cy="16"/>
        </a:xfrm>
      </xdr:grpSpPr>
      <xdr:sp macro="" textlink="">
        <xdr:nvSpPr>
          <xdr:cNvPr id="4937148" name="Line 5771">
            <a:extLst>
              <a:ext uri="{FF2B5EF4-FFF2-40B4-BE49-F238E27FC236}">
                <a16:creationId xmlns:a16="http://schemas.microsoft.com/office/drawing/2014/main" id="{00000000-0008-0000-1100-0000B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49" name="Line 5772">
            <a:extLst>
              <a:ext uri="{FF2B5EF4-FFF2-40B4-BE49-F238E27FC236}">
                <a16:creationId xmlns:a16="http://schemas.microsoft.com/office/drawing/2014/main" id="{00000000-0008-0000-1100-0000B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935711" name="Group 5773">
          <a:extLst>
            <a:ext uri="{FF2B5EF4-FFF2-40B4-BE49-F238E27FC236}">
              <a16:creationId xmlns:a16="http://schemas.microsoft.com/office/drawing/2014/main" id="{00000000-0008-0000-1100-00001F504B00}"/>
            </a:ext>
          </a:extLst>
        </xdr:cNvPr>
        <xdr:cNvGrpSpPr>
          <a:grpSpLocks/>
        </xdr:cNvGrpSpPr>
      </xdr:nvGrpSpPr>
      <xdr:grpSpPr bwMode="auto">
        <a:xfrm>
          <a:off x="4657725" y="10029825"/>
          <a:ext cx="266700" cy="0"/>
          <a:chOff x="466" y="3952"/>
          <a:chExt cx="28" cy="16"/>
        </a:xfrm>
      </xdr:grpSpPr>
      <xdr:sp macro="" textlink="">
        <xdr:nvSpPr>
          <xdr:cNvPr id="4937146" name="Line 5774">
            <a:extLst>
              <a:ext uri="{FF2B5EF4-FFF2-40B4-BE49-F238E27FC236}">
                <a16:creationId xmlns:a16="http://schemas.microsoft.com/office/drawing/2014/main" id="{00000000-0008-0000-1100-0000B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47" name="Line 5775">
            <a:extLst>
              <a:ext uri="{FF2B5EF4-FFF2-40B4-BE49-F238E27FC236}">
                <a16:creationId xmlns:a16="http://schemas.microsoft.com/office/drawing/2014/main" id="{00000000-0008-0000-1100-0000B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935712" name="Group 5776">
          <a:extLst>
            <a:ext uri="{FF2B5EF4-FFF2-40B4-BE49-F238E27FC236}">
              <a16:creationId xmlns:a16="http://schemas.microsoft.com/office/drawing/2014/main" id="{00000000-0008-0000-1100-000020504B00}"/>
            </a:ext>
          </a:extLst>
        </xdr:cNvPr>
        <xdr:cNvGrpSpPr>
          <a:grpSpLocks/>
        </xdr:cNvGrpSpPr>
      </xdr:nvGrpSpPr>
      <xdr:grpSpPr bwMode="auto">
        <a:xfrm>
          <a:off x="4648200" y="10029825"/>
          <a:ext cx="266700" cy="0"/>
          <a:chOff x="466" y="3952"/>
          <a:chExt cx="28" cy="16"/>
        </a:xfrm>
      </xdr:grpSpPr>
      <xdr:sp macro="" textlink="">
        <xdr:nvSpPr>
          <xdr:cNvPr id="4937144" name="Line 5777">
            <a:extLst>
              <a:ext uri="{FF2B5EF4-FFF2-40B4-BE49-F238E27FC236}">
                <a16:creationId xmlns:a16="http://schemas.microsoft.com/office/drawing/2014/main" id="{00000000-0008-0000-1100-0000B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45" name="Line 5778">
            <a:extLst>
              <a:ext uri="{FF2B5EF4-FFF2-40B4-BE49-F238E27FC236}">
                <a16:creationId xmlns:a16="http://schemas.microsoft.com/office/drawing/2014/main" id="{00000000-0008-0000-1100-0000B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935713" name="Group 5779">
          <a:extLst>
            <a:ext uri="{FF2B5EF4-FFF2-40B4-BE49-F238E27FC236}">
              <a16:creationId xmlns:a16="http://schemas.microsoft.com/office/drawing/2014/main" id="{00000000-0008-0000-1100-000021504B00}"/>
            </a:ext>
          </a:extLst>
        </xdr:cNvPr>
        <xdr:cNvGrpSpPr>
          <a:grpSpLocks/>
        </xdr:cNvGrpSpPr>
      </xdr:nvGrpSpPr>
      <xdr:grpSpPr bwMode="auto">
        <a:xfrm>
          <a:off x="4038600" y="10029825"/>
          <a:ext cx="266700" cy="0"/>
          <a:chOff x="466" y="3952"/>
          <a:chExt cx="28" cy="16"/>
        </a:xfrm>
      </xdr:grpSpPr>
      <xdr:sp macro="" textlink="">
        <xdr:nvSpPr>
          <xdr:cNvPr id="4937142" name="Line 5780">
            <a:extLst>
              <a:ext uri="{FF2B5EF4-FFF2-40B4-BE49-F238E27FC236}">
                <a16:creationId xmlns:a16="http://schemas.microsoft.com/office/drawing/2014/main" id="{00000000-0008-0000-1100-0000B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43" name="Line 5781">
            <a:extLst>
              <a:ext uri="{FF2B5EF4-FFF2-40B4-BE49-F238E27FC236}">
                <a16:creationId xmlns:a16="http://schemas.microsoft.com/office/drawing/2014/main" id="{00000000-0008-0000-1100-0000B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935714" name="Group 5782">
          <a:extLst>
            <a:ext uri="{FF2B5EF4-FFF2-40B4-BE49-F238E27FC236}">
              <a16:creationId xmlns:a16="http://schemas.microsoft.com/office/drawing/2014/main" id="{00000000-0008-0000-1100-000022504B00}"/>
            </a:ext>
          </a:extLst>
        </xdr:cNvPr>
        <xdr:cNvGrpSpPr>
          <a:grpSpLocks/>
        </xdr:cNvGrpSpPr>
      </xdr:nvGrpSpPr>
      <xdr:grpSpPr bwMode="auto">
        <a:xfrm>
          <a:off x="4086225" y="10029825"/>
          <a:ext cx="266700" cy="0"/>
          <a:chOff x="466" y="3952"/>
          <a:chExt cx="28" cy="16"/>
        </a:xfrm>
      </xdr:grpSpPr>
      <xdr:sp macro="" textlink="">
        <xdr:nvSpPr>
          <xdr:cNvPr id="4937140" name="Line 5783">
            <a:extLst>
              <a:ext uri="{FF2B5EF4-FFF2-40B4-BE49-F238E27FC236}">
                <a16:creationId xmlns:a16="http://schemas.microsoft.com/office/drawing/2014/main" id="{00000000-0008-0000-1100-0000B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41" name="Line 5784">
            <a:extLst>
              <a:ext uri="{FF2B5EF4-FFF2-40B4-BE49-F238E27FC236}">
                <a16:creationId xmlns:a16="http://schemas.microsoft.com/office/drawing/2014/main" id="{00000000-0008-0000-1100-0000B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935715" name="Group 5785">
          <a:extLst>
            <a:ext uri="{FF2B5EF4-FFF2-40B4-BE49-F238E27FC236}">
              <a16:creationId xmlns:a16="http://schemas.microsoft.com/office/drawing/2014/main" id="{00000000-0008-0000-1100-000023504B00}"/>
            </a:ext>
          </a:extLst>
        </xdr:cNvPr>
        <xdr:cNvGrpSpPr>
          <a:grpSpLocks/>
        </xdr:cNvGrpSpPr>
      </xdr:nvGrpSpPr>
      <xdr:grpSpPr bwMode="auto">
        <a:xfrm>
          <a:off x="4067175" y="10029825"/>
          <a:ext cx="266700" cy="0"/>
          <a:chOff x="466" y="3952"/>
          <a:chExt cx="28" cy="16"/>
        </a:xfrm>
      </xdr:grpSpPr>
      <xdr:sp macro="" textlink="">
        <xdr:nvSpPr>
          <xdr:cNvPr id="4937138" name="Line 5786">
            <a:extLst>
              <a:ext uri="{FF2B5EF4-FFF2-40B4-BE49-F238E27FC236}">
                <a16:creationId xmlns:a16="http://schemas.microsoft.com/office/drawing/2014/main" id="{00000000-0008-0000-1100-0000B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39" name="Line 5787">
            <a:extLst>
              <a:ext uri="{FF2B5EF4-FFF2-40B4-BE49-F238E27FC236}">
                <a16:creationId xmlns:a16="http://schemas.microsoft.com/office/drawing/2014/main" id="{00000000-0008-0000-1100-0000B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5716" name="Group 5788">
          <a:extLst>
            <a:ext uri="{FF2B5EF4-FFF2-40B4-BE49-F238E27FC236}">
              <a16:creationId xmlns:a16="http://schemas.microsoft.com/office/drawing/2014/main" id="{00000000-0008-0000-1100-000024504B00}"/>
            </a:ext>
          </a:extLst>
        </xdr:cNvPr>
        <xdr:cNvGrpSpPr>
          <a:grpSpLocks/>
        </xdr:cNvGrpSpPr>
      </xdr:nvGrpSpPr>
      <xdr:grpSpPr bwMode="auto">
        <a:xfrm>
          <a:off x="4057650" y="10029825"/>
          <a:ext cx="266700" cy="0"/>
          <a:chOff x="466" y="3952"/>
          <a:chExt cx="28" cy="16"/>
        </a:xfrm>
      </xdr:grpSpPr>
      <xdr:sp macro="" textlink="">
        <xdr:nvSpPr>
          <xdr:cNvPr id="4937136" name="Line 5789">
            <a:extLst>
              <a:ext uri="{FF2B5EF4-FFF2-40B4-BE49-F238E27FC236}">
                <a16:creationId xmlns:a16="http://schemas.microsoft.com/office/drawing/2014/main" id="{00000000-0008-0000-1100-0000B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37" name="Line 5790">
            <a:extLst>
              <a:ext uri="{FF2B5EF4-FFF2-40B4-BE49-F238E27FC236}">
                <a16:creationId xmlns:a16="http://schemas.microsoft.com/office/drawing/2014/main" id="{00000000-0008-0000-1100-0000B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17" name="Group 5791">
          <a:extLst>
            <a:ext uri="{FF2B5EF4-FFF2-40B4-BE49-F238E27FC236}">
              <a16:creationId xmlns:a16="http://schemas.microsoft.com/office/drawing/2014/main" id="{00000000-0008-0000-1100-000025504B00}"/>
            </a:ext>
          </a:extLst>
        </xdr:cNvPr>
        <xdr:cNvGrpSpPr>
          <a:grpSpLocks/>
        </xdr:cNvGrpSpPr>
      </xdr:nvGrpSpPr>
      <xdr:grpSpPr bwMode="auto">
        <a:xfrm>
          <a:off x="4114800" y="10029825"/>
          <a:ext cx="238125" cy="0"/>
          <a:chOff x="466" y="3952"/>
          <a:chExt cx="28" cy="16"/>
        </a:xfrm>
      </xdr:grpSpPr>
      <xdr:sp macro="" textlink="">
        <xdr:nvSpPr>
          <xdr:cNvPr id="4937134" name="Line 5792">
            <a:extLst>
              <a:ext uri="{FF2B5EF4-FFF2-40B4-BE49-F238E27FC236}">
                <a16:creationId xmlns:a16="http://schemas.microsoft.com/office/drawing/2014/main" id="{00000000-0008-0000-1100-0000A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35" name="Line 5793">
            <a:extLst>
              <a:ext uri="{FF2B5EF4-FFF2-40B4-BE49-F238E27FC236}">
                <a16:creationId xmlns:a16="http://schemas.microsoft.com/office/drawing/2014/main" id="{00000000-0008-0000-1100-0000A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18" name="Group 5794">
          <a:extLst>
            <a:ext uri="{FF2B5EF4-FFF2-40B4-BE49-F238E27FC236}">
              <a16:creationId xmlns:a16="http://schemas.microsoft.com/office/drawing/2014/main" id="{00000000-0008-0000-1100-000026504B00}"/>
            </a:ext>
          </a:extLst>
        </xdr:cNvPr>
        <xdr:cNvGrpSpPr>
          <a:grpSpLocks/>
        </xdr:cNvGrpSpPr>
      </xdr:nvGrpSpPr>
      <xdr:grpSpPr bwMode="auto">
        <a:xfrm>
          <a:off x="4114800" y="10029825"/>
          <a:ext cx="238125" cy="0"/>
          <a:chOff x="466" y="3952"/>
          <a:chExt cx="28" cy="16"/>
        </a:xfrm>
      </xdr:grpSpPr>
      <xdr:sp macro="" textlink="">
        <xdr:nvSpPr>
          <xdr:cNvPr id="4937132" name="Line 5795">
            <a:extLst>
              <a:ext uri="{FF2B5EF4-FFF2-40B4-BE49-F238E27FC236}">
                <a16:creationId xmlns:a16="http://schemas.microsoft.com/office/drawing/2014/main" id="{00000000-0008-0000-1100-0000A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33" name="Line 5796">
            <a:extLst>
              <a:ext uri="{FF2B5EF4-FFF2-40B4-BE49-F238E27FC236}">
                <a16:creationId xmlns:a16="http://schemas.microsoft.com/office/drawing/2014/main" id="{00000000-0008-0000-1100-0000A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19" name="Group 5797">
          <a:extLst>
            <a:ext uri="{FF2B5EF4-FFF2-40B4-BE49-F238E27FC236}">
              <a16:creationId xmlns:a16="http://schemas.microsoft.com/office/drawing/2014/main" id="{00000000-0008-0000-1100-000027504B00}"/>
            </a:ext>
          </a:extLst>
        </xdr:cNvPr>
        <xdr:cNvGrpSpPr>
          <a:grpSpLocks/>
        </xdr:cNvGrpSpPr>
      </xdr:nvGrpSpPr>
      <xdr:grpSpPr bwMode="auto">
        <a:xfrm>
          <a:off x="4114800" y="10029825"/>
          <a:ext cx="238125" cy="0"/>
          <a:chOff x="466" y="3952"/>
          <a:chExt cx="28" cy="16"/>
        </a:xfrm>
      </xdr:grpSpPr>
      <xdr:sp macro="" textlink="">
        <xdr:nvSpPr>
          <xdr:cNvPr id="4937130" name="Line 5798">
            <a:extLst>
              <a:ext uri="{FF2B5EF4-FFF2-40B4-BE49-F238E27FC236}">
                <a16:creationId xmlns:a16="http://schemas.microsoft.com/office/drawing/2014/main" id="{00000000-0008-0000-1100-0000A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31" name="Line 5799">
            <a:extLst>
              <a:ext uri="{FF2B5EF4-FFF2-40B4-BE49-F238E27FC236}">
                <a16:creationId xmlns:a16="http://schemas.microsoft.com/office/drawing/2014/main" id="{00000000-0008-0000-1100-0000A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20" name="Group 5800">
          <a:extLst>
            <a:ext uri="{FF2B5EF4-FFF2-40B4-BE49-F238E27FC236}">
              <a16:creationId xmlns:a16="http://schemas.microsoft.com/office/drawing/2014/main" id="{00000000-0008-0000-1100-000028504B00}"/>
            </a:ext>
          </a:extLst>
        </xdr:cNvPr>
        <xdr:cNvGrpSpPr>
          <a:grpSpLocks/>
        </xdr:cNvGrpSpPr>
      </xdr:nvGrpSpPr>
      <xdr:grpSpPr bwMode="auto">
        <a:xfrm>
          <a:off x="4114800" y="10029825"/>
          <a:ext cx="238125" cy="0"/>
          <a:chOff x="466" y="3952"/>
          <a:chExt cx="28" cy="16"/>
        </a:xfrm>
      </xdr:grpSpPr>
      <xdr:sp macro="" textlink="">
        <xdr:nvSpPr>
          <xdr:cNvPr id="4937128" name="Line 5801">
            <a:extLst>
              <a:ext uri="{FF2B5EF4-FFF2-40B4-BE49-F238E27FC236}">
                <a16:creationId xmlns:a16="http://schemas.microsoft.com/office/drawing/2014/main" id="{00000000-0008-0000-1100-0000A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29" name="Line 5802">
            <a:extLst>
              <a:ext uri="{FF2B5EF4-FFF2-40B4-BE49-F238E27FC236}">
                <a16:creationId xmlns:a16="http://schemas.microsoft.com/office/drawing/2014/main" id="{00000000-0008-0000-1100-0000A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21" name="Group 5803">
          <a:extLst>
            <a:ext uri="{FF2B5EF4-FFF2-40B4-BE49-F238E27FC236}">
              <a16:creationId xmlns:a16="http://schemas.microsoft.com/office/drawing/2014/main" id="{00000000-0008-0000-1100-000029504B00}"/>
            </a:ext>
          </a:extLst>
        </xdr:cNvPr>
        <xdr:cNvGrpSpPr>
          <a:grpSpLocks/>
        </xdr:cNvGrpSpPr>
      </xdr:nvGrpSpPr>
      <xdr:grpSpPr bwMode="auto">
        <a:xfrm>
          <a:off x="4114800" y="10029825"/>
          <a:ext cx="238125" cy="0"/>
          <a:chOff x="466" y="3952"/>
          <a:chExt cx="28" cy="16"/>
        </a:xfrm>
      </xdr:grpSpPr>
      <xdr:sp macro="" textlink="">
        <xdr:nvSpPr>
          <xdr:cNvPr id="4937126" name="Line 5804">
            <a:extLst>
              <a:ext uri="{FF2B5EF4-FFF2-40B4-BE49-F238E27FC236}">
                <a16:creationId xmlns:a16="http://schemas.microsoft.com/office/drawing/2014/main" id="{00000000-0008-0000-1100-0000A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27" name="Line 5805">
            <a:extLst>
              <a:ext uri="{FF2B5EF4-FFF2-40B4-BE49-F238E27FC236}">
                <a16:creationId xmlns:a16="http://schemas.microsoft.com/office/drawing/2014/main" id="{00000000-0008-0000-1100-0000A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22" name="Group 5806">
          <a:extLst>
            <a:ext uri="{FF2B5EF4-FFF2-40B4-BE49-F238E27FC236}">
              <a16:creationId xmlns:a16="http://schemas.microsoft.com/office/drawing/2014/main" id="{00000000-0008-0000-1100-00002A504B00}"/>
            </a:ext>
          </a:extLst>
        </xdr:cNvPr>
        <xdr:cNvGrpSpPr>
          <a:grpSpLocks/>
        </xdr:cNvGrpSpPr>
      </xdr:nvGrpSpPr>
      <xdr:grpSpPr bwMode="auto">
        <a:xfrm>
          <a:off x="4114800" y="10029825"/>
          <a:ext cx="238125" cy="0"/>
          <a:chOff x="466" y="3952"/>
          <a:chExt cx="28" cy="16"/>
        </a:xfrm>
      </xdr:grpSpPr>
      <xdr:sp macro="" textlink="">
        <xdr:nvSpPr>
          <xdr:cNvPr id="4937124" name="Line 5807">
            <a:extLst>
              <a:ext uri="{FF2B5EF4-FFF2-40B4-BE49-F238E27FC236}">
                <a16:creationId xmlns:a16="http://schemas.microsoft.com/office/drawing/2014/main" id="{00000000-0008-0000-1100-0000A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25" name="Line 5808">
            <a:extLst>
              <a:ext uri="{FF2B5EF4-FFF2-40B4-BE49-F238E27FC236}">
                <a16:creationId xmlns:a16="http://schemas.microsoft.com/office/drawing/2014/main" id="{00000000-0008-0000-1100-0000A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5723" name="Group 5809">
          <a:extLst>
            <a:ext uri="{FF2B5EF4-FFF2-40B4-BE49-F238E27FC236}">
              <a16:creationId xmlns:a16="http://schemas.microsoft.com/office/drawing/2014/main" id="{00000000-0008-0000-1100-00002B504B00}"/>
            </a:ext>
          </a:extLst>
        </xdr:cNvPr>
        <xdr:cNvGrpSpPr>
          <a:grpSpLocks/>
        </xdr:cNvGrpSpPr>
      </xdr:nvGrpSpPr>
      <xdr:grpSpPr bwMode="auto">
        <a:xfrm>
          <a:off x="3990975" y="10029825"/>
          <a:ext cx="228600" cy="0"/>
          <a:chOff x="466" y="3952"/>
          <a:chExt cx="28" cy="16"/>
        </a:xfrm>
      </xdr:grpSpPr>
      <xdr:sp macro="" textlink="">
        <xdr:nvSpPr>
          <xdr:cNvPr id="4937122" name="Line 5810">
            <a:extLst>
              <a:ext uri="{FF2B5EF4-FFF2-40B4-BE49-F238E27FC236}">
                <a16:creationId xmlns:a16="http://schemas.microsoft.com/office/drawing/2014/main" id="{00000000-0008-0000-1100-0000A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23" name="Line 5811">
            <a:extLst>
              <a:ext uri="{FF2B5EF4-FFF2-40B4-BE49-F238E27FC236}">
                <a16:creationId xmlns:a16="http://schemas.microsoft.com/office/drawing/2014/main" id="{00000000-0008-0000-1100-0000A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24" name="Group 5812">
          <a:extLst>
            <a:ext uri="{FF2B5EF4-FFF2-40B4-BE49-F238E27FC236}">
              <a16:creationId xmlns:a16="http://schemas.microsoft.com/office/drawing/2014/main" id="{00000000-0008-0000-1100-00002C504B00}"/>
            </a:ext>
          </a:extLst>
        </xdr:cNvPr>
        <xdr:cNvGrpSpPr>
          <a:grpSpLocks/>
        </xdr:cNvGrpSpPr>
      </xdr:nvGrpSpPr>
      <xdr:grpSpPr bwMode="auto">
        <a:xfrm>
          <a:off x="4114800" y="10029825"/>
          <a:ext cx="228600" cy="0"/>
          <a:chOff x="466" y="3952"/>
          <a:chExt cx="28" cy="16"/>
        </a:xfrm>
      </xdr:grpSpPr>
      <xdr:sp macro="" textlink="">
        <xdr:nvSpPr>
          <xdr:cNvPr id="4937120" name="Line 5813">
            <a:extLst>
              <a:ext uri="{FF2B5EF4-FFF2-40B4-BE49-F238E27FC236}">
                <a16:creationId xmlns:a16="http://schemas.microsoft.com/office/drawing/2014/main" id="{00000000-0008-0000-1100-0000A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21" name="Line 5814">
            <a:extLst>
              <a:ext uri="{FF2B5EF4-FFF2-40B4-BE49-F238E27FC236}">
                <a16:creationId xmlns:a16="http://schemas.microsoft.com/office/drawing/2014/main" id="{00000000-0008-0000-1100-0000A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25" name="Group 5815">
          <a:extLst>
            <a:ext uri="{FF2B5EF4-FFF2-40B4-BE49-F238E27FC236}">
              <a16:creationId xmlns:a16="http://schemas.microsoft.com/office/drawing/2014/main" id="{00000000-0008-0000-1100-00002D504B00}"/>
            </a:ext>
          </a:extLst>
        </xdr:cNvPr>
        <xdr:cNvGrpSpPr>
          <a:grpSpLocks/>
        </xdr:cNvGrpSpPr>
      </xdr:nvGrpSpPr>
      <xdr:grpSpPr bwMode="auto">
        <a:xfrm>
          <a:off x="4114800" y="10029825"/>
          <a:ext cx="228600" cy="0"/>
          <a:chOff x="466" y="3952"/>
          <a:chExt cx="28" cy="16"/>
        </a:xfrm>
      </xdr:grpSpPr>
      <xdr:sp macro="" textlink="">
        <xdr:nvSpPr>
          <xdr:cNvPr id="4937118" name="Line 5816">
            <a:extLst>
              <a:ext uri="{FF2B5EF4-FFF2-40B4-BE49-F238E27FC236}">
                <a16:creationId xmlns:a16="http://schemas.microsoft.com/office/drawing/2014/main" id="{00000000-0008-0000-1100-00009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19" name="Line 5817">
            <a:extLst>
              <a:ext uri="{FF2B5EF4-FFF2-40B4-BE49-F238E27FC236}">
                <a16:creationId xmlns:a16="http://schemas.microsoft.com/office/drawing/2014/main" id="{00000000-0008-0000-1100-00009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26" name="Group 5818">
          <a:extLst>
            <a:ext uri="{FF2B5EF4-FFF2-40B4-BE49-F238E27FC236}">
              <a16:creationId xmlns:a16="http://schemas.microsoft.com/office/drawing/2014/main" id="{00000000-0008-0000-1100-00002E504B00}"/>
            </a:ext>
          </a:extLst>
        </xdr:cNvPr>
        <xdr:cNvGrpSpPr>
          <a:grpSpLocks/>
        </xdr:cNvGrpSpPr>
      </xdr:nvGrpSpPr>
      <xdr:grpSpPr bwMode="auto">
        <a:xfrm>
          <a:off x="4114800" y="10029825"/>
          <a:ext cx="238125" cy="0"/>
          <a:chOff x="466" y="3952"/>
          <a:chExt cx="28" cy="16"/>
        </a:xfrm>
      </xdr:grpSpPr>
      <xdr:sp macro="" textlink="">
        <xdr:nvSpPr>
          <xdr:cNvPr id="4937116" name="Line 5819">
            <a:extLst>
              <a:ext uri="{FF2B5EF4-FFF2-40B4-BE49-F238E27FC236}">
                <a16:creationId xmlns:a16="http://schemas.microsoft.com/office/drawing/2014/main" id="{00000000-0008-0000-1100-00009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17" name="Line 5820">
            <a:extLst>
              <a:ext uri="{FF2B5EF4-FFF2-40B4-BE49-F238E27FC236}">
                <a16:creationId xmlns:a16="http://schemas.microsoft.com/office/drawing/2014/main" id="{00000000-0008-0000-1100-00009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27" name="Group 5821">
          <a:extLst>
            <a:ext uri="{FF2B5EF4-FFF2-40B4-BE49-F238E27FC236}">
              <a16:creationId xmlns:a16="http://schemas.microsoft.com/office/drawing/2014/main" id="{00000000-0008-0000-1100-00002F504B00}"/>
            </a:ext>
          </a:extLst>
        </xdr:cNvPr>
        <xdr:cNvGrpSpPr>
          <a:grpSpLocks/>
        </xdr:cNvGrpSpPr>
      </xdr:nvGrpSpPr>
      <xdr:grpSpPr bwMode="auto">
        <a:xfrm>
          <a:off x="4114800" y="10029825"/>
          <a:ext cx="228600" cy="0"/>
          <a:chOff x="466" y="3952"/>
          <a:chExt cx="28" cy="16"/>
        </a:xfrm>
      </xdr:grpSpPr>
      <xdr:sp macro="" textlink="">
        <xdr:nvSpPr>
          <xdr:cNvPr id="4937114" name="Line 5822">
            <a:extLst>
              <a:ext uri="{FF2B5EF4-FFF2-40B4-BE49-F238E27FC236}">
                <a16:creationId xmlns:a16="http://schemas.microsoft.com/office/drawing/2014/main" id="{00000000-0008-0000-1100-00009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15" name="Line 5823">
            <a:extLst>
              <a:ext uri="{FF2B5EF4-FFF2-40B4-BE49-F238E27FC236}">
                <a16:creationId xmlns:a16="http://schemas.microsoft.com/office/drawing/2014/main" id="{00000000-0008-0000-1100-00009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28" name="Group 5824">
          <a:extLst>
            <a:ext uri="{FF2B5EF4-FFF2-40B4-BE49-F238E27FC236}">
              <a16:creationId xmlns:a16="http://schemas.microsoft.com/office/drawing/2014/main" id="{00000000-0008-0000-1100-000030504B00}"/>
            </a:ext>
          </a:extLst>
        </xdr:cNvPr>
        <xdr:cNvGrpSpPr>
          <a:grpSpLocks/>
        </xdr:cNvGrpSpPr>
      </xdr:nvGrpSpPr>
      <xdr:grpSpPr bwMode="auto">
        <a:xfrm>
          <a:off x="4114800" y="10029825"/>
          <a:ext cx="228600" cy="0"/>
          <a:chOff x="466" y="3952"/>
          <a:chExt cx="28" cy="16"/>
        </a:xfrm>
      </xdr:grpSpPr>
      <xdr:sp macro="" textlink="">
        <xdr:nvSpPr>
          <xdr:cNvPr id="4937112" name="Line 5825">
            <a:extLst>
              <a:ext uri="{FF2B5EF4-FFF2-40B4-BE49-F238E27FC236}">
                <a16:creationId xmlns:a16="http://schemas.microsoft.com/office/drawing/2014/main" id="{00000000-0008-0000-1100-00009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13" name="Line 5826">
            <a:extLst>
              <a:ext uri="{FF2B5EF4-FFF2-40B4-BE49-F238E27FC236}">
                <a16:creationId xmlns:a16="http://schemas.microsoft.com/office/drawing/2014/main" id="{00000000-0008-0000-1100-00009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29" name="Group 5827">
          <a:extLst>
            <a:ext uri="{FF2B5EF4-FFF2-40B4-BE49-F238E27FC236}">
              <a16:creationId xmlns:a16="http://schemas.microsoft.com/office/drawing/2014/main" id="{00000000-0008-0000-1100-000031504B00}"/>
            </a:ext>
          </a:extLst>
        </xdr:cNvPr>
        <xdr:cNvGrpSpPr>
          <a:grpSpLocks/>
        </xdr:cNvGrpSpPr>
      </xdr:nvGrpSpPr>
      <xdr:grpSpPr bwMode="auto">
        <a:xfrm>
          <a:off x="4114800" y="10029825"/>
          <a:ext cx="238125" cy="0"/>
          <a:chOff x="466" y="3952"/>
          <a:chExt cx="28" cy="16"/>
        </a:xfrm>
      </xdr:grpSpPr>
      <xdr:sp macro="" textlink="">
        <xdr:nvSpPr>
          <xdr:cNvPr id="4937110" name="Line 5828">
            <a:extLst>
              <a:ext uri="{FF2B5EF4-FFF2-40B4-BE49-F238E27FC236}">
                <a16:creationId xmlns:a16="http://schemas.microsoft.com/office/drawing/2014/main" id="{00000000-0008-0000-1100-00009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11" name="Line 5829">
            <a:extLst>
              <a:ext uri="{FF2B5EF4-FFF2-40B4-BE49-F238E27FC236}">
                <a16:creationId xmlns:a16="http://schemas.microsoft.com/office/drawing/2014/main" id="{00000000-0008-0000-1100-00009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30" name="Group 5830">
          <a:extLst>
            <a:ext uri="{FF2B5EF4-FFF2-40B4-BE49-F238E27FC236}">
              <a16:creationId xmlns:a16="http://schemas.microsoft.com/office/drawing/2014/main" id="{00000000-0008-0000-1100-000032504B00}"/>
            </a:ext>
          </a:extLst>
        </xdr:cNvPr>
        <xdr:cNvGrpSpPr>
          <a:grpSpLocks/>
        </xdr:cNvGrpSpPr>
      </xdr:nvGrpSpPr>
      <xdr:grpSpPr bwMode="auto">
        <a:xfrm>
          <a:off x="4695825" y="10029825"/>
          <a:ext cx="266700" cy="0"/>
          <a:chOff x="466" y="3952"/>
          <a:chExt cx="28" cy="16"/>
        </a:xfrm>
      </xdr:grpSpPr>
      <xdr:sp macro="" textlink="">
        <xdr:nvSpPr>
          <xdr:cNvPr id="4937108" name="Line 5831">
            <a:extLst>
              <a:ext uri="{FF2B5EF4-FFF2-40B4-BE49-F238E27FC236}">
                <a16:creationId xmlns:a16="http://schemas.microsoft.com/office/drawing/2014/main" id="{00000000-0008-0000-1100-00009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09" name="Line 5832">
            <a:extLst>
              <a:ext uri="{FF2B5EF4-FFF2-40B4-BE49-F238E27FC236}">
                <a16:creationId xmlns:a16="http://schemas.microsoft.com/office/drawing/2014/main" id="{00000000-0008-0000-1100-00009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31" name="Group 5833">
          <a:extLst>
            <a:ext uri="{FF2B5EF4-FFF2-40B4-BE49-F238E27FC236}">
              <a16:creationId xmlns:a16="http://schemas.microsoft.com/office/drawing/2014/main" id="{00000000-0008-0000-1100-000033504B00}"/>
            </a:ext>
          </a:extLst>
        </xdr:cNvPr>
        <xdr:cNvGrpSpPr>
          <a:grpSpLocks/>
        </xdr:cNvGrpSpPr>
      </xdr:nvGrpSpPr>
      <xdr:grpSpPr bwMode="auto">
        <a:xfrm>
          <a:off x="4695825" y="10029825"/>
          <a:ext cx="266700" cy="0"/>
          <a:chOff x="466" y="3952"/>
          <a:chExt cx="28" cy="16"/>
        </a:xfrm>
      </xdr:grpSpPr>
      <xdr:sp macro="" textlink="">
        <xdr:nvSpPr>
          <xdr:cNvPr id="4937106" name="Line 5834">
            <a:extLst>
              <a:ext uri="{FF2B5EF4-FFF2-40B4-BE49-F238E27FC236}">
                <a16:creationId xmlns:a16="http://schemas.microsoft.com/office/drawing/2014/main" id="{00000000-0008-0000-1100-00009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07" name="Line 5835">
            <a:extLst>
              <a:ext uri="{FF2B5EF4-FFF2-40B4-BE49-F238E27FC236}">
                <a16:creationId xmlns:a16="http://schemas.microsoft.com/office/drawing/2014/main" id="{00000000-0008-0000-1100-00009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32" name="Group 5836">
          <a:extLst>
            <a:ext uri="{FF2B5EF4-FFF2-40B4-BE49-F238E27FC236}">
              <a16:creationId xmlns:a16="http://schemas.microsoft.com/office/drawing/2014/main" id="{00000000-0008-0000-1100-000034504B00}"/>
            </a:ext>
          </a:extLst>
        </xdr:cNvPr>
        <xdr:cNvGrpSpPr>
          <a:grpSpLocks/>
        </xdr:cNvGrpSpPr>
      </xdr:nvGrpSpPr>
      <xdr:grpSpPr bwMode="auto">
        <a:xfrm>
          <a:off x="4695825" y="10029825"/>
          <a:ext cx="266700" cy="0"/>
          <a:chOff x="466" y="3952"/>
          <a:chExt cx="28" cy="16"/>
        </a:xfrm>
      </xdr:grpSpPr>
      <xdr:sp macro="" textlink="">
        <xdr:nvSpPr>
          <xdr:cNvPr id="4937104" name="Line 5837">
            <a:extLst>
              <a:ext uri="{FF2B5EF4-FFF2-40B4-BE49-F238E27FC236}">
                <a16:creationId xmlns:a16="http://schemas.microsoft.com/office/drawing/2014/main" id="{00000000-0008-0000-1100-00009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05" name="Line 5838">
            <a:extLst>
              <a:ext uri="{FF2B5EF4-FFF2-40B4-BE49-F238E27FC236}">
                <a16:creationId xmlns:a16="http://schemas.microsoft.com/office/drawing/2014/main" id="{00000000-0008-0000-1100-00009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33" name="Group 5839">
          <a:extLst>
            <a:ext uri="{FF2B5EF4-FFF2-40B4-BE49-F238E27FC236}">
              <a16:creationId xmlns:a16="http://schemas.microsoft.com/office/drawing/2014/main" id="{00000000-0008-0000-1100-000035504B00}"/>
            </a:ext>
          </a:extLst>
        </xdr:cNvPr>
        <xdr:cNvGrpSpPr>
          <a:grpSpLocks/>
        </xdr:cNvGrpSpPr>
      </xdr:nvGrpSpPr>
      <xdr:grpSpPr bwMode="auto">
        <a:xfrm>
          <a:off x="5476875" y="10029825"/>
          <a:ext cx="266700" cy="0"/>
          <a:chOff x="466" y="3952"/>
          <a:chExt cx="28" cy="16"/>
        </a:xfrm>
      </xdr:grpSpPr>
      <xdr:sp macro="" textlink="">
        <xdr:nvSpPr>
          <xdr:cNvPr id="4937102" name="Line 5840">
            <a:extLst>
              <a:ext uri="{FF2B5EF4-FFF2-40B4-BE49-F238E27FC236}">
                <a16:creationId xmlns:a16="http://schemas.microsoft.com/office/drawing/2014/main" id="{00000000-0008-0000-1100-00008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03" name="Line 5841">
            <a:extLst>
              <a:ext uri="{FF2B5EF4-FFF2-40B4-BE49-F238E27FC236}">
                <a16:creationId xmlns:a16="http://schemas.microsoft.com/office/drawing/2014/main" id="{00000000-0008-0000-1100-00008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34" name="Group 5842">
          <a:extLst>
            <a:ext uri="{FF2B5EF4-FFF2-40B4-BE49-F238E27FC236}">
              <a16:creationId xmlns:a16="http://schemas.microsoft.com/office/drawing/2014/main" id="{00000000-0008-0000-1100-000036504B00}"/>
            </a:ext>
          </a:extLst>
        </xdr:cNvPr>
        <xdr:cNvGrpSpPr>
          <a:grpSpLocks/>
        </xdr:cNvGrpSpPr>
      </xdr:nvGrpSpPr>
      <xdr:grpSpPr bwMode="auto">
        <a:xfrm>
          <a:off x="5476875" y="10029825"/>
          <a:ext cx="266700" cy="0"/>
          <a:chOff x="466" y="3952"/>
          <a:chExt cx="28" cy="16"/>
        </a:xfrm>
      </xdr:grpSpPr>
      <xdr:sp macro="" textlink="">
        <xdr:nvSpPr>
          <xdr:cNvPr id="4937100" name="Line 5843">
            <a:extLst>
              <a:ext uri="{FF2B5EF4-FFF2-40B4-BE49-F238E27FC236}">
                <a16:creationId xmlns:a16="http://schemas.microsoft.com/office/drawing/2014/main" id="{00000000-0008-0000-1100-00008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101" name="Line 5844">
            <a:extLst>
              <a:ext uri="{FF2B5EF4-FFF2-40B4-BE49-F238E27FC236}">
                <a16:creationId xmlns:a16="http://schemas.microsoft.com/office/drawing/2014/main" id="{00000000-0008-0000-1100-00008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35" name="Group 5845">
          <a:extLst>
            <a:ext uri="{FF2B5EF4-FFF2-40B4-BE49-F238E27FC236}">
              <a16:creationId xmlns:a16="http://schemas.microsoft.com/office/drawing/2014/main" id="{00000000-0008-0000-1100-000037504B00}"/>
            </a:ext>
          </a:extLst>
        </xdr:cNvPr>
        <xdr:cNvGrpSpPr>
          <a:grpSpLocks/>
        </xdr:cNvGrpSpPr>
      </xdr:nvGrpSpPr>
      <xdr:grpSpPr bwMode="auto">
        <a:xfrm>
          <a:off x="5476875" y="10029825"/>
          <a:ext cx="266700" cy="0"/>
          <a:chOff x="466" y="3952"/>
          <a:chExt cx="28" cy="16"/>
        </a:xfrm>
      </xdr:grpSpPr>
      <xdr:sp macro="" textlink="">
        <xdr:nvSpPr>
          <xdr:cNvPr id="4937098" name="Line 5846">
            <a:extLst>
              <a:ext uri="{FF2B5EF4-FFF2-40B4-BE49-F238E27FC236}">
                <a16:creationId xmlns:a16="http://schemas.microsoft.com/office/drawing/2014/main" id="{00000000-0008-0000-1100-00008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99" name="Line 5847">
            <a:extLst>
              <a:ext uri="{FF2B5EF4-FFF2-40B4-BE49-F238E27FC236}">
                <a16:creationId xmlns:a16="http://schemas.microsoft.com/office/drawing/2014/main" id="{00000000-0008-0000-1100-00008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36" name="Group 5848">
          <a:extLst>
            <a:ext uri="{FF2B5EF4-FFF2-40B4-BE49-F238E27FC236}">
              <a16:creationId xmlns:a16="http://schemas.microsoft.com/office/drawing/2014/main" id="{00000000-0008-0000-1100-000038504B00}"/>
            </a:ext>
          </a:extLst>
        </xdr:cNvPr>
        <xdr:cNvGrpSpPr>
          <a:grpSpLocks/>
        </xdr:cNvGrpSpPr>
      </xdr:nvGrpSpPr>
      <xdr:grpSpPr bwMode="auto">
        <a:xfrm>
          <a:off x="5476875" y="10029825"/>
          <a:ext cx="266700" cy="0"/>
          <a:chOff x="466" y="3952"/>
          <a:chExt cx="28" cy="16"/>
        </a:xfrm>
      </xdr:grpSpPr>
      <xdr:sp macro="" textlink="">
        <xdr:nvSpPr>
          <xdr:cNvPr id="4937096" name="Line 5849">
            <a:extLst>
              <a:ext uri="{FF2B5EF4-FFF2-40B4-BE49-F238E27FC236}">
                <a16:creationId xmlns:a16="http://schemas.microsoft.com/office/drawing/2014/main" id="{00000000-0008-0000-1100-00008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97" name="Line 5850">
            <a:extLst>
              <a:ext uri="{FF2B5EF4-FFF2-40B4-BE49-F238E27FC236}">
                <a16:creationId xmlns:a16="http://schemas.microsoft.com/office/drawing/2014/main" id="{00000000-0008-0000-1100-00008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37" name="Group 5851">
          <a:extLst>
            <a:ext uri="{FF2B5EF4-FFF2-40B4-BE49-F238E27FC236}">
              <a16:creationId xmlns:a16="http://schemas.microsoft.com/office/drawing/2014/main" id="{00000000-0008-0000-1100-000039504B00}"/>
            </a:ext>
          </a:extLst>
        </xdr:cNvPr>
        <xdr:cNvGrpSpPr>
          <a:grpSpLocks/>
        </xdr:cNvGrpSpPr>
      </xdr:nvGrpSpPr>
      <xdr:grpSpPr bwMode="auto">
        <a:xfrm>
          <a:off x="5476875" y="10029825"/>
          <a:ext cx="266700" cy="0"/>
          <a:chOff x="466" y="3952"/>
          <a:chExt cx="28" cy="16"/>
        </a:xfrm>
      </xdr:grpSpPr>
      <xdr:sp macro="" textlink="">
        <xdr:nvSpPr>
          <xdr:cNvPr id="4937094" name="Line 5852">
            <a:extLst>
              <a:ext uri="{FF2B5EF4-FFF2-40B4-BE49-F238E27FC236}">
                <a16:creationId xmlns:a16="http://schemas.microsoft.com/office/drawing/2014/main" id="{00000000-0008-0000-1100-00008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95" name="Line 5853">
            <a:extLst>
              <a:ext uri="{FF2B5EF4-FFF2-40B4-BE49-F238E27FC236}">
                <a16:creationId xmlns:a16="http://schemas.microsoft.com/office/drawing/2014/main" id="{00000000-0008-0000-1100-00008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38" name="Group 5854">
          <a:extLst>
            <a:ext uri="{FF2B5EF4-FFF2-40B4-BE49-F238E27FC236}">
              <a16:creationId xmlns:a16="http://schemas.microsoft.com/office/drawing/2014/main" id="{00000000-0008-0000-1100-00003A504B00}"/>
            </a:ext>
          </a:extLst>
        </xdr:cNvPr>
        <xdr:cNvGrpSpPr>
          <a:grpSpLocks/>
        </xdr:cNvGrpSpPr>
      </xdr:nvGrpSpPr>
      <xdr:grpSpPr bwMode="auto">
        <a:xfrm>
          <a:off x="4114800" y="10029825"/>
          <a:ext cx="228600" cy="0"/>
          <a:chOff x="466" y="3952"/>
          <a:chExt cx="28" cy="16"/>
        </a:xfrm>
      </xdr:grpSpPr>
      <xdr:sp macro="" textlink="">
        <xdr:nvSpPr>
          <xdr:cNvPr id="4937092" name="Line 5855">
            <a:extLst>
              <a:ext uri="{FF2B5EF4-FFF2-40B4-BE49-F238E27FC236}">
                <a16:creationId xmlns:a16="http://schemas.microsoft.com/office/drawing/2014/main" id="{00000000-0008-0000-1100-00008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93" name="Line 5856">
            <a:extLst>
              <a:ext uri="{FF2B5EF4-FFF2-40B4-BE49-F238E27FC236}">
                <a16:creationId xmlns:a16="http://schemas.microsoft.com/office/drawing/2014/main" id="{00000000-0008-0000-1100-00008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39" name="Group 5857">
          <a:extLst>
            <a:ext uri="{FF2B5EF4-FFF2-40B4-BE49-F238E27FC236}">
              <a16:creationId xmlns:a16="http://schemas.microsoft.com/office/drawing/2014/main" id="{00000000-0008-0000-1100-00003B504B00}"/>
            </a:ext>
          </a:extLst>
        </xdr:cNvPr>
        <xdr:cNvGrpSpPr>
          <a:grpSpLocks/>
        </xdr:cNvGrpSpPr>
      </xdr:nvGrpSpPr>
      <xdr:grpSpPr bwMode="auto">
        <a:xfrm>
          <a:off x="4695825" y="10029825"/>
          <a:ext cx="266700" cy="0"/>
          <a:chOff x="466" y="3952"/>
          <a:chExt cx="28" cy="16"/>
        </a:xfrm>
      </xdr:grpSpPr>
      <xdr:sp macro="" textlink="">
        <xdr:nvSpPr>
          <xdr:cNvPr id="4937090" name="Line 5858">
            <a:extLst>
              <a:ext uri="{FF2B5EF4-FFF2-40B4-BE49-F238E27FC236}">
                <a16:creationId xmlns:a16="http://schemas.microsoft.com/office/drawing/2014/main" id="{00000000-0008-0000-1100-00008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91" name="Line 5859">
            <a:extLst>
              <a:ext uri="{FF2B5EF4-FFF2-40B4-BE49-F238E27FC236}">
                <a16:creationId xmlns:a16="http://schemas.microsoft.com/office/drawing/2014/main" id="{00000000-0008-0000-1100-00008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0" name="Group 5860">
          <a:extLst>
            <a:ext uri="{FF2B5EF4-FFF2-40B4-BE49-F238E27FC236}">
              <a16:creationId xmlns:a16="http://schemas.microsoft.com/office/drawing/2014/main" id="{00000000-0008-0000-1100-00003C504B00}"/>
            </a:ext>
          </a:extLst>
        </xdr:cNvPr>
        <xdr:cNvGrpSpPr>
          <a:grpSpLocks/>
        </xdr:cNvGrpSpPr>
      </xdr:nvGrpSpPr>
      <xdr:grpSpPr bwMode="auto">
        <a:xfrm>
          <a:off x="4114800" y="10029825"/>
          <a:ext cx="228600" cy="0"/>
          <a:chOff x="466" y="3952"/>
          <a:chExt cx="28" cy="16"/>
        </a:xfrm>
      </xdr:grpSpPr>
      <xdr:sp macro="" textlink="">
        <xdr:nvSpPr>
          <xdr:cNvPr id="4937088" name="Line 5861">
            <a:extLst>
              <a:ext uri="{FF2B5EF4-FFF2-40B4-BE49-F238E27FC236}">
                <a16:creationId xmlns:a16="http://schemas.microsoft.com/office/drawing/2014/main" id="{00000000-0008-0000-1100-00008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89" name="Line 5862">
            <a:extLst>
              <a:ext uri="{FF2B5EF4-FFF2-40B4-BE49-F238E27FC236}">
                <a16:creationId xmlns:a16="http://schemas.microsoft.com/office/drawing/2014/main" id="{00000000-0008-0000-1100-00008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41" name="Group 5863">
          <a:extLst>
            <a:ext uri="{FF2B5EF4-FFF2-40B4-BE49-F238E27FC236}">
              <a16:creationId xmlns:a16="http://schemas.microsoft.com/office/drawing/2014/main" id="{00000000-0008-0000-1100-00003D504B00}"/>
            </a:ext>
          </a:extLst>
        </xdr:cNvPr>
        <xdr:cNvGrpSpPr>
          <a:grpSpLocks/>
        </xdr:cNvGrpSpPr>
      </xdr:nvGrpSpPr>
      <xdr:grpSpPr bwMode="auto">
        <a:xfrm>
          <a:off x="4695825" y="10029825"/>
          <a:ext cx="266700" cy="0"/>
          <a:chOff x="466" y="3952"/>
          <a:chExt cx="28" cy="16"/>
        </a:xfrm>
      </xdr:grpSpPr>
      <xdr:sp macro="" textlink="">
        <xdr:nvSpPr>
          <xdr:cNvPr id="4937086" name="Line 5864">
            <a:extLst>
              <a:ext uri="{FF2B5EF4-FFF2-40B4-BE49-F238E27FC236}">
                <a16:creationId xmlns:a16="http://schemas.microsoft.com/office/drawing/2014/main" id="{00000000-0008-0000-1100-00007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87" name="Line 5865">
            <a:extLst>
              <a:ext uri="{FF2B5EF4-FFF2-40B4-BE49-F238E27FC236}">
                <a16:creationId xmlns:a16="http://schemas.microsoft.com/office/drawing/2014/main" id="{00000000-0008-0000-1100-00007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2" name="Group 5866">
          <a:extLst>
            <a:ext uri="{FF2B5EF4-FFF2-40B4-BE49-F238E27FC236}">
              <a16:creationId xmlns:a16="http://schemas.microsoft.com/office/drawing/2014/main" id="{00000000-0008-0000-1100-00003E504B00}"/>
            </a:ext>
          </a:extLst>
        </xdr:cNvPr>
        <xdr:cNvGrpSpPr>
          <a:grpSpLocks/>
        </xdr:cNvGrpSpPr>
      </xdr:nvGrpSpPr>
      <xdr:grpSpPr bwMode="auto">
        <a:xfrm>
          <a:off x="4114800" y="10029825"/>
          <a:ext cx="228600" cy="0"/>
          <a:chOff x="466" y="3952"/>
          <a:chExt cx="28" cy="16"/>
        </a:xfrm>
      </xdr:grpSpPr>
      <xdr:sp macro="" textlink="">
        <xdr:nvSpPr>
          <xdr:cNvPr id="4937084" name="Line 5867">
            <a:extLst>
              <a:ext uri="{FF2B5EF4-FFF2-40B4-BE49-F238E27FC236}">
                <a16:creationId xmlns:a16="http://schemas.microsoft.com/office/drawing/2014/main" id="{00000000-0008-0000-1100-00007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85" name="Line 5868">
            <a:extLst>
              <a:ext uri="{FF2B5EF4-FFF2-40B4-BE49-F238E27FC236}">
                <a16:creationId xmlns:a16="http://schemas.microsoft.com/office/drawing/2014/main" id="{00000000-0008-0000-1100-00007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43" name="Group 5869">
          <a:extLst>
            <a:ext uri="{FF2B5EF4-FFF2-40B4-BE49-F238E27FC236}">
              <a16:creationId xmlns:a16="http://schemas.microsoft.com/office/drawing/2014/main" id="{00000000-0008-0000-1100-00003F504B00}"/>
            </a:ext>
          </a:extLst>
        </xdr:cNvPr>
        <xdr:cNvGrpSpPr>
          <a:grpSpLocks/>
        </xdr:cNvGrpSpPr>
      </xdr:nvGrpSpPr>
      <xdr:grpSpPr bwMode="auto">
        <a:xfrm>
          <a:off x="4695825" y="10029825"/>
          <a:ext cx="266700" cy="0"/>
          <a:chOff x="466" y="3952"/>
          <a:chExt cx="28" cy="16"/>
        </a:xfrm>
      </xdr:grpSpPr>
      <xdr:sp macro="" textlink="">
        <xdr:nvSpPr>
          <xdr:cNvPr id="4937082" name="Line 5870">
            <a:extLst>
              <a:ext uri="{FF2B5EF4-FFF2-40B4-BE49-F238E27FC236}">
                <a16:creationId xmlns:a16="http://schemas.microsoft.com/office/drawing/2014/main" id="{00000000-0008-0000-1100-00007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83" name="Line 5871">
            <a:extLst>
              <a:ext uri="{FF2B5EF4-FFF2-40B4-BE49-F238E27FC236}">
                <a16:creationId xmlns:a16="http://schemas.microsoft.com/office/drawing/2014/main" id="{00000000-0008-0000-1100-00007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4" name="Group 5872">
          <a:extLst>
            <a:ext uri="{FF2B5EF4-FFF2-40B4-BE49-F238E27FC236}">
              <a16:creationId xmlns:a16="http://schemas.microsoft.com/office/drawing/2014/main" id="{00000000-0008-0000-1100-000040504B00}"/>
            </a:ext>
          </a:extLst>
        </xdr:cNvPr>
        <xdr:cNvGrpSpPr>
          <a:grpSpLocks/>
        </xdr:cNvGrpSpPr>
      </xdr:nvGrpSpPr>
      <xdr:grpSpPr bwMode="auto">
        <a:xfrm>
          <a:off x="4114800" y="10029825"/>
          <a:ext cx="228600" cy="0"/>
          <a:chOff x="466" y="3952"/>
          <a:chExt cx="28" cy="16"/>
        </a:xfrm>
      </xdr:grpSpPr>
      <xdr:sp macro="" textlink="">
        <xdr:nvSpPr>
          <xdr:cNvPr id="4937080" name="Line 5873">
            <a:extLst>
              <a:ext uri="{FF2B5EF4-FFF2-40B4-BE49-F238E27FC236}">
                <a16:creationId xmlns:a16="http://schemas.microsoft.com/office/drawing/2014/main" id="{00000000-0008-0000-1100-00007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81" name="Line 5874">
            <a:extLst>
              <a:ext uri="{FF2B5EF4-FFF2-40B4-BE49-F238E27FC236}">
                <a16:creationId xmlns:a16="http://schemas.microsoft.com/office/drawing/2014/main" id="{00000000-0008-0000-1100-00007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45" name="Group 5875">
          <a:extLst>
            <a:ext uri="{FF2B5EF4-FFF2-40B4-BE49-F238E27FC236}">
              <a16:creationId xmlns:a16="http://schemas.microsoft.com/office/drawing/2014/main" id="{00000000-0008-0000-1100-000041504B00}"/>
            </a:ext>
          </a:extLst>
        </xdr:cNvPr>
        <xdr:cNvGrpSpPr>
          <a:grpSpLocks/>
        </xdr:cNvGrpSpPr>
      </xdr:nvGrpSpPr>
      <xdr:grpSpPr bwMode="auto">
        <a:xfrm>
          <a:off x="4695825" y="10029825"/>
          <a:ext cx="266700" cy="0"/>
          <a:chOff x="466" y="3952"/>
          <a:chExt cx="28" cy="16"/>
        </a:xfrm>
      </xdr:grpSpPr>
      <xdr:sp macro="" textlink="">
        <xdr:nvSpPr>
          <xdr:cNvPr id="4937078" name="Line 5876">
            <a:extLst>
              <a:ext uri="{FF2B5EF4-FFF2-40B4-BE49-F238E27FC236}">
                <a16:creationId xmlns:a16="http://schemas.microsoft.com/office/drawing/2014/main" id="{00000000-0008-0000-1100-00007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79" name="Line 5877">
            <a:extLst>
              <a:ext uri="{FF2B5EF4-FFF2-40B4-BE49-F238E27FC236}">
                <a16:creationId xmlns:a16="http://schemas.microsoft.com/office/drawing/2014/main" id="{00000000-0008-0000-1100-00007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6" name="Group 5878">
          <a:extLst>
            <a:ext uri="{FF2B5EF4-FFF2-40B4-BE49-F238E27FC236}">
              <a16:creationId xmlns:a16="http://schemas.microsoft.com/office/drawing/2014/main" id="{00000000-0008-0000-1100-000042504B00}"/>
            </a:ext>
          </a:extLst>
        </xdr:cNvPr>
        <xdr:cNvGrpSpPr>
          <a:grpSpLocks/>
        </xdr:cNvGrpSpPr>
      </xdr:nvGrpSpPr>
      <xdr:grpSpPr bwMode="auto">
        <a:xfrm>
          <a:off x="4114800" y="10029825"/>
          <a:ext cx="228600" cy="0"/>
          <a:chOff x="466" y="3952"/>
          <a:chExt cx="28" cy="16"/>
        </a:xfrm>
      </xdr:grpSpPr>
      <xdr:sp macro="" textlink="">
        <xdr:nvSpPr>
          <xdr:cNvPr id="4937076" name="Line 5879">
            <a:extLst>
              <a:ext uri="{FF2B5EF4-FFF2-40B4-BE49-F238E27FC236}">
                <a16:creationId xmlns:a16="http://schemas.microsoft.com/office/drawing/2014/main" id="{00000000-0008-0000-1100-00007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77" name="Line 5880">
            <a:extLst>
              <a:ext uri="{FF2B5EF4-FFF2-40B4-BE49-F238E27FC236}">
                <a16:creationId xmlns:a16="http://schemas.microsoft.com/office/drawing/2014/main" id="{00000000-0008-0000-1100-00007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7" name="Group 5881">
          <a:extLst>
            <a:ext uri="{FF2B5EF4-FFF2-40B4-BE49-F238E27FC236}">
              <a16:creationId xmlns:a16="http://schemas.microsoft.com/office/drawing/2014/main" id="{00000000-0008-0000-1100-000043504B00}"/>
            </a:ext>
          </a:extLst>
        </xdr:cNvPr>
        <xdr:cNvGrpSpPr>
          <a:grpSpLocks/>
        </xdr:cNvGrpSpPr>
      </xdr:nvGrpSpPr>
      <xdr:grpSpPr bwMode="auto">
        <a:xfrm>
          <a:off x="4114800" y="10029825"/>
          <a:ext cx="228600" cy="0"/>
          <a:chOff x="466" y="3952"/>
          <a:chExt cx="28" cy="16"/>
        </a:xfrm>
      </xdr:grpSpPr>
      <xdr:sp macro="" textlink="">
        <xdr:nvSpPr>
          <xdr:cNvPr id="4937074" name="Line 5882">
            <a:extLst>
              <a:ext uri="{FF2B5EF4-FFF2-40B4-BE49-F238E27FC236}">
                <a16:creationId xmlns:a16="http://schemas.microsoft.com/office/drawing/2014/main" id="{00000000-0008-0000-1100-00007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75" name="Line 5883">
            <a:extLst>
              <a:ext uri="{FF2B5EF4-FFF2-40B4-BE49-F238E27FC236}">
                <a16:creationId xmlns:a16="http://schemas.microsoft.com/office/drawing/2014/main" id="{00000000-0008-0000-1100-00007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8" name="Group 5884">
          <a:extLst>
            <a:ext uri="{FF2B5EF4-FFF2-40B4-BE49-F238E27FC236}">
              <a16:creationId xmlns:a16="http://schemas.microsoft.com/office/drawing/2014/main" id="{00000000-0008-0000-1100-000044504B00}"/>
            </a:ext>
          </a:extLst>
        </xdr:cNvPr>
        <xdr:cNvGrpSpPr>
          <a:grpSpLocks/>
        </xdr:cNvGrpSpPr>
      </xdr:nvGrpSpPr>
      <xdr:grpSpPr bwMode="auto">
        <a:xfrm>
          <a:off x="4114800" y="10029825"/>
          <a:ext cx="228600" cy="0"/>
          <a:chOff x="466" y="3952"/>
          <a:chExt cx="28" cy="16"/>
        </a:xfrm>
      </xdr:grpSpPr>
      <xdr:sp macro="" textlink="">
        <xdr:nvSpPr>
          <xdr:cNvPr id="4937072" name="Line 5885">
            <a:extLst>
              <a:ext uri="{FF2B5EF4-FFF2-40B4-BE49-F238E27FC236}">
                <a16:creationId xmlns:a16="http://schemas.microsoft.com/office/drawing/2014/main" id="{00000000-0008-0000-1100-00007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73" name="Line 5886">
            <a:extLst>
              <a:ext uri="{FF2B5EF4-FFF2-40B4-BE49-F238E27FC236}">
                <a16:creationId xmlns:a16="http://schemas.microsoft.com/office/drawing/2014/main" id="{00000000-0008-0000-1100-00007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49" name="Group 5887">
          <a:extLst>
            <a:ext uri="{FF2B5EF4-FFF2-40B4-BE49-F238E27FC236}">
              <a16:creationId xmlns:a16="http://schemas.microsoft.com/office/drawing/2014/main" id="{00000000-0008-0000-1100-000045504B00}"/>
            </a:ext>
          </a:extLst>
        </xdr:cNvPr>
        <xdr:cNvGrpSpPr>
          <a:grpSpLocks/>
        </xdr:cNvGrpSpPr>
      </xdr:nvGrpSpPr>
      <xdr:grpSpPr bwMode="auto">
        <a:xfrm>
          <a:off x="4114800" y="10029825"/>
          <a:ext cx="228600" cy="0"/>
          <a:chOff x="466" y="3952"/>
          <a:chExt cx="28" cy="16"/>
        </a:xfrm>
      </xdr:grpSpPr>
      <xdr:sp macro="" textlink="">
        <xdr:nvSpPr>
          <xdr:cNvPr id="4937070" name="Line 5888">
            <a:extLst>
              <a:ext uri="{FF2B5EF4-FFF2-40B4-BE49-F238E27FC236}">
                <a16:creationId xmlns:a16="http://schemas.microsoft.com/office/drawing/2014/main" id="{00000000-0008-0000-1100-00006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71" name="Line 5889">
            <a:extLst>
              <a:ext uri="{FF2B5EF4-FFF2-40B4-BE49-F238E27FC236}">
                <a16:creationId xmlns:a16="http://schemas.microsoft.com/office/drawing/2014/main" id="{00000000-0008-0000-1100-00006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50" name="Group 5890">
          <a:extLst>
            <a:ext uri="{FF2B5EF4-FFF2-40B4-BE49-F238E27FC236}">
              <a16:creationId xmlns:a16="http://schemas.microsoft.com/office/drawing/2014/main" id="{00000000-0008-0000-1100-000046504B00}"/>
            </a:ext>
          </a:extLst>
        </xdr:cNvPr>
        <xdr:cNvGrpSpPr>
          <a:grpSpLocks/>
        </xdr:cNvGrpSpPr>
      </xdr:nvGrpSpPr>
      <xdr:grpSpPr bwMode="auto">
        <a:xfrm>
          <a:off x="4114800" y="10029825"/>
          <a:ext cx="228600" cy="0"/>
          <a:chOff x="466" y="3952"/>
          <a:chExt cx="28" cy="16"/>
        </a:xfrm>
      </xdr:grpSpPr>
      <xdr:sp macro="" textlink="">
        <xdr:nvSpPr>
          <xdr:cNvPr id="4937068" name="Line 5891">
            <a:extLst>
              <a:ext uri="{FF2B5EF4-FFF2-40B4-BE49-F238E27FC236}">
                <a16:creationId xmlns:a16="http://schemas.microsoft.com/office/drawing/2014/main" id="{00000000-0008-0000-1100-00006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69" name="Line 5892">
            <a:extLst>
              <a:ext uri="{FF2B5EF4-FFF2-40B4-BE49-F238E27FC236}">
                <a16:creationId xmlns:a16="http://schemas.microsoft.com/office/drawing/2014/main" id="{00000000-0008-0000-1100-00006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1" name="Group 5893">
          <a:extLst>
            <a:ext uri="{FF2B5EF4-FFF2-40B4-BE49-F238E27FC236}">
              <a16:creationId xmlns:a16="http://schemas.microsoft.com/office/drawing/2014/main" id="{00000000-0008-0000-1100-000047504B00}"/>
            </a:ext>
          </a:extLst>
        </xdr:cNvPr>
        <xdr:cNvGrpSpPr>
          <a:grpSpLocks/>
        </xdr:cNvGrpSpPr>
      </xdr:nvGrpSpPr>
      <xdr:grpSpPr bwMode="auto">
        <a:xfrm>
          <a:off x="4695825" y="10029825"/>
          <a:ext cx="266700" cy="0"/>
          <a:chOff x="466" y="3952"/>
          <a:chExt cx="28" cy="16"/>
        </a:xfrm>
      </xdr:grpSpPr>
      <xdr:sp macro="" textlink="">
        <xdr:nvSpPr>
          <xdr:cNvPr id="4937066" name="Line 5894">
            <a:extLst>
              <a:ext uri="{FF2B5EF4-FFF2-40B4-BE49-F238E27FC236}">
                <a16:creationId xmlns:a16="http://schemas.microsoft.com/office/drawing/2014/main" id="{00000000-0008-0000-1100-00006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67" name="Line 5895">
            <a:extLst>
              <a:ext uri="{FF2B5EF4-FFF2-40B4-BE49-F238E27FC236}">
                <a16:creationId xmlns:a16="http://schemas.microsoft.com/office/drawing/2014/main" id="{00000000-0008-0000-1100-00006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2" name="Group 5896">
          <a:extLst>
            <a:ext uri="{FF2B5EF4-FFF2-40B4-BE49-F238E27FC236}">
              <a16:creationId xmlns:a16="http://schemas.microsoft.com/office/drawing/2014/main" id="{00000000-0008-0000-1100-000048504B00}"/>
            </a:ext>
          </a:extLst>
        </xdr:cNvPr>
        <xdr:cNvGrpSpPr>
          <a:grpSpLocks/>
        </xdr:cNvGrpSpPr>
      </xdr:nvGrpSpPr>
      <xdr:grpSpPr bwMode="auto">
        <a:xfrm>
          <a:off x="4695825" y="10029825"/>
          <a:ext cx="266700" cy="0"/>
          <a:chOff x="466" y="3952"/>
          <a:chExt cx="28" cy="16"/>
        </a:xfrm>
      </xdr:grpSpPr>
      <xdr:sp macro="" textlink="">
        <xdr:nvSpPr>
          <xdr:cNvPr id="4937064" name="Line 5897">
            <a:extLst>
              <a:ext uri="{FF2B5EF4-FFF2-40B4-BE49-F238E27FC236}">
                <a16:creationId xmlns:a16="http://schemas.microsoft.com/office/drawing/2014/main" id="{00000000-0008-0000-1100-00006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65" name="Line 5898">
            <a:extLst>
              <a:ext uri="{FF2B5EF4-FFF2-40B4-BE49-F238E27FC236}">
                <a16:creationId xmlns:a16="http://schemas.microsoft.com/office/drawing/2014/main" id="{00000000-0008-0000-1100-00006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3" name="Group 5899">
          <a:extLst>
            <a:ext uri="{FF2B5EF4-FFF2-40B4-BE49-F238E27FC236}">
              <a16:creationId xmlns:a16="http://schemas.microsoft.com/office/drawing/2014/main" id="{00000000-0008-0000-1100-000049504B00}"/>
            </a:ext>
          </a:extLst>
        </xdr:cNvPr>
        <xdr:cNvGrpSpPr>
          <a:grpSpLocks/>
        </xdr:cNvGrpSpPr>
      </xdr:nvGrpSpPr>
      <xdr:grpSpPr bwMode="auto">
        <a:xfrm>
          <a:off x="4695825" y="10029825"/>
          <a:ext cx="266700" cy="0"/>
          <a:chOff x="466" y="3952"/>
          <a:chExt cx="28" cy="16"/>
        </a:xfrm>
      </xdr:grpSpPr>
      <xdr:sp macro="" textlink="">
        <xdr:nvSpPr>
          <xdr:cNvPr id="4937062" name="Line 5900">
            <a:extLst>
              <a:ext uri="{FF2B5EF4-FFF2-40B4-BE49-F238E27FC236}">
                <a16:creationId xmlns:a16="http://schemas.microsoft.com/office/drawing/2014/main" id="{00000000-0008-0000-1100-00006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63" name="Line 5901">
            <a:extLst>
              <a:ext uri="{FF2B5EF4-FFF2-40B4-BE49-F238E27FC236}">
                <a16:creationId xmlns:a16="http://schemas.microsoft.com/office/drawing/2014/main" id="{00000000-0008-0000-1100-00006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4" name="Group 5902">
          <a:extLst>
            <a:ext uri="{FF2B5EF4-FFF2-40B4-BE49-F238E27FC236}">
              <a16:creationId xmlns:a16="http://schemas.microsoft.com/office/drawing/2014/main" id="{00000000-0008-0000-1100-00004A504B00}"/>
            </a:ext>
          </a:extLst>
        </xdr:cNvPr>
        <xdr:cNvGrpSpPr>
          <a:grpSpLocks/>
        </xdr:cNvGrpSpPr>
      </xdr:nvGrpSpPr>
      <xdr:grpSpPr bwMode="auto">
        <a:xfrm>
          <a:off x="4695825" y="10029825"/>
          <a:ext cx="266700" cy="0"/>
          <a:chOff x="466" y="3952"/>
          <a:chExt cx="28" cy="16"/>
        </a:xfrm>
      </xdr:grpSpPr>
      <xdr:sp macro="" textlink="">
        <xdr:nvSpPr>
          <xdr:cNvPr id="4937060" name="Line 5903">
            <a:extLst>
              <a:ext uri="{FF2B5EF4-FFF2-40B4-BE49-F238E27FC236}">
                <a16:creationId xmlns:a16="http://schemas.microsoft.com/office/drawing/2014/main" id="{00000000-0008-0000-1100-00006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61" name="Line 5904">
            <a:extLst>
              <a:ext uri="{FF2B5EF4-FFF2-40B4-BE49-F238E27FC236}">
                <a16:creationId xmlns:a16="http://schemas.microsoft.com/office/drawing/2014/main" id="{00000000-0008-0000-1100-00006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5" name="Group 5905">
          <a:extLst>
            <a:ext uri="{FF2B5EF4-FFF2-40B4-BE49-F238E27FC236}">
              <a16:creationId xmlns:a16="http://schemas.microsoft.com/office/drawing/2014/main" id="{00000000-0008-0000-1100-00004B504B00}"/>
            </a:ext>
          </a:extLst>
        </xdr:cNvPr>
        <xdr:cNvGrpSpPr>
          <a:grpSpLocks/>
        </xdr:cNvGrpSpPr>
      </xdr:nvGrpSpPr>
      <xdr:grpSpPr bwMode="auto">
        <a:xfrm>
          <a:off x="4695825" y="10029825"/>
          <a:ext cx="266700" cy="0"/>
          <a:chOff x="466" y="3952"/>
          <a:chExt cx="28" cy="16"/>
        </a:xfrm>
      </xdr:grpSpPr>
      <xdr:sp macro="" textlink="">
        <xdr:nvSpPr>
          <xdr:cNvPr id="4937058" name="Line 5906">
            <a:extLst>
              <a:ext uri="{FF2B5EF4-FFF2-40B4-BE49-F238E27FC236}">
                <a16:creationId xmlns:a16="http://schemas.microsoft.com/office/drawing/2014/main" id="{00000000-0008-0000-1100-00006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59" name="Line 5907">
            <a:extLst>
              <a:ext uri="{FF2B5EF4-FFF2-40B4-BE49-F238E27FC236}">
                <a16:creationId xmlns:a16="http://schemas.microsoft.com/office/drawing/2014/main" id="{00000000-0008-0000-1100-00006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56" name="Group 5908">
          <a:extLst>
            <a:ext uri="{FF2B5EF4-FFF2-40B4-BE49-F238E27FC236}">
              <a16:creationId xmlns:a16="http://schemas.microsoft.com/office/drawing/2014/main" id="{00000000-0008-0000-1100-00004C504B00}"/>
            </a:ext>
          </a:extLst>
        </xdr:cNvPr>
        <xdr:cNvGrpSpPr>
          <a:grpSpLocks/>
        </xdr:cNvGrpSpPr>
      </xdr:nvGrpSpPr>
      <xdr:grpSpPr bwMode="auto">
        <a:xfrm>
          <a:off x="4114800" y="10029825"/>
          <a:ext cx="228600" cy="0"/>
          <a:chOff x="466" y="3952"/>
          <a:chExt cx="28" cy="16"/>
        </a:xfrm>
      </xdr:grpSpPr>
      <xdr:sp macro="" textlink="">
        <xdr:nvSpPr>
          <xdr:cNvPr id="4937056" name="Line 5909">
            <a:extLst>
              <a:ext uri="{FF2B5EF4-FFF2-40B4-BE49-F238E27FC236}">
                <a16:creationId xmlns:a16="http://schemas.microsoft.com/office/drawing/2014/main" id="{00000000-0008-0000-1100-00006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57" name="Line 5910">
            <a:extLst>
              <a:ext uri="{FF2B5EF4-FFF2-40B4-BE49-F238E27FC236}">
                <a16:creationId xmlns:a16="http://schemas.microsoft.com/office/drawing/2014/main" id="{00000000-0008-0000-1100-00006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57" name="Group 5911">
          <a:extLst>
            <a:ext uri="{FF2B5EF4-FFF2-40B4-BE49-F238E27FC236}">
              <a16:creationId xmlns:a16="http://schemas.microsoft.com/office/drawing/2014/main" id="{00000000-0008-0000-1100-00004D504B00}"/>
            </a:ext>
          </a:extLst>
        </xdr:cNvPr>
        <xdr:cNvGrpSpPr>
          <a:grpSpLocks/>
        </xdr:cNvGrpSpPr>
      </xdr:nvGrpSpPr>
      <xdr:grpSpPr bwMode="auto">
        <a:xfrm>
          <a:off x="4114800" y="10029825"/>
          <a:ext cx="228600" cy="0"/>
          <a:chOff x="466" y="3952"/>
          <a:chExt cx="28" cy="16"/>
        </a:xfrm>
      </xdr:grpSpPr>
      <xdr:sp macro="" textlink="">
        <xdr:nvSpPr>
          <xdr:cNvPr id="4937054" name="Line 5912">
            <a:extLst>
              <a:ext uri="{FF2B5EF4-FFF2-40B4-BE49-F238E27FC236}">
                <a16:creationId xmlns:a16="http://schemas.microsoft.com/office/drawing/2014/main" id="{00000000-0008-0000-1100-00005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55" name="Line 5913">
            <a:extLst>
              <a:ext uri="{FF2B5EF4-FFF2-40B4-BE49-F238E27FC236}">
                <a16:creationId xmlns:a16="http://schemas.microsoft.com/office/drawing/2014/main" id="{00000000-0008-0000-1100-00005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8" name="Group 5914">
          <a:extLst>
            <a:ext uri="{FF2B5EF4-FFF2-40B4-BE49-F238E27FC236}">
              <a16:creationId xmlns:a16="http://schemas.microsoft.com/office/drawing/2014/main" id="{00000000-0008-0000-1100-00004E504B00}"/>
            </a:ext>
          </a:extLst>
        </xdr:cNvPr>
        <xdr:cNvGrpSpPr>
          <a:grpSpLocks/>
        </xdr:cNvGrpSpPr>
      </xdr:nvGrpSpPr>
      <xdr:grpSpPr bwMode="auto">
        <a:xfrm>
          <a:off x="4695825" y="10029825"/>
          <a:ext cx="266700" cy="0"/>
          <a:chOff x="466" y="3952"/>
          <a:chExt cx="28" cy="16"/>
        </a:xfrm>
      </xdr:grpSpPr>
      <xdr:sp macro="" textlink="">
        <xdr:nvSpPr>
          <xdr:cNvPr id="4937052" name="Line 5915">
            <a:extLst>
              <a:ext uri="{FF2B5EF4-FFF2-40B4-BE49-F238E27FC236}">
                <a16:creationId xmlns:a16="http://schemas.microsoft.com/office/drawing/2014/main" id="{00000000-0008-0000-1100-00005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53" name="Line 5916">
            <a:extLst>
              <a:ext uri="{FF2B5EF4-FFF2-40B4-BE49-F238E27FC236}">
                <a16:creationId xmlns:a16="http://schemas.microsoft.com/office/drawing/2014/main" id="{00000000-0008-0000-1100-00005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59" name="Group 5917">
          <a:extLst>
            <a:ext uri="{FF2B5EF4-FFF2-40B4-BE49-F238E27FC236}">
              <a16:creationId xmlns:a16="http://schemas.microsoft.com/office/drawing/2014/main" id="{00000000-0008-0000-1100-00004F504B00}"/>
            </a:ext>
          </a:extLst>
        </xdr:cNvPr>
        <xdr:cNvGrpSpPr>
          <a:grpSpLocks/>
        </xdr:cNvGrpSpPr>
      </xdr:nvGrpSpPr>
      <xdr:grpSpPr bwMode="auto">
        <a:xfrm>
          <a:off x="4695825" y="10029825"/>
          <a:ext cx="266700" cy="0"/>
          <a:chOff x="466" y="3952"/>
          <a:chExt cx="28" cy="16"/>
        </a:xfrm>
      </xdr:grpSpPr>
      <xdr:sp macro="" textlink="">
        <xdr:nvSpPr>
          <xdr:cNvPr id="4937050" name="Line 5918">
            <a:extLst>
              <a:ext uri="{FF2B5EF4-FFF2-40B4-BE49-F238E27FC236}">
                <a16:creationId xmlns:a16="http://schemas.microsoft.com/office/drawing/2014/main" id="{00000000-0008-0000-1100-00005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51" name="Line 5919">
            <a:extLst>
              <a:ext uri="{FF2B5EF4-FFF2-40B4-BE49-F238E27FC236}">
                <a16:creationId xmlns:a16="http://schemas.microsoft.com/office/drawing/2014/main" id="{00000000-0008-0000-1100-00005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60" name="Group 5920">
          <a:extLst>
            <a:ext uri="{FF2B5EF4-FFF2-40B4-BE49-F238E27FC236}">
              <a16:creationId xmlns:a16="http://schemas.microsoft.com/office/drawing/2014/main" id="{00000000-0008-0000-1100-000050504B00}"/>
            </a:ext>
          </a:extLst>
        </xdr:cNvPr>
        <xdr:cNvGrpSpPr>
          <a:grpSpLocks/>
        </xdr:cNvGrpSpPr>
      </xdr:nvGrpSpPr>
      <xdr:grpSpPr bwMode="auto">
        <a:xfrm>
          <a:off x="4114800" y="10029825"/>
          <a:ext cx="238125" cy="0"/>
          <a:chOff x="466" y="3952"/>
          <a:chExt cx="28" cy="16"/>
        </a:xfrm>
      </xdr:grpSpPr>
      <xdr:sp macro="" textlink="">
        <xdr:nvSpPr>
          <xdr:cNvPr id="4937048" name="Line 5921">
            <a:extLst>
              <a:ext uri="{FF2B5EF4-FFF2-40B4-BE49-F238E27FC236}">
                <a16:creationId xmlns:a16="http://schemas.microsoft.com/office/drawing/2014/main" id="{00000000-0008-0000-1100-00005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49" name="Line 5922">
            <a:extLst>
              <a:ext uri="{FF2B5EF4-FFF2-40B4-BE49-F238E27FC236}">
                <a16:creationId xmlns:a16="http://schemas.microsoft.com/office/drawing/2014/main" id="{00000000-0008-0000-1100-00005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5761" name="Group 5923">
          <a:extLst>
            <a:ext uri="{FF2B5EF4-FFF2-40B4-BE49-F238E27FC236}">
              <a16:creationId xmlns:a16="http://schemas.microsoft.com/office/drawing/2014/main" id="{00000000-0008-0000-1100-000051504B00}"/>
            </a:ext>
          </a:extLst>
        </xdr:cNvPr>
        <xdr:cNvGrpSpPr>
          <a:grpSpLocks/>
        </xdr:cNvGrpSpPr>
      </xdr:nvGrpSpPr>
      <xdr:grpSpPr bwMode="auto">
        <a:xfrm>
          <a:off x="5476875" y="10029825"/>
          <a:ext cx="228600" cy="0"/>
          <a:chOff x="466" y="3952"/>
          <a:chExt cx="28" cy="16"/>
        </a:xfrm>
      </xdr:grpSpPr>
      <xdr:sp macro="" textlink="">
        <xdr:nvSpPr>
          <xdr:cNvPr id="4937046" name="Line 5924">
            <a:extLst>
              <a:ext uri="{FF2B5EF4-FFF2-40B4-BE49-F238E27FC236}">
                <a16:creationId xmlns:a16="http://schemas.microsoft.com/office/drawing/2014/main" id="{00000000-0008-0000-1100-00005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47" name="Line 5925">
            <a:extLst>
              <a:ext uri="{FF2B5EF4-FFF2-40B4-BE49-F238E27FC236}">
                <a16:creationId xmlns:a16="http://schemas.microsoft.com/office/drawing/2014/main" id="{00000000-0008-0000-1100-00005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62" name="Group 5926">
          <a:extLst>
            <a:ext uri="{FF2B5EF4-FFF2-40B4-BE49-F238E27FC236}">
              <a16:creationId xmlns:a16="http://schemas.microsoft.com/office/drawing/2014/main" id="{00000000-0008-0000-1100-000052504B00}"/>
            </a:ext>
          </a:extLst>
        </xdr:cNvPr>
        <xdr:cNvGrpSpPr>
          <a:grpSpLocks/>
        </xdr:cNvGrpSpPr>
      </xdr:nvGrpSpPr>
      <xdr:grpSpPr bwMode="auto">
        <a:xfrm>
          <a:off x="4695825" y="10029825"/>
          <a:ext cx="266700" cy="0"/>
          <a:chOff x="466" y="3952"/>
          <a:chExt cx="28" cy="16"/>
        </a:xfrm>
      </xdr:grpSpPr>
      <xdr:sp macro="" textlink="">
        <xdr:nvSpPr>
          <xdr:cNvPr id="4937044" name="Line 5927">
            <a:extLst>
              <a:ext uri="{FF2B5EF4-FFF2-40B4-BE49-F238E27FC236}">
                <a16:creationId xmlns:a16="http://schemas.microsoft.com/office/drawing/2014/main" id="{00000000-0008-0000-1100-00005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45" name="Line 5928">
            <a:extLst>
              <a:ext uri="{FF2B5EF4-FFF2-40B4-BE49-F238E27FC236}">
                <a16:creationId xmlns:a16="http://schemas.microsoft.com/office/drawing/2014/main" id="{00000000-0008-0000-1100-00005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63" name="Group 5929">
          <a:extLst>
            <a:ext uri="{FF2B5EF4-FFF2-40B4-BE49-F238E27FC236}">
              <a16:creationId xmlns:a16="http://schemas.microsoft.com/office/drawing/2014/main" id="{00000000-0008-0000-1100-000053504B00}"/>
            </a:ext>
          </a:extLst>
        </xdr:cNvPr>
        <xdr:cNvGrpSpPr>
          <a:grpSpLocks/>
        </xdr:cNvGrpSpPr>
      </xdr:nvGrpSpPr>
      <xdr:grpSpPr bwMode="auto">
        <a:xfrm>
          <a:off x="4695825" y="10029825"/>
          <a:ext cx="266700" cy="0"/>
          <a:chOff x="466" y="3952"/>
          <a:chExt cx="28" cy="16"/>
        </a:xfrm>
      </xdr:grpSpPr>
      <xdr:sp macro="" textlink="">
        <xdr:nvSpPr>
          <xdr:cNvPr id="4937042" name="Line 5930">
            <a:extLst>
              <a:ext uri="{FF2B5EF4-FFF2-40B4-BE49-F238E27FC236}">
                <a16:creationId xmlns:a16="http://schemas.microsoft.com/office/drawing/2014/main" id="{00000000-0008-0000-1100-00005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43" name="Line 5931">
            <a:extLst>
              <a:ext uri="{FF2B5EF4-FFF2-40B4-BE49-F238E27FC236}">
                <a16:creationId xmlns:a16="http://schemas.microsoft.com/office/drawing/2014/main" id="{00000000-0008-0000-1100-00005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64" name="Group 5932">
          <a:extLst>
            <a:ext uri="{FF2B5EF4-FFF2-40B4-BE49-F238E27FC236}">
              <a16:creationId xmlns:a16="http://schemas.microsoft.com/office/drawing/2014/main" id="{00000000-0008-0000-1100-000054504B00}"/>
            </a:ext>
          </a:extLst>
        </xdr:cNvPr>
        <xdr:cNvGrpSpPr>
          <a:grpSpLocks/>
        </xdr:cNvGrpSpPr>
      </xdr:nvGrpSpPr>
      <xdr:grpSpPr bwMode="auto">
        <a:xfrm>
          <a:off x="4695825" y="10029825"/>
          <a:ext cx="266700" cy="0"/>
          <a:chOff x="466" y="3952"/>
          <a:chExt cx="28" cy="16"/>
        </a:xfrm>
      </xdr:grpSpPr>
      <xdr:sp macro="" textlink="">
        <xdr:nvSpPr>
          <xdr:cNvPr id="4937040" name="Line 5933">
            <a:extLst>
              <a:ext uri="{FF2B5EF4-FFF2-40B4-BE49-F238E27FC236}">
                <a16:creationId xmlns:a16="http://schemas.microsoft.com/office/drawing/2014/main" id="{00000000-0008-0000-1100-00005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41" name="Line 5934">
            <a:extLst>
              <a:ext uri="{FF2B5EF4-FFF2-40B4-BE49-F238E27FC236}">
                <a16:creationId xmlns:a16="http://schemas.microsoft.com/office/drawing/2014/main" id="{00000000-0008-0000-1100-00005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65" name="Group 5935">
          <a:extLst>
            <a:ext uri="{FF2B5EF4-FFF2-40B4-BE49-F238E27FC236}">
              <a16:creationId xmlns:a16="http://schemas.microsoft.com/office/drawing/2014/main" id="{00000000-0008-0000-1100-000055504B00}"/>
            </a:ext>
          </a:extLst>
        </xdr:cNvPr>
        <xdr:cNvGrpSpPr>
          <a:grpSpLocks/>
        </xdr:cNvGrpSpPr>
      </xdr:nvGrpSpPr>
      <xdr:grpSpPr bwMode="auto">
        <a:xfrm>
          <a:off x="4695825" y="10029825"/>
          <a:ext cx="266700" cy="0"/>
          <a:chOff x="466" y="3952"/>
          <a:chExt cx="28" cy="16"/>
        </a:xfrm>
      </xdr:grpSpPr>
      <xdr:sp macro="" textlink="">
        <xdr:nvSpPr>
          <xdr:cNvPr id="4937038" name="Line 5936">
            <a:extLst>
              <a:ext uri="{FF2B5EF4-FFF2-40B4-BE49-F238E27FC236}">
                <a16:creationId xmlns:a16="http://schemas.microsoft.com/office/drawing/2014/main" id="{00000000-0008-0000-1100-00004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39" name="Line 5937">
            <a:extLst>
              <a:ext uri="{FF2B5EF4-FFF2-40B4-BE49-F238E27FC236}">
                <a16:creationId xmlns:a16="http://schemas.microsoft.com/office/drawing/2014/main" id="{00000000-0008-0000-1100-00004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66" name="Group 5938">
          <a:extLst>
            <a:ext uri="{FF2B5EF4-FFF2-40B4-BE49-F238E27FC236}">
              <a16:creationId xmlns:a16="http://schemas.microsoft.com/office/drawing/2014/main" id="{00000000-0008-0000-1100-000056504B00}"/>
            </a:ext>
          </a:extLst>
        </xdr:cNvPr>
        <xdr:cNvGrpSpPr>
          <a:grpSpLocks/>
        </xdr:cNvGrpSpPr>
      </xdr:nvGrpSpPr>
      <xdr:grpSpPr bwMode="auto">
        <a:xfrm>
          <a:off x="4695825" y="10029825"/>
          <a:ext cx="266700" cy="0"/>
          <a:chOff x="466" y="3952"/>
          <a:chExt cx="28" cy="16"/>
        </a:xfrm>
      </xdr:grpSpPr>
      <xdr:sp macro="" textlink="">
        <xdr:nvSpPr>
          <xdr:cNvPr id="4937036" name="Line 5939">
            <a:extLst>
              <a:ext uri="{FF2B5EF4-FFF2-40B4-BE49-F238E27FC236}">
                <a16:creationId xmlns:a16="http://schemas.microsoft.com/office/drawing/2014/main" id="{00000000-0008-0000-1100-00004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37" name="Line 5940">
            <a:extLst>
              <a:ext uri="{FF2B5EF4-FFF2-40B4-BE49-F238E27FC236}">
                <a16:creationId xmlns:a16="http://schemas.microsoft.com/office/drawing/2014/main" id="{00000000-0008-0000-1100-00004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5767" name="Group 5941">
          <a:extLst>
            <a:ext uri="{FF2B5EF4-FFF2-40B4-BE49-F238E27FC236}">
              <a16:creationId xmlns:a16="http://schemas.microsoft.com/office/drawing/2014/main" id="{00000000-0008-0000-1100-000057504B00}"/>
            </a:ext>
          </a:extLst>
        </xdr:cNvPr>
        <xdr:cNvGrpSpPr>
          <a:grpSpLocks/>
        </xdr:cNvGrpSpPr>
      </xdr:nvGrpSpPr>
      <xdr:grpSpPr bwMode="auto">
        <a:xfrm>
          <a:off x="4572000" y="10029825"/>
          <a:ext cx="228600" cy="0"/>
          <a:chOff x="466" y="3952"/>
          <a:chExt cx="28" cy="16"/>
        </a:xfrm>
      </xdr:grpSpPr>
      <xdr:sp macro="" textlink="">
        <xdr:nvSpPr>
          <xdr:cNvPr id="4937034" name="Line 5942">
            <a:extLst>
              <a:ext uri="{FF2B5EF4-FFF2-40B4-BE49-F238E27FC236}">
                <a16:creationId xmlns:a16="http://schemas.microsoft.com/office/drawing/2014/main" id="{00000000-0008-0000-1100-00004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35" name="Line 5943">
            <a:extLst>
              <a:ext uri="{FF2B5EF4-FFF2-40B4-BE49-F238E27FC236}">
                <a16:creationId xmlns:a16="http://schemas.microsoft.com/office/drawing/2014/main" id="{00000000-0008-0000-1100-00004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68" name="Group 5944">
          <a:extLst>
            <a:ext uri="{FF2B5EF4-FFF2-40B4-BE49-F238E27FC236}">
              <a16:creationId xmlns:a16="http://schemas.microsoft.com/office/drawing/2014/main" id="{00000000-0008-0000-1100-000058504B00}"/>
            </a:ext>
          </a:extLst>
        </xdr:cNvPr>
        <xdr:cNvGrpSpPr>
          <a:grpSpLocks/>
        </xdr:cNvGrpSpPr>
      </xdr:nvGrpSpPr>
      <xdr:grpSpPr bwMode="auto">
        <a:xfrm>
          <a:off x="4114800" y="10029825"/>
          <a:ext cx="238125" cy="0"/>
          <a:chOff x="466" y="3952"/>
          <a:chExt cx="28" cy="16"/>
        </a:xfrm>
      </xdr:grpSpPr>
      <xdr:sp macro="" textlink="">
        <xdr:nvSpPr>
          <xdr:cNvPr id="4937032" name="Line 5945">
            <a:extLst>
              <a:ext uri="{FF2B5EF4-FFF2-40B4-BE49-F238E27FC236}">
                <a16:creationId xmlns:a16="http://schemas.microsoft.com/office/drawing/2014/main" id="{00000000-0008-0000-1100-00004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33" name="Line 5946">
            <a:extLst>
              <a:ext uri="{FF2B5EF4-FFF2-40B4-BE49-F238E27FC236}">
                <a16:creationId xmlns:a16="http://schemas.microsoft.com/office/drawing/2014/main" id="{00000000-0008-0000-1100-00004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69" name="Group 5947">
          <a:extLst>
            <a:ext uri="{FF2B5EF4-FFF2-40B4-BE49-F238E27FC236}">
              <a16:creationId xmlns:a16="http://schemas.microsoft.com/office/drawing/2014/main" id="{00000000-0008-0000-1100-000059504B00}"/>
            </a:ext>
          </a:extLst>
        </xdr:cNvPr>
        <xdr:cNvGrpSpPr>
          <a:grpSpLocks/>
        </xdr:cNvGrpSpPr>
      </xdr:nvGrpSpPr>
      <xdr:grpSpPr bwMode="auto">
        <a:xfrm>
          <a:off x="4114800" y="10029825"/>
          <a:ext cx="238125" cy="0"/>
          <a:chOff x="466" y="3952"/>
          <a:chExt cx="28" cy="16"/>
        </a:xfrm>
      </xdr:grpSpPr>
      <xdr:sp macro="" textlink="">
        <xdr:nvSpPr>
          <xdr:cNvPr id="4937030" name="Line 5948">
            <a:extLst>
              <a:ext uri="{FF2B5EF4-FFF2-40B4-BE49-F238E27FC236}">
                <a16:creationId xmlns:a16="http://schemas.microsoft.com/office/drawing/2014/main" id="{00000000-0008-0000-1100-00004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31" name="Line 5949">
            <a:extLst>
              <a:ext uri="{FF2B5EF4-FFF2-40B4-BE49-F238E27FC236}">
                <a16:creationId xmlns:a16="http://schemas.microsoft.com/office/drawing/2014/main" id="{00000000-0008-0000-1100-00004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70" name="Group 5950">
          <a:extLst>
            <a:ext uri="{FF2B5EF4-FFF2-40B4-BE49-F238E27FC236}">
              <a16:creationId xmlns:a16="http://schemas.microsoft.com/office/drawing/2014/main" id="{00000000-0008-0000-1100-00005A504B00}"/>
            </a:ext>
          </a:extLst>
        </xdr:cNvPr>
        <xdr:cNvGrpSpPr>
          <a:grpSpLocks/>
        </xdr:cNvGrpSpPr>
      </xdr:nvGrpSpPr>
      <xdr:grpSpPr bwMode="auto">
        <a:xfrm>
          <a:off x="4114800" y="10029825"/>
          <a:ext cx="238125" cy="0"/>
          <a:chOff x="466" y="3952"/>
          <a:chExt cx="28" cy="16"/>
        </a:xfrm>
      </xdr:grpSpPr>
      <xdr:sp macro="" textlink="">
        <xdr:nvSpPr>
          <xdr:cNvPr id="4937028" name="Line 5951">
            <a:extLst>
              <a:ext uri="{FF2B5EF4-FFF2-40B4-BE49-F238E27FC236}">
                <a16:creationId xmlns:a16="http://schemas.microsoft.com/office/drawing/2014/main" id="{00000000-0008-0000-1100-00004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29" name="Line 5952">
            <a:extLst>
              <a:ext uri="{FF2B5EF4-FFF2-40B4-BE49-F238E27FC236}">
                <a16:creationId xmlns:a16="http://schemas.microsoft.com/office/drawing/2014/main" id="{00000000-0008-0000-1100-00004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71" name="Group 5953">
          <a:extLst>
            <a:ext uri="{FF2B5EF4-FFF2-40B4-BE49-F238E27FC236}">
              <a16:creationId xmlns:a16="http://schemas.microsoft.com/office/drawing/2014/main" id="{00000000-0008-0000-1100-00005B504B00}"/>
            </a:ext>
          </a:extLst>
        </xdr:cNvPr>
        <xdr:cNvGrpSpPr>
          <a:grpSpLocks/>
        </xdr:cNvGrpSpPr>
      </xdr:nvGrpSpPr>
      <xdr:grpSpPr bwMode="auto">
        <a:xfrm>
          <a:off x="4114800" y="10029825"/>
          <a:ext cx="238125" cy="0"/>
          <a:chOff x="466" y="3952"/>
          <a:chExt cx="28" cy="16"/>
        </a:xfrm>
      </xdr:grpSpPr>
      <xdr:sp macro="" textlink="">
        <xdr:nvSpPr>
          <xdr:cNvPr id="4937026" name="Line 5954">
            <a:extLst>
              <a:ext uri="{FF2B5EF4-FFF2-40B4-BE49-F238E27FC236}">
                <a16:creationId xmlns:a16="http://schemas.microsoft.com/office/drawing/2014/main" id="{00000000-0008-0000-1100-00004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27" name="Line 5955">
            <a:extLst>
              <a:ext uri="{FF2B5EF4-FFF2-40B4-BE49-F238E27FC236}">
                <a16:creationId xmlns:a16="http://schemas.microsoft.com/office/drawing/2014/main" id="{00000000-0008-0000-1100-00004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72" name="Group 5956">
          <a:extLst>
            <a:ext uri="{FF2B5EF4-FFF2-40B4-BE49-F238E27FC236}">
              <a16:creationId xmlns:a16="http://schemas.microsoft.com/office/drawing/2014/main" id="{00000000-0008-0000-1100-00005C504B00}"/>
            </a:ext>
          </a:extLst>
        </xdr:cNvPr>
        <xdr:cNvGrpSpPr>
          <a:grpSpLocks/>
        </xdr:cNvGrpSpPr>
      </xdr:nvGrpSpPr>
      <xdr:grpSpPr bwMode="auto">
        <a:xfrm>
          <a:off x="4114800" y="10029825"/>
          <a:ext cx="238125" cy="0"/>
          <a:chOff x="466" y="3952"/>
          <a:chExt cx="28" cy="16"/>
        </a:xfrm>
      </xdr:grpSpPr>
      <xdr:sp macro="" textlink="">
        <xdr:nvSpPr>
          <xdr:cNvPr id="4937024" name="Line 5957">
            <a:extLst>
              <a:ext uri="{FF2B5EF4-FFF2-40B4-BE49-F238E27FC236}">
                <a16:creationId xmlns:a16="http://schemas.microsoft.com/office/drawing/2014/main" id="{00000000-0008-0000-1100-00004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25" name="Line 5958">
            <a:extLst>
              <a:ext uri="{FF2B5EF4-FFF2-40B4-BE49-F238E27FC236}">
                <a16:creationId xmlns:a16="http://schemas.microsoft.com/office/drawing/2014/main" id="{00000000-0008-0000-1100-00004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73" name="Group 5959">
          <a:extLst>
            <a:ext uri="{FF2B5EF4-FFF2-40B4-BE49-F238E27FC236}">
              <a16:creationId xmlns:a16="http://schemas.microsoft.com/office/drawing/2014/main" id="{00000000-0008-0000-1100-00005D504B00}"/>
            </a:ext>
          </a:extLst>
        </xdr:cNvPr>
        <xdr:cNvGrpSpPr>
          <a:grpSpLocks/>
        </xdr:cNvGrpSpPr>
      </xdr:nvGrpSpPr>
      <xdr:grpSpPr bwMode="auto">
        <a:xfrm>
          <a:off x="4114800" y="10029825"/>
          <a:ext cx="238125" cy="0"/>
          <a:chOff x="466" y="3952"/>
          <a:chExt cx="28" cy="16"/>
        </a:xfrm>
      </xdr:grpSpPr>
      <xdr:sp macro="" textlink="">
        <xdr:nvSpPr>
          <xdr:cNvPr id="4937022" name="Line 5960">
            <a:extLst>
              <a:ext uri="{FF2B5EF4-FFF2-40B4-BE49-F238E27FC236}">
                <a16:creationId xmlns:a16="http://schemas.microsoft.com/office/drawing/2014/main" id="{00000000-0008-0000-1100-00003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23" name="Line 5961">
            <a:extLst>
              <a:ext uri="{FF2B5EF4-FFF2-40B4-BE49-F238E27FC236}">
                <a16:creationId xmlns:a16="http://schemas.microsoft.com/office/drawing/2014/main" id="{00000000-0008-0000-1100-00003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5774" name="Group 5962">
          <a:extLst>
            <a:ext uri="{FF2B5EF4-FFF2-40B4-BE49-F238E27FC236}">
              <a16:creationId xmlns:a16="http://schemas.microsoft.com/office/drawing/2014/main" id="{00000000-0008-0000-1100-00005E504B00}"/>
            </a:ext>
          </a:extLst>
        </xdr:cNvPr>
        <xdr:cNvGrpSpPr>
          <a:grpSpLocks/>
        </xdr:cNvGrpSpPr>
      </xdr:nvGrpSpPr>
      <xdr:grpSpPr bwMode="auto">
        <a:xfrm>
          <a:off x="3990975" y="10029825"/>
          <a:ext cx="228600" cy="0"/>
          <a:chOff x="466" y="3952"/>
          <a:chExt cx="28" cy="16"/>
        </a:xfrm>
      </xdr:grpSpPr>
      <xdr:sp macro="" textlink="">
        <xdr:nvSpPr>
          <xdr:cNvPr id="4937020" name="Line 5963">
            <a:extLst>
              <a:ext uri="{FF2B5EF4-FFF2-40B4-BE49-F238E27FC236}">
                <a16:creationId xmlns:a16="http://schemas.microsoft.com/office/drawing/2014/main" id="{00000000-0008-0000-1100-00003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21" name="Line 5964">
            <a:extLst>
              <a:ext uri="{FF2B5EF4-FFF2-40B4-BE49-F238E27FC236}">
                <a16:creationId xmlns:a16="http://schemas.microsoft.com/office/drawing/2014/main" id="{00000000-0008-0000-1100-00003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75" name="Group 5965">
          <a:extLst>
            <a:ext uri="{FF2B5EF4-FFF2-40B4-BE49-F238E27FC236}">
              <a16:creationId xmlns:a16="http://schemas.microsoft.com/office/drawing/2014/main" id="{00000000-0008-0000-1100-00005F504B00}"/>
            </a:ext>
          </a:extLst>
        </xdr:cNvPr>
        <xdr:cNvGrpSpPr>
          <a:grpSpLocks/>
        </xdr:cNvGrpSpPr>
      </xdr:nvGrpSpPr>
      <xdr:grpSpPr bwMode="auto">
        <a:xfrm>
          <a:off x="4114800" y="10029825"/>
          <a:ext cx="228600" cy="0"/>
          <a:chOff x="466" y="3952"/>
          <a:chExt cx="28" cy="16"/>
        </a:xfrm>
      </xdr:grpSpPr>
      <xdr:sp macro="" textlink="">
        <xdr:nvSpPr>
          <xdr:cNvPr id="4937018" name="Line 5966">
            <a:extLst>
              <a:ext uri="{FF2B5EF4-FFF2-40B4-BE49-F238E27FC236}">
                <a16:creationId xmlns:a16="http://schemas.microsoft.com/office/drawing/2014/main" id="{00000000-0008-0000-1100-00003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19" name="Line 5967">
            <a:extLst>
              <a:ext uri="{FF2B5EF4-FFF2-40B4-BE49-F238E27FC236}">
                <a16:creationId xmlns:a16="http://schemas.microsoft.com/office/drawing/2014/main" id="{00000000-0008-0000-1100-00003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76" name="Group 5968">
          <a:extLst>
            <a:ext uri="{FF2B5EF4-FFF2-40B4-BE49-F238E27FC236}">
              <a16:creationId xmlns:a16="http://schemas.microsoft.com/office/drawing/2014/main" id="{00000000-0008-0000-1100-000060504B00}"/>
            </a:ext>
          </a:extLst>
        </xdr:cNvPr>
        <xdr:cNvGrpSpPr>
          <a:grpSpLocks/>
        </xdr:cNvGrpSpPr>
      </xdr:nvGrpSpPr>
      <xdr:grpSpPr bwMode="auto">
        <a:xfrm>
          <a:off x="4114800" y="10029825"/>
          <a:ext cx="228600" cy="0"/>
          <a:chOff x="466" y="3952"/>
          <a:chExt cx="28" cy="16"/>
        </a:xfrm>
      </xdr:grpSpPr>
      <xdr:sp macro="" textlink="">
        <xdr:nvSpPr>
          <xdr:cNvPr id="4937016" name="Line 5969">
            <a:extLst>
              <a:ext uri="{FF2B5EF4-FFF2-40B4-BE49-F238E27FC236}">
                <a16:creationId xmlns:a16="http://schemas.microsoft.com/office/drawing/2014/main" id="{00000000-0008-0000-1100-00003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17" name="Line 5970">
            <a:extLst>
              <a:ext uri="{FF2B5EF4-FFF2-40B4-BE49-F238E27FC236}">
                <a16:creationId xmlns:a16="http://schemas.microsoft.com/office/drawing/2014/main" id="{00000000-0008-0000-1100-00003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77" name="Group 5971">
          <a:extLst>
            <a:ext uri="{FF2B5EF4-FFF2-40B4-BE49-F238E27FC236}">
              <a16:creationId xmlns:a16="http://schemas.microsoft.com/office/drawing/2014/main" id="{00000000-0008-0000-1100-000061504B00}"/>
            </a:ext>
          </a:extLst>
        </xdr:cNvPr>
        <xdr:cNvGrpSpPr>
          <a:grpSpLocks/>
        </xdr:cNvGrpSpPr>
      </xdr:nvGrpSpPr>
      <xdr:grpSpPr bwMode="auto">
        <a:xfrm>
          <a:off x="4114800" y="10029825"/>
          <a:ext cx="238125" cy="0"/>
          <a:chOff x="466" y="3952"/>
          <a:chExt cx="28" cy="16"/>
        </a:xfrm>
      </xdr:grpSpPr>
      <xdr:sp macro="" textlink="">
        <xdr:nvSpPr>
          <xdr:cNvPr id="4937014" name="Line 5972">
            <a:extLst>
              <a:ext uri="{FF2B5EF4-FFF2-40B4-BE49-F238E27FC236}">
                <a16:creationId xmlns:a16="http://schemas.microsoft.com/office/drawing/2014/main" id="{00000000-0008-0000-1100-00003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15" name="Line 5973">
            <a:extLst>
              <a:ext uri="{FF2B5EF4-FFF2-40B4-BE49-F238E27FC236}">
                <a16:creationId xmlns:a16="http://schemas.microsoft.com/office/drawing/2014/main" id="{00000000-0008-0000-1100-00003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78" name="Group 5974">
          <a:extLst>
            <a:ext uri="{FF2B5EF4-FFF2-40B4-BE49-F238E27FC236}">
              <a16:creationId xmlns:a16="http://schemas.microsoft.com/office/drawing/2014/main" id="{00000000-0008-0000-1100-000062504B00}"/>
            </a:ext>
          </a:extLst>
        </xdr:cNvPr>
        <xdr:cNvGrpSpPr>
          <a:grpSpLocks/>
        </xdr:cNvGrpSpPr>
      </xdr:nvGrpSpPr>
      <xdr:grpSpPr bwMode="auto">
        <a:xfrm>
          <a:off x="4114800" y="10029825"/>
          <a:ext cx="228600" cy="0"/>
          <a:chOff x="466" y="3952"/>
          <a:chExt cx="28" cy="16"/>
        </a:xfrm>
      </xdr:grpSpPr>
      <xdr:sp macro="" textlink="">
        <xdr:nvSpPr>
          <xdr:cNvPr id="4937012" name="Line 5975">
            <a:extLst>
              <a:ext uri="{FF2B5EF4-FFF2-40B4-BE49-F238E27FC236}">
                <a16:creationId xmlns:a16="http://schemas.microsoft.com/office/drawing/2014/main" id="{00000000-0008-0000-1100-00003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13" name="Line 5976">
            <a:extLst>
              <a:ext uri="{FF2B5EF4-FFF2-40B4-BE49-F238E27FC236}">
                <a16:creationId xmlns:a16="http://schemas.microsoft.com/office/drawing/2014/main" id="{00000000-0008-0000-1100-00003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79" name="Group 5977">
          <a:extLst>
            <a:ext uri="{FF2B5EF4-FFF2-40B4-BE49-F238E27FC236}">
              <a16:creationId xmlns:a16="http://schemas.microsoft.com/office/drawing/2014/main" id="{00000000-0008-0000-1100-000063504B00}"/>
            </a:ext>
          </a:extLst>
        </xdr:cNvPr>
        <xdr:cNvGrpSpPr>
          <a:grpSpLocks/>
        </xdr:cNvGrpSpPr>
      </xdr:nvGrpSpPr>
      <xdr:grpSpPr bwMode="auto">
        <a:xfrm>
          <a:off x="4114800" y="10029825"/>
          <a:ext cx="228600" cy="0"/>
          <a:chOff x="466" y="3952"/>
          <a:chExt cx="28" cy="16"/>
        </a:xfrm>
      </xdr:grpSpPr>
      <xdr:sp macro="" textlink="">
        <xdr:nvSpPr>
          <xdr:cNvPr id="4937010" name="Line 5978">
            <a:extLst>
              <a:ext uri="{FF2B5EF4-FFF2-40B4-BE49-F238E27FC236}">
                <a16:creationId xmlns:a16="http://schemas.microsoft.com/office/drawing/2014/main" id="{00000000-0008-0000-1100-00003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11" name="Line 5979">
            <a:extLst>
              <a:ext uri="{FF2B5EF4-FFF2-40B4-BE49-F238E27FC236}">
                <a16:creationId xmlns:a16="http://schemas.microsoft.com/office/drawing/2014/main" id="{00000000-0008-0000-1100-00003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780" name="Group 5980">
          <a:extLst>
            <a:ext uri="{FF2B5EF4-FFF2-40B4-BE49-F238E27FC236}">
              <a16:creationId xmlns:a16="http://schemas.microsoft.com/office/drawing/2014/main" id="{00000000-0008-0000-1100-000064504B00}"/>
            </a:ext>
          </a:extLst>
        </xdr:cNvPr>
        <xdr:cNvGrpSpPr>
          <a:grpSpLocks/>
        </xdr:cNvGrpSpPr>
      </xdr:nvGrpSpPr>
      <xdr:grpSpPr bwMode="auto">
        <a:xfrm>
          <a:off x="4114800" y="10029825"/>
          <a:ext cx="238125" cy="0"/>
          <a:chOff x="466" y="3952"/>
          <a:chExt cx="28" cy="16"/>
        </a:xfrm>
      </xdr:grpSpPr>
      <xdr:sp macro="" textlink="">
        <xdr:nvSpPr>
          <xdr:cNvPr id="4937008" name="Line 5981">
            <a:extLst>
              <a:ext uri="{FF2B5EF4-FFF2-40B4-BE49-F238E27FC236}">
                <a16:creationId xmlns:a16="http://schemas.microsoft.com/office/drawing/2014/main" id="{00000000-0008-0000-1100-00003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09" name="Line 5982">
            <a:extLst>
              <a:ext uri="{FF2B5EF4-FFF2-40B4-BE49-F238E27FC236}">
                <a16:creationId xmlns:a16="http://schemas.microsoft.com/office/drawing/2014/main" id="{00000000-0008-0000-1100-00003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81" name="Group 5983">
          <a:extLst>
            <a:ext uri="{FF2B5EF4-FFF2-40B4-BE49-F238E27FC236}">
              <a16:creationId xmlns:a16="http://schemas.microsoft.com/office/drawing/2014/main" id="{00000000-0008-0000-1100-000065504B00}"/>
            </a:ext>
          </a:extLst>
        </xdr:cNvPr>
        <xdr:cNvGrpSpPr>
          <a:grpSpLocks/>
        </xdr:cNvGrpSpPr>
      </xdr:nvGrpSpPr>
      <xdr:grpSpPr bwMode="auto">
        <a:xfrm>
          <a:off x="4695825" y="10029825"/>
          <a:ext cx="266700" cy="0"/>
          <a:chOff x="466" y="3952"/>
          <a:chExt cx="28" cy="16"/>
        </a:xfrm>
      </xdr:grpSpPr>
      <xdr:sp macro="" textlink="">
        <xdr:nvSpPr>
          <xdr:cNvPr id="4937006" name="Line 5984">
            <a:extLst>
              <a:ext uri="{FF2B5EF4-FFF2-40B4-BE49-F238E27FC236}">
                <a16:creationId xmlns:a16="http://schemas.microsoft.com/office/drawing/2014/main" id="{00000000-0008-0000-1100-00002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07" name="Line 5985">
            <a:extLst>
              <a:ext uri="{FF2B5EF4-FFF2-40B4-BE49-F238E27FC236}">
                <a16:creationId xmlns:a16="http://schemas.microsoft.com/office/drawing/2014/main" id="{00000000-0008-0000-1100-00002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82" name="Group 5986">
          <a:extLst>
            <a:ext uri="{FF2B5EF4-FFF2-40B4-BE49-F238E27FC236}">
              <a16:creationId xmlns:a16="http://schemas.microsoft.com/office/drawing/2014/main" id="{00000000-0008-0000-1100-000066504B00}"/>
            </a:ext>
          </a:extLst>
        </xdr:cNvPr>
        <xdr:cNvGrpSpPr>
          <a:grpSpLocks/>
        </xdr:cNvGrpSpPr>
      </xdr:nvGrpSpPr>
      <xdr:grpSpPr bwMode="auto">
        <a:xfrm>
          <a:off x="4695825" y="10029825"/>
          <a:ext cx="266700" cy="0"/>
          <a:chOff x="466" y="3952"/>
          <a:chExt cx="28" cy="16"/>
        </a:xfrm>
      </xdr:grpSpPr>
      <xdr:sp macro="" textlink="">
        <xdr:nvSpPr>
          <xdr:cNvPr id="4937004" name="Line 5987">
            <a:extLst>
              <a:ext uri="{FF2B5EF4-FFF2-40B4-BE49-F238E27FC236}">
                <a16:creationId xmlns:a16="http://schemas.microsoft.com/office/drawing/2014/main" id="{00000000-0008-0000-1100-00002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05" name="Line 5988">
            <a:extLst>
              <a:ext uri="{FF2B5EF4-FFF2-40B4-BE49-F238E27FC236}">
                <a16:creationId xmlns:a16="http://schemas.microsoft.com/office/drawing/2014/main" id="{00000000-0008-0000-1100-00002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83" name="Group 5989">
          <a:extLst>
            <a:ext uri="{FF2B5EF4-FFF2-40B4-BE49-F238E27FC236}">
              <a16:creationId xmlns:a16="http://schemas.microsoft.com/office/drawing/2014/main" id="{00000000-0008-0000-1100-000067504B00}"/>
            </a:ext>
          </a:extLst>
        </xdr:cNvPr>
        <xdr:cNvGrpSpPr>
          <a:grpSpLocks/>
        </xdr:cNvGrpSpPr>
      </xdr:nvGrpSpPr>
      <xdr:grpSpPr bwMode="auto">
        <a:xfrm>
          <a:off x="4695825" y="10029825"/>
          <a:ext cx="266700" cy="0"/>
          <a:chOff x="466" y="3952"/>
          <a:chExt cx="28" cy="16"/>
        </a:xfrm>
      </xdr:grpSpPr>
      <xdr:sp macro="" textlink="">
        <xdr:nvSpPr>
          <xdr:cNvPr id="4937002" name="Line 5990">
            <a:extLst>
              <a:ext uri="{FF2B5EF4-FFF2-40B4-BE49-F238E27FC236}">
                <a16:creationId xmlns:a16="http://schemas.microsoft.com/office/drawing/2014/main" id="{00000000-0008-0000-1100-00002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03" name="Line 5991">
            <a:extLst>
              <a:ext uri="{FF2B5EF4-FFF2-40B4-BE49-F238E27FC236}">
                <a16:creationId xmlns:a16="http://schemas.microsoft.com/office/drawing/2014/main" id="{00000000-0008-0000-1100-00002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84" name="Group 5992">
          <a:extLst>
            <a:ext uri="{FF2B5EF4-FFF2-40B4-BE49-F238E27FC236}">
              <a16:creationId xmlns:a16="http://schemas.microsoft.com/office/drawing/2014/main" id="{00000000-0008-0000-1100-000068504B00}"/>
            </a:ext>
          </a:extLst>
        </xdr:cNvPr>
        <xdr:cNvGrpSpPr>
          <a:grpSpLocks/>
        </xdr:cNvGrpSpPr>
      </xdr:nvGrpSpPr>
      <xdr:grpSpPr bwMode="auto">
        <a:xfrm>
          <a:off x="5476875" y="10029825"/>
          <a:ext cx="266700" cy="0"/>
          <a:chOff x="466" y="3952"/>
          <a:chExt cx="28" cy="16"/>
        </a:xfrm>
      </xdr:grpSpPr>
      <xdr:sp macro="" textlink="">
        <xdr:nvSpPr>
          <xdr:cNvPr id="4937000" name="Line 5993">
            <a:extLst>
              <a:ext uri="{FF2B5EF4-FFF2-40B4-BE49-F238E27FC236}">
                <a16:creationId xmlns:a16="http://schemas.microsoft.com/office/drawing/2014/main" id="{00000000-0008-0000-1100-00002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7001" name="Line 5994">
            <a:extLst>
              <a:ext uri="{FF2B5EF4-FFF2-40B4-BE49-F238E27FC236}">
                <a16:creationId xmlns:a16="http://schemas.microsoft.com/office/drawing/2014/main" id="{00000000-0008-0000-1100-00002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85" name="Group 5995">
          <a:extLst>
            <a:ext uri="{FF2B5EF4-FFF2-40B4-BE49-F238E27FC236}">
              <a16:creationId xmlns:a16="http://schemas.microsoft.com/office/drawing/2014/main" id="{00000000-0008-0000-1100-000069504B00}"/>
            </a:ext>
          </a:extLst>
        </xdr:cNvPr>
        <xdr:cNvGrpSpPr>
          <a:grpSpLocks/>
        </xdr:cNvGrpSpPr>
      </xdr:nvGrpSpPr>
      <xdr:grpSpPr bwMode="auto">
        <a:xfrm>
          <a:off x="5476875" y="10029825"/>
          <a:ext cx="266700" cy="0"/>
          <a:chOff x="466" y="3952"/>
          <a:chExt cx="28" cy="16"/>
        </a:xfrm>
      </xdr:grpSpPr>
      <xdr:sp macro="" textlink="">
        <xdr:nvSpPr>
          <xdr:cNvPr id="4936998" name="Line 5996">
            <a:extLst>
              <a:ext uri="{FF2B5EF4-FFF2-40B4-BE49-F238E27FC236}">
                <a16:creationId xmlns:a16="http://schemas.microsoft.com/office/drawing/2014/main" id="{00000000-0008-0000-1100-00002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99" name="Line 5997">
            <a:extLst>
              <a:ext uri="{FF2B5EF4-FFF2-40B4-BE49-F238E27FC236}">
                <a16:creationId xmlns:a16="http://schemas.microsoft.com/office/drawing/2014/main" id="{00000000-0008-0000-1100-00002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86" name="Group 5998">
          <a:extLst>
            <a:ext uri="{FF2B5EF4-FFF2-40B4-BE49-F238E27FC236}">
              <a16:creationId xmlns:a16="http://schemas.microsoft.com/office/drawing/2014/main" id="{00000000-0008-0000-1100-00006A504B00}"/>
            </a:ext>
          </a:extLst>
        </xdr:cNvPr>
        <xdr:cNvGrpSpPr>
          <a:grpSpLocks/>
        </xdr:cNvGrpSpPr>
      </xdr:nvGrpSpPr>
      <xdr:grpSpPr bwMode="auto">
        <a:xfrm>
          <a:off x="5476875" y="10029825"/>
          <a:ext cx="266700" cy="0"/>
          <a:chOff x="466" y="3952"/>
          <a:chExt cx="28" cy="16"/>
        </a:xfrm>
      </xdr:grpSpPr>
      <xdr:sp macro="" textlink="">
        <xdr:nvSpPr>
          <xdr:cNvPr id="4936996" name="Line 5999">
            <a:extLst>
              <a:ext uri="{FF2B5EF4-FFF2-40B4-BE49-F238E27FC236}">
                <a16:creationId xmlns:a16="http://schemas.microsoft.com/office/drawing/2014/main" id="{00000000-0008-0000-1100-00002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97" name="Line 6000">
            <a:extLst>
              <a:ext uri="{FF2B5EF4-FFF2-40B4-BE49-F238E27FC236}">
                <a16:creationId xmlns:a16="http://schemas.microsoft.com/office/drawing/2014/main" id="{00000000-0008-0000-1100-00002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87" name="Group 6001">
          <a:extLst>
            <a:ext uri="{FF2B5EF4-FFF2-40B4-BE49-F238E27FC236}">
              <a16:creationId xmlns:a16="http://schemas.microsoft.com/office/drawing/2014/main" id="{00000000-0008-0000-1100-00006B504B00}"/>
            </a:ext>
          </a:extLst>
        </xdr:cNvPr>
        <xdr:cNvGrpSpPr>
          <a:grpSpLocks/>
        </xdr:cNvGrpSpPr>
      </xdr:nvGrpSpPr>
      <xdr:grpSpPr bwMode="auto">
        <a:xfrm>
          <a:off x="5476875" y="10029825"/>
          <a:ext cx="266700" cy="0"/>
          <a:chOff x="466" y="3952"/>
          <a:chExt cx="28" cy="16"/>
        </a:xfrm>
      </xdr:grpSpPr>
      <xdr:sp macro="" textlink="">
        <xdr:nvSpPr>
          <xdr:cNvPr id="4936994" name="Line 6002">
            <a:extLst>
              <a:ext uri="{FF2B5EF4-FFF2-40B4-BE49-F238E27FC236}">
                <a16:creationId xmlns:a16="http://schemas.microsoft.com/office/drawing/2014/main" id="{00000000-0008-0000-1100-00002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95" name="Line 6003">
            <a:extLst>
              <a:ext uri="{FF2B5EF4-FFF2-40B4-BE49-F238E27FC236}">
                <a16:creationId xmlns:a16="http://schemas.microsoft.com/office/drawing/2014/main" id="{00000000-0008-0000-1100-00002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788" name="Group 6004">
          <a:extLst>
            <a:ext uri="{FF2B5EF4-FFF2-40B4-BE49-F238E27FC236}">
              <a16:creationId xmlns:a16="http://schemas.microsoft.com/office/drawing/2014/main" id="{00000000-0008-0000-1100-00006C504B00}"/>
            </a:ext>
          </a:extLst>
        </xdr:cNvPr>
        <xdr:cNvGrpSpPr>
          <a:grpSpLocks/>
        </xdr:cNvGrpSpPr>
      </xdr:nvGrpSpPr>
      <xdr:grpSpPr bwMode="auto">
        <a:xfrm>
          <a:off x="5476875" y="10029825"/>
          <a:ext cx="266700" cy="0"/>
          <a:chOff x="466" y="3952"/>
          <a:chExt cx="28" cy="16"/>
        </a:xfrm>
      </xdr:grpSpPr>
      <xdr:sp macro="" textlink="">
        <xdr:nvSpPr>
          <xdr:cNvPr id="4936992" name="Line 6005">
            <a:extLst>
              <a:ext uri="{FF2B5EF4-FFF2-40B4-BE49-F238E27FC236}">
                <a16:creationId xmlns:a16="http://schemas.microsoft.com/office/drawing/2014/main" id="{00000000-0008-0000-1100-00002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93" name="Line 6006">
            <a:extLst>
              <a:ext uri="{FF2B5EF4-FFF2-40B4-BE49-F238E27FC236}">
                <a16:creationId xmlns:a16="http://schemas.microsoft.com/office/drawing/2014/main" id="{00000000-0008-0000-1100-00002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89" name="Group 6007">
          <a:extLst>
            <a:ext uri="{FF2B5EF4-FFF2-40B4-BE49-F238E27FC236}">
              <a16:creationId xmlns:a16="http://schemas.microsoft.com/office/drawing/2014/main" id="{00000000-0008-0000-1100-00006D504B00}"/>
            </a:ext>
          </a:extLst>
        </xdr:cNvPr>
        <xdr:cNvGrpSpPr>
          <a:grpSpLocks/>
        </xdr:cNvGrpSpPr>
      </xdr:nvGrpSpPr>
      <xdr:grpSpPr bwMode="auto">
        <a:xfrm>
          <a:off x="4114800" y="10029825"/>
          <a:ext cx="228600" cy="0"/>
          <a:chOff x="466" y="3952"/>
          <a:chExt cx="28" cy="16"/>
        </a:xfrm>
      </xdr:grpSpPr>
      <xdr:sp macro="" textlink="">
        <xdr:nvSpPr>
          <xdr:cNvPr id="4936990" name="Line 6008">
            <a:extLst>
              <a:ext uri="{FF2B5EF4-FFF2-40B4-BE49-F238E27FC236}">
                <a16:creationId xmlns:a16="http://schemas.microsoft.com/office/drawing/2014/main" id="{00000000-0008-0000-1100-00001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91" name="Line 6009">
            <a:extLst>
              <a:ext uri="{FF2B5EF4-FFF2-40B4-BE49-F238E27FC236}">
                <a16:creationId xmlns:a16="http://schemas.microsoft.com/office/drawing/2014/main" id="{00000000-0008-0000-1100-00001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90" name="Group 6010">
          <a:extLst>
            <a:ext uri="{FF2B5EF4-FFF2-40B4-BE49-F238E27FC236}">
              <a16:creationId xmlns:a16="http://schemas.microsoft.com/office/drawing/2014/main" id="{00000000-0008-0000-1100-00006E504B00}"/>
            </a:ext>
          </a:extLst>
        </xdr:cNvPr>
        <xdr:cNvGrpSpPr>
          <a:grpSpLocks/>
        </xdr:cNvGrpSpPr>
      </xdr:nvGrpSpPr>
      <xdr:grpSpPr bwMode="auto">
        <a:xfrm>
          <a:off x="4695825" y="10029825"/>
          <a:ext cx="266700" cy="0"/>
          <a:chOff x="466" y="3952"/>
          <a:chExt cx="28" cy="16"/>
        </a:xfrm>
      </xdr:grpSpPr>
      <xdr:sp macro="" textlink="">
        <xdr:nvSpPr>
          <xdr:cNvPr id="4936988" name="Line 6011">
            <a:extLst>
              <a:ext uri="{FF2B5EF4-FFF2-40B4-BE49-F238E27FC236}">
                <a16:creationId xmlns:a16="http://schemas.microsoft.com/office/drawing/2014/main" id="{00000000-0008-0000-1100-00001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89" name="Line 6012">
            <a:extLst>
              <a:ext uri="{FF2B5EF4-FFF2-40B4-BE49-F238E27FC236}">
                <a16:creationId xmlns:a16="http://schemas.microsoft.com/office/drawing/2014/main" id="{00000000-0008-0000-1100-00001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91" name="Group 6013">
          <a:extLst>
            <a:ext uri="{FF2B5EF4-FFF2-40B4-BE49-F238E27FC236}">
              <a16:creationId xmlns:a16="http://schemas.microsoft.com/office/drawing/2014/main" id="{00000000-0008-0000-1100-00006F504B00}"/>
            </a:ext>
          </a:extLst>
        </xdr:cNvPr>
        <xdr:cNvGrpSpPr>
          <a:grpSpLocks/>
        </xdr:cNvGrpSpPr>
      </xdr:nvGrpSpPr>
      <xdr:grpSpPr bwMode="auto">
        <a:xfrm>
          <a:off x="4114800" y="10029825"/>
          <a:ext cx="228600" cy="0"/>
          <a:chOff x="466" y="3952"/>
          <a:chExt cx="28" cy="16"/>
        </a:xfrm>
      </xdr:grpSpPr>
      <xdr:sp macro="" textlink="">
        <xdr:nvSpPr>
          <xdr:cNvPr id="4936986" name="Line 6014">
            <a:extLst>
              <a:ext uri="{FF2B5EF4-FFF2-40B4-BE49-F238E27FC236}">
                <a16:creationId xmlns:a16="http://schemas.microsoft.com/office/drawing/2014/main" id="{00000000-0008-0000-1100-00001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87" name="Line 6015">
            <a:extLst>
              <a:ext uri="{FF2B5EF4-FFF2-40B4-BE49-F238E27FC236}">
                <a16:creationId xmlns:a16="http://schemas.microsoft.com/office/drawing/2014/main" id="{00000000-0008-0000-1100-00001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92" name="Group 6016">
          <a:extLst>
            <a:ext uri="{FF2B5EF4-FFF2-40B4-BE49-F238E27FC236}">
              <a16:creationId xmlns:a16="http://schemas.microsoft.com/office/drawing/2014/main" id="{00000000-0008-0000-1100-000070504B00}"/>
            </a:ext>
          </a:extLst>
        </xdr:cNvPr>
        <xdr:cNvGrpSpPr>
          <a:grpSpLocks/>
        </xdr:cNvGrpSpPr>
      </xdr:nvGrpSpPr>
      <xdr:grpSpPr bwMode="auto">
        <a:xfrm>
          <a:off x="4695825" y="10029825"/>
          <a:ext cx="266700" cy="0"/>
          <a:chOff x="466" y="3952"/>
          <a:chExt cx="28" cy="16"/>
        </a:xfrm>
      </xdr:grpSpPr>
      <xdr:sp macro="" textlink="">
        <xdr:nvSpPr>
          <xdr:cNvPr id="4936984" name="Line 6017">
            <a:extLst>
              <a:ext uri="{FF2B5EF4-FFF2-40B4-BE49-F238E27FC236}">
                <a16:creationId xmlns:a16="http://schemas.microsoft.com/office/drawing/2014/main" id="{00000000-0008-0000-1100-00001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85" name="Line 6018">
            <a:extLst>
              <a:ext uri="{FF2B5EF4-FFF2-40B4-BE49-F238E27FC236}">
                <a16:creationId xmlns:a16="http://schemas.microsoft.com/office/drawing/2014/main" id="{00000000-0008-0000-1100-00001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93" name="Group 6019">
          <a:extLst>
            <a:ext uri="{FF2B5EF4-FFF2-40B4-BE49-F238E27FC236}">
              <a16:creationId xmlns:a16="http://schemas.microsoft.com/office/drawing/2014/main" id="{00000000-0008-0000-1100-000071504B00}"/>
            </a:ext>
          </a:extLst>
        </xdr:cNvPr>
        <xdr:cNvGrpSpPr>
          <a:grpSpLocks/>
        </xdr:cNvGrpSpPr>
      </xdr:nvGrpSpPr>
      <xdr:grpSpPr bwMode="auto">
        <a:xfrm>
          <a:off x="4114800" y="10029825"/>
          <a:ext cx="228600" cy="0"/>
          <a:chOff x="466" y="3952"/>
          <a:chExt cx="28" cy="16"/>
        </a:xfrm>
      </xdr:grpSpPr>
      <xdr:sp macro="" textlink="">
        <xdr:nvSpPr>
          <xdr:cNvPr id="4936982" name="Line 6020">
            <a:extLst>
              <a:ext uri="{FF2B5EF4-FFF2-40B4-BE49-F238E27FC236}">
                <a16:creationId xmlns:a16="http://schemas.microsoft.com/office/drawing/2014/main" id="{00000000-0008-0000-1100-00001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83" name="Line 6021">
            <a:extLst>
              <a:ext uri="{FF2B5EF4-FFF2-40B4-BE49-F238E27FC236}">
                <a16:creationId xmlns:a16="http://schemas.microsoft.com/office/drawing/2014/main" id="{00000000-0008-0000-1100-00001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94" name="Group 6022">
          <a:extLst>
            <a:ext uri="{FF2B5EF4-FFF2-40B4-BE49-F238E27FC236}">
              <a16:creationId xmlns:a16="http://schemas.microsoft.com/office/drawing/2014/main" id="{00000000-0008-0000-1100-000072504B00}"/>
            </a:ext>
          </a:extLst>
        </xdr:cNvPr>
        <xdr:cNvGrpSpPr>
          <a:grpSpLocks/>
        </xdr:cNvGrpSpPr>
      </xdr:nvGrpSpPr>
      <xdr:grpSpPr bwMode="auto">
        <a:xfrm>
          <a:off x="4695825" y="10029825"/>
          <a:ext cx="266700" cy="0"/>
          <a:chOff x="466" y="3952"/>
          <a:chExt cx="28" cy="16"/>
        </a:xfrm>
      </xdr:grpSpPr>
      <xdr:sp macro="" textlink="">
        <xdr:nvSpPr>
          <xdr:cNvPr id="4936980" name="Line 6023">
            <a:extLst>
              <a:ext uri="{FF2B5EF4-FFF2-40B4-BE49-F238E27FC236}">
                <a16:creationId xmlns:a16="http://schemas.microsoft.com/office/drawing/2014/main" id="{00000000-0008-0000-1100-00001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81" name="Line 6024">
            <a:extLst>
              <a:ext uri="{FF2B5EF4-FFF2-40B4-BE49-F238E27FC236}">
                <a16:creationId xmlns:a16="http://schemas.microsoft.com/office/drawing/2014/main" id="{00000000-0008-0000-1100-00001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95" name="Group 6025">
          <a:extLst>
            <a:ext uri="{FF2B5EF4-FFF2-40B4-BE49-F238E27FC236}">
              <a16:creationId xmlns:a16="http://schemas.microsoft.com/office/drawing/2014/main" id="{00000000-0008-0000-1100-000073504B00}"/>
            </a:ext>
          </a:extLst>
        </xdr:cNvPr>
        <xdr:cNvGrpSpPr>
          <a:grpSpLocks/>
        </xdr:cNvGrpSpPr>
      </xdr:nvGrpSpPr>
      <xdr:grpSpPr bwMode="auto">
        <a:xfrm>
          <a:off x="4114800" y="10029825"/>
          <a:ext cx="228600" cy="0"/>
          <a:chOff x="466" y="3952"/>
          <a:chExt cx="28" cy="16"/>
        </a:xfrm>
      </xdr:grpSpPr>
      <xdr:sp macro="" textlink="">
        <xdr:nvSpPr>
          <xdr:cNvPr id="4936978" name="Line 6026">
            <a:extLst>
              <a:ext uri="{FF2B5EF4-FFF2-40B4-BE49-F238E27FC236}">
                <a16:creationId xmlns:a16="http://schemas.microsoft.com/office/drawing/2014/main" id="{00000000-0008-0000-1100-00001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79" name="Line 6027">
            <a:extLst>
              <a:ext uri="{FF2B5EF4-FFF2-40B4-BE49-F238E27FC236}">
                <a16:creationId xmlns:a16="http://schemas.microsoft.com/office/drawing/2014/main" id="{00000000-0008-0000-1100-00001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796" name="Group 6028">
          <a:extLst>
            <a:ext uri="{FF2B5EF4-FFF2-40B4-BE49-F238E27FC236}">
              <a16:creationId xmlns:a16="http://schemas.microsoft.com/office/drawing/2014/main" id="{00000000-0008-0000-1100-000074504B00}"/>
            </a:ext>
          </a:extLst>
        </xdr:cNvPr>
        <xdr:cNvGrpSpPr>
          <a:grpSpLocks/>
        </xdr:cNvGrpSpPr>
      </xdr:nvGrpSpPr>
      <xdr:grpSpPr bwMode="auto">
        <a:xfrm>
          <a:off x="4695825" y="10029825"/>
          <a:ext cx="266700" cy="0"/>
          <a:chOff x="466" y="3952"/>
          <a:chExt cx="28" cy="16"/>
        </a:xfrm>
      </xdr:grpSpPr>
      <xdr:sp macro="" textlink="">
        <xdr:nvSpPr>
          <xdr:cNvPr id="4936976" name="Line 6029">
            <a:extLst>
              <a:ext uri="{FF2B5EF4-FFF2-40B4-BE49-F238E27FC236}">
                <a16:creationId xmlns:a16="http://schemas.microsoft.com/office/drawing/2014/main" id="{00000000-0008-0000-1100-00001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77" name="Line 6030">
            <a:extLst>
              <a:ext uri="{FF2B5EF4-FFF2-40B4-BE49-F238E27FC236}">
                <a16:creationId xmlns:a16="http://schemas.microsoft.com/office/drawing/2014/main" id="{00000000-0008-0000-1100-00001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97" name="Group 6031">
          <a:extLst>
            <a:ext uri="{FF2B5EF4-FFF2-40B4-BE49-F238E27FC236}">
              <a16:creationId xmlns:a16="http://schemas.microsoft.com/office/drawing/2014/main" id="{00000000-0008-0000-1100-000075504B00}"/>
            </a:ext>
          </a:extLst>
        </xdr:cNvPr>
        <xdr:cNvGrpSpPr>
          <a:grpSpLocks/>
        </xdr:cNvGrpSpPr>
      </xdr:nvGrpSpPr>
      <xdr:grpSpPr bwMode="auto">
        <a:xfrm>
          <a:off x="4114800" y="10029825"/>
          <a:ext cx="228600" cy="0"/>
          <a:chOff x="466" y="3952"/>
          <a:chExt cx="28" cy="16"/>
        </a:xfrm>
      </xdr:grpSpPr>
      <xdr:sp macro="" textlink="">
        <xdr:nvSpPr>
          <xdr:cNvPr id="4936974" name="Line 6032">
            <a:extLst>
              <a:ext uri="{FF2B5EF4-FFF2-40B4-BE49-F238E27FC236}">
                <a16:creationId xmlns:a16="http://schemas.microsoft.com/office/drawing/2014/main" id="{00000000-0008-0000-1100-00000E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75" name="Line 6033">
            <a:extLst>
              <a:ext uri="{FF2B5EF4-FFF2-40B4-BE49-F238E27FC236}">
                <a16:creationId xmlns:a16="http://schemas.microsoft.com/office/drawing/2014/main" id="{00000000-0008-0000-1100-00000F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98" name="Group 6034">
          <a:extLst>
            <a:ext uri="{FF2B5EF4-FFF2-40B4-BE49-F238E27FC236}">
              <a16:creationId xmlns:a16="http://schemas.microsoft.com/office/drawing/2014/main" id="{00000000-0008-0000-1100-000076504B00}"/>
            </a:ext>
          </a:extLst>
        </xdr:cNvPr>
        <xdr:cNvGrpSpPr>
          <a:grpSpLocks/>
        </xdr:cNvGrpSpPr>
      </xdr:nvGrpSpPr>
      <xdr:grpSpPr bwMode="auto">
        <a:xfrm>
          <a:off x="4114800" y="10029825"/>
          <a:ext cx="228600" cy="0"/>
          <a:chOff x="466" y="3952"/>
          <a:chExt cx="28" cy="16"/>
        </a:xfrm>
      </xdr:grpSpPr>
      <xdr:sp macro="" textlink="">
        <xdr:nvSpPr>
          <xdr:cNvPr id="4936972" name="Line 6035">
            <a:extLst>
              <a:ext uri="{FF2B5EF4-FFF2-40B4-BE49-F238E27FC236}">
                <a16:creationId xmlns:a16="http://schemas.microsoft.com/office/drawing/2014/main" id="{00000000-0008-0000-1100-00000C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73" name="Line 6036">
            <a:extLst>
              <a:ext uri="{FF2B5EF4-FFF2-40B4-BE49-F238E27FC236}">
                <a16:creationId xmlns:a16="http://schemas.microsoft.com/office/drawing/2014/main" id="{00000000-0008-0000-1100-00000D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799" name="Group 6037">
          <a:extLst>
            <a:ext uri="{FF2B5EF4-FFF2-40B4-BE49-F238E27FC236}">
              <a16:creationId xmlns:a16="http://schemas.microsoft.com/office/drawing/2014/main" id="{00000000-0008-0000-1100-000077504B00}"/>
            </a:ext>
          </a:extLst>
        </xdr:cNvPr>
        <xdr:cNvGrpSpPr>
          <a:grpSpLocks/>
        </xdr:cNvGrpSpPr>
      </xdr:nvGrpSpPr>
      <xdr:grpSpPr bwMode="auto">
        <a:xfrm>
          <a:off x="4114800" y="10029825"/>
          <a:ext cx="228600" cy="0"/>
          <a:chOff x="466" y="3952"/>
          <a:chExt cx="28" cy="16"/>
        </a:xfrm>
      </xdr:grpSpPr>
      <xdr:sp macro="" textlink="">
        <xdr:nvSpPr>
          <xdr:cNvPr id="4936970" name="Line 6038">
            <a:extLst>
              <a:ext uri="{FF2B5EF4-FFF2-40B4-BE49-F238E27FC236}">
                <a16:creationId xmlns:a16="http://schemas.microsoft.com/office/drawing/2014/main" id="{00000000-0008-0000-1100-00000A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71" name="Line 6039">
            <a:extLst>
              <a:ext uri="{FF2B5EF4-FFF2-40B4-BE49-F238E27FC236}">
                <a16:creationId xmlns:a16="http://schemas.microsoft.com/office/drawing/2014/main" id="{00000000-0008-0000-1100-00000B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00" name="Group 6040">
          <a:extLst>
            <a:ext uri="{FF2B5EF4-FFF2-40B4-BE49-F238E27FC236}">
              <a16:creationId xmlns:a16="http://schemas.microsoft.com/office/drawing/2014/main" id="{00000000-0008-0000-1100-000078504B00}"/>
            </a:ext>
          </a:extLst>
        </xdr:cNvPr>
        <xdr:cNvGrpSpPr>
          <a:grpSpLocks/>
        </xdr:cNvGrpSpPr>
      </xdr:nvGrpSpPr>
      <xdr:grpSpPr bwMode="auto">
        <a:xfrm>
          <a:off x="4114800" y="10029825"/>
          <a:ext cx="228600" cy="0"/>
          <a:chOff x="466" y="3952"/>
          <a:chExt cx="28" cy="16"/>
        </a:xfrm>
      </xdr:grpSpPr>
      <xdr:sp macro="" textlink="">
        <xdr:nvSpPr>
          <xdr:cNvPr id="4936968" name="Line 6041">
            <a:extLst>
              <a:ext uri="{FF2B5EF4-FFF2-40B4-BE49-F238E27FC236}">
                <a16:creationId xmlns:a16="http://schemas.microsoft.com/office/drawing/2014/main" id="{00000000-0008-0000-1100-000008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69" name="Line 6042">
            <a:extLst>
              <a:ext uri="{FF2B5EF4-FFF2-40B4-BE49-F238E27FC236}">
                <a16:creationId xmlns:a16="http://schemas.microsoft.com/office/drawing/2014/main" id="{00000000-0008-0000-1100-000009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01" name="Group 6043">
          <a:extLst>
            <a:ext uri="{FF2B5EF4-FFF2-40B4-BE49-F238E27FC236}">
              <a16:creationId xmlns:a16="http://schemas.microsoft.com/office/drawing/2014/main" id="{00000000-0008-0000-1100-000079504B00}"/>
            </a:ext>
          </a:extLst>
        </xdr:cNvPr>
        <xdr:cNvGrpSpPr>
          <a:grpSpLocks/>
        </xdr:cNvGrpSpPr>
      </xdr:nvGrpSpPr>
      <xdr:grpSpPr bwMode="auto">
        <a:xfrm>
          <a:off x="4114800" y="10029825"/>
          <a:ext cx="228600" cy="0"/>
          <a:chOff x="466" y="3952"/>
          <a:chExt cx="28" cy="16"/>
        </a:xfrm>
      </xdr:grpSpPr>
      <xdr:sp macro="" textlink="">
        <xdr:nvSpPr>
          <xdr:cNvPr id="4936966" name="Line 6044">
            <a:extLst>
              <a:ext uri="{FF2B5EF4-FFF2-40B4-BE49-F238E27FC236}">
                <a16:creationId xmlns:a16="http://schemas.microsoft.com/office/drawing/2014/main" id="{00000000-0008-0000-1100-000006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67" name="Line 6045">
            <a:extLst>
              <a:ext uri="{FF2B5EF4-FFF2-40B4-BE49-F238E27FC236}">
                <a16:creationId xmlns:a16="http://schemas.microsoft.com/office/drawing/2014/main" id="{00000000-0008-0000-1100-000007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02" name="Group 6046">
          <a:extLst>
            <a:ext uri="{FF2B5EF4-FFF2-40B4-BE49-F238E27FC236}">
              <a16:creationId xmlns:a16="http://schemas.microsoft.com/office/drawing/2014/main" id="{00000000-0008-0000-1100-00007A504B00}"/>
            </a:ext>
          </a:extLst>
        </xdr:cNvPr>
        <xdr:cNvGrpSpPr>
          <a:grpSpLocks/>
        </xdr:cNvGrpSpPr>
      </xdr:nvGrpSpPr>
      <xdr:grpSpPr bwMode="auto">
        <a:xfrm>
          <a:off x="4695825" y="10029825"/>
          <a:ext cx="266700" cy="0"/>
          <a:chOff x="466" y="3952"/>
          <a:chExt cx="28" cy="16"/>
        </a:xfrm>
      </xdr:grpSpPr>
      <xdr:sp macro="" textlink="">
        <xdr:nvSpPr>
          <xdr:cNvPr id="4936964" name="Line 6047">
            <a:extLst>
              <a:ext uri="{FF2B5EF4-FFF2-40B4-BE49-F238E27FC236}">
                <a16:creationId xmlns:a16="http://schemas.microsoft.com/office/drawing/2014/main" id="{00000000-0008-0000-1100-000004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65" name="Line 6048">
            <a:extLst>
              <a:ext uri="{FF2B5EF4-FFF2-40B4-BE49-F238E27FC236}">
                <a16:creationId xmlns:a16="http://schemas.microsoft.com/office/drawing/2014/main" id="{00000000-0008-0000-1100-000005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03" name="Group 6049">
          <a:extLst>
            <a:ext uri="{FF2B5EF4-FFF2-40B4-BE49-F238E27FC236}">
              <a16:creationId xmlns:a16="http://schemas.microsoft.com/office/drawing/2014/main" id="{00000000-0008-0000-1100-00007B504B00}"/>
            </a:ext>
          </a:extLst>
        </xdr:cNvPr>
        <xdr:cNvGrpSpPr>
          <a:grpSpLocks/>
        </xdr:cNvGrpSpPr>
      </xdr:nvGrpSpPr>
      <xdr:grpSpPr bwMode="auto">
        <a:xfrm>
          <a:off x="4695825" y="10029825"/>
          <a:ext cx="266700" cy="0"/>
          <a:chOff x="466" y="3952"/>
          <a:chExt cx="28" cy="16"/>
        </a:xfrm>
      </xdr:grpSpPr>
      <xdr:sp macro="" textlink="">
        <xdr:nvSpPr>
          <xdr:cNvPr id="4936962" name="Line 6050">
            <a:extLst>
              <a:ext uri="{FF2B5EF4-FFF2-40B4-BE49-F238E27FC236}">
                <a16:creationId xmlns:a16="http://schemas.microsoft.com/office/drawing/2014/main" id="{00000000-0008-0000-1100-000002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63" name="Line 6051">
            <a:extLst>
              <a:ext uri="{FF2B5EF4-FFF2-40B4-BE49-F238E27FC236}">
                <a16:creationId xmlns:a16="http://schemas.microsoft.com/office/drawing/2014/main" id="{00000000-0008-0000-1100-000003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04" name="Group 6052">
          <a:extLst>
            <a:ext uri="{FF2B5EF4-FFF2-40B4-BE49-F238E27FC236}">
              <a16:creationId xmlns:a16="http://schemas.microsoft.com/office/drawing/2014/main" id="{00000000-0008-0000-1100-00007C504B00}"/>
            </a:ext>
          </a:extLst>
        </xdr:cNvPr>
        <xdr:cNvGrpSpPr>
          <a:grpSpLocks/>
        </xdr:cNvGrpSpPr>
      </xdr:nvGrpSpPr>
      <xdr:grpSpPr bwMode="auto">
        <a:xfrm>
          <a:off x="4695825" y="10029825"/>
          <a:ext cx="266700" cy="0"/>
          <a:chOff x="466" y="3952"/>
          <a:chExt cx="28" cy="16"/>
        </a:xfrm>
      </xdr:grpSpPr>
      <xdr:sp macro="" textlink="">
        <xdr:nvSpPr>
          <xdr:cNvPr id="4936960" name="Line 6053">
            <a:extLst>
              <a:ext uri="{FF2B5EF4-FFF2-40B4-BE49-F238E27FC236}">
                <a16:creationId xmlns:a16="http://schemas.microsoft.com/office/drawing/2014/main" id="{00000000-0008-0000-1100-00000055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61" name="Line 6054">
            <a:extLst>
              <a:ext uri="{FF2B5EF4-FFF2-40B4-BE49-F238E27FC236}">
                <a16:creationId xmlns:a16="http://schemas.microsoft.com/office/drawing/2014/main" id="{00000000-0008-0000-1100-00000155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05" name="Group 6055">
          <a:extLst>
            <a:ext uri="{FF2B5EF4-FFF2-40B4-BE49-F238E27FC236}">
              <a16:creationId xmlns:a16="http://schemas.microsoft.com/office/drawing/2014/main" id="{00000000-0008-0000-1100-00007D504B00}"/>
            </a:ext>
          </a:extLst>
        </xdr:cNvPr>
        <xdr:cNvGrpSpPr>
          <a:grpSpLocks/>
        </xdr:cNvGrpSpPr>
      </xdr:nvGrpSpPr>
      <xdr:grpSpPr bwMode="auto">
        <a:xfrm>
          <a:off x="4695825" y="10029825"/>
          <a:ext cx="266700" cy="0"/>
          <a:chOff x="466" y="3952"/>
          <a:chExt cx="28" cy="16"/>
        </a:xfrm>
      </xdr:grpSpPr>
      <xdr:sp macro="" textlink="">
        <xdr:nvSpPr>
          <xdr:cNvPr id="4936958" name="Line 6056">
            <a:extLst>
              <a:ext uri="{FF2B5EF4-FFF2-40B4-BE49-F238E27FC236}">
                <a16:creationId xmlns:a16="http://schemas.microsoft.com/office/drawing/2014/main" id="{00000000-0008-0000-1100-0000F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59" name="Line 6057">
            <a:extLst>
              <a:ext uri="{FF2B5EF4-FFF2-40B4-BE49-F238E27FC236}">
                <a16:creationId xmlns:a16="http://schemas.microsoft.com/office/drawing/2014/main" id="{00000000-0008-0000-1100-0000F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06" name="Group 6058">
          <a:extLst>
            <a:ext uri="{FF2B5EF4-FFF2-40B4-BE49-F238E27FC236}">
              <a16:creationId xmlns:a16="http://schemas.microsoft.com/office/drawing/2014/main" id="{00000000-0008-0000-1100-00007E504B00}"/>
            </a:ext>
          </a:extLst>
        </xdr:cNvPr>
        <xdr:cNvGrpSpPr>
          <a:grpSpLocks/>
        </xdr:cNvGrpSpPr>
      </xdr:nvGrpSpPr>
      <xdr:grpSpPr bwMode="auto">
        <a:xfrm>
          <a:off x="4695825" y="10029825"/>
          <a:ext cx="266700" cy="0"/>
          <a:chOff x="466" y="3952"/>
          <a:chExt cx="28" cy="16"/>
        </a:xfrm>
      </xdr:grpSpPr>
      <xdr:sp macro="" textlink="">
        <xdr:nvSpPr>
          <xdr:cNvPr id="4936956" name="Line 6059">
            <a:extLst>
              <a:ext uri="{FF2B5EF4-FFF2-40B4-BE49-F238E27FC236}">
                <a16:creationId xmlns:a16="http://schemas.microsoft.com/office/drawing/2014/main" id="{00000000-0008-0000-1100-0000F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57" name="Line 6060">
            <a:extLst>
              <a:ext uri="{FF2B5EF4-FFF2-40B4-BE49-F238E27FC236}">
                <a16:creationId xmlns:a16="http://schemas.microsoft.com/office/drawing/2014/main" id="{00000000-0008-0000-1100-0000F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07" name="Group 6061">
          <a:extLst>
            <a:ext uri="{FF2B5EF4-FFF2-40B4-BE49-F238E27FC236}">
              <a16:creationId xmlns:a16="http://schemas.microsoft.com/office/drawing/2014/main" id="{00000000-0008-0000-1100-00007F504B00}"/>
            </a:ext>
          </a:extLst>
        </xdr:cNvPr>
        <xdr:cNvGrpSpPr>
          <a:grpSpLocks/>
        </xdr:cNvGrpSpPr>
      </xdr:nvGrpSpPr>
      <xdr:grpSpPr bwMode="auto">
        <a:xfrm>
          <a:off x="4114800" y="10029825"/>
          <a:ext cx="228600" cy="0"/>
          <a:chOff x="466" y="3952"/>
          <a:chExt cx="28" cy="16"/>
        </a:xfrm>
      </xdr:grpSpPr>
      <xdr:sp macro="" textlink="">
        <xdr:nvSpPr>
          <xdr:cNvPr id="4936954" name="Line 6062">
            <a:extLst>
              <a:ext uri="{FF2B5EF4-FFF2-40B4-BE49-F238E27FC236}">
                <a16:creationId xmlns:a16="http://schemas.microsoft.com/office/drawing/2014/main" id="{00000000-0008-0000-1100-0000F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55" name="Line 6063">
            <a:extLst>
              <a:ext uri="{FF2B5EF4-FFF2-40B4-BE49-F238E27FC236}">
                <a16:creationId xmlns:a16="http://schemas.microsoft.com/office/drawing/2014/main" id="{00000000-0008-0000-1100-0000F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08" name="Group 6064">
          <a:extLst>
            <a:ext uri="{FF2B5EF4-FFF2-40B4-BE49-F238E27FC236}">
              <a16:creationId xmlns:a16="http://schemas.microsoft.com/office/drawing/2014/main" id="{00000000-0008-0000-1100-000080504B00}"/>
            </a:ext>
          </a:extLst>
        </xdr:cNvPr>
        <xdr:cNvGrpSpPr>
          <a:grpSpLocks/>
        </xdr:cNvGrpSpPr>
      </xdr:nvGrpSpPr>
      <xdr:grpSpPr bwMode="auto">
        <a:xfrm>
          <a:off x="4114800" y="10029825"/>
          <a:ext cx="228600" cy="0"/>
          <a:chOff x="466" y="3952"/>
          <a:chExt cx="28" cy="16"/>
        </a:xfrm>
      </xdr:grpSpPr>
      <xdr:sp macro="" textlink="">
        <xdr:nvSpPr>
          <xdr:cNvPr id="4936952" name="Line 6065">
            <a:extLst>
              <a:ext uri="{FF2B5EF4-FFF2-40B4-BE49-F238E27FC236}">
                <a16:creationId xmlns:a16="http://schemas.microsoft.com/office/drawing/2014/main" id="{00000000-0008-0000-1100-0000F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53" name="Line 6066">
            <a:extLst>
              <a:ext uri="{FF2B5EF4-FFF2-40B4-BE49-F238E27FC236}">
                <a16:creationId xmlns:a16="http://schemas.microsoft.com/office/drawing/2014/main" id="{00000000-0008-0000-1100-0000F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09" name="Group 6067">
          <a:extLst>
            <a:ext uri="{FF2B5EF4-FFF2-40B4-BE49-F238E27FC236}">
              <a16:creationId xmlns:a16="http://schemas.microsoft.com/office/drawing/2014/main" id="{00000000-0008-0000-1100-000081504B00}"/>
            </a:ext>
          </a:extLst>
        </xdr:cNvPr>
        <xdr:cNvGrpSpPr>
          <a:grpSpLocks/>
        </xdr:cNvGrpSpPr>
      </xdr:nvGrpSpPr>
      <xdr:grpSpPr bwMode="auto">
        <a:xfrm>
          <a:off x="4695825" y="10029825"/>
          <a:ext cx="266700" cy="0"/>
          <a:chOff x="466" y="3952"/>
          <a:chExt cx="28" cy="16"/>
        </a:xfrm>
      </xdr:grpSpPr>
      <xdr:sp macro="" textlink="">
        <xdr:nvSpPr>
          <xdr:cNvPr id="4936950" name="Line 6068">
            <a:extLst>
              <a:ext uri="{FF2B5EF4-FFF2-40B4-BE49-F238E27FC236}">
                <a16:creationId xmlns:a16="http://schemas.microsoft.com/office/drawing/2014/main" id="{00000000-0008-0000-1100-0000F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51" name="Line 6069">
            <a:extLst>
              <a:ext uri="{FF2B5EF4-FFF2-40B4-BE49-F238E27FC236}">
                <a16:creationId xmlns:a16="http://schemas.microsoft.com/office/drawing/2014/main" id="{00000000-0008-0000-1100-0000F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10" name="Group 6070">
          <a:extLst>
            <a:ext uri="{FF2B5EF4-FFF2-40B4-BE49-F238E27FC236}">
              <a16:creationId xmlns:a16="http://schemas.microsoft.com/office/drawing/2014/main" id="{00000000-0008-0000-1100-000082504B00}"/>
            </a:ext>
          </a:extLst>
        </xdr:cNvPr>
        <xdr:cNvGrpSpPr>
          <a:grpSpLocks/>
        </xdr:cNvGrpSpPr>
      </xdr:nvGrpSpPr>
      <xdr:grpSpPr bwMode="auto">
        <a:xfrm>
          <a:off x="4695825" y="10029825"/>
          <a:ext cx="266700" cy="0"/>
          <a:chOff x="466" y="3952"/>
          <a:chExt cx="28" cy="16"/>
        </a:xfrm>
      </xdr:grpSpPr>
      <xdr:sp macro="" textlink="">
        <xdr:nvSpPr>
          <xdr:cNvPr id="4936948" name="Line 6071">
            <a:extLst>
              <a:ext uri="{FF2B5EF4-FFF2-40B4-BE49-F238E27FC236}">
                <a16:creationId xmlns:a16="http://schemas.microsoft.com/office/drawing/2014/main" id="{00000000-0008-0000-1100-0000F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49" name="Line 6072">
            <a:extLst>
              <a:ext uri="{FF2B5EF4-FFF2-40B4-BE49-F238E27FC236}">
                <a16:creationId xmlns:a16="http://schemas.microsoft.com/office/drawing/2014/main" id="{00000000-0008-0000-1100-0000F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11" name="Group 6073">
          <a:extLst>
            <a:ext uri="{FF2B5EF4-FFF2-40B4-BE49-F238E27FC236}">
              <a16:creationId xmlns:a16="http://schemas.microsoft.com/office/drawing/2014/main" id="{00000000-0008-0000-1100-000083504B00}"/>
            </a:ext>
          </a:extLst>
        </xdr:cNvPr>
        <xdr:cNvGrpSpPr>
          <a:grpSpLocks/>
        </xdr:cNvGrpSpPr>
      </xdr:nvGrpSpPr>
      <xdr:grpSpPr bwMode="auto">
        <a:xfrm>
          <a:off x="4114800" y="10029825"/>
          <a:ext cx="238125" cy="0"/>
          <a:chOff x="466" y="3952"/>
          <a:chExt cx="28" cy="16"/>
        </a:xfrm>
      </xdr:grpSpPr>
      <xdr:sp macro="" textlink="">
        <xdr:nvSpPr>
          <xdr:cNvPr id="4936946" name="Line 6074">
            <a:extLst>
              <a:ext uri="{FF2B5EF4-FFF2-40B4-BE49-F238E27FC236}">
                <a16:creationId xmlns:a16="http://schemas.microsoft.com/office/drawing/2014/main" id="{00000000-0008-0000-1100-0000F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47" name="Line 6075">
            <a:extLst>
              <a:ext uri="{FF2B5EF4-FFF2-40B4-BE49-F238E27FC236}">
                <a16:creationId xmlns:a16="http://schemas.microsoft.com/office/drawing/2014/main" id="{00000000-0008-0000-1100-0000F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5812" name="Group 6076">
          <a:extLst>
            <a:ext uri="{FF2B5EF4-FFF2-40B4-BE49-F238E27FC236}">
              <a16:creationId xmlns:a16="http://schemas.microsoft.com/office/drawing/2014/main" id="{00000000-0008-0000-1100-000084504B00}"/>
            </a:ext>
          </a:extLst>
        </xdr:cNvPr>
        <xdr:cNvGrpSpPr>
          <a:grpSpLocks/>
        </xdr:cNvGrpSpPr>
      </xdr:nvGrpSpPr>
      <xdr:grpSpPr bwMode="auto">
        <a:xfrm>
          <a:off x="5476875" y="10029825"/>
          <a:ext cx="228600" cy="0"/>
          <a:chOff x="466" y="3952"/>
          <a:chExt cx="28" cy="16"/>
        </a:xfrm>
      </xdr:grpSpPr>
      <xdr:sp macro="" textlink="">
        <xdr:nvSpPr>
          <xdr:cNvPr id="4936944" name="Line 6077">
            <a:extLst>
              <a:ext uri="{FF2B5EF4-FFF2-40B4-BE49-F238E27FC236}">
                <a16:creationId xmlns:a16="http://schemas.microsoft.com/office/drawing/2014/main" id="{00000000-0008-0000-1100-0000F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45" name="Line 6078">
            <a:extLst>
              <a:ext uri="{FF2B5EF4-FFF2-40B4-BE49-F238E27FC236}">
                <a16:creationId xmlns:a16="http://schemas.microsoft.com/office/drawing/2014/main" id="{00000000-0008-0000-1100-0000F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13" name="Group 6079">
          <a:extLst>
            <a:ext uri="{FF2B5EF4-FFF2-40B4-BE49-F238E27FC236}">
              <a16:creationId xmlns:a16="http://schemas.microsoft.com/office/drawing/2014/main" id="{00000000-0008-0000-1100-000085504B00}"/>
            </a:ext>
          </a:extLst>
        </xdr:cNvPr>
        <xdr:cNvGrpSpPr>
          <a:grpSpLocks/>
        </xdr:cNvGrpSpPr>
      </xdr:nvGrpSpPr>
      <xdr:grpSpPr bwMode="auto">
        <a:xfrm>
          <a:off x="4695825" y="10029825"/>
          <a:ext cx="266700" cy="0"/>
          <a:chOff x="466" y="3952"/>
          <a:chExt cx="28" cy="16"/>
        </a:xfrm>
      </xdr:grpSpPr>
      <xdr:sp macro="" textlink="">
        <xdr:nvSpPr>
          <xdr:cNvPr id="4936942" name="Line 6080">
            <a:extLst>
              <a:ext uri="{FF2B5EF4-FFF2-40B4-BE49-F238E27FC236}">
                <a16:creationId xmlns:a16="http://schemas.microsoft.com/office/drawing/2014/main" id="{00000000-0008-0000-1100-0000E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43" name="Line 6081">
            <a:extLst>
              <a:ext uri="{FF2B5EF4-FFF2-40B4-BE49-F238E27FC236}">
                <a16:creationId xmlns:a16="http://schemas.microsoft.com/office/drawing/2014/main" id="{00000000-0008-0000-1100-0000E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14" name="Group 6082">
          <a:extLst>
            <a:ext uri="{FF2B5EF4-FFF2-40B4-BE49-F238E27FC236}">
              <a16:creationId xmlns:a16="http://schemas.microsoft.com/office/drawing/2014/main" id="{00000000-0008-0000-1100-000086504B00}"/>
            </a:ext>
          </a:extLst>
        </xdr:cNvPr>
        <xdr:cNvGrpSpPr>
          <a:grpSpLocks/>
        </xdr:cNvGrpSpPr>
      </xdr:nvGrpSpPr>
      <xdr:grpSpPr bwMode="auto">
        <a:xfrm>
          <a:off x="4695825" y="10029825"/>
          <a:ext cx="266700" cy="0"/>
          <a:chOff x="466" y="3952"/>
          <a:chExt cx="28" cy="16"/>
        </a:xfrm>
      </xdr:grpSpPr>
      <xdr:sp macro="" textlink="">
        <xdr:nvSpPr>
          <xdr:cNvPr id="4936940" name="Line 6083">
            <a:extLst>
              <a:ext uri="{FF2B5EF4-FFF2-40B4-BE49-F238E27FC236}">
                <a16:creationId xmlns:a16="http://schemas.microsoft.com/office/drawing/2014/main" id="{00000000-0008-0000-1100-0000E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41" name="Line 6084">
            <a:extLst>
              <a:ext uri="{FF2B5EF4-FFF2-40B4-BE49-F238E27FC236}">
                <a16:creationId xmlns:a16="http://schemas.microsoft.com/office/drawing/2014/main" id="{00000000-0008-0000-1100-0000E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15" name="Group 6085">
          <a:extLst>
            <a:ext uri="{FF2B5EF4-FFF2-40B4-BE49-F238E27FC236}">
              <a16:creationId xmlns:a16="http://schemas.microsoft.com/office/drawing/2014/main" id="{00000000-0008-0000-1100-000087504B00}"/>
            </a:ext>
          </a:extLst>
        </xdr:cNvPr>
        <xdr:cNvGrpSpPr>
          <a:grpSpLocks/>
        </xdr:cNvGrpSpPr>
      </xdr:nvGrpSpPr>
      <xdr:grpSpPr bwMode="auto">
        <a:xfrm>
          <a:off x="4695825" y="10029825"/>
          <a:ext cx="266700" cy="0"/>
          <a:chOff x="466" y="3952"/>
          <a:chExt cx="28" cy="16"/>
        </a:xfrm>
      </xdr:grpSpPr>
      <xdr:sp macro="" textlink="">
        <xdr:nvSpPr>
          <xdr:cNvPr id="4936938" name="Line 6086">
            <a:extLst>
              <a:ext uri="{FF2B5EF4-FFF2-40B4-BE49-F238E27FC236}">
                <a16:creationId xmlns:a16="http://schemas.microsoft.com/office/drawing/2014/main" id="{00000000-0008-0000-1100-0000E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39" name="Line 6087">
            <a:extLst>
              <a:ext uri="{FF2B5EF4-FFF2-40B4-BE49-F238E27FC236}">
                <a16:creationId xmlns:a16="http://schemas.microsoft.com/office/drawing/2014/main" id="{00000000-0008-0000-1100-0000E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16" name="Group 6088">
          <a:extLst>
            <a:ext uri="{FF2B5EF4-FFF2-40B4-BE49-F238E27FC236}">
              <a16:creationId xmlns:a16="http://schemas.microsoft.com/office/drawing/2014/main" id="{00000000-0008-0000-1100-000088504B00}"/>
            </a:ext>
          </a:extLst>
        </xdr:cNvPr>
        <xdr:cNvGrpSpPr>
          <a:grpSpLocks/>
        </xdr:cNvGrpSpPr>
      </xdr:nvGrpSpPr>
      <xdr:grpSpPr bwMode="auto">
        <a:xfrm>
          <a:off x="4695825" y="10029825"/>
          <a:ext cx="266700" cy="0"/>
          <a:chOff x="466" y="3952"/>
          <a:chExt cx="28" cy="16"/>
        </a:xfrm>
      </xdr:grpSpPr>
      <xdr:sp macro="" textlink="">
        <xdr:nvSpPr>
          <xdr:cNvPr id="4936936" name="Line 6089">
            <a:extLst>
              <a:ext uri="{FF2B5EF4-FFF2-40B4-BE49-F238E27FC236}">
                <a16:creationId xmlns:a16="http://schemas.microsoft.com/office/drawing/2014/main" id="{00000000-0008-0000-1100-0000E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37" name="Line 6090">
            <a:extLst>
              <a:ext uri="{FF2B5EF4-FFF2-40B4-BE49-F238E27FC236}">
                <a16:creationId xmlns:a16="http://schemas.microsoft.com/office/drawing/2014/main" id="{00000000-0008-0000-1100-0000E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5817" name="Group 6091">
          <a:extLst>
            <a:ext uri="{FF2B5EF4-FFF2-40B4-BE49-F238E27FC236}">
              <a16:creationId xmlns:a16="http://schemas.microsoft.com/office/drawing/2014/main" id="{00000000-0008-0000-1100-000089504B00}"/>
            </a:ext>
          </a:extLst>
        </xdr:cNvPr>
        <xdr:cNvGrpSpPr>
          <a:grpSpLocks/>
        </xdr:cNvGrpSpPr>
      </xdr:nvGrpSpPr>
      <xdr:grpSpPr bwMode="auto">
        <a:xfrm>
          <a:off x="4572000" y="10029825"/>
          <a:ext cx="228600" cy="0"/>
          <a:chOff x="466" y="3952"/>
          <a:chExt cx="28" cy="16"/>
        </a:xfrm>
      </xdr:grpSpPr>
      <xdr:sp macro="" textlink="">
        <xdr:nvSpPr>
          <xdr:cNvPr id="4936934" name="Line 6092">
            <a:extLst>
              <a:ext uri="{FF2B5EF4-FFF2-40B4-BE49-F238E27FC236}">
                <a16:creationId xmlns:a16="http://schemas.microsoft.com/office/drawing/2014/main" id="{00000000-0008-0000-1100-0000E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35" name="Line 6093">
            <a:extLst>
              <a:ext uri="{FF2B5EF4-FFF2-40B4-BE49-F238E27FC236}">
                <a16:creationId xmlns:a16="http://schemas.microsoft.com/office/drawing/2014/main" id="{00000000-0008-0000-1100-0000E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18" name="Group 6094">
          <a:extLst>
            <a:ext uri="{FF2B5EF4-FFF2-40B4-BE49-F238E27FC236}">
              <a16:creationId xmlns:a16="http://schemas.microsoft.com/office/drawing/2014/main" id="{00000000-0008-0000-1100-00008A504B00}"/>
            </a:ext>
          </a:extLst>
        </xdr:cNvPr>
        <xdr:cNvGrpSpPr>
          <a:grpSpLocks/>
        </xdr:cNvGrpSpPr>
      </xdr:nvGrpSpPr>
      <xdr:grpSpPr bwMode="auto">
        <a:xfrm>
          <a:off x="4114800" y="10029825"/>
          <a:ext cx="238125" cy="0"/>
          <a:chOff x="466" y="3952"/>
          <a:chExt cx="28" cy="16"/>
        </a:xfrm>
      </xdr:grpSpPr>
      <xdr:sp macro="" textlink="">
        <xdr:nvSpPr>
          <xdr:cNvPr id="4936932" name="Line 6095">
            <a:extLst>
              <a:ext uri="{FF2B5EF4-FFF2-40B4-BE49-F238E27FC236}">
                <a16:creationId xmlns:a16="http://schemas.microsoft.com/office/drawing/2014/main" id="{00000000-0008-0000-1100-0000E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33" name="Line 6096">
            <a:extLst>
              <a:ext uri="{FF2B5EF4-FFF2-40B4-BE49-F238E27FC236}">
                <a16:creationId xmlns:a16="http://schemas.microsoft.com/office/drawing/2014/main" id="{00000000-0008-0000-1100-0000E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19" name="Group 6097">
          <a:extLst>
            <a:ext uri="{FF2B5EF4-FFF2-40B4-BE49-F238E27FC236}">
              <a16:creationId xmlns:a16="http://schemas.microsoft.com/office/drawing/2014/main" id="{00000000-0008-0000-1100-00008B504B00}"/>
            </a:ext>
          </a:extLst>
        </xdr:cNvPr>
        <xdr:cNvGrpSpPr>
          <a:grpSpLocks/>
        </xdr:cNvGrpSpPr>
      </xdr:nvGrpSpPr>
      <xdr:grpSpPr bwMode="auto">
        <a:xfrm>
          <a:off x="4695825" y="10029825"/>
          <a:ext cx="266700" cy="0"/>
          <a:chOff x="466" y="3952"/>
          <a:chExt cx="28" cy="16"/>
        </a:xfrm>
      </xdr:grpSpPr>
      <xdr:sp macro="" textlink="">
        <xdr:nvSpPr>
          <xdr:cNvPr id="4936930" name="Line 6098">
            <a:extLst>
              <a:ext uri="{FF2B5EF4-FFF2-40B4-BE49-F238E27FC236}">
                <a16:creationId xmlns:a16="http://schemas.microsoft.com/office/drawing/2014/main" id="{00000000-0008-0000-1100-0000E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31" name="Line 6099">
            <a:extLst>
              <a:ext uri="{FF2B5EF4-FFF2-40B4-BE49-F238E27FC236}">
                <a16:creationId xmlns:a16="http://schemas.microsoft.com/office/drawing/2014/main" id="{00000000-0008-0000-1100-0000E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20" name="Group 6100">
          <a:extLst>
            <a:ext uri="{FF2B5EF4-FFF2-40B4-BE49-F238E27FC236}">
              <a16:creationId xmlns:a16="http://schemas.microsoft.com/office/drawing/2014/main" id="{00000000-0008-0000-1100-00008C504B00}"/>
            </a:ext>
          </a:extLst>
        </xdr:cNvPr>
        <xdr:cNvGrpSpPr>
          <a:grpSpLocks/>
        </xdr:cNvGrpSpPr>
      </xdr:nvGrpSpPr>
      <xdr:grpSpPr bwMode="auto">
        <a:xfrm>
          <a:off x="4114800" y="10029825"/>
          <a:ext cx="238125" cy="0"/>
          <a:chOff x="466" y="3952"/>
          <a:chExt cx="28" cy="16"/>
        </a:xfrm>
      </xdr:grpSpPr>
      <xdr:sp macro="" textlink="">
        <xdr:nvSpPr>
          <xdr:cNvPr id="4936928" name="Line 6101">
            <a:extLst>
              <a:ext uri="{FF2B5EF4-FFF2-40B4-BE49-F238E27FC236}">
                <a16:creationId xmlns:a16="http://schemas.microsoft.com/office/drawing/2014/main" id="{00000000-0008-0000-1100-0000E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29" name="Line 6102">
            <a:extLst>
              <a:ext uri="{FF2B5EF4-FFF2-40B4-BE49-F238E27FC236}">
                <a16:creationId xmlns:a16="http://schemas.microsoft.com/office/drawing/2014/main" id="{00000000-0008-0000-1100-0000E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21" name="Group 6103">
          <a:extLst>
            <a:ext uri="{FF2B5EF4-FFF2-40B4-BE49-F238E27FC236}">
              <a16:creationId xmlns:a16="http://schemas.microsoft.com/office/drawing/2014/main" id="{00000000-0008-0000-1100-00008D504B00}"/>
            </a:ext>
          </a:extLst>
        </xdr:cNvPr>
        <xdr:cNvGrpSpPr>
          <a:grpSpLocks/>
        </xdr:cNvGrpSpPr>
      </xdr:nvGrpSpPr>
      <xdr:grpSpPr bwMode="auto">
        <a:xfrm>
          <a:off x="4695825" y="10029825"/>
          <a:ext cx="266700" cy="0"/>
          <a:chOff x="466" y="3952"/>
          <a:chExt cx="28" cy="16"/>
        </a:xfrm>
      </xdr:grpSpPr>
      <xdr:sp macro="" textlink="">
        <xdr:nvSpPr>
          <xdr:cNvPr id="4936926" name="Line 6104">
            <a:extLst>
              <a:ext uri="{FF2B5EF4-FFF2-40B4-BE49-F238E27FC236}">
                <a16:creationId xmlns:a16="http://schemas.microsoft.com/office/drawing/2014/main" id="{00000000-0008-0000-1100-0000D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27" name="Line 6105">
            <a:extLst>
              <a:ext uri="{FF2B5EF4-FFF2-40B4-BE49-F238E27FC236}">
                <a16:creationId xmlns:a16="http://schemas.microsoft.com/office/drawing/2014/main" id="{00000000-0008-0000-1100-0000D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22" name="Group 6106">
          <a:extLst>
            <a:ext uri="{FF2B5EF4-FFF2-40B4-BE49-F238E27FC236}">
              <a16:creationId xmlns:a16="http://schemas.microsoft.com/office/drawing/2014/main" id="{00000000-0008-0000-1100-00008E504B00}"/>
            </a:ext>
          </a:extLst>
        </xdr:cNvPr>
        <xdr:cNvGrpSpPr>
          <a:grpSpLocks/>
        </xdr:cNvGrpSpPr>
      </xdr:nvGrpSpPr>
      <xdr:grpSpPr bwMode="auto">
        <a:xfrm>
          <a:off x="4114800" y="10029825"/>
          <a:ext cx="238125" cy="0"/>
          <a:chOff x="466" y="3952"/>
          <a:chExt cx="28" cy="16"/>
        </a:xfrm>
      </xdr:grpSpPr>
      <xdr:sp macro="" textlink="">
        <xdr:nvSpPr>
          <xdr:cNvPr id="4936924" name="Line 6107">
            <a:extLst>
              <a:ext uri="{FF2B5EF4-FFF2-40B4-BE49-F238E27FC236}">
                <a16:creationId xmlns:a16="http://schemas.microsoft.com/office/drawing/2014/main" id="{00000000-0008-0000-1100-0000D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25" name="Line 6108">
            <a:extLst>
              <a:ext uri="{FF2B5EF4-FFF2-40B4-BE49-F238E27FC236}">
                <a16:creationId xmlns:a16="http://schemas.microsoft.com/office/drawing/2014/main" id="{00000000-0008-0000-1100-0000D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23" name="Group 6109">
          <a:extLst>
            <a:ext uri="{FF2B5EF4-FFF2-40B4-BE49-F238E27FC236}">
              <a16:creationId xmlns:a16="http://schemas.microsoft.com/office/drawing/2014/main" id="{00000000-0008-0000-1100-00008F504B00}"/>
            </a:ext>
          </a:extLst>
        </xdr:cNvPr>
        <xdr:cNvGrpSpPr>
          <a:grpSpLocks/>
        </xdr:cNvGrpSpPr>
      </xdr:nvGrpSpPr>
      <xdr:grpSpPr bwMode="auto">
        <a:xfrm>
          <a:off x="4695825" y="10029825"/>
          <a:ext cx="266700" cy="0"/>
          <a:chOff x="466" y="3952"/>
          <a:chExt cx="28" cy="16"/>
        </a:xfrm>
      </xdr:grpSpPr>
      <xdr:sp macro="" textlink="">
        <xdr:nvSpPr>
          <xdr:cNvPr id="4936922" name="Line 6110">
            <a:extLst>
              <a:ext uri="{FF2B5EF4-FFF2-40B4-BE49-F238E27FC236}">
                <a16:creationId xmlns:a16="http://schemas.microsoft.com/office/drawing/2014/main" id="{00000000-0008-0000-1100-0000D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23" name="Line 6111">
            <a:extLst>
              <a:ext uri="{FF2B5EF4-FFF2-40B4-BE49-F238E27FC236}">
                <a16:creationId xmlns:a16="http://schemas.microsoft.com/office/drawing/2014/main" id="{00000000-0008-0000-1100-0000D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24" name="Group 6112">
          <a:extLst>
            <a:ext uri="{FF2B5EF4-FFF2-40B4-BE49-F238E27FC236}">
              <a16:creationId xmlns:a16="http://schemas.microsoft.com/office/drawing/2014/main" id="{00000000-0008-0000-1100-000090504B00}"/>
            </a:ext>
          </a:extLst>
        </xdr:cNvPr>
        <xdr:cNvGrpSpPr>
          <a:grpSpLocks/>
        </xdr:cNvGrpSpPr>
      </xdr:nvGrpSpPr>
      <xdr:grpSpPr bwMode="auto">
        <a:xfrm>
          <a:off x="4114800" y="10029825"/>
          <a:ext cx="238125" cy="0"/>
          <a:chOff x="466" y="3952"/>
          <a:chExt cx="28" cy="16"/>
        </a:xfrm>
      </xdr:grpSpPr>
      <xdr:sp macro="" textlink="">
        <xdr:nvSpPr>
          <xdr:cNvPr id="4936920" name="Line 6113">
            <a:extLst>
              <a:ext uri="{FF2B5EF4-FFF2-40B4-BE49-F238E27FC236}">
                <a16:creationId xmlns:a16="http://schemas.microsoft.com/office/drawing/2014/main" id="{00000000-0008-0000-1100-0000D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21" name="Line 6114">
            <a:extLst>
              <a:ext uri="{FF2B5EF4-FFF2-40B4-BE49-F238E27FC236}">
                <a16:creationId xmlns:a16="http://schemas.microsoft.com/office/drawing/2014/main" id="{00000000-0008-0000-1100-0000D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25" name="Group 6115">
          <a:extLst>
            <a:ext uri="{FF2B5EF4-FFF2-40B4-BE49-F238E27FC236}">
              <a16:creationId xmlns:a16="http://schemas.microsoft.com/office/drawing/2014/main" id="{00000000-0008-0000-1100-000091504B00}"/>
            </a:ext>
          </a:extLst>
        </xdr:cNvPr>
        <xdr:cNvGrpSpPr>
          <a:grpSpLocks/>
        </xdr:cNvGrpSpPr>
      </xdr:nvGrpSpPr>
      <xdr:grpSpPr bwMode="auto">
        <a:xfrm>
          <a:off x="4114800" y="10029825"/>
          <a:ext cx="238125" cy="0"/>
          <a:chOff x="466" y="3952"/>
          <a:chExt cx="28" cy="16"/>
        </a:xfrm>
      </xdr:grpSpPr>
      <xdr:sp macro="" textlink="">
        <xdr:nvSpPr>
          <xdr:cNvPr id="4936918" name="Line 6116">
            <a:extLst>
              <a:ext uri="{FF2B5EF4-FFF2-40B4-BE49-F238E27FC236}">
                <a16:creationId xmlns:a16="http://schemas.microsoft.com/office/drawing/2014/main" id="{00000000-0008-0000-1100-0000D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19" name="Line 6117">
            <a:extLst>
              <a:ext uri="{FF2B5EF4-FFF2-40B4-BE49-F238E27FC236}">
                <a16:creationId xmlns:a16="http://schemas.microsoft.com/office/drawing/2014/main" id="{00000000-0008-0000-1100-0000D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26" name="Group 6118">
          <a:extLst>
            <a:ext uri="{FF2B5EF4-FFF2-40B4-BE49-F238E27FC236}">
              <a16:creationId xmlns:a16="http://schemas.microsoft.com/office/drawing/2014/main" id="{00000000-0008-0000-1100-000092504B00}"/>
            </a:ext>
          </a:extLst>
        </xdr:cNvPr>
        <xdr:cNvGrpSpPr>
          <a:grpSpLocks/>
        </xdr:cNvGrpSpPr>
      </xdr:nvGrpSpPr>
      <xdr:grpSpPr bwMode="auto">
        <a:xfrm>
          <a:off x="4114800" y="10029825"/>
          <a:ext cx="238125" cy="0"/>
          <a:chOff x="466" y="3952"/>
          <a:chExt cx="28" cy="16"/>
        </a:xfrm>
      </xdr:grpSpPr>
      <xdr:sp macro="" textlink="">
        <xdr:nvSpPr>
          <xdr:cNvPr id="4936916" name="Line 6119">
            <a:extLst>
              <a:ext uri="{FF2B5EF4-FFF2-40B4-BE49-F238E27FC236}">
                <a16:creationId xmlns:a16="http://schemas.microsoft.com/office/drawing/2014/main" id="{00000000-0008-0000-1100-0000D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17" name="Line 6120">
            <a:extLst>
              <a:ext uri="{FF2B5EF4-FFF2-40B4-BE49-F238E27FC236}">
                <a16:creationId xmlns:a16="http://schemas.microsoft.com/office/drawing/2014/main" id="{00000000-0008-0000-1100-0000D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27" name="Group 6121">
          <a:extLst>
            <a:ext uri="{FF2B5EF4-FFF2-40B4-BE49-F238E27FC236}">
              <a16:creationId xmlns:a16="http://schemas.microsoft.com/office/drawing/2014/main" id="{00000000-0008-0000-1100-000093504B00}"/>
            </a:ext>
          </a:extLst>
        </xdr:cNvPr>
        <xdr:cNvGrpSpPr>
          <a:grpSpLocks/>
        </xdr:cNvGrpSpPr>
      </xdr:nvGrpSpPr>
      <xdr:grpSpPr bwMode="auto">
        <a:xfrm>
          <a:off x="4114800" y="10029825"/>
          <a:ext cx="238125" cy="0"/>
          <a:chOff x="466" y="3952"/>
          <a:chExt cx="28" cy="16"/>
        </a:xfrm>
      </xdr:grpSpPr>
      <xdr:sp macro="" textlink="">
        <xdr:nvSpPr>
          <xdr:cNvPr id="4936914" name="Line 6122">
            <a:extLst>
              <a:ext uri="{FF2B5EF4-FFF2-40B4-BE49-F238E27FC236}">
                <a16:creationId xmlns:a16="http://schemas.microsoft.com/office/drawing/2014/main" id="{00000000-0008-0000-1100-0000D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15" name="Line 6123">
            <a:extLst>
              <a:ext uri="{FF2B5EF4-FFF2-40B4-BE49-F238E27FC236}">
                <a16:creationId xmlns:a16="http://schemas.microsoft.com/office/drawing/2014/main" id="{00000000-0008-0000-1100-0000D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828" name="Group 6124">
          <a:extLst>
            <a:ext uri="{FF2B5EF4-FFF2-40B4-BE49-F238E27FC236}">
              <a16:creationId xmlns:a16="http://schemas.microsoft.com/office/drawing/2014/main" id="{00000000-0008-0000-1100-000094504B00}"/>
            </a:ext>
          </a:extLst>
        </xdr:cNvPr>
        <xdr:cNvGrpSpPr>
          <a:grpSpLocks/>
        </xdr:cNvGrpSpPr>
      </xdr:nvGrpSpPr>
      <xdr:grpSpPr bwMode="auto">
        <a:xfrm>
          <a:off x="5133975" y="10029825"/>
          <a:ext cx="0" cy="0"/>
          <a:chOff x="466" y="3952"/>
          <a:chExt cx="28" cy="16"/>
        </a:xfrm>
      </xdr:grpSpPr>
      <xdr:sp macro="" textlink="">
        <xdr:nvSpPr>
          <xdr:cNvPr id="4936912" name="Line 6125">
            <a:extLst>
              <a:ext uri="{FF2B5EF4-FFF2-40B4-BE49-F238E27FC236}">
                <a16:creationId xmlns:a16="http://schemas.microsoft.com/office/drawing/2014/main" id="{00000000-0008-0000-1100-0000D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13" name="Line 6126">
            <a:extLst>
              <a:ext uri="{FF2B5EF4-FFF2-40B4-BE49-F238E27FC236}">
                <a16:creationId xmlns:a16="http://schemas.microsoft.com/office/drawing/2014/main" id="{00000000-0008-0000-1100-0000D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829" name="Group 6127">
          <a:extLst>
            <a:ext uri="{FF2B5EF4-FFF2-40B4-BE49-F238E27FC236}">
              <a16:creationId xmlns:a16="http://schemas.microsoft.com/office/drawing/2014/main" id="{00000000-0008-0000-1100-000095504B00}"/>
            </a:ext>
          </a:extLst>
        </xdr:cNvPr>
        <xdr:cNvGrpSpPr>
          <a:grpSpLocks/>
        </xdr:cNvGrpSpPr>
      </xdr:nvGrpSpPr>
      <xdr:grpSpPr bwMode="auto">
        <a:xfrm>
          <a:off x="5133975" y="10029825"/>
          <a:ext cx="0" cy="0"/>
          <a:chOff x="466" y="3952"/>
          <a:chExt cx="28" cy="16"/>
        </a:xfrm>
      </xdr:grpSpPr>
      <xdr:sp macro="" textlink="">
        <xdr:nvSpPr>
          <xdr:cNvPr id="4936910" name="Line 6128">
            <a:extLst>
              <a:ext uri="{FF2B5EF4-FFF2-40B4-BE49-F238E27FC236}">
                <a16:creationId xmlns:a16="http://schemas.microsoft.com/office/drawing/2014/main" id="{00000000-0008-0000-1100-0000C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11" name="Line 6129">
            <a:extLst>
              <a:ext uri="{FF2B5EF4-FFF2-40B4-BE49-F238E27FC236}">
                <a16:creationId xmlns:a16="http://schemas.microsoft.com/office/drawing/2014/main" id="{00000000-0008-0000-1100-0000C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830" name="Group 6130">
          <a:extLst>
            <a:ext uri="{FF2B5EF4-FFF2-40B4-BE49-F238E27FC236}">
              <a16:creationId xmlns:a16="http://schemas.microsoft.com/office/drawing/2014/main" id="{00000000-0008-0000-1100-000096504B00}"/>
            </a:ext>
          </a:extLst>
        </xdr:cNvPr>
        <xdr:cNvGrpSpPr>
          <a:grpSpLocks/>
        </xdr:cNvGrpSpPr>
      </xdr:nvGrpSpPr>
      <xdr:grpSpPr bwMode="auto">
        <a:xfrm>
          <a:off x="5133975" y="10029825"/>
          <a:ext cx="0" cy="0"/>
          <a:chOff x="466" y="3952"/>
          <a:chExt cx="28" cy="16"/>
        </a:xfrm>
      </xdr:grpSpPr>
      <xdr:sp macro="" textlink="">
        <xdr:nvSpPr>
          <xdr:cNvPr id="4936908" name="Line 6131">
            <a:extLst>
              <a:ext uri="{FF2B5EF4-FFF2-40B4-BE49-F238E27FC236}">
                <a16:creationId xmlns:a16="http://schemas.microsoft.com/office/drawing/2014/main" id="{00000000-0008-0000-1100-0000C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09" name="Line 6132">
            <a:extLst>
              <a:ext uri="{FF2B5EF4-FFF2-40B4-BE49-F238E27FC236}">
                <a16:creationId xmlns:a16="http://schemas.microsoft.com/office/drawing/2014/main" id="{00000000-0008-0000-1100-0000C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831" name="Group 6133">
          <a:extLst>
            <a:ext uri="{FF2B5EF4-FFF2-40B4-BE49-F238E27FC236}">
              <a16:creationId xmlns:a16="http://schemas.microsoft.com/office/drawing/2014/main" id="{00000000-0008-0000-1100-000097504B00}"/>
            </a:ext>
          </a:extLst>
        </xdr:cNvPr>
        <xdr:cNvGrpSpPr>
          <a:grpSpLocks/>
        </xdr:cNvGrpSpPr>
      </xdr:nvGrpSpPr>
      <xdr:grpSpPr bwMode="auto">
        <a:xfrm>
          <a:off x="5133975" y="10029825"/>
          <a:ext cx="0" cy="0"/>
          <a:chOff x="466" y="3952"/>
          <a:chExt cx="28" cy="16"/>
        </a:xfrm>
      </xdr:grpSpPr>
      <xdr:sp macro="" textlink="">
        <xdr:nvSpPr>
          <xdr:cNvPr id="4936906" name="Line 6134">
            <a:extLst>
              <a:ext uri="{FF2B5EF4-FFF2-40B4-BE49-F238E27FC236}">
                <a16:creationId xmlns:a16="http://schemas.microsoft.com/office/drawing/2014/main" id="{00000000-0008-0000-1100-0000C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07" name="Line 6135">
            <a:extLst>
              <a:ext uri="{FF2B5EF4-FFF2-40B4-BE49-F238E27FC236}">
                <a16:creationId xmlns:a16="http://schemas.microsoft.com/office/drawing/2014/main" id="{00000000-0008-0000-1100-0000C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935832" name="Group 6136">
          <a:extLst>
            <a:ext uri="{FF2B5EF4-FFF2-40B4-BE49-F238E27FC236}">
              <a16:creationId xmlns:a16="http://schemas.microsoft.com/office/drawing/2014/main" id="{00000000-0008-0000-1100-000098504B00}"/>
            </a:ext>
          </a:extLst>
        </xdr:cNvPr>
        <xdr:cNvGrpSpPr>
          <a:grpSpLocks/>
        </xdr:cNvGrpSpPr>
      </xdr:nvGrpSpPr>
      <xdr:grpSpPr bwMode="auto">
        <a:xfrm>
          <a:off x="4048125" y="10029825"/>
          <a:ext cx="266700" cy="0"/>
          <a:chOff x="466" y="3952"/>
          <a:chExt cx="28" cy="16"/>
        </a:xfrm>
      </xdr:grpSpPr>
      <xdr:sp macro="" textlink="">
        <xdr:nvSpPr>
          <xdr:cNvPr id="4936904" name="Line 6137">
            <a:extLst>
              <a:ext uri="{FF2B5EF4-FFF2-40B4-BE49-F238E27FC236}">
                <a16:creationId xmlns:a16="http://schemas.microsoft.com/office/drawing/2014/main" id="{00000000-0008-0000-1100-0000C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05" name="Line 6138">
            <a:extLst>
              <a:ext uri="{FF2B5EF4-FFF2-40B4-BE49-F238E27FC236}">
                <a16:creationId xmlns:a16="http://schemas.microsoft.com/office/drawing/2014/main" id="{00000000-0008-0000-1100-0000C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935833" name="Group 6139">
          <a:extLst>
            <a:ext uri="{FF2B5EF4-FFF2-40B4-BE49-F238E27FC236}">
              <a16:creationId xmlns:a16="http://schemas.microsoft.com/office/drawing/2014/main" id="{00000000-0008-0000-1100-000099504B00}"/>
            </a:ext>
          </a:extLst>
        </xdr:cNvPr>
        <xdr:cNvGrpSpPr>
          <a:grpSpLocks/>
        </xdr:cNvGrpSpPr>
      </xdr:nvGrpSpPr>
      <xdr:grpSpPr bwMode="auto">
        <a:xfrm>
          <a:off x="4029075" y="10029825"/>
          <a:ext cx="266700" cy="0"/>
          <a:chOff x="466" y="3952"/>
          <a:chExt cx="28" cy="16"/>
        </a:xfrm>
      </xdr:grpSpPr>
      <xdr:sp macro="" textlink="">
        <xdr:nvSpPr>
          <xdr:cNvPr id="4936902" name="Line 6140">
            <a:extLst>
              <a:ext uri="{FF2B5EF4-FFF2-40B4-BE49-F238E27FC236}">
                <a16:creationId xmlns:a16="http://schemas.microsoft.com/office/drawing/2014/main" id="{00000000-0008-0000-1100-0000C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03" name="Line 6141">
            <a:extLst>
              <a:ext uri="{FF2B5EF4-FFF2-40B4-BE49-F238E27FC236}">
                <a16:creationId xmlns:a16="http://schemas.microsoft.com/office/drawing/2014/main" id="{00000000-0008-0000-1100-0000C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5834" name="Group 6142">
          <a:extLst>
            <a:ext uri="{FF2B5EF4-FFF2-40B4-BE49-F238E27FC236}">
              <a16:creationId xmlns:a16="http://schemas.microsoft.com/office/drawing/2014/main" id="{00000000-0008-0000-1100-00009A504B00}"/>
            </a:ext>
          </a:extLst>
        </xdr:cNvPr>
        <xdr:cNvGrpSpPr>
          <a:grpSpLocks/>
        </xdr:cNvGrpSpPr>
      </xdr:nvGrpSpPr>
      <xdr:grpSpPr bwMode="auto">
        <a:xfrm>
          <a:off x="4057650" y="10029825"/>
          <a:ext cx="266700" cy="0"/>
          <a:chOff x="466" y="3952"/>
          <a:chExt cx="28" cy="16"/>
        </a:xfrm>
      </xdr:grpSpPr>
      <xdr:sp macro="" textlink="">
        <xdr:nvSpPr>
          <xdr:cNvPr id="4936900" name="Line 6143">
            <a:extLst>
              <a:ext uri="{FF2B5EF4-FFF2-40B4-BE49-F238E27FC236}">
                <a16:creationId xmlns:a16="http://schemas.microsoft.com/office/drawing/2014/main" id="{00000000-0008-0000-1100-0000C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901" name="Line 6144">
            <a:extLst>
              <a:ext uri="{FF2B5EF4-FFF2-40B4-BE49-F238E27FC236}">
                <a16:creationId xmlns:a16="http://schemas.microsoft.com/office/drawing/2014/main" id="{00000000-0008-0000-1100-0000C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935835" name="Group 6145">
          <a:extLst>
            <a:ext uri="{FF2B5EF4-FFF2-40B4-BE49-F238E27FC236}">
              <a16:creationId xmlns:a16="http://schemas.microsoft.com/office/drawing/2014/main" id="{00000000-0008-0000-1100-00009B504B00}"/>
            </a:ext>
          </a:extLst>
        </xdr:cNvPr>
        <xdr:cNvGrpSpPr>
          <a:grpSpLocks/>
        </xdr:cNvGrpSpPr>
      </xdr:nvGrpSpPr>
      <xdr:grpSpPr bwMode="auto">
        <a:xfrm>
          <a:off x="4629150" y="10029825"/>
          <a:ext cx="266700" cy="0"/>
          <a:chOff x="466" y="3952"/>
          <a:chExt cx="28" cy="16"/>
        </a:xfrm>
      </xdr:grpSpPr>
      <xdr:sp macro="" textlink="">
        <xdr:nvSpPr>
          <xdr:cNvPr id="4936898" name="Line 6146">
            <a:extLst>
              <a:ext uri="{FF2B5EF4-FFF2-40B4-BE49-F238E27FC236}">
                <a16:creationId xmlns:a16="http://schemas.microsoft.com/office/drawing/2014/main" id="{00000000-0008-0000-1100-0000C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99" name="Line 6147">
            <a:extLst>
              <a:ext uri="{FF2B5EF4-FFF2-40B4-BE49-F238E27FC236}">
                <a16:creationId xmlns:a16="http://schemas.microsoft.com/office/drawing/2014/main" id="{00000000-0008-0000-1100-0000C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935836" name="Group 6148">
          <a:extLst>
            <a:ext uri="{FF2B5EF4-FFF2-40B4-BE49-F238E27FC236}">
              <a16:creationId xmlns:a16="http://schemas.microsoft.com/office/drawing/2014/main" id="{00000000-0008-0000-1100-00009C504B00}"/>
            </a:ext>
          </a:extLst>
        </xdr:cNvPr>
        <xdr:cNvGrpSpPr>
          <a:grpSpLocks/>
        </xdr:cNvGrpSpPr>
      </xdr:nvGrpSpPr>
      <xdr:grpSpPr bwMode="auto">
        <a:xfrm>
          <a:off x="4657725" y="10029825"/>
          <a:ext cx="266700" cy="0"/>
          <a:chOff x="466" y="3952"/>
          <a:chExt cx="28" cy="16"/>
        </a:xfrm>
      </xdr:grpSpPr>
      <xdr:sp macro="" textlink="">
        <xdr:nvSpPr>
          <xdr:cNvPr id="4936896" name="Line 6149">
            <a:extLst>
              <a:ext uri="{FF2B5EF4-FFF2-40B4-BE49-F238E27FC236}">
                <a16:creationId xmlns:a16="http://schemas.microsoft.com/office/drawing/2014/main" id="{00000000-0008-0000-1100-0000C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97" name="Line 6150">
            <a:extLst>
              <a:ext uri="{FF2B5EF4-FFF2-40B4-BE49-F238E27FC236}">
                <a16:creationId xmlns:a16="http://schemas.microsoft.com/office/drawing/2014/main" id="{00000000-0008-0000-1100-0000C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935837" name="Group 6151">
          <a:extLst>
            <a:ext uri="{FF2B5EF4-FFF2-40B4-BE49-F238E27FC236}">
              <a16:creationId xmlns:a16="http://schemas.microsoft.com/office/drawing/2014/main" id="{00000000-0008-0000-1100-00009D504B00}"/>
            </a:ext>
          </a:extLst>
        </xdr:cNvPr>
        <xdr:cNvGrpSpPr>
          <a:grpSpLocks/>
        </xdr:cNvGrpSpPr>
      </xdr:nvGrpSpPr>
      <xdr:grpSpPr bwMode="auto">
        <a:xfrm>
          <a:off x="4648200" y="10029825"/>
          <a:ext cx="266700" cy="0"/>
          <a:chOff x="466" y="3952"/>
          <a:chExt cx="28" cy="16"/>
        </a:xfrm>
      </xdr:grpSpPr>
      <xdr:sp macro="" textlink="">
        <xdr:nvSpPr>
          <xdr:cNvPr id="4936894" name="Line 6152">
            <a:extLst>
              <a:ext uri="{FF2B5EF4-FFF2-40B4-BE49-F238E27FC236}">
                <a16:creationId xmlns:a16="http://schemas.microsoft.com/office/drawing/2014/main" id="{00000000-0008-0000-1100-0000B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95" name="Line 6153">
            <a:extLst>
              <a:ext uri="{FF2B5EF4-FFF2-40B4-BE49-F238E27FC236}">
                <a16:creationId xmlns:a16="http://schemas.microsoft.com/office/drawing/2014/main" id="{00000000-0008-0000-1100-0000B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935838" name="Group 6154">
          <a:extLst>
            <a:ext uri="{FF2B5EF4-FFF2-40B4-BE49-F238E27FC236}">
              <a16:creationId xmlns:a16="http://schemas.microsoft.com/office/drawing/2014/main" id="{00000000-0008-0000-1100-00009E504B00}"/>
            </a:ext>
          </a:extLst>
        </xdr:cNvPr>
        <xdr:cNvGrpSpPr>
          <a:grpSpLocks/>
        </xdr:cNvGrpSpPr>
      </xdr:nvGrpSpPr>
      <xdr:grpSpPr bwMode="auto">
        <a:xfrm>
          <a:off x="4038600" y="10029825"/>
          <a:ext cx="266700" cy="0"/>
          <a:chOff x="466" y="3952"/>
          <a:chExt cx="28" cy="16"/>
        </a:xfrm>
      </xdr:grpSpPr>
      <xdr:sp macro="" textlink="">
        <xdr:nvSpPr>
          <xdr:cNvPr id="4936892" name="Line 6155">
            <a:extLst>
              <a:ext uri="{FF2B5EF4-FFF2-40B4-BE49-F238E27FC236}">
                <a16:creationId xmlns:a16="http://schemas.microsoft.com/office/drawing/2014/main" id="{00000000-0008-0000-1100-0000B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93" name="Line 6156">
            <a:extLst>
              <a:ext uri="{FF2B5EF4-FFF2-40B4-BE49-F238E27FC236}">
                <a16:creationId xmlns:a16="http://schemas.microsoft.com/office/drawing/2014/main" id="{00000000-0008-0000-1100-0000B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935839" name="Group 6157">
          <a:extLst>
            <a:ext uri="{FF2B5EF4-FFF2-40B4-BE49-F238E27FC236}">
              <a16:creationId xmlns:a16="http://schemas.microsoft.com/office/drawing/2014/main" id="{00000000-0008-0000-1100-00009F504B00}"/>
            </a:ext>
          </a:extLst>
        </xdr:cNvPr>
        <xdr:cNvGrpSpPr>
          <a:grpSpLocks/>
        </xdr:cNvGrpSpPr>
      </xdr:nvGrpSpPr>
      <xdr:grpSpPr bwMode="auto">
        <a:xfrm>
          <a:off x="4086225" y="10029825"/>
          <a:ext cx="266700" cy="0"/>
          <a:chOff x="466" y="3952"/>
          <a:chExt cx="28" cy="16"/>
        </a:xfrm>
      </xdr:grpSpPr>
      <xdr:sp macro="" textlink="">
        <xdr:nvSpPr>
          <xdr:cNvPr id="4936890" name="Line 6158">
            <a:extLst>
              <a:ext uri="{FF2B5EF4-FFF2-40B4-BE49-F238E27FC236}">
                <a16:creationId xmlns:a16="http://schemas.microsoft.com/office/drawing/2014/main" id="{00000000-0008-0000-1100-0000B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91" name="Line 6159">
            <a:extLst>
              <a:ext uri="{FF2B5EF4-FFF2-40B4-BE49-F238E27FC236}">
                <a16:creationId xmlns:a16="http://schemas.microsoft.com/office/drawing/2014/main" id="{00000000-0008-0000-1100-0000B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935840" name="Group 6160">
          <a:extLst>
            <a:ext uri="{FF2B5EF4-FFF2-40B4-BE49-F238E27FC236}">
              <a16:creationId xmlns:a16="http://schemas.microsoft.com/office/drawing/2014/main" id="{00000000-0008-0000-1100-0000A0504B00}"/>
            </a:ext>
          </a:extLst>
        </xdr:cNvPr>
        <xdr:cNvGrpSpPr>
          <a:grpSpLocks/>
        </xdr:cNvGrpSpPr>
      </xdr:nvGrpSpPr>
      <xdr:grpSpPr bwMode="auto">
        <a:xfrm>
          <a:off x="4067175" y="10029825"/>
          <a:ext cx="266700" cy="0"/>
          <a:chOff x="466" y="3952"/>
          <a:chExt cx="28" cy="16"/>
        </a:xfrm>
      </xdr:grpSpPr>
      <xdr:sp macro="" textlink="">
        <xdr:nvSpPr>
          <xdr:cNvPr id="4936888" name="Line 6161">
            <a:extLst>
              <a:ext uri="{FF2B5EF4-FFF2-40B4-BE49-F238E27FC236}">
                <a16:creationId xmlns:a16="http://schemas.microsoft.com/office/drawing/2014/main" id="{00000000-0008-0000-1100-0000B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89" name="Line 6162">
            <a:extLst>
              <a:ext uri="{FF2B5EF4-FFF2-40B4-BE49-F238E27FC236}">
                <a16:creationId xmlns:a16="http://schemas.microsoft.com/office/drawing/2014/main" id="{00000000-0008-0000-1100-0000B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5841" name="Group 6163">
          <a:extLst>
            <a:ext uri="{FF2B5EF4-FFF2-40B4-BE49-F238E27FC236}">
              <a16:creationId xmlns:a16="http://schemas.microsoft.com/office/drawing/2014/main" id="{00000000-0008-0000-1100-0000A1504B00}"/>
            </a:ext>
          </a:extLst>
        </xdr:cNvPr>
        <xdr:cNvGrpSpPr>
          <a:grpSpLocks/>
        </xdr:cNvGrpSpPr>
      </xdr:nvGrpSpPr>
      <xdr:grpSpPr bwMode="auto">
        <a:xfrm>
          <a:off x="4057650" y="10029825"/>
          <a:ext cx="266700" cy="0"/>
          <a:chOff x="466" y="3952"/>
          <a:chExt cx="28" cy="16"/>
        </a:xfrm>
      </xdr:grpSpPr>
      <xdr:sp macro="" textlink="">
        <xdr:nvSpPr>
          <xdr:cNvPr id="4936886" name="Line 6164">
            <a:extLst>
              <a:ext uri="{FF2B5EF4-FFF2-40B4-BE49-F238E27FC236}">
                <a16:creationId xmlns:a16="http://schemas.microsoft.com/office/drawing/2014/main" id="{00000000-0008-0000-1100-0000B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87" name="Line 6165">
            <a:extLst>
              <a:ext uri="{FF2B5EF4-FFF2-40B4-BE49-F238E27FC236}">
                <a16:creationId xmlns:a16="http://schemas.microsoft.com/office/drawing/2014/main" id="{00000000-0008-0000-1100-0000B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42" name="Group 6166">
          <a:extLst>
            <a:ext uri="{FF2B5EF4-FFF2-40B4-BE49-F238E27FC236}">
              <a16:creationId xmlns:a16="http://schemas.microsoft.com/office/drawing/2014/main" id="{00000000-0008-0000-1100-0000A2504B00}"/>
            </a:ext>
          </a:extLst>
        </xdr:cNvPr>
        <xdr:cNvGrpSpPr>
          <a:grpSpLocks/>
        </xdr:cNvGrpSpPr>
      </xdr:nvGrpSpPr>
      <xdr:grpSpPr bwMode="auto">
        <a:xfrm>
          <a:off x="4114800" y="10029825"/>
          <a:ext cx="238125" cy="0"/>
          <a:chOff x="466" y="3952"/>
          <a:chExt cx="28" cy="16"/>
        </a:xfrm>
      </xdr:grpSpPr>
      <xdr:sp macro="" textlink="">
        <xdr:nvSpPr>
          <xdr:cNvPr id="4936884" name="Line 6167">
            <a:extLst>
              <a:ext uri="{FF2B5EF4-FFF2-40B4-BE49-F238E27FC236}">
                <a16:creationId xmlns:a16="http://schemas.microsoft.com/office/drawing/2014/main" id="{00000000-0008-0000-1100-0000B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85" name="Line 6168">
            <a:extLst>
              <a:ext uri="{FF2B5EF4-FFF2-40B4-BE49-F238E27FC236}">
                <a16:creationId xmlns:a16="http://schemas.microsoft.com/office/drawing/2014/main" id="{00000000-0008-0000-1100-0000B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43" name="Group 6169">
          <a:extLst>
            <a:ext uri="{FF2B5EF4-FFF2-40B4-BE49-F238E27FC236}">
              <a16:creationId xmlns:a16="http://schemas.microsoft.com/office/drawing/2014/main" id="{00000000-0008-0000-1100-0000A3504B00}"/>
            </a:ext>
          </a:extLst>
        </xdr:cNvPr>
        <xdr:cNvGrpSpPr>
          <a:grpSpLocks/>
        </xdr:cNvGrpSpPr>
      </xdr:nvGrpSpPr>
      <xdr:grpSpPr bwMode="auto">
        <a:xfrm>
          <a:off x="4114800" y="10029825"/>
          <a:ext cx="238125" cy="0"/>
          <a:chOff x="466" y="3952"/>
          <a:chExt cx="28" cy="16"/>
        </a:xfrm>
      </xdr:grpSpPr>
      <xdr:sp macro="" textlink="">
        <xdr:nvSpPr>
          <xdr:cNvPr id="4936882" name="Line 6170">
            <a:extLst>
              <a:ext uri="{FF2B5EF4-FFF2-40B4-BE49-F238E27FC236}">
                <a16:creationId xmlns:a16="http://schemas.microsoft.com/office/drawing/2014/main" id="{00000000-0008-0000-1100-0000B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83" name="Line 6171">
            <a:extLst>
              <a:ext uri="{FF2B5EF4-FFF2-40B4-BE49-F238E27FC236}">
                <a16:creationId xmlns:a16="http://schemas.microsoft.com/office/drawing/2014/main" id="{00000000-0008-0000-1100-0000B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44" name="Group 6172">
          <a:extLst>
            <a:ext uri="{FF2B5EF4-FFF2-40B4-BE49-F238E27FC236}">
              <a16:creationId xmlns:a16="http://schemas.microsoft.com/office/drawing/2014/main" id="{00000000-0008-0000-1100-0000A4504B00}"/>
            </a:ext>
          </a:extLst>
        </xdr:cNvPr>
        <xdr:cNvGrpSpPr>
          <a:grpSpLocks/>
        </xdr:cNvGrpSpPr>
      </xdr:nvGrpSpPr>
      <xdr:grpSpPr bwMode="auto">
        <a:xfrm>
          <a:off x="4114800" y="10029825"/>
          <a:ext cx="238125" cy="0"/>
          <a:chOff x="466" y="3952"/>
          <a:chExt cx="28" cy="16"/>
        </a:xfrm>
      </xdr:grpSpPr>
      <xdr:sp macro="" textlink="">
        <xdr:nvSpPr>
          <xdr:cNvPr id="4936880" name="Line 6173">
            <a:extLst>
              <a:ext uri="{FF2B5EF4-FFF2-40B4-BE49-F238E27FC236}">
                <a16:creationId xmlns:a16="http://schemas.microsoft.com/office/drawing/2014/main" id="{00000000-0008-0000-1100-0000B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81" name="Line 6174">
            <a:extLst>
              <a:ext uri="{FF2B5EF4-FFF2-40B4-BE49-F238E27FC236}">
                <a16:creationId xmlns:a16="http://schemas.microsoft.com/office/drawing/2014/main" id="{00000000-0008-0000-1100-0000B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45" name="Group 6175">
          <a:extLst>
            <a:ext uri="{FF2B5EF4-FFF2-40B4-BE49-F238E27FC236}">
              <a16:creationId xmlns:a16="http://schemas.microsoft.com/office/drawing/2014/main" id="{00000000-0008-0000-1100-0000A5504B00}"/>
            </a:ext>
          </a:extLst>
        </xdr:cNvPr>
        <xdr:cNvGrpSpPr>
          <a:grpSpLocks/>
        </xdr:cNvGrpSpPr>
      </xdr:nvGrpSpPr>
      <xdr:grpSpPr bwMode="auto">
        <a:xfrm>
          <a:off x="4114800" y="10029825"/>
          <a:ext cx="238125" cy="0"/>
          <a:chOff x="466" y="3952"/>
          <a:chExt cx="28" cy="16"/>
        </a:xfrm>
      </xdr:grpSpPr>
      <xdr:sp macro="" textlink="">
        <xdr:nvSpPr>
          <xdr:cNvPr id="4936878" name="Line 6176">
            <a:extLst>
              <a:ext uri="{FF2B5EF4-FFF2-40B4-BE49-F238E27FC236}">
                <a16:creationId xmlns:a16="http://schemas.microsoft.com/office/drawing/2014/main" id="{00000000-0008-0000-1100-0000A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79" name="Line 6177">
            <a:extLst>
              <a:ext uri="{FF2B5EF4-FFF2-40B4-BE49-F238E27FC236}">
                <a16:creationId xmlns:a16="http://schemas.microsoft.com/office/drawing/2014/main" id="{00000000-0008-0000-1100-0000A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46" name="Group 6178">
          <a:extLst>
            <a:ext uri="{FF2B5EF4-FFF2-40B4-BE49-F238E27FC236}">
              <a16:creationId xmlns:a16="http://schemas.microsoft.com/office/drawing/2014/main" id="{00000000-0008-0000-1100-0000A6504B00}"/>
            </a:ext>
          </a:extLst>
        </xdr:cNvPr>
        <xdr:cNvGrpSpPr>
          <a:grpSpLocks/>
        </xdr:cNvGrpSpPr>
      </xdr:nvGrpSpPr>
      <xdr:grpSpPr bwMode="auto">
        <a:xfrm>
          <a:off x="4114800" y="10029825"/>
          <a:ext cx="238125" cy="0"/>
          <a:chOff x="466" y="3952"/>
          <a:chExt cx="28" cy="16"/>
        </a:xfrm>
      </xdr:grpSpPr>
      <xdr:sp macro="" textlink="">
        <xdr:nvSpPr>
          <xdr:cNvPr id="4936876" name="Line 6179">
            <a:extLst>
              <a:ext uri="{FF2B5EF4-FFF2-40B4-BE49-F238E27FC236}">
                <a16:creationId xmlns:a16="http://schemas.microsoft.com/office/drawing/2014/main" id="{00000000-0008-0000-1100-0000A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77" name="Line 6180">
            <a:extLst>
              <a:ext uri="{FF2B5EF4-FFF2-40B4-BE49-F238E27FC236}">
                <a16:creationId xmlns:a16="http://schemas.microsoft.com/office/drawing/2014/main" id="{00000000-0008-0000-1100-0000A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47" name="Group 6181">
          <a:extLst>
            <a:ext uri="{FF2B5EF4-FFF2-40B4-BE49-F238E27FC236}">
              <a16:creationId xmlns:a16="http://schemas.microsoft.com/office/drawing/2014/main" id="{00000000-0008-0000-1100-0000A7504B00}"/>
            </a:ext>
          </a:extLst>
        </xdr:cNvPr>
        <xdr:cNvGrpSpPr>
          <a:grpSpLocks/>
        </xdr:cNvGrpSpPr>
      </xdr:nvGrpSpPr>
      <xdr:grpSpPr bwMode="auto">
        <a:xfrm>
          <a:off x="4114800" y="10029825"/>
          <a:ext cx="238125" cy="0"/>
          <a:chOff x="466" y="3952"/>
          <a:chExt cx="28" cy="16"/>
        </a:xfrm>
      </xdr:grpSpPr>
      <xdr:sp macro="" textlink="">
        <xdr:nvSpPr>
          <xdr:cNvPr id="4936874" name="Line 6182">
            <a:extLst>
              <a:ext uri="{FF2B5EF4-FFF2-40B4-BE49-F238E27FC236}">
                <a16:creationId xmlns:a16="http://schemas.microsoft.com/office/drawing/2014/main" id="{00000000-0008-0000-1100-0000A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75" name="Line 6183">
            <a:extLst>
              <a:ext uri="{FF2B5EF4-FFF2-40B4-BE49-F238E27FC236}">
                <a16:creationId xmlns:a16="http://schemas.microsoft.com/office/drawing/2014/main" id="{00000000-0008-0000-1100-0000A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5848" name="Group 6184">
          <a:extLst>
            <a:ext uri="{FF2B5EF4-FFF2-40B4-BE49-F238E27FC236}">
              <a16:creationId xmlns:a16="http://schemas.microsoft.com/office/drawing/2014/main" id="{00000000-0008-0000-1100-0000A8504B00}"/>
            </a:ext>
          </a:extLst>
        </xdr:cNvPr>
        <xdr:cNvGrpSpPr>
          <a:grpSpLocks/>
        </xdr:cNvGrpSpPr>
      </xdr:nvGrpSpPr>
      <xdr:grpSpPr bwMode="auto">
        <a:xfrm>
          <a:off x="3990975" y="10029825"/>
          <a:ext cx="228600" cy="0"/>
          <a:chOff x="466" y="3952"/>
          <a:chExt cx="28" cy="16"/>
        </a:xfrm>
      </xdr:grpSpPr>
      <xdr:sp macro="" textlink="">
        <xdr:nvSpPr>
          <xdr:cNvPr id="4936872" name="Line 6185">
            <a:extLst>
              <a:ext uri="{FF2B5EF4-FFF2-40B4-BE49-F238E27FC236}">
                <a16:creationId xmlns:a16="http://schemas.microsoft.com/office/drawing/2014/main" id="{00000000-0008-0000-1100-0000A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73" name="Line 6186">
            <a:extLst>
              <a:ext uri="{FF2B5EF4-FFF2-40B4-BE49-F238E27FC236}">
                <a16:creationId xmlns:a16="http://schemas.microsoft.com/office/drawing/2014/main" id="{00000000-0008-0000-1100-0000A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49" name="Group 6187">
          <a:extLst>
            <a:ext uri="{FF2B5EF4-FFF2-40B4-BE49-F238E27FC236}">
              <a16:creationId xmlns:a16="http://schemas.microsoft.com/office/drawing/2014/main" id="{00000000-0008-0000-1100-0000A9504B00}"/>
            </a:ext>
          </a:extLst>
        </xdr:cNvPr>
        <xdr:cNvGrpSpPr>
          <a:grpSpLocks/>
        </xdr:cNvGrpSpPr>
      </xdr:nvGrpSpPr>
      <xdr:grpSpPr bwMode="auto">
        <a:xfrm>
          <a:off x="4114800" y="10029825"/>
          <a:ext cx="228600" cy="0"/>
          <a:chOff x="466" y="3952"/>
          <a:chExt cx="28" cy="16"/>
        </a:xfrm>
      </xdr:grpSpPr>
      <xdr:sp macro="" textlink="">
        <xdr:nvSpPr>
          <xdr:cNvPr id="4936870" name="Line 6188">
            <a:extLst>
              <a:ext uri="{FF2B5EF4-FFF2-40B4-BE49-F238E27FC236}">
                <a16:creationId xmlns:a16="http://schemas.microsoft.com/office/drawing/2014/main" id="{00000000-0008-0000-1100-0000A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71" name="Line 6189">
            <a:extLst>
              <a:ext uri="{FF2B5EF4-FFF2-40B4-BE49-F238E27FC236}">
                <a16:creationId xmlns:a16="http://schemas.microsoft.com/office/drawing/2014/main" id="{00000000-0008-0000-1100-0000A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50" name="Group 6190">
          <a:extLst>
            <a:ext uri="{FF2B5EF4-FFF2-40B4-BE49-F238E27FC236}">
              <a16:creationId xmlns:a16="http://schemas.microsoft.com/office/drawing/2014/main" id="{00000000-0008-0000-1100-0000AA504B00}"/>
            </a:ext>
          </a:extLst>
        </xdr:cNvPr>
        <xdr:cNvGrpSpPr>
          <a:grpSpLocks/>
        </xdr:cNvGrpSpPr>
      </xdr:nvGrpSpPr>
      <xdr:grpSpPr bwMode="auto">
        <a:xfrm>
          <a:off x="4114800" y="10029825"/>
          <a:ext cx="228600" cy="0"/>
          <a:chOff x="466" y="3952"/>
          <a:chExt cx="28" cy="16"/>
        </a:xfrm>
      </xdr:grpSpPr>
      <xdr:sp macro="" textlink="">
        <xdr:nvSpPr>
          <xdr:cNvPr id="4936868" name="Line 6191">
            <a:extLst>
              <a:ext uri="{FF2B5EF4-FFF2-40B4-BE49-F238E27FC236}">
                <a16:creationId xmlns:a16="http://schemas.microsoft.com/office/drawing/2014/main" id="{00000000-0008-0000-1100-0000A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69" name="Line 6192">
            <a:extLst>
              <a:ext uri="{FF2B5EF4-FFF2-40B4-BE49-F238E27FC236}">
                <a16:creationId xmlns:a16="http://schemas.microsoft.com/office/drawing/2014/main" id="{00000000-0008-0000-1100-0000A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51" name="Group 6193">
          <a:extLst>
            <a:ext uri="{FF2B5EF4-FFF2-40B4-BE49-F238E27FC236}">
              <a16:creationId xmlns:a16="http://schemas.microsoft.com/office/drawing/2014/main" id="{00000000-0008-0000-1100-0000AB504B00}"/>
            </a:ext>
          </a:extLst>
        </xdr:cNvPr>
        <xdr:cNvGrpSpPr>
          <a:grpSpLocks/>
        </xdr:cNvGrpSpPr>
      </xdr:nvGrpSpPr>
      <xdr:grpSpPr bwMode="auto">
        <a:xfrm>
          <a:off x="4114800" y="10029825"/>
          <a:ext cx="238125" cy="0"/>
          <a:chOff x="466" y="3952"/>
          <a:chExt cx="28" cy="16"/>
        </a:xfrm>
      </xdr:grpSpPr>
      <xdr:sp macro="" textlink="">
        <xdr:nvSpPr>
          <xdr:cNvPr id="4936866" name="Line 6194">
            <a:extLst>
              <a:ext uri="{FF2B5EF4-FFF2-40B4-BE49-F238E27FC236}">
                <a16:creationId xmlns:a16="http://schemas.microsoft.com/office/drawing/2014/main" id="{00000000-0008-0000-1100-0000A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67" name="Line 6195">
            <a:extLst>
              <a:ext uri="{FF2B5EF4-FFF2-40B4-BE49-F238E27FC236}">
                <a16:creationId xmlns:a16="http://schemas.microsoft.com/office/drawing/2014/main" id="{00000000-0008-0000-1100-0000A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52" name="Group 6196">
          <a:extLst>
            <a:ext uri="{FF2B5EF4-FFF2-40B4-BE49-F238E27FC236}">
              <a16:creationId xmlns:a16="http://schemas.microsoft.com/office/drawing/2014/main" id="{00000000-0008-0000-1100-0000AC504B00}"/>
            </a:ext>
          </a:extLst>
        </xdr:cNvPr>
        <xdr:cNvGrpSpPr>
          <a:grpSpLocks/>
        </xdr:cNvGrpSpPr>
      </xdr:nvGrpSpPr>
      <xdr:grpSpPr bwMode="auto">
        <a:xfrm>
          <a:off x="4114800" y="10029825"/>
          <a:ext cx="228600" cy="0"/>
          <a:chOff x="466" y="3952"/>
          <a:chExt cx="28" cy="16"/>
        </a:xfrm>
      </xdr:grpSpPr>
      <xdr:sp macro="" textlink="">
        <xdr:nvSpPr>
          <xdr:cNvPr id="4936864" name="Line 6197">
            <a:extLst>
              <a:ext uri="{FF2B5EF4-FFF2-40B4-BE49-F238E27FC236}">
                <a16:creationId xmlns:a16="http://schemas.microsoft.com/office/drawing/2014/main" id="{00000000-0008-0000-1100-0000A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65" name="Line 6198">
            <a:extLst>
              <a:ext uri="{FF2B5EF4-FFF2-40B4-BE49-F238E27FC236}">
                <a16:creationId xmlns:a16="http://schemas.microsoft.com/office/drawing/2014/main" id="{00000000-0008-0000-1100-0000A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53" name="Group 6199">
          <a:extLst>
            <a:ext uri="{FF2B5EF4-FFF2-40B4-BE49-F238E27FC236}">
              <a16:creationId xmlns:a16="http://schemas.microsoft.com/office/drawing/2014/main" id="{00000000-0008-0000-1100-0000AD504B00}"/>
            </a:ext>
          </a:extLst>
        </xdr:cNvPr>
        <xdr:cNvGrpSpPr>
          <a:grpSpLocks/>
        </xdr:cNvGrpSpPr>
      </xdr:nvGrpSpPr>
      <xdr:grpSpPr bwMode="auto">
        <a:xfrm>
          <a:off x="4114800" y="10029825"/>
          <a:ext cx="228600" cy="0"/>
          <a:chOff x="466" y="3952"/>
          <a:chExt cx="28" cy="16"/>
        </a:xfrm>
      </xdr:grpSpPr>
      <xdr:sp macro="" textlink="">
        <xdr:nvSpPr>
          <xdr:cNvPr id="4936862" name="Line 6200">
            <a:extLst>
              <a:ext uri="{FF2B5EF4-FFF2-40B4-BE49-F238E27FC236}">
                <a16:creationId xmlns:a16="http://schemas.microsoft.com/office/drawing/2014/main" id="{00000000-0008-0000-1100-00009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63" name="Line 6201">
            <a:extLst>
              <a:ext uri="{FF2B5EF4-FFF2-40B4-BE49-F238E27FC236}">
                <a16:creationId xmlns:a16="http://schemas.microsoft.com/office/drawing/2014/main" id="{00000000-0008-0000-1100-00009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54" name="Group 6202">
          <a:extLst>
            <a:ext uri="{FF2B5EF4-FFF2-40B4-BE49-F238E27FC236}">
              <a16:creationId xmlns:a16="http://schemas.microsoft.com/office/drawing/2014/main" id="{00000000-0008-0000-1100-0000AE504B00}"/>
            </a:ext>
          </a:extLst>
        </xdr:cNvPr>
        <xdr:cNvGrpSpPr>
          <a:grpSpLocks/>
        </xdr:cNvGrpSpPr>
      </xdr:nvGrpSpPr>
      <xdr:grpSpPr bwMode="auto">
        <a:xfrm>
          <a:off x="4114800" y="10029825"/>
          <a:ext cx="238125" cy="0"/>
          <a:chOff x="466" y="3952"/>
          <a:chExt cx="28" cy="16"/>
        </a:xfrm>
      </xdr:grpSpPr>
      <xdr:sp macro="" textlink="">
        <xdr:nvSpPr>
          <xdr:cNvPr id="4936860" name="Line 6203">
            <a:extLst>
              <a:ext uri="{FF2B5EF4-FFF2-40B4-BE49-F238E27FC236}">
                <a16:creationId xmlns:a16="http://schemas.microsoft.com/office/drawing/2014/main" id="{00000000-0008-0000-1100-00009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61" name="Line 6204">
            <a:extLst>
              <a:ext uri="{FF2B5EF4-FFF2-40B4-BE49-F238E27FC236}">
                <a16:creationId xmlns:a16="http://schemas.microsoft.com/office/drawing/2014/main" id="{00000000-0008-0000-1100-00009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55" name="Group 6205">
          <a:extLst>
            <a:ext uri="{FF2B5EF4-FFF2-40B4-BE49-F238E27FC236}">
              <a16:creationId xmlns:a16="http://schemas.microsoft.com/office/drawing/2014/main" id="{00000000-0008-0000-1100-0000AF504B00}"/>
            </a:ext>
          </a:extLst>
        </xdr:cNvPr>
        <xdr:cNvGrpSpPr>
          <a:grpSpLocks/>
        </xdr:cNvGrpSpPr>
      </xdr:nvGrpSpPr>
      <xdr:grpSpPr bwMode="auto">
        <a:xfrm>
          <a:off x="4695825" y="10029825"/>
          <a:ext cx="266700" cy="0"/>
          <a:chOff x="466" y="3952"/>
          <a:chExt cx="28" cy="16"/>
        </a:xfrm>
      </xdr:grpSpPr>
      <xdr:sp macro="" textlink="">
        <xdr:nvSpPr>
          <xdr:cNvPr id="4936858" name="Line 6206">
            <a:extLst>
              <a:ext uri="{FF2B5EF4-FFF2-40B4-BE49-F238E27FC236}">
                <a16:creationId xmlns:a16="http://schemas.microsoft.com/office/drawing/2014/main" id="{00000000-0008-0000-1100-00009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59" name="Line 6207">
            <a:extLst>
              <a:ext uri="{FF2B5EF4-FFF2-40B4-BE49-F238E27FC236}">
                <a16:creationId xmlns:a16="http://schemas.microsoft.com/office/drawing/2014/main" id="{00000000-0008-0000-1100-00009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56" name="Group 6208">
          <a:extLst>
            <a:ext uri="{FF2B5EF4-FFF2-40B4-BE49-F238E27FC236}">
              <a16:creationId xmlns:a16="http://schemas.microsoft.com/office/drawing/2014/main" id="{00000000-0008-0000-1100-0000B0504B00}"/>
            </a:ext>
          </a:extLst>
        </xdr:cNvPr>
        <xdr:cNvGrpSpPr>
          <a:grpSpLocks/>
        </xdr:cNvGrpSpPr>
      </xdr:nvGrpSpPr>
      <xdr:grpSpPr bwMode="auto">
        <a:xfrm>
          <a:off x="4695825" y="10029825"/>
          <a:ext cx="266700" cy="0"/>
          <a:chOff x="466" y="3952"/>
          <a:chExt cx="28" cy="16"/>
        </a:xfrm>
      </xdr:grpSpPr>
      <xdr:sp macro="" textlink="">
        <xdr:nvSpPr>
          <xdr:cNvPr id="4936856" name="Line 6209">
            <a:extLst>
              <a:ext uri="{FF2B5EF4-FFF2-40B4-BE49-F238E27FC236}">
                <a16:creationId xmlns:a16="http://schemas.microsoft.com/office/drawing/2014/main" id="{00000000-0008-0000-1100-00009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57" name="Line 6210">
            <a:extLst>
              <a:ext uri="{FF2B5EF4-FFF2-40B4-BE49-F238E27FC236}">
                <a16:creationId xmlns:a16="http://schemas.microsoft.com/office/drawing/2014/main" id="{00000000-0008-0000-1100-00009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57" name="Group 6211">
          <a:extLst>
            <a:ext uri="{FF2B5EF4-FFF2-40B4-BE49-F238E27FC236}">
              <a16:creationId xmlns:a16="http://schemas.microsoft.com/office/drawing/2014/main" id="{00000000-0008-0000-1100-0000B1504B00}"/>
            </a:ext>
          </a:extLst>
        </xdr:cNvPr>
        <xdr:cNvGrpSpPr>
          <a:grpSpLocks/>
        </xdr:cNvGrpSpPr>
      </xdr:nvGrpSpPr>
      <xdr:grpSpPr bwMode="auto">
        <a:xfrm>
          <a:off x="4695825" y="10029825"/>
          <a:ext cx="266700" cy="0"/>
          <a:chOff x="466" y="3952"/>
          <a:chExt cx="28" cy="16"/>
        </a:xfrm>
      </xdr:grpSpPr>
      <xdr:sp macro="" textlink="">
        <xdr:nvSpPr>
          <xdr:cNvPr id="4936854" name="Line 6212">
            <a:extLst>
              <a:ext uri="{FF2B5EF4-FFF2-40B4-BE49-F238E27FC236}">
                <a16:creationId xmlns:a16="http://schemas.microsoft.com/office/drawing/2014/main" id="{00000000-0008-0000-1100-00009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55" name="Line 6213">
            <a:extLst>
              <a:ext uri="{FF2B5EF4-FFF2-40B4-BE49-F238E27FC236}">
                <a16:creationId xmlns:a16="http://schemas.microsoft.com/office/drawing/2014/main" id="{00000000-0008-0000-1100-00009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858" name="Group 6214">
          <a:extLst>
            <a:ext uri="{FF2B5EF4-FFF2-40B4-BE49-F238E27FC236}">
              <a16:creationId xmlns:a16="http://schemas.microsoft.com/office/drawing/2014/main" id="{00000000-0008-0000-1100-0000B2504B00}"/>
            </a:ext>
          </a:extLst>
        </xdr:cNvPr>
        <xdr:cNvGrpSpPr>
          <a:grpSpLocks/>
        </xdr:cNvGrpSpPr>
      </xdr:nvGrpSpPr>
      <xdr:grpSpPr bwMode="auto">
        <a:xfrm>
          <a:off x="5476875" y="10029825"/>
          <a:ext cx="266700" cy="0"/>
          <a:chOff x="466" y="3952"/>
          <a:chExt cx="28" cy="16"/>
        </a:xfrm>
      </xdr:grpSpPr>
      <xdr:sp macro="" textlink="">
        <xdr:nvSpPr>
          <xdr:cNvPr id="4936852" name="Line 6215">
            <a:extLst>
              <a:ext uri="{FF2B5EF4-FFF2-40B4-BE49-F238E27FC236}">
                <a16:creationId xmlns:a16="http://schemas.microsoft.com/office/drawing/2014/main" id="{00000000-0008-0000-1100-00009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53" name="Line 6216">
            <a:extLst>
              <a:ext uri="{FF2B5EF4-FFF2-40B4-BE49-F238E27FC236}">
                <a16:creationId xmlns:a16="http://schemas.microsoft.com/office/drawing/2014/main" id="{00000000-0008-0000-1100-00009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859" name="Group 6217">
          <a:extLst>
            <a:ext uri="{FF2B5EF4-FFF2-40B4-BE49-F238E27FC236}">
              <a16:creationId xmlns:a16="http://schemas.microsoft.com/office/drawing/2014/main" id="{00000000-0008-0000-1100-0000B3504B00}"/>
            </a:ext>
          </a:extLst>
        </xdr:cNvPr>
        <xdr:cNvGrpSpPr>
          <a:grpSpLocks/>
        </xdr:cNvGrpSpPr>
      </xdr:nvGrpSpPr>
      <xdr:grpSpPr bwMode="auto">
        <a:xfrm>
          <a:off x="5476875" y="10029825"/>
          <a:ext cx="266700" cy="0"/>
          <a:chOff x="466" y="3952"/>
          <a:chExt cx="28" cy="16"/>
        </a:xfrm>
      </xdr:grpSpPr>
      <xdr:sp macro="" textlink="">
        <xdr:nvSpPr>
          <xdr:cNvPr id="4936850" name="Line 6218">
            <a:extLst>
              <a:ext uri="{FF2B5EF4-FFF2-40B4-BE49-F238E27FC236}">
                <a16:creationId xmlns:a16="http://schemas.microsoft.com/office/drawing/2014/main" id="{00000000-0008-0000-1100-00009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51" name="Line 6219">
            <a:extLst>
              <a:ext uri="{FF2B5EF4-FFF2-40B4-BE49-F238E27FC236}">
                <a16:creationId xmlns:a16="http://schemas.microsoft.com/office/drawing/2014/main" id="{00000000-0008-0000-1100-00009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860" name="Group 6220">
          <a:extLst>
            <a:ext uri="{FF2B5EF4-FFF2-40B4-BE49-F238E27FC236}">
              <a16:creationId xmlns:a16="http://schemas.microsoft.com/office/drawing/2014/main" id="{00000000-0008-0000-1100-0000B4504B00}"/>
            </a:ext>
          </a:extLst>
        </xdr:cNvPr>
        <xdr:cNvGrpSpPr>
          <a:grpSpLocks/>
        </xdr:cNvGrpSpPr>
      </xdr:nvGrpSpPr>
      <xdr:grpSpPr bwMode="auto">
        <a:xfrm>
          <a:off x="5476875" y="10029825"/>
          <a:ext cx="266700" cy="0"/>
          <a:chOff x="466" y="3952"/>
          <a:chExt cx="28" cy="16"/>
        </a:xfrm>
      </xdr:grpSpPr>
      <xdr:sp macro="" textlink="">
        <xdr:nvSpPr>
          <xdr:cNvPr id="4936848" name="Line 6221">
            <a:extLst>
              <a:ext uri="{FF2B5EF4-FFF2-40B4-BE49-F238E27FC236}">
                <a16:creationId xmlns:a16="http://schemas.microsoft.com/office/drawing/2014/main" id="{00000000-0008-0000-1100-00009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49" name="Line 6222">
            <a:extLst>
              <a:ext uri="{FF2B5EF4-FFF2-40B4-BE49-F238E27FC236}">
                <a16:creationId xmlns:a16="http://schemas.microsoft.com/office/drawing/2014/main" id="{00000000-0008-0000-1100-00009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861" name="Group 6223">
          <a:extLst>
            <a:ext uri="{FF2B5EF4-FFF2-40B4-BE49-F238E27FC236}">
              <a16:creationId xmlns:a16="http://schemas.microsoft.com/office/drawing/2014/main" id="{00000000-0008-0000-1100-0000B5504B00}"/>
            </a:ext>
          </a:extLst>
        </xdr:cNvPr>
        <xdr:cNvGrpSpPr>
          <a:grpSpLocks/>
        </xdr:cNvGrpSpPr>
      </xdr:nvGrpSpPr>
      <xdr:grpSpPr bwMode="auto">
        <a:xfrm>
          <a:off x="5476875" y="10029825"/>
          <a:ext cx="266700" cy="0"/>
          <a:chOff x="466" y="3952"/>
          <a:chExt cx="28" cy="16"/>
        </a:xfrm>
      </xdr:grpSpPr>
      <xdr:sp macro="" textlink="">
        <xdr:nvSpPr>
          <xdr:cNvPr id="4936846" name="Line 6224">
            <a:extLst>
              <a:ext uri="{FF2B5EF4-FFF2-40B4-BE49-F238E27FC236}">
                <a16:creationId xmlns:a16="http://schemas.microsoft.com/office/drawing/2014/main" id="{00000000-0008-0000-1100-00008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47" name="Line 6225">
            <a:extLst>
              <a:ext uri="{FF2B5EF4-FFF2-40B4-BE49-F238E27FC236}">
                <a16:creationId xmlns:a16="http://schemas.microsoft.com/office/drawing/2014/main" id="{00000000-0008-0000-1100-00008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862" name="Group 6226">
          <a:extLst>
            <a:ext uri="{FF2B5EF4-FFF2-40B4-BE49-F238E27FC236}">
              <a16:creationId xmlns:a16="http://schemas.microsoft.com/office/drawing/2014/main" id="{00000000-0008-0000-1100-0000B6504B00}"/>
            </a:ext>
          </a:extLst>
        </xdr:cNvPr>
        <xdr:cNvGrpSpPr>
          <a:grpSpLocks/>
        </xdr:cNvGrpSpPr>
      </xdr:nvGrpSpPr>
      <xdr:grpSpPr bwMode="auto">
        <a:xfrm>
          <a:off x="5476875" y="10029825"/>
          <a:ext cx="266700" cy="0"/>
          <a:chOff x="466" y="3952"/>
          <a:chExt cx="28" cy="16"/>
        </a:xfrm>
      </xdr:grpSpPr>
      <xdr:sp macro="" textlink="">
        <xdr:nvSpPr>
          <xdr:cNvPr id="4936844" name="Line 6227">
            <a:extLst>
              <a:ext uri="{FF2B5EF4-FFF2-40B4-BE49-F238E27FC236}">
                <a16:creationId xmlns:a16="http://schemas.microsoft.com/office/drawing/2014/main" id="{00000000-0008-0000-1100-00008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45" name="Line 6228">
            <a:extLst>
              <a:ext uri="{FF2B5EF4-FFF2-40B4-BE49-F238E27FC236}">
                <a16:creationId xmlns:a16="http://schemas.microsoft.com/office/drawing/2014/main" id="{00000000-0008-0000-1100-00008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63" name="Group 6229">
          <a:extLst>
            <a:ext uri="{FF2B5EF4-FFF2-40B4-BE49-F238E27FC236}">
              <a16:creationId xmlns:a16="http://schemas.microsoft.com/office/drawing/2014/main" id="{00000000-0008-0000-1100-0000B7504B00}"/>
            </a:ext>
          </a:extLst>
        </xdr:cNvPr>
        <xdr:cNvGrpSpPr>
          <a:grpSpLocks/>
        </xdr:cNvGrpSpPr>
      </xdr:nvGrpSpPr>
      <xdr:grpSpPr bwMode="auto">
        <a:xfrm>
          <a:off x="4114800" y="10029825"/>
          <a:ext cx="228600" cy="0"/>
          <a:chOff x="466" y="3952"/>
          <a:chExt cx="28" cy="16"/>
        </a:xfrm>
      </xdr:grpSpPr>
      <xdr:sp macro="" textlink="">
        <xdr:nvSpPr>
          <xdr:cNvPr id="4936842" name="Line 6230">
            <a:extLst>
              <a:ext uri="{FF2B5EF4-FFF2-40B4-BE49-F238E27FC236}">
                <a16:creationId xmlns:a16="http://schemas.microsoft.com/office/drawing/2014/main" id="{00000000-0008-0000-1100-00008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43" name="Line 6231">
            <a:extLst>
              <a:ext uri="{FF2B5EF4-FFF2-40B4-BE49-F238E27FC236}">
                <a16:creationId xmlns:a16="http://schemas.microsoft.com/office/drawing/2014/main" id="{00000000-0008-0000-1100-00008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64" name="Group 6232">
          <a:extLst>
            <a:ext uri="{FF2B5EF4-FFF2-40B4-BE49-F238E27FC236}">
              <a16:creationId xmlns:a16="http://schemas.microsoft.com/office/drawing/2014/main" id="{00000000-0008-0000-1100-0000B8504B00}"/>
            </a:ext>
          </a:extLst>
        </xdr:cNvPr>
        <xdr:cNvGrpSpPr>
          <a:grpSpLocks/>
        </xdr:cNvGrpSpPr>
      </xdr:nvGrpSpPr>
      <xdr:grpSpPr bwMode="auto">
        <a:xfrm>
          <a:off x="4695825" y="10029825"/>
          <a:ext cx="266700" cy="0"/>
          <a:chOff x="466" y="3952"/>
          <a:chExt cx="28" cy="16"/>
        </a:xfrm>
      </xdr:grpSpPr>
      <xdr:sp macro="" textlink="">
        <xdr:nvSpPr>
          <xdr:cNvPr id="4936840" name="Line 6233">
            <a:extLst>
              <a:ext uri="{FF2B5EF4-FFF2-40B4-BE49-F238E27FC236}">
                <a16:creationId xmlns:a16="http://schemas.microsoft.com/office/drawing/2014/main" id="{00000000-0008-0000-1100-00008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41" name="Line 6234">
            <a:extLst>
              <a:ext uri="{FF2B5EF4-FFF2-40B4-BE49-F238E27FC236}">
                <a16:creationId xmlns:a16="http://schemas.microsoft.com/office/drawing/2014/main" id="{00000000-0008-0000-1100-00008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65" name="Group 6235">
          <a:extLst>
            <a:ext uri="{FF2B5EF4-FFF2-40B4-BE49-F238E27FC236}">
              <a16:creationId xmlns:a16="http://schemas.microsoft.com/office/drawing/2014/main" id="{00000000-0008-0000-1100-0000B9504B00}"/>
            </a:ext>
          </a:extLst>
        </xdr:cNvPr>
        <xdr:cNvGrpSpPr>
          <a:grpSpLocks/>
        </xdr:cNvGrpSpPr>
      </xdr:nvGrpSpPr>
      <xdr:grpSpPr bwMode="auto">
        <a:xfrm>
          <a:off x="4114800" y="10029825"/>
          <a:ext cx="228600" cy="0"/>
          <a:chOff x="466" y="3952"/>
          <a:chExt cx="28" cy="16"/>
        </a:xfrm>
      </xdr:grpSpPr>
      <xdr:sp macro="" textlink="">
        <xdr:nvSpPr>
          <xdr:cNvPr id="4936838" name="Line 6236">
            <a:extLst>
              <a:ext uri="{FF2B5EF4-FFF2-40B4-BE49-F238E27FC236}">
                <a16:creationId xmlns:a16="http://schemas.microsoft.com/office/drawing/2014/main" id="{00000000-0008-0000-1100-00008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39" name="Line 6237">
            <a:extLst>
              <a:ext uri="{FF2B5EF4-FFF2-40B4-BE49-F238E27FC236}">
                <a16:creationId xmlns:a16="http://schemas.microsoft.com/office/drawing/2014/main" id="{00000000-0008-0000-1100-00008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66" name="Group 6238">
          <a:extLst>
            <a:ext uri="{FF2B5EF4-FFF2-40B4-BE49-F238E27FC236}">
              <a16:creationId xmlns:a16="http://schemas.microsoft.com/office/drawing/2014/main" id="{00000000-0008-0000-1100-0000BA504B00}"/>
            </a:ext>
          </a:extLst>
        </xdr:cNvPr>
        <xdr:cNvGrpSpPr>
          <a:grpSpLocks/>
        </xdr:cNvGrpSpPr>
      </xdr:nvGrpSpPr>
      <xdr:grpSpPr bwMode="auto">
        <a:xfrm>
          <a:off x="4695825" y="10029825"/>
          <a:ext cx="266700" cy="0"/>
          <a:chOff x="466" y="3952"/>
          <a:chExt cx="28" cy="16"/>
        </a:xfrm>
      </xdr:grpSpPr>
      <xdr:sp macro="" textlink="">
        <xdr:nvSpPr>
          <xdr:cNvPr id="4936836" name="Line 6239">
            <a:extLst>
              <a:ext uri="{FF2B5EF4-FFF2-40B4-BE49-F238E27FC236}">
                <a16:creationId xmlns:a16="http://schemas.microsoft.com/office/drawing/2014/main" id="{00000000-0008-0000-1100-00008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37" name="Line 6240">
            <a:extLst>
              <a:ext uri="{FF2B5EF4-FFF2-40B4-BE49-F238E27FC236}">
                <a16:creationId xmlns:a16="http://schemas.microsoft.com/office/drawing/2014/main" id="{00000000-0008-0000-1100-00008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67" name="Group 6241">
          <a:extLst>
            <a:ext uri="{FF2B5EF4-FFF2-40B4-BE49-F238E27FC236}">
              <a16:creationId xmlns:a16="http://schemas.microsoft.com/office/drawing/2014/main" id="{00000000-0008-0000-1100-0000BB504B00}"/>
            </a:ext>
          </a:extLst>
        </xdr:cNvPr>
        <xdr:cNvGrpSpPr>
          <a:grpSpLocks/>
        </xdr:cNvGrpSpPr>
      </xdr:nvGrpSpPr>
      <xdr:grpSpPr bwMode="auto">
        <a:xfrm>
          <a:off x="4114800" y="10029825"/>
          <a:ext cx="228600" cy="0"/>
          <a:chOff x="466" y="3952"/>
          <a:chExt cx="28" cy="16"/>
        </a:xfrm>
      </xdr:grpSpPr>
      <xdr:sp macro="" textlink="">
        <xdr:nvSpPr>
          <xdr:cNvPr id="4936834" name="Line 6242">
            <a:extLst>
              <a:ext uri="{FF2B5EF4-FFF2-40B4-BE49-F238E27FC236}">
                <a16:creationId xmlns:a16="http://schemas.microsoft.com/office/drawing/2014/main" id="{00000000-0008-0000-1100-00008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35" name="Line 6243">
            <a:extLst>
              <a:ext uri="{FF2B5EF4-FFF2-40B4-BE49-F238E27FC236}">
                <a16:creationId xmlns:a16="http://schemas.microsoft.com/office/drawing/2014/main" id="{00000000-0008-0000-1100-00008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68" name="Group 6244">
          <a:extLst>
            <a:ext uri="{FF2B5EF4-FFF2-40B4-BE49-F238E27FC236}">
              <a16:creationId xmlns:a16="http://schemas.microsoft.com/office/drawing/2014/main" id="{00000000-0008-0000-1100-0000BC504B00}"/>
            </a:ext>
          </a:extLst>
        </xdr:cNvPr>
        <xdr:cNvGrpSpPr>
          <a:grpSpLocks/>
        </xdr:cNvGrpSpPr>
      </xdr:nvGrpSpPr>
      <xdr:grpSpPr bwMode="auto">
        <a:xfrm>
          <a:off x="4695825" y="10029825"/>
          <a:ext cx="266700" cy="0"/>
          <a:chOff x="466" y="3952"/>
          <a:chExt cx="28" cy="16"/>
        </a:xfrm>
      </xdr:grpSpPr>
      <xdr:sp macro="" textlink="">
        <xdr:nvSpPr>
          <xdr:cNvPr id="4936832" name="Line 6245">
            <a:extLst>
              <a:ext uri="{FF2B5EF4-FFF2-40B4-BE49-F238E27FC236}">
                <a16:creationId xmlns:a16="http://schemas.microsoft.com/office/drawing/2014/main" id="{00000000-0008-0000-1100-00008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33" name="Line 6246">
            <a:extLst>
              <a:ext uri="{FF2B5EF4-FFF2-40B4-BE49-F238E27FC236}">
                <a16:creationId xmlns:a16="http://schemas.microsoft.com/office/drawing/2014/main" id="{00000000-0008-0000-1100-00008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69" name="Group 6247">
          <a:extLst>
            <a:ext uri="{FF2B5EF4-FFF2-40B4-BE49-F238E27FC236}">
              <a16:creationId xmlns:a16="http://schemas.microsoft.com/office/drawing/2014/main" id="{00000000-0008-0000-1100-0000BD504B00}"/>
            </a:ext>
          </a:extLst>
        </xdr:cNvPr>
        <xdr:cNvGrpSpPr>
          <a:grpSpLocks/>
        </xdr:cNvGrpSpPr>
      </xdr:nvGrpSpPr>
      <xdr:grpSpPr bwMode="auto">
        <a:xfrm>
          <a:off x="4114800" y="10029825"/>
          <a:ext cx="228600" cy="0"/>
          <a:chOff x="466" y="3952"/>
          <a:chExt cx="28" cy="16"/>
        </a:xfrm>
      </xdr:grpSpPr>
      <xdr:sp macro="" textlink="">
        <xdr:nvSpPr>
          <xdr:cNvPr id="4936830" name="Line 6248">
            <a:extLst>
              <a:ext uri="{FF2B5EF4-FFF2-40B4-BE49-F238E27FC236}">
                <a16:creationId xmlns:a16="http://schemas.microsoft.com/office/drawing/2014/main" id="{00000000-0008-0000-1100-00007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31" name="Line 6249">
            <a:extLst>
              <a:ext uri="{FF2B5EF4-FFF2-40B4-BE49-F238E27FC236}">
                <a16:creationId xmlns:a16="http://schemas.microsoft.com/office/drawing/2014/main" id="{00000000-0008-0000-1100-00007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70" name="Group 6250">
          <a:extLst>
            <a:ext uri="{FF2B5EF4-FFF2-40B4-BE49-F238E27FC236}">
              <a16:creationId xmlns:a16="http://schemas.microsoft.com/office/drawing/2014/main" id="{00000000-0008-0000-1100-0000BE504B00}"/>
            </a:ext>
          </a:extLst>
        </xdr:cNvPr>
        <xdr:cNvGrpSpPr>
          <a:grpSpLocks/>
        </xdr:cNvGrpSpPr>
      </xdr:nvGrpSpPr>
      <xdr:grpSpPr bwMode="auto">
        <a:xfrm>
          <a:off x="4695825" y="10029825"/>
          <a:ext cx="266700" cy="0"/>
          <a:chOff x="466" y="3952"/>
          <a:chExt cx="28" cy="16"/>
        </a:xfrm>
      </xdr:grpSpPr>
      <xdr:sp macro="" textlink="">
        <xdr:nvSpPr>
          <xdr:cNvPr id="4936828" name="Line 6251">
            <a:extLst>
              <a:ext uri="{FF2B5EF4-FFF2-40B4-BE49-F238E27FC236}">
                <a16:creationId xmlns:a16="http://schemas.microsoft.com/office/drawing/2014/main" id="{00000000-0008-0000-1100-00007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29" name="Line 6252">
            <a:extLst>
              <a:ext uri="{FF2B5EF4-FFF2-40B4-BE49-F238E27FC236}">
                <a16:creationId xmlns:a16="http://schemas.microsoft.com/office/drawing/2014/main" id="{00000000-0008-0000-1100-00007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71" name="Group 6253">
          <a:extLst>
            <a:ext uri="{FF2B5EF4-FFF2-40B4-BE49-F238E27FC236}">
              <a16:creationId xmlns:a16="http://schemas.microsoft.com/office/drawing/2014/main" id="{00000000-0008-0000-1100-0000BF504B00}"/>
            </a:ext>
          </a:extLst>
        </xdr:cNvPr>
        <xdr:cNvGrpSpPr>
          <a:grpSpLocks/>
        </xdr:cNvGrpSpPr>
      </xdr:nvGrpSpPr>
      <xdr:grpSpPr bwMode="auto">
        <a:xfrm>
          <a:off x="4114800" y="10029825"/>
          <a:ext cx="228600" cy="0"/>
          <a:chOff x="466" y="3952"/>
          <a:chExt cx="28" cy="16"/>
        </a:xfrm>
      </xdr:grpSpPr>
      <xdr:sp macro="" textlink="">
        <xdr:nvSpPr>
          <xdr:cNvPr id="4936826" name="Line 6254">
            <a:extLst>
              <a:ext uri="{FF2B5EF4-FFF2-40B4-BE49-F238E27FC236}">
                <a16:creationId xmlns:a16="http://schemas.microsoft.com/office/drawing/2014/main" id="{00000000-0008-0000-1100-00007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27" name="Line 6255">
            <a:extLst>
              <a:ext uri="{FF2B5EF4-FFF2-40B4-BE49-F238E27FC236}">
                <a16:creationId xmlns:a16="http://schemas.microsoft.com/office/drawing/2014/main" id="{00000000-0008-0000-1100-00007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72" name="Group 6256">
          <a:extLst>
            <a:ext uri="{FF2B5EF4-FFF2-40B4-BE49-F238E27FC236}">
              <a16:creationId xmlns:a16="http://schemas.microsoft.com/office/drawing/2014/main" id="{00000000-0008-0000-1100-0000C0504B00}"/>
            </a:ext>
          </a:extLst>
        </xdr:cNvPr>
        <xdr:cNvGrpSpPr>
          <a:grpSpLocks/>
        </xdr:cNvGrpSpPr>
      </xdr:nvGrpSpPr>
      <xdr:grpSpPr bwMode="auto">
        <a:xfrm>
          <a:off x="4114800" y="10029825"/>
          <a:ext cx="228600" cy="0"/>
          <a:chOff x="466" y="3952"/>
          <a:chExt cx="28" cy="16"/>
        </a:xfrm>
      </xdr:grpSpPr>
      <xdr:sp macro="" textlink="">
        <xdr:nvSpPr>
          <xdr:cNvPr id="4936824" name="Line 6257">
            <a:extLst>
              <a:ext uri="{FF2B5EF4-FFF2-40B4-BE49-F238E27FC236}">
                <a16:creationId xmlns:a16="http://schemas.microsoft.com/office/drawing/2014/main" id="{00000000-0008-0000-1100-00007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25" name="Line 6258">
            <a:extLst>
              <a:ext uri="{FF2B5EF4-FFF2-40B4-BE49-F238E27FC236}">
                <a16:creationId xmlns:a16="http://schemas.microsoft.com/office/drawing/2014/main" id="{00000000-0008-0000-1100-00007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73" name="Group 6259">
          <a:extLst>
            <a:ext uri="{FF2B5EF4-FFF2-40B4-BE49-F238E27FC236}">
              <a16:creationId xmlns:a16="http://schemas.microsoft.com/office/drawing/2014/main" id="{00000000-0008-0000-1100-0000C1504B00}"/>
            </a:ext>
          </a:extLst>
        </xdr:cNvPr>
        <xdr:cNvGrpSpPr>
          <a:grpSpLocks/>
        </xdr:cNvGrpSpPr>
      </xdr:nvGrpSpPr>
      <xdr:grpSpPr bwMode="auto">
        <a:xfrm>
          <a:off x="4114800" y="10029825"/>
          <a:ext cx="228600" cy="0"/>
          <a:chOff x="466" y="3952"/>
          <a:chExt cx="28" cy="16"/>
        </a:xfrm>
      </xdr:grpSpPr>
      <xdr:sp macro="" textlink="">
        <xdr:nvSpPr>
          <xdr:cNvPr id="4936822" name="Line 6260">
            <a:extLst>
              <a:ext uri="{FF2B5EF4-FFF2-40B4-BE49-F238E27FC236}">
                <a16:creationId xmlns:a16="http://schemas.microsoft.com/office/drawing/2014/main" id="{00000000-0008-0000-1100-00007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23" name="Line 6261">
            <a:extLst>
              <a:ext uri="{FF2B5EF4-FFF2-40B4-BE49-F238E27FC236}">
                <a16:creationId xmlns:a16="http://schemas.microsoft.com/office/drawing/2014/main" id="{00000000-0008-0000-1100-00007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74" name="Group 6262">
          <a:extLst>
            <a:ext uri="{FF2B5EF4-FFF2-40B4-BE49-F238E27FC236}">
              <a16:creationId xmlns:a16="http://schemas.microsoft.com/office/drawing/2014/main" id="{00000000-0008-0000-1100-0000C2504B00}"/>
            </a:ext>
          </a:extLst>
        </xdr:cNvPr>
        <xdr:cNvGrpSpPr>
          <a:grpSpLocks/>
        </xdr:cNvGrpSpPr>
      </xdr:nvGrpSpPr>
      <xdr:grpSpPr bwMode="auto">
        <a:xfrm>
          <a:off x="4114800" y="10029825"/>
          <a:ext cx="228600" cy="0"/>
          <a:chOff x="466" y="3952"/>
          <a:chExt cx="28" cy="16"/>
        </a:xfrm>
      </xdr:grpSpPr>
      <xdr:sp macro="" textlink="">
        <xdr:nvSpPr>
          <xdr:cNvPr id="4936820" name="Line 6263">
            <a:extLst>
              <a:ext uri="{FF2B5EF4-FFF2-40B4-BE49-F238E27FC236}">
                <a16:creationId xmlns:a16="http://schemas.microsoft.com/office/drawing/2014/main" id="{00000000-0008-0000-1100-00007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21" name="Line 6264">
            <a:extLst>
              <a:ext uri="{FF2B5EF4-FFF2-40B4-BE49-F238E27FC236}">
                <a16:creationId xmlns:a16="http://schemas.microsoft.com/office/drawing/2014/main" id="{00000000-0008-0000-1100-00007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75" name="Group 6265">
          <a:extLst>
            <a:ext uri="{FF2B5EF4-FFF2-40B4-BE49-F238E27FC236}">
              <a16:creationId xmlns:a16="http://schemas.microsoft.com/office/drawing/2014/main" id="{00000000-0008-0000-1100-0000C3504B00}"/>
            </a:ext>
          </a:extLst>
        </xdr:cNvPr>
        <xdr:cNvGrpSpPr>
          <a:grpSpLocks/>
        </xdr:cNvGrpSpPr>
      </xdr:nvGrpSpPr>
      <xdr:grpSpPr bwMode="auto">
        <a:xfrm>
          <a:off x="4114800" y="10029825"/>
          <a:ext cx="228600" cy="0"/>
          <a:chOff x="466" y="3952"/>
          <a:chExt cx="28" cy="16"/>
        </a:xfrm>
      </xdr:grpSpPr>
      <xdr:sp macro="" textlink="">
        <xdr:nvSpPr>
          <xdr:cNvPr id="4936818" name="Line 6266">
            <a:extLst>
              <a:ext uri="{FF2B5EF4-FFF2-40B4-BE49-F238E27FC236}">
                <a16:creationId xmlns:a16="http://schemas.microsoft.com/office/drawing/2014/main" id="{00000000-0008-0000-1100-00007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19" name="Line 6267">
            <a:extLst>
              <a:ext uri="{FF2B5EF4-FFF2-40B4-BE49-F238E27FC236}">
                <a16:creationId xmlns:a16="http://schemas.microsoft.com/office/drawing/2014/main" id="{00000000-0008-0000-1100-00007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76" name="Group 6268">
          <a:extLst>
            <a:ext uri="{FF2B5EF4-FFF2-40B4-BE49-F238E27FC236}">
              <a16:creationId xmlns:a16="http://schemas.microsoft.com/office/drawing/2014/main" id="{00000000-0008-0000-1100-0000C4504B00}"/>
            </a:ext>
          </a:extLst>
        </xdr:cNvPr>
        <xdr:cNvGrpSpPr>
          <a:grpSpLocks/>
        </xdr:cNvGrpSpPr>
      </xdr:nvGrpSpPr>
      <xdr:grpSpPr bwMode="auto">
        <a:xfrm>
          <a:off x="4695825" y="10029825"/>
          <a:ext cx="266700" cy="0"/>
          <a:chOff x="466" y="3952"/>
          <a:chExt cx="28" cy="16"/>
        </a:xfrm>
      </xdr:grpSpPr>
      <xdr:sp macro="" textlink="">
        <xdr:nvSpPr>
          <xdr:cNvPr id="4936816" name="Line 6269">
            <a:extLst>
              <a:ext uri="{FF2B5EF4-FFF2-40B4-BE49-F238E27FC236}">
                <a16:creationId xmlns:a16="http://schemas.microsoft.com/office/drawing/2014/main" id="{00000000-0008-0000-1100-00007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17" name="Line 6270">
            <a:extLst>
              <a:ext uri="{FF2B5EF4-FFF2-40B4-BE49-F238E27FC236}">
                <a16:creationId xmlns:a16="http://schemas.microsoft.com/office/drawing/2014/main" id="{00000000-0008-0000-1100-00007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77" name="Group 6271">
          <a:extLst>
            <a:ext uri="{FF2B5EF4-FFF2-40B4-BE49-F238E27FC236}">
              <a16:creationId xmlns:a16="http://schemas.microsoft.com/office/drawing/2014/main" id="{00000000-0008-0000-1100-0000C5504B00}"/>
            </a:ext>
          </a:extLst>
        </xdr:cNvPr>
        <xdr:cNvGrpSpPr>
          <a:grpSpLocks/>
        </xdr:cNvGrpSpPr>
      </xdr:nvGrpSpPr>
      <xdr:grpSpPr bwMode="auto">
        <a:xfrm>
          <a:off x="4695825" y="10029825"/>
          <a:ext cx="266700" cy="0"/>
          <a:chOff x="466" y="3952"/>
          <a:chExt cx="28" cy="16"/>
        </a:xfrm>
      </xdr:grpSpPr>
      <xdr:sp macro="" textlink="">
        <xdr:nvSpPr>
          <xdr:cNvPr id="4936814" name="Line 6272">
            <a:extLst>
              <a:ext uri="{FF2B5EF4-FFF2-40B4-BE49-F238E27FC236}">
                <a16:creationId xmlns:a16="http://schemas.microsoft.com/office/drawing/2014/main" id="{00000000-0008-0000-1100-00006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15" name="Line 6273">
            <a:extLst>
              <a:ext uri="{FF2B5EF4-FFF2-40B4-BE49-F238E27FC236}">
                <a16:creationId xmlns:a16="http://schemas.microsoft.com/office/drawing/2014/main" id="{00000000-0008-0000-1100-00006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78" name="Group 6274">
          <a:extLst>
            <a:ext uri="{FF2B5EF4-FFF2-40B4-BE49-F238E27FC236}">
              <a16:creationId xmlns:a16="http://schemas.microsoft.com/office/drawing/2014/main" id="{00000000-0008-0000-1100-0000C6504B00}"/>
            </a:ext>
          </a:extLst>
        </xdr:cNvPr>
        <xdr:cNvGrpSpPr>
          <a:grpSpLocks/>
        </xdr:cNvGrpSpPr>
      </xdr:nvGrpSpPr>
      <xdr:grpSpPr bwMode="auto">
        <a:xfrm>
          <a:off x="4695825" y="10029825"/>
          <a:ext cx="266700" cy="0"/>
          <a:chOff x="466" y="3952"/>
          <a:chExt cx="28" cy="16"/>
        </a:xfrm>
      </xdr:grpSpPr>
      <xdr:sp macro="" textlink="">
        <xdr:nvSpPr>
          <xdr:cNvPr id="4936812" name="Line 6275">
            <a:extLst>
              <a:ext uri="{FF2B5EF4-FFF2-40B4-BE49-F238E27FC236}">
                <a16:creationId xmlns:a16="http://schemas.microsoft.com/office/drawing/2014/main" id="{00000000-0008-0000-1100-00006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13" name="Line 6276">
            <a:extLst>
              <a:ext uri="{FF2B5EF4-FFF2-40B4-BE49-F238E27FC236}">
                <a16:creationId xmlns:a16="http://schemas.microsoft.com/office/drawing/2014/main" id="{00000000-0008-0000-1100-00006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79" name="Group 6277">
          <a:extLst>
            <a:ext uri="{FF2B5EF4-FFF2-40B4-BE49-F238E27FC236}">
              <a16:creationId xmlns:a16="http://schemas.microsoft.com/office/drawing/2014/main" id="{00000000-0008-0000-1100-0000C7504B00}"/>
            </a:ext>
          </a:extLst>
        </xdr:cNvPr>
        <xdr:cNvGrpSpPr>
          <a:grpSpLocks/>
        </xdr:cNvGrpSpPr>
      </xdr:nvGrpSpPr>
      <xdr:grpSpPr bwMode="auto">
        <a:xfrm>
          <a:off x="4695825" y="10029825"/>
          <a:ext cx="266700" cy="0"/>
          <a:chOff x="466" y="3952"/>
          <a:chExt cx="28" cy="16"/>
        </a:xfrm>
      </xdr:grpSpPr>
      <xdr:sp macro="" textlink="">
        <xdr:nvSpPr>
          <xdr:cNvPr id="4936810" name="Line 6278">
            <a:extLst>
              <a:ext uri="{FF2B5EF4-FFF2-40B4-BE49-F238E27FC236}">
                <a16:creationId xmlns:a16="http://schemas.microsoft.com/office/drawing/2014/main" id="{00000000-0008-0000-1100-00006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11" name="Line 6279">
            <a:extLst>
              <a:ext uri="{FF2B5EF4-FFF2-40B4-BE49-F238E27FC236}">
                <a16:creationId xmlns:a16="http://schemas.microsoft.com/office/drawing/2014/main" id="{00000000-0008-0000-1100-00006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80" name="Group 6280">
          <a:extLst>
            <a:ext uri="{FF2B5EF4-FFF2-40B4-BE49-F238E27FC236}">
              <a16:creationId xmlns:a16="http://schemas.microsoft.com/office/drawing/2014/main" id="{00000000-0008-0000-1100-0000C8504B00}"/>
            </a:ext>
          </a:extLst>
        </xdr:cNvPr>
        <xdr:cNvGrpSpPr>
          <a:grpSpLocks/>
        </xdr:cNvGrpSpPr>
      </xdr:nvGrpSpPr>
      <xdr:grpSpPr bwMode="auto">
        <a:xfrm>
          <a:off x="4695825" y="10029825"/>
          <a:ext cx="266700" cy="0"/>
          <a:chOff x="466" y="3952"/>
          <a:chExt cx="28" cy="16"/>
        </a:xfrm>
      </xdr:grpSpPr>
      <xdr:sp macro="" textlink="">
        <xdr:nvSpPr>
          <xdr:cNvPr id="4936808" name="Line 6281">
            <a:extLst>
              <a:ext uri="{FF2B5EF4-FFF2-40B4-BE49-F238E27FC236}">
                <a16:creationId xmlns:a16="http://schemas.microsoft.com/office/drawing/2014/main" id="{00000000-0008-0000-1100-00006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09" name="Line 6282">
            <a:extLst>
              <a:ext uri="{FF2B5EF4-FFF2-40B4-BE49-F238E27FC236}">
                <a16:creationId xmlns:a16="http://schemas.microsoft.com/office/drawing/2014/main" id="{00000000-0008-0000-1100-00006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81" name="Group 6283">
          <a:extLst>
            <a:ext uri="{FF2B5EF4-FFF2-40B4-BE49-F238E27FC236}">
              <a16:creationId xmlns:a16="http://schemas.microsoft.com/office/drawing/2014/main" id="{00000000-0008-0000-1100-0000C9504B00}"/>
            </a:ext>
          </a:extLst>
        </xdr:cNvPr>
        <xdr:cNvGrpSpPr>
          <a:grpSpLocks/>
        </xdr:cNvGrpSpPr>
      </xdr:nvGrpSpPr>
      <xdr:grpSpPr bwMode="auto">
        <a:xfrm>
          <a:off x="4114800" y="10029825"/>
          <a:ext cx="228600" cy="0"/>
          <a:chOff x="466" y="3952"/>
          <a:chExt cx="28" cy="16"/>
        </a:xfrm>
      </xdr:grpSpPr>
      <xdr:sp macro="" textlink="">
        <xdr:nvSpPr>
          <xdr:cNvPr id="4936806" name="Line 6284">
            <a:extLst>
              <a:ext uri="{FF2B5EF4-FFF2-40B4-BE49-F238E27FC236}">
                <a16:creationId xmlns:a16="http://schemas.microsoft.com/office/drawing/2014/main" id="{00000000-0008-0000-1100-00006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07" name="Line 6285">
            <a:extLst>
              <a:ext uri="{FF2B5EF4-FFF2-40B4-BE49-F238E27FC236}">
                <a16:creationId xmlns:a16="http://schemas.microsoft.com/office/drawing/2014/main" id="{00000000-0008-0000-1100-00006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882" name="Group 6286">
          <a:extLst>
            <a:ext uri="{FF2B5EF4-FFF2-40B4-BE49-F238E27FC236}">
              <a16:creationId xmlns:a16="http://schemas.microsoft.com/office/drawing/2014/main" id="{00000000-0008-0000-1100-0000CA504B00}"/>
            </a:ext>
          </a:extLst>
        </xdr:cNvPr>
        <xdr:cNvGrpSpPr>
          <a:grpSpLocks/>
        </xdr:cNvGrpSpPr>
      </xdr:nvGrpSpPr>
      <xdr:grpSpPr bwMode="auto">
        <a:xfrm>
          <a:off x="4114800" y="10029825"/>
          <a:ext cx="228600" cy="0"/>
          <a:chOff x="466" y="3952"/>
          <a:chExt cx="28" cy="16"/>
        </a:xfrm>
      </xdr:grpSpPr>
      <xdr:sp macro="" textlink="">
        <xdr:nvSpPr>
          <xdr:cNvPr id="4936804" name="Line 6287">
            <a:extLst>
              <a:ext uri="{FF2B5EF4-FFF2-40B4-BE49-F238E27FC236}">
                <a16:creationId xmlns:a16="http://schemas.microsoft.com/office/drawing/2014/main" id="{00000000-0008-0000-1100-00006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05" name="Line 6288">
            <a:extLst>
              <a:ext uri="{FF2B5EF4-FFF2-40B4-BE49-F238E27FC236}">
                <a16:creationId xmlns:a16="http://schemas.microsoft.com/office/drawing/2014/main" id="{00000000-0008-0000-1100-00006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83" name="Group 6289">
          <a:extLst>
            <a:ext uri="{FF2B5EF4-FFF2-40B4-BE49-F238E27FC236}">
              <a16:creationId xmlns:a16="http://schemas.microsoft.com/office/drawing/2014/main" id="{00000000-0008-0000-1100-0000CB504B00}"/>
            </a:ext>
          </a:extLst>
        </xdr:cNvPr>
        <xdr:cNvGrpSpPr>
          <a:grpSpLocks/>
        </xdr:cNvGrpSpPr>
      </xdr:nvGrpSpPr>
      <xdr:grpSpPr bwMode="auto">
        <a:xfrm>
          <a:off x="4695825" y="10029825"/>
          <a:ext cx="266700" cy="0"/>
          <a:chOff x="466" y="3952"/>
          <a:chExt cx="28" cy="16"/>
        </a:xfrm>
      </xdr:grpSpPr>
      <xdr:sp macro="" textlink="">
        <xdr:nvSpPr>
          <xdr:cNvPr id="4936802" name="Line 6290">
            <a:extLst>
              <a:ext uri="{FF2B5EF4-FFF2-40B4-BE49-F238E27FC236}">
                <a16:creationId xmlns:a16="http://schemas.microsoft.com/office/drawing/2014/main" id="{00000000-0008-0000-1100-00006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03" name="Line 6291">
            <a:extLst>
              <a:ext uri="{FF2B5EF4-FFF2-40B4-BE49-F238E27FC236}">
                <a16:creationId xmlns:a16="http://schemas.microsoft.com/office/drawing/2014/main" id="{00000000-0008-0000-1100-00006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84" name="Group 6292">
          <a:extLst>
            <a:ext uri="{FF2B5EF4-FFF2-40B4-BE49-F238E27FC236}">
              <a16:creationId xmlns:a16="http://schemas.microsoft.com/office/drawing/2014/main" id="{00000000-0008-0000-1100-0000CC504B00}"/>
            </a:ext>
          </a:extLst>
        </xdr:cNvPr>
        <xdr:cNvGrpSpPr>
          <a:grpSpLocks/>
        </xdr:cNvGrpSpPr>
      </xdr:nvGrpSpPr>
      <xdr:grpSpPr bwMode="auto">
        <a:xfrm>
          <a:off x="4695825" y="10029825"/>
          <a:ext cx="266700" cy="0"/>
          <a:chOff x="466" y="3952"/>
          <a:chExt cx="28" cy="16"/>
        </a:xfrm>
      </xdr:grpSpPr>
      <xdr:sp macro="" textlink="">
        <xdr:nvSpPr>
          <xdr:cNvPr id="4936800" name="Line 6293">
            <a:extLst>
              <a:ext uri="{FF2B5EF4-FFF2-40B4-BE49-F238E27FC236}">
                <a16:creationId xmlns:a16="http://schemas.microsoft.com/office/drawing/2014/main" id="{00000000-0008-0000-1100-00006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801" name="Line 6294">
            <a:extLst>
              <a:ext uri="{FF2B5EF4-FFF2-40B4-BE49-F238E27FC236}">
                <a16:creationId xmlns:a16="http://schemas.microsoft.com/office/drawing/2014/main" id="{00000000-0008-0000-1100-00006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85" name="Group 6295">
          <a:extLst>
            <a:ext uri="{FF2B5EF4-FFF2-40B4-BE49-F238E27FC236}">
              <a16:creationId xmlns:a16="http://schemas.microsoft.com/office/drawing/2014/main" id="{00000000-0008-0000-1100-0000CD504B00}"/>
            </a:ext>
          </a:extLst>
        </xdr:cNvPr>
        <xdr:cNvGrpSpPr>
          <a:grpSpLocks/>
        </xdr:cNvGrpSpPr>
      </xdr:nvGrpSpPr>
      <xdr:grpSpPr bwMode="auto">
        <a:xfrm>
          <a:off x="4114800" y="10029825"/>
          <a:ext cx="238125" cy="0"/>
          <a:chOff x="466" y="3952"/>
          <a:chExt cx="28" cy="16"/>
        </a:xfrm>
      </xdr:grpSpPr>
      <xdr:sp macro="" textlink="">
        <xdr:nvSpPr>
          <xdr:cNvPr id="4936798" name="Line 6296">
            <a:extLst>
              <a:ext uri="{FF2B5EF4-FFF2-40B4-BE49-F238E27FC236}">
                <a16:creationId xmlns:a16="http://schemas.microsoft.com/office/drawing/2014/main" id="{00000000-0008-0000-1100-00005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99" name="Line 6297">
            <a:extLst>
              <a:ext uri="{FF2B5EF4-FFF2-40B4-BE49-F238E27FC236}">
                <a16:creationId xmlns:a16="http://schemas.microsoft.com/office/drawing/2014/main" id="{00000000-0008-0000-1100-00005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5886" name="Group 6298">
          <a:extLst>
            <a:ext uri="{FF2B5EF4-FFF2-40B4-BE49-F238E27FC236}">
              <a16:creationId xmlns:a16="http://schemas.microsoft.com/office/drawing/2014/main" id="{00000000-0008-0000-1100-0000CE504B00}"/>
            </a:ext>
          </a:extLst>
        </xdr:cNvPr>
        <xdr:cNvGrpSpPr>
          <a:grpSpLocks/>
        </xdr:cNvGrpSpPr>
      </xdr:nvGrpSpPr>
      <xdr:grpSpPr bwMode="auto">
        <a:xfrm>
          <a:off x="5476875" y="10029825"/>
          <a:ext cx="228600" cy="0"/>
          <a:chOff x="466" y="3952"/>
          <a:chExt cx="28" cy="16"/>
        </a:xfrm>
      </xdr:grpSpPr>
      <xdr:sp macro="" textlink="">
        <xdr:nvSpPr>
          <xdr:cNvPr id="4936796" name="Line 6299">
            <a:extLst>
              <a:ext uri="{FF2B5EF4-FFF2-40B4-BE49-F238E27FC236}">
                <a16:creationId xmlns:a16="http://schemas.microsoft.com/office/drawing/2014/main" id="{00000000-0008-0000-1100-00005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97" name="Line 6300">
            <a:extLst>
              <a:ext uri="{FF2B5EF4-FFF2-40B4-BE49-F238E27FC236}">
                <a16:creationId xmlns:a16="http://schemas.microsoft.com/office/drawing/2014/main" id="{00000000-0008-0000-1100-00005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87" name="Group 6301">
          <a:extLst>
            <a:ext uri="{FF2B5EF4-FFF2-40B4-BE49-F238E27FC236}">
              <a16:creationId xmlns:a16="http://schemas.microsoft.com/office/drawing/2014/main" id="{00000000-0008-0000-1100-0000CF504B00}"/>
            </a:ext>
          </a:extLst>
        </xdr:cNvPr>
        <xdr:cNvGrpSpPr>
          <a:grpSpLocks/>
        </xdr:cNvGrpSpPr>
      </xdr:nvGrpSpPr>
      <xdr:grpSpPr bwMode="auto">
        <a:xfrm>
          <a:off x="4695825" y="10029825"/>
          <a:ext cx="266700" cy="0"/>
          <a:chOff x="466" y="3952"/>
          <a:chExt cx="28" cy="16"/>
        </a:xfrm>
      </xdr:grpSpPr>
      <xdr:sp macro="" textlink="">
        <xdr:nvSpPr>
          <xdr:cNvPr id="4936794" name="Line 6302">
            <a:extLst>
              <a:ext uri="{FF2B5EF4-FFF2-40B4-BE49-F238E27FC236}">
                <a16:creationId xmlns:a16="http://schemas.microsoft.com/office/drawing/2014/main" id="{00000000-0008-0000-1100-00005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95" name="Line 6303">
            <a:extLst>
              <a:ext uri="{FF2B5EF4-FFF2-40B4-BE49-F238E27FC236}">
                <a16:creationId xmlns:a16="http://schemas.microsoft.com/office/drawing/2014/main" id="{00000000-0008-0000-1100-00005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88" name="Group 6304">
          <a:extLst>
            <a:ext uri="{FF2B5EF4-FFF2-40B4-BE49-F238E27FC236}">
              <a16:creationId xmlns:a16="http://schemas.microsoft.com/office/drawing/2014/main" id="{00000000-0008-0000-1100-0000D0504B00}"/>
            </a:ext>
          </a:extLst>
        </xdr:cNvPr>
        <xdr:cNvGrpSpPr>
          <a:grpSpLocks/>
        </xdr:cNvGrpSpPr>
      </xdr:nvGrpSpPr>
      <xdr:grpSpPr bwMode="auto">
        <a:xfrm>
          <a:off x="4695825" y="10029825"/>
          <a:ext cx="266700" cy="0"/>
          <a:chOff x="466" y="3952"/>
          <a:chExt cx="28" cy="16"/>
        </a:xfrm>
      </xdr:grpSpPr>
      <xdr:sp macro="" textlink="">
        <xdr:nvSpPr>
          <xdr:cNvPr id="4936792" name="Line 6305">
            <a:extLst>
              <a:ext uri="{FF2B5EF4-FFF2-40B4-BE49-F238E27FC236}">
                <a16:creationId xmlns:a16="http://schemas.microsoft.com/office/drawing/2014/main" id="{00000000-0008-0000-1100-00005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93" name="Line 6306">
            <a:extLst>
              <a:ext uri="{FF2B5EF4-FFF2-40B4-BE49-F238E27FC236}">
                <a16:creationId xmlns:a16="http://schemas.microsoft.com/office/drawing/2014/main" id="{00000000-0008-0000-1100-00005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89" name="Group 6307">
          <a:extLst>
            <a:ext uri="{FF2B5EF4-FFF2-40B4-BE49-F238E27FC236}">
              <a16:creationId xmlns:a16="http://schemas.microsoft.com/office/drawing/2014/main" id="{00000000-0008-0000-1100-0000D1504B00}"/>
            </a:ext>
          </a:extLst>
        </xdr:cNvPr>
        <xdr:cNvGrpSpPr>
          <a:grpSpLocks/>
        </xdr:cNvGrpSpPr>
      </xdr:nvGrpSpPr>
      <xdr:grpSpPr bwMode="auto">
        <a:xfrm>
          <a:off x="4695825" y="10029825"/>
          <a:ext cx="266700" cy="0"/>
          <a:chOff x="466" y="3952"/>
          <a:chExt cx="28" cy="16"/>
        </a:xfrm>
      </xdr:grpSpPr>
      <xdr:sp macro="" textlink="">
        <xdr:nvSpPr>
          <xdr:cNvPr id="4936790" name="Line 6308">
            <a:extLst>
              <a:ext uri="{FF2B5EF4-FFF2-40B4-BE49-F238E27FC236}">
                <a16:creationId xmlns:a16="http://schemas.microsoft.com/office/drawing/2014/main" id="{00000000-0008-0000-1100-00005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91" name="Line 6309">
            <a:extLst>
              <a:ext uri="{FF2B5EF4-FFF2-40B4-BE49-F238E27FC236}">
                <a16:creationId xmlns:a16="http://schemas.microsoft.com/office/drawing/2014/main" id="{00000000-0008-0000-1100-00005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90" name="Group 6310">
          <a:extLst>
            <a:ext uri="{FF2B5EF4-FFF2-40B4-BE49-F238E27FC236}">
              <a16:creationId xmlns:a16="http://schemas.microsoft.com/office/drawing/2014/main" id="{00000000-0008-0000-1100-0000D2504B00}"/>
            </a:ext>
          </a:extLst>
        </xdr:cNvPr>
        <xdr:cNvGrpSpPr>
          <a:grpSpLocks/>
        </xdr:cNvGrpSpPr>
      </xdr:nvGrpSpPr>
      <xdr:grpSpPr bwMode="auto">
        <a:xfrm>
          <a:off x="4695825" y="10029825"/>
          <a:ext cx="266700" cy="0"/>
          <a:chOff x="466" y="3952"/>
          <a:chExt cx="28" cy="16"/>
        </a:xfrm>
      </xdr:grpSpPr>
      <xdr:sp macro="" textlink="">
        <xdr:nvSpPr>
          <xdr:cNvPr id="4936788" name="Line 6311">
            <a:extLst>
              <a:ext uri="{FF2B5EF4-FFF2-40B4-BE49-F238E27FC236}">
                <a16:creationId xmlns:a16="http://schemas.microsoft.com/office/drawing/2014/main" id="{00000000-0008-0000-1100-00005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89" name="Line 6312">
            <a:extLst>
              <a:ext uri="{FF2B5EF4-FFF2-40B4-BE49-F238E27FC236}">
                <a16:creationId xmlns:a16="http://schemas.microsoft.com/office/drawing/2014/main" id="{00000000-0008-0000-1100-00005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891" name="Group 6313">
          <a:extLst>
            <a:ext uri="{FF2B5EF4-FFF2-40B4-BE49-F238E27FC236}">
              <a16:creationId xmlns:a16="http://schemas.microsoft.com/office/drawing/2014/main" id="{00000000-0008-0000-1100-0000D3504B00}"/>
            </a:ext>
          </a:extLst>
        </xdr:cNvPr>
        <xdr:cNvGrpSpPr>
          <a:grpSpLocks/>
        </xdr:cNvGrpSpPr>
      </xdr:nvGrpSpPr>
      <xdr:grpSpPr bwMode="auto">
        <a:xfrm>
          <a:off x="4695825" y="10029825"/>
          <a:ext cx="266700" cy="0"/>
          <a:chOff x="466" y="3952"/>
          <a:chExt cx="28" cy="16"/>
        </a:xfrm>
      </xdr:grpSpPr>
      <xdr:sp macro="" textlink="">
        <xdr:nvSpPr>
          <xdr:cNvPr id="4936786" name="Line 6314">
            <a:extLst>
              <a:ext uri="{FF2B5EF4-FFF2-40B4-BE49-F238E27FC236}">
                <a16:creationId xmlns:a16="http://schemas.microsoft.com/office/drawing/2014/main" id="{00000000-0008-0000-1100-00005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87" name="Line 6315">
            <a:extLst>
              <a:ext uri="{FF2B5EF4-FFF2-40B4-BE49-F238E27FC236}">
                <a16:creationId xmlns:a16="http://schemas.microsoft.com/office/drawing/2014/main" id="{00000000-0008-0000-1100-00005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5892" name="Group 6316">
          <a:extLst>
            <a:ext uri="{FF2B5EF4-FFF2-40B4-BE49-F238E27FC236}">
              <a16:creationId xmlns:a16="http://schemas.microsoft.com/office/drawing/2014/main" id="{00000000-0008-0000-1100-0000D4504B00}"/>
            </a:ext>
          </a:extLst>
        </xdr:cNvPr>
        <xdr:cNvGrpSpPr>
          <a:grpSpLocks/>
        </xdr:cNvGrpSpPr>
      </xdr:nvGrpSpPr>
      <xdr:grpSpPr bwMode="auto">
        <a:xfrm>
          <a:off x="4572000" y="10029825"/>
          <a:ext cx="228600" cy="0"/>
          <a:chOff x="466" y="3952"/>
          <a:chExt cx="28" cy="16"/>
        </a:xfrm>
      </xdr:grpSpPr>
      <xdr:sp macro="" textlink="">
        <xdr:nvSpPr>
          <xdr:cNvPr id="4936784" name="Line 6317">
            <a:extLst>
              <a:ext uri="{FF2B5EF4-FFF2-40B4-BE49-F238E27FC236}">
                <a16:creationId xmlns:a16="http://schemas.microsoft.com/office/drawing/2014/main" id="{00000000-0008-0000-1100-00005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85" name="Line 6318">
            <a:extLst>
              <a:ext uri="{FF2B5EF4-FFF2-40B4-BE49-F238E27FC236}">
                <a16:creationId xmlns:a16="http://schemas.microsoft.com/office/drawing/2014/main" id="{00000000-0008-0000-1100-00005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93" name="Group 6319">
          <a:extLst>
            <a:ext uri="{FF2B5EF4-FFF2-40B4-BE49-F238E27FC236}">
              <a16:creationId xmlns:a16="http://schemas.microsoft.com/office/drawing/2014/main" id="{00000000-0008-0000-1100-0000D5504B00}"/>
            </a:ext>
          </a:extLst>
        </xdr:cNvPr>
        <xdr:cNvGrpSpPr>
          <a:grpSpLocks/>
        </xdr:cNvGrpSpPr>
      </xdr:nvGrpSpPr>
      <xdr:grpSpPr bwMode="auto">
        <a:xfrm>
          <a:off x="4114800" y="10029825"/>
          <a:ext cx="238125" cy="0"/>
          <a:chOff x="466" y="3952"/>
          <a:chExt cx="28" cy="16"/>
        </a:xfrm>
      </xdr:grpSpPr>
      <xdr:sp macro="" textlink="">
        <xdr:nvSpPr>
          <xdr:cNvPr id="4936782" name="Line 6320">
            <a:extLst>
              <a:ext uri="{FF2B5EF4-FFF2-40B4-BE49-F238E27FC236}">
                <a16:creationId xmlns:a16="http://schemas.microsoft.com/office/drawing/2014/main" id="{00000000-0008-0000-1100-00004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83" name="Line 6321">
            <a:extLst>
              <a:ext uri="{FF2B5EF4-FFF2-40B4-BE49-F238E27FC236}">
                <a16:creationId xmlns:a16="http://schemas.microsoft.com/office/drawing/2014/main" id="{00000000-0008-0000-1100-00004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94" name="Group 6322">
          <a:extLst>
            <a:ext uri="{FF2B5EF4-FFF2-40B4-BE49-F238E27FC236}">
              <a16:creationId xmlns:a16="http://schemas.microsoft.com/office/drawing/2014/main" id="{00000000-0008-0000-1100-0000D6504B00}"/>
            </a:ext>
          </a:extLst>
        </xdr:cNvPr>
        <xdr:cNvGrpSpPr>
          <a:grpSpLocks/>
        </xdr:cNvGrpSpPr>
      </xdr:nvGrpSpPr>
      <xdr:grpSpPr bwMode="auto">
        <a:xfrm>
          <a:off x="4114800" y="10029825"/>
          <a:ext cx="238125" cy="0"/>
          <a:chOff x="466" y="3952"/>
          <a:chExt cx="28" cy="16"/>
        </a:xfrm>
      </xdr:grpSpPr>
      <xdr:sp macro="" textlink="">
        <xdr:nvSpPr>
          <xdr:cNvPr id="4936780" name="Line 6323">
            <a:extLst>
              <a:ext uri="{FF2B5EF4-FFF2-40B4-BE49-F238E27FC236}">
                <a16:creationId xmlns:a16="http://schemas.microsoft.com/office/drawing/2014/main" id="{00000000-0008-0000-1100-00004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81" name="Line 6324">
            <a:extLst>
              <a:ext uri="{FF2B5EF4-FFF2-40B4-BE49-F238E27FC236}">
                <a16:creationId xmlns:a16="http://schemas.microsoft.com/office/drawing/2014/main" id="{00000000-0008-0000-1100-00004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95" name="Group 6325">
          <a:extLst>
            <a:ext uri="{FF2B5EF4-FFF2-40B4-BE49-F238E27FC236}">
              <a16:creationId xmlns:a16="http://schemas.microsoft.com/office/drawing/2014/main" id="{00000000-0008-0000-1100-0000D7504B00}"/>
            </a:ext>
          </a:extLst>
        </xdr:cNvPr>
        <xdr:cNvGrpSpPr>
          <a:grpSpLocks/>
        </xdr:cNvGrpSpPr>
      </xdr:nvGrpSpPr>
      <xdr:grpSpPr bwMode="auto">
        <a:xfrm>
          <a:off x="4114800" y="10029825"/>
          <a:ext cx="238125" cy="0"/>
          <a:chOff x="466" y="3952"/>
          <a:chExt cx="28" cy="16"/>
        </a:xfrm>
      </xdr:grpSpPr>
      <xdr:sp macro="" textlink="">
        <xdr:nvSpPr>
          <xdr:cNvPr id="4936778" name="Line 6326">
            <a:extLst>
              <a:ext uri="{FF2B5EF4-FFF2-40B4-BE49-F238E27FC236}">
                <a16:creationId xmlns:a16="http://schemas.microsoft.com/office/drawing/2014/main" id="{00000000-0008-0000-1100-00004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79" name="Line 6327">
            <a:extLst>
              <a:ext uri="{FF2B5EF4-FFF2-40B4-BE49-F238E27FC236}">
                <a16:creationId xmlns:a16="http://schemas.microsoft.com/office/drawing/2014/main" id="{00000000-0008-0000-1100-00004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96" name="Group 6328">
          <a:extLst>
            <a:ext uri="{FF2B5EF4-FFF2-40B4-BE49-F238E27FC236}">
              <a16:creationId xmlns:a16="http://schemas.microsoft.com/office/drawing/2014/main" id="{00000000-0008-0000-1100-0000D8504B00}"/>
            </a:ext>
          </a:extLst>
        </xdr:cNvPr>
        <xdr:cNvGrpSpPr>
          <a:grpSpLocks/>
        </xdr:cNvGrpSpPr>
      </xdr:nvGrpSpPr>
      <xdr:grpSpPr bwMode="auto">
        <a:xfrm>
          <a:off x="4114800" y="10029825"/>
          <a:ext cx="238125" cy="0"/>
          <a:chOff x="466" y="3952"/>
          <a:chExt cx="28" cy="16"/>
        </a:xfrm>
      </xdr:grpSpPr>
      <xdr:sp macro="" textlink="">
        <xdr:nvSpPr>
          <xdr:cNvPr id="4936776" name="Line 6329">
            <a:extLst>
              <a:ext uri="{FF2B5EF4-FFF2-40B4-BE49-F238E27FC236}">
                <a16:creationId xmlns:a16="http://schemas.microsoft.com/office/drawing/2014/main" id="{00000000-0008-0000-1100-00004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77" name="Line 6330">
            <a:extLst>
              <a:ext uri="{FF2B5EF4-FFF2-40B4-BE49-F238E27FC236}">
                <a16:creationId xmlns:a16="http://schemas.microsoft.com/office/drawing/2014/main" id="{00000000-0008-0000-1100-00004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97" name="Group 6331">
          <a:extLst>
            <a:ext uri="{FF2B5EF4-FFF2-40B4-BE49-F238E27FC236}">
              <a16:creationId xmlns:a16="http://schemas.microsoft.com/office/drawing/2014/main" id="{00000000-0008-0000-1100-0000D9504B00}"/>
            </a:ext>
          </a:extLst>
        </xdr:cNvPr>
        <xdr:cNvGrpSpPr>
          <a:grpSpLocks/>
        </xdr:cNvGrpSpPr>
      </xdr:nvGrpSpPr>
      <xdr:grpSpPr bwMode="auto">
        <a:xfrm>
          <a:off x="4114800" y="10029825"/>
          <a:ext cx="238125" cy="0"/>
          <a:chOff x="466" y="3952"/>
          <a:chExt cx="28" cy="16"/>
        </a:xfrm>
      </xdr:grpSpPr>
      <xdr:sp macro="" textlink="">
        <xdr:nvSpPr>
          <xdr:cNvPr id="4936774" name="Line 6332">
            <a:extLst>
              <a:ext uri="{FF2B5EF4-FFF2-40B4-BE49-F238E27FC236}">
                <a16:creationId xmlns:a16="http://schemas.microsoft.com/office/drawing/2014/main" id="{00000000-0008-0000-1100-00004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75" name="Line 6333">
            <a:extLst>
              <a:ext uri="{FF2B5EF4-FFF2-40B4-BE49-F238E27FC236}">
                <a16:creationId xmlns:a16="http://schemas.microsoft.com/office/drawing/2014/main" id="{00000000-0008-0000-1100-00004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898" name="Group 6334">
          <a:extLst>
            <a:ext uri="{FF2B5EF4-FFF2-40B4-BE49-F238E27FC236}">
              <a16:creationId xmlns:a16="http://schemas.microsoft.com/office/drawing/2014/main" id="{00000000-0008-0000-1100-0000DA504B00}"/>
            </a:ext>
          </a:extLst>
        </xdr:cNvPr>
        <xdr:cNvGrpSpPr>
          <a:grpSpLocks/>
        </xdr:cNvGrpSpPr>
      </xdr:nvGrpSpPr>
      <xdr:grpSpPr bwMode="auto">
        <a:xfrm>
          <a:off x="4114800" y="10029825"/>
          <a:ext cx="238125" cy="0"/>
          <a:chOff x="466" y="3952"/>
          <a:chExt cx="28" cy="16"/>
        </a:xfrm>
      </xdr:grpSpPr>
      <xdr:sp macro="" textlink="">
        <xdr:nvSpPr>
          <xdr:cNvPr id="4936772" name="Line 6335">
            <a:extLst>
              <a:ext uri="{FF2B5EF4-FFF2-40B4-BE49-F238E27FC236}">
                <a16:creationId xmlns:a16="http://schemas.microsoft.com/office/drawing/2014/main" id="{00000000-0008-0000-1100-00004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73" name="Line 6336">
            <a:extLst>
              <a:ext uri="{FF2B5EF4-FFF2-40B4-BE49-F238E27FC236}">
                <a16:creationId xmlns:a16="http://schemas.microsoft.com/office/drawing/2014/main" id="{00000000-0008-0000-1100-00004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5899" name="Group 6337">
          <a:extLst>
            <a:ext uri="{FF2B5EF4-FFF2-40B4-BE49-F238E27FC236}">
              <a16:creationId xmlns:a16="http://schemas.microsoft.com/office/drawing/2014/main" id="{00000000-0008-0000-1100-0000DB504B00}"/>
            </a:ext>
          </a:extLst>
        </xdr:cNvPr>
        <xdr:cNvGrpSpPr>
          <a:grpSpLocks/>
        </xdr:cNvGrpSpPr>
      </xdr:nvGrpSpPr>
      <xdr:grpSpPr bwMode="auto">
        <a:xfrm>
          <a:off x="3990975" y="10029825"/>
          <a:ext cx="228600" cy="0"/>
          <a:chOff x="466" y="3952"/>
          <a:chExt cx="28" cy="16"/>
        </a:xfrm>
      </xdr:grpSpPr>
      <xdr:sp macro="" textlink="">
        <xdr:nvSpPr>
          <xdr:cNvPr id="4936770" name="Line 6338">
            <a:extLst>
              <a:ext uri="{FF2B5EF4-FFF2-40B4-BE49-F238E27FC236}">
                <a16:creationId xmlns:a16="http://schemas.microsoft.com/office/drawing/2014/main" id="{00000000-0008-0000-1100-00004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71" name="Line 6339">
            <a:extLst>
              <a:ext uri="{FF2B5EF4-FFF2-40B4-BE49-F238E27FC236}">
                <a16:creationId xmlns:a16="http://schemas.microsoft.com/office/drawing/2014/main" id="{00000000-0008-0000-1100-00004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00" name="Group 6340">
          <a:extLst>
            <a:ext uri="{FF2B5EF4-FFF2-40B4-BE49-F238E27FC236}">
              <a16:creationId xmlns:a16="http://schemas.microsoft.com/office/drawing/2014/main" id="{00000000-0008-0000-1100-0000DC504B00}"/>
            </a:ext>
          </a:extLst>
        </xdr:cNvPr>
        <xdr:cNvGrpSpPr>
          <a:grpSpLocks/>
        </xdr:cNvGrpSpPr>
      </xdr:nvGrpSpPr>
      <xdr:grpSpPr bwMode="auto">
        <a:xfrm>
          <a:off x="4114800" y="10029825"/>
          <a:ext cx="228600" cy="0"/>
          <a:chOff x="466" y="3952"/>
          <a:chExt cx="28" cy="16"/>
        </a:xfrm>
      </xdr:grpSpPr>
      <xdr:sp macro="" textlink="">
        <xdr:nvSpPr>
          <xdr:cNvPr id="4936768" name="Line 6341">
            <a:extLst>
              <a:ext uri="{FF2B5EF4-FFF2-40B4-BE49-F238E27FC236}">
                <a16:creationId xmlns:a16="http://schemas.microsoft.com/office/drawing/2014/main" id="{00000000-0008-0000-1100-00004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69" name="Line 6342">
            <a:extLst>
              <a:ext uri="{FF2B5EF4-FFF2-40B4-BE49-F238E27FC236}">
                <a16:creationId xmlns:a16="http://schemas.microsoft.com/office/drawing/2014/main" id="{00000000-0008-0000-1100-00004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01" name="Group 6343">
          <a:extLst>
            <a:ext uri="{FF2B5EF4-FFF2-40B4-BE49-F238E27FC236}">
              <a16:creationId xmlns:a16="http://schemas.microsoft.com/office/drawing/2014/main" id="{00000000-0008-0000-1100-0000DD504B00}"/>
            </a:ext>
          </a:extLst>
        </xdr:cNvPr>
        <xdr:cNvGrpSpPr>
          <a:grpSpLocks/>
        </xdr:cNvGrpSpPr>
      </xdr:nvGrpSpPr>
      <xdr:grpSpPr bwMode="auto">
        <a:xfrm>
          <a:off x="4114800" y="10029825"/>
          <a:ext cx="228600" cy="0"/>
          <a:chOff x="466" y="3952"/>
          <a:chExt cx="28" cy="16"/>
        </a:xfrm>
      </xdr:grpSpPr>
      <xdr:sp macro="" textlink="">
        <xdr:nvSpPr>
          <xdr:cNvPr id="4936766" name="Line 6344">
            <a:extLst>
              <a:ext uri="{FF2B5EF4-FFF2-40B4-BE49-F238E27FC236}">
                <a16:creationId xmlns:a16="http://schemas.microsoft.com/office/drawing/2014/main" id="{00000000-0008-0000-1100-00003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67" name="Line 6345">
            <a:extLst>
              <a:ext uri="{FF2B5EF4-FFF2-40B4-BE49-F238E27FC236}">
                <a16:creationId xmlns:a16="http://schemas.microsoft.com/office/drawing/2014/main" id="{00000000-0008-0000-1100-00003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02" name="Group 6346">
          <a:extLst>
            <a:ext uri="{FF2B5EF4-FFF2-40B4-BE49-F238E27FC236}">
              <a16:creationId xmlns:a16="http://schemas.microsoft.com/office/drawing/2014/main" id="{00000000-0008-0000-1100-0000DE504B00}"/>
            </a:ext>
          </a:extLst>
        </xdr:cNvPr>
        <xdr:cNvGrpSpPr>
          <a:grpSpLocks/>
        </xdr:cNvGrpSpPr>
      </xdr:nvGrpSpPr>
      <xdr:grpSpPr bwMode="auto">
        <a:xfrm>
          <a:off x="4114800" y="10029825"/>
          <a:ext cx="238125" cy="0"/>
          <a:chOff x="466" y="3952"/>
          <a:chExt cx="28" cy="16"/>
        </a:xfrm>
      </xdr:grpSpPr>
      <xdr:sp macro="" textlink="">
        <xdr:nvSpPr>
          <xdr:cNvPr id="4936764" name="Line 6347">
            <a:extLst>
              <a:ext uri="{FF2B5EF4-FFF2-40B4-BE49-F238E27FC236}">
                <a16:creationId xmlns:a16="http://schemas.microsoft.com/office/drawing/2014/main" id="{00000000-0008-0000-1100-00003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65" name="Line 6348">
            <a:extLst>
              <a:ext uri="{FF2B5EF4-FFF2-40B4-BE49-F238E27FC236}">
                <a16:creationId xmlns:a16="http://schemas.microsoft.com/office/drawing/2014/main" id="{00000000-0008-0000-1100-00003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03" name="Group 6349">
          <a:extLst>
            <a:ext uri="{FF2B5EF4-FFF2-40B4-BE49-F238E27FC236}">
              <a16:creationId xmlns:a16="http://schemas.microsoft.com/office/drawing/2014/main" id="{00000000-0008-0000-1100-0000DF504B00}"/>
            </a:ext>
          </a:extLst>
        </xdr:cNvPr>
        <xdr:cNvGrpSpPr>
          <a:grpSpLocks/>
        </xdr:cNvGrpSpPr>
      </xdr:nvGrpSpPr>
      <xdr:grpSpPr bwMode="auto">
        <a:xfrm>
          <a:off x="4114800" y="10029825"/>
          <a:ext cx="228600" cy="0"/>
          <a:chOff x="466" y="3952"/>
          <a:chExt cx="28" cy="16"/>
        </a:xfrm>
      </xdr:grpSpPr>
      <xdr:sp macro="" textlink="">
        <xdr:nvSpPr>
          <xdr:cNvPr id="4936762" name="Line 6350">
            <a:extLst>
              <a:ext uri="{FF2B5EF4-FFF2-40B4-BE49-F238E27FC236}">
                <a16:creationId xmlns:a16="http://schemas.microsoft.com/office/drawing/2014/main" id="{00000000-0008-0000-1100-00003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63" name="Line 6351">
            <a:extLst>
              <a:ext uri="{FF2B5EF4-FFF2-40B4-BE49-F238E27FC236}">
                <a16:creationId xmlns:a16="http://schemas.microsoft.com/office/drawing/2014/main" id="{00000000-0008-0000-1100-00003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04" name="Group 6352">
          <a:extLst>
            <a:ext uri="{FF2B5EF4-FFF2-40B4-BE49-F238E27FC236}">
              <a16:creationId xmlns:a16="http://schemas.microsoft.com/office/drawing/2014/main" id="{00000000-0008-0000-1100-0000E0504B00}"/>
            </a:ext>
          </a:extLst>
        </xdr:cNvPr>
        <xdr:cNvGrpSpPr>
          <a:grpSpLocks/>
        </xdr:cNvGrpSpPr>
      </xdr:nvGrpSpPr>
      <xdr:grpSpPr bwMode="auto">
        <a:xfrm>
          <a:off x="4114800" y="10029825"/>
          <a:ext cx="228600" cy="0"/>
          <a:chOff x="466" y="3952"/>
          <a:chExt cx="28" cy="16"/>
        </a:xfrm>
      </xdr:grpSpPr>
      <xdr:sp macro="" textlink="">
        <xdr:nvSpPr>
          <xdr:cNvPr id="4936760" name="Line 6353">
            <a:extLst>
              <a:ext uri="{FF2B5EF4-FFF2-40B4-BE49-F238E27FC236}">
                <a16:creationId xmlns:a16="http://schemas.microsoft.com/office/drawing/2014/main" id="{00000000-0008-0000-1100-00003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61" name="Line 6354">
            <a:extLst>
              <a:ext uri="{FF2B5EF4-FFF2-40B4-BE49-F238E27FC236}">
                <a16:creationId xmlns:a16="http://schemas.microsoft.com/office/drawing/2014/main" id="{00000000-0008-0000-1100-00003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05" name="Group 6355">
          <a:extLst>
            <a:ext uri="{FF2B5EF4-FFF2-40B4-BE49-F238E27FC236}">
              <a16:creationId xmlns:a16="http://schemas.microsoft.com/office/drawing/2014/main" id="{00000000-0008-0000-1100-0000E1504B00}"/>
            </a:ext>
          </a:extLst>
        </xdr:cNvPr>
        <xdr:cNvGrpSpPr>
          <a:grpSpLocks/>
        </xdr:cNvGrpSpPr>
      </xdr:nvGrpSpPr>
      <xdr:grpSpPr bwMode="auto">
        <a:xfrm>
          <a:off x="4114800" y="10029825"/>
          <a:ext cx="238125" cy="0"/>
          <a:chOff x="466" y="3952"/>
          <a:chExt cx="28" cy="16"/>
        </a:xfrm>
      </xdr:grpSpPr>
      <xdr:sp macro="" textlink="">
        <xdr:nvSpPr>
          <xdr:cNvPr id="4936758" name="Line 6356">
            <a:extLst>
              <a:ext uri="{FF2B5EF4-FFF2-40B4-BE49-F238E27FC236}">
                <a16:creationId xmlns:a16="http://schemas.microsoft.com/office/drawing/2014/main" id="{00000000-0008-0000-1100-00003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59" name="Line 6357">
            <a:extLst>
              <a:ext uri="{FF2B5EF4-FFF2-40B4-BE49-F238E27FC236}">
                <a16:creationId xmlns:a16="http://schemas.microsoft.com/office/drawing/2014/main" id="{00000000-0008-0000-1100-00003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06" name="Group 6358">
          <a:extLst>
            <a:ext uri="{FF2B5EF4-FFF2-40B4-BE49-F238E27FC236}">
              <a16:creationId xmlns:a16="http://schemas.microsoft.com/office/drawing/2014/main" id="{00000000-0008-0000-1100-0000E2504B00}"/>
            </a:ext>
          </a:extLst>
        </xdr:cNvPr>
        <xdr:cNvGrpSpPr>
          <a:grpSpLocks/>
        </xdr:cNvGrpSpPr>
      </xdr:nvGrpSpPr>
      <xdr:grpSpPr bwMode="auto">
        <a:xfrm>
          <a:off x="4695825" y="10029825"/>
          <a:ext cx="266700" cy="0"/>
          <a:chOff x="466" y="3952"/>
          <a:chExt cx="28" cy="16"/>
        </a:xfrm>
      </xdr:grpSpPr>
      <xdr:sp macro="" textlink="">
        <xdr:nvSpPr>
          <xdr:cNvPr id="4936756" name="Line 6359">
            <a:extLst>
              <a:ext uri="{FF2B5EF4-FFF2-40B4-BE49-F238E27FC236}">
                <a16:creationId xmlns:a16="http://schemas.microsoft.com/office/drawing/2014/main" id="{00000000-0008-0000-1100-00003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57" name="Line 6360">
            <a:extLst>
              <a:ext uri="{FF2B5EF4-FFF2-40B4-BE49-F238E27FC236}">
                <a16:creationId xmlns:a16="http://schemas.microsoft.com/office/drawing/2014/main" id="{00000000-0008-0000-1100-00003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07" name="Group 6361">
          <a:extLst>
            <a:ext uri="{FF2B5EF4-FFF2-40B4-BE49-F238E27FC236}">
              <a16:creationId xmlns:a16="http://schemas.microsoft.com/office/drawing/2014/main" id="{00000000-0008-0000-1100-0000E3504B00}"/>
            </a:ext>
          </a:extLst>
        </xdr:cNvPr>
        <xdr:cNvGrpSpPr>
          <a:grpSpLocks/>
        </xdr:cNvGrpSpPr>
      </xdr:nvGrpSpPr>
      <xdr:grpSpPr bwMode="auto">
        <a:xfrm>
          <a:off x="4695825" y="10029825"/>
          <a:ext cx="266700" cy="0"/>
          <a:chOff x="466" y="3952"/>
          <a:chExt cx="28" cy="16"/>
        </a:xfrm>
      </xdr:grpSpPr>
      <xdr:sp macro="" textlink="">
        <xdr:nvSpPr>
          <xdr:cNvPr id="4936754" name="Line 6362">
            <a:extLst>
              <a:ext uri="{FF2B5EF4-FFF2-40B4-BE49-F238E27FC236}">
                <a16:creationId xmlns:a16="http://schemas.microsoft.com/office/drawing/2014/main" id="{00000000-0008-0000-1100-00003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55" name="Line 6363">
            <a:extLst>
              <a:ext uri="{FF2B5EF4-FFF2-40B4-BE49-F238E27FC236}">
                <a16:creationId xmlns:a16="http://schemas.microsoft.com/office/drawing/2014/main" id="{00000000-0008-0000-1100-00003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08" name="Group 6364">
          <a:extLst>
            <a:ext uri="{FF2B5EF4-FFF2-40B4-BE49-F238E27FC236}">
              <a16:creationId xmlns:a16="http://schemas.microsoft.com/office/drawing/2014/main" id="{00000000-0008-0000-1100-0000E4504B00}"/>
            </a:ext>
          </a:extLst>
        </xdr:cNvPr>
        <xdr:cNvGrpSpPr>
          <a:grpSpLocks/>
        </xdr:cNvGrpSpPr>
      </xdr:nvGrpSpPr>
      <xdr:grpSpPr bwMode="auto">
        <a:xfrm>
          <a:off x="4695825" y="10029825"/>
          <a:ext cx="266700" cy="0"/>
          <a:chOff x="466" y="3952"/>
          <a:chExt cx="28" cy="16"/>
        </a:xfrm>
      </xdr:grpSpPr>
      <xdr:sp macro="" textlink="">
        <xdr:nvSpPr>
          <xdr:cNvPr id="4936752" name="Line 6365">
            <a:extLst>
              <a:ext uri="{FF2B5EF4-FFF2-40B4-BE49-F238E27FC236}">
                <a16:creationId xmlns:a16="http://schemas.microsoft.com/office/drawing/2014/main" id="{00000000-0008-0000-1100-00003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53" name="Line 6366">
            <a:extLst>
              <a:ext uri="{FF2B5EF4-FFF2-40B4-BE49-F238E27FC236}">
                <a16:creationId xmlns:a16="http://schemas.microsoft.com/office/drawing/2014/main" id="{00000000-0008-0000-1100-00003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09" name="Group 6367">
          <a:extLst>
            <a:ext uri="{FF2B5EF4-FFF2-40B4-BE49-F238E27FC236}">
              <a16:creationId xmlns:a16="http://schemas.microsoft.com/office/drawing/2014/main" id="{00000000-0008-0000-1100-0000E5504B00}"/>
            </a:ext>
          </a:extLst>
        </xdr:cNvPr>
        <xdr:cNvGrpSpPr>
          <a:grpSpLocks/>
        </xdr:cNvGrpSpPr>
      </xdr:nvGrpSpPr>
      <xdr:grpSpPr bwMode="auto">
        <a:xfrm>
          <a:off x="5476875" y="10029825"/>
          <a:ext cx="266700" cy="0"/>
          <a:chOff x="466" y="3952"/>
          <a:chExt cx="28" cy="16"/>
        </a:xfrm>
      </xdr:grpSpPr>
      <xdr:sp macro="" textlink="">
        <xdr:nvSpPr>
          <xdr:cNvPr id="4936750" name="Line 6368">
            <a:extLst>
              <a:ext uri="{FF2B5EF4-FFF2-40B4-BE49-F238E27FC236}">
                <a16:creationId xmlns:a16="http://schemas.microsoft.com/office/drawing/2014/main" id="{00000000-0008-0000-1100-00002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51" name="Line 6369">
            <a:extLst>
              <a:ext uri="{FF2B5EF4-FFF2-40B4-BE49-F238E27FC236}">
                <a16:creationId xmlns:a16="http://schemas.microsoft.com/office/drawing/2014/main" id="{00000000-0008-0000-1100-00002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10" name="Group 6370">
          <a:extLst>
            <a:ext uri="{FF2B5EF4-FFF2-40B4-BE49-F238E27FC236}">
              <a16:creationId xmlns:a16="http://schemas.microsoft.com/office/drawing/2014/main" id="{00000000-0008-0000-1100-0000E6504B00}"/>
            </a:ext>
          </a:extLst>
        </xdr:cNvPr>
        <xdr:cNvGrpSpPr>
          <a:grpSpLocks/>
        </xdr:cNvGrpSpPr>
      </xdr:nvGrpSpPr>
      <xdr:grpSpPr bwMode="auto">
        <a:xfrm>
          <a:off x="5476875" y="10029825"/>
          <a:ext cx="266700" cy="0"/>
          <a:chOff x="466" y="3952"/>
          <a:chExt cx="28" cy="16"/>
        </a:xfrm>
      </xdr:grpSpPr>
      <xdr:sp macro="" textlink="">
        <xdr:nvSpPr>
          <xdr:cNvPr id="4936748" name="Line 6371">
            <a:extLst>
              <a:ext uri="{FF2B5EF4-FFF2-40B4-BE49-F238E27FC236}">
                <a16:creationId xmlns:a16="http://schemas.microsoft.com/office/drawing/2014/main" id="{00000000-0008-0000-1100-00002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49" name="Line 6372">
            <a:extLst>
              <a:ext uri="{FF2B5EF4-FFF2-40B4-BE49-F238E27FC236}">
                <a16:creationId xmlns:a16="http://schemas.microsoft.com/office/drawing/2014/main" id="{00000000-0008-0000-1100-00002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11" name="Group 6373">
          <a:extLst>
            <a:ext uri="{FF2B5EF4-FFF2-40B4-BE49-F238E27FC236}">
              <a16:creationId xmlns:a16="http://schemas.microsoft.com/office/drawing/2014/main" id="{00000000-0008-0000-1100-0000E7504B00}"/>
            </a:ext>
          </a:extLst>
        </xdr:cNvPr>
        <xdr:cNvGrpSpPr>
          <a:grpSpLocks/>
        </xdr:cNvGrpSpPr>
      </xdr:nvGrpSpPr>
      <xdr:grpSpPr bwMode="auto">
        <a:xfrm>
          <a:off x="5476875" y="10029825"/>
          <a:ext cx="266700" cy="0"/>
          <a:chOff x="466" y="3952"/>
          <a:chExt cx="28" cy="16"/>
        </a:xfrm>
      </xdr:grpSpPr>
      <xdr:sp macro="" textlink="">
        <xdr:nvSpPr>
          <xdr:cNvPr id="4936746" name="Line 6374">
            <a:extLst>
              <a:ext uri="{FF2B5EF4-FFF2-40B4-BE49-F238E27FC236}">
                <a16:creationId xmlns:a16="http://schemas.microsoft.com/office/drawing/2014/main" id="{00000000-0008-0000-1100-00002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47" name="Line 6375">
            <a:extLst>
              <a:ext uri="{FF2B5EF4-FFF2-40B4-BE49-F238E27FC236}">
                <a16:creationId xmlns:a16="http://schemas.microsoft.com/office/drawing/2014/main" id="{00000000-0008-0000-1100-00002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12" name="Group 6376">
          <a:extLst>
            <a:ext uri="{FF2B5EF4-FFF2-40B4-BE49-F238E27FC236}">
              <a16:creationId xmlns:a16="http://schemas.microsoft.com/office/drawing/2014/main" id="{00000000-0008-0000-1100-0000E8504B00}"/>
            </a:ext>
          </a:extLst>
        </xdr:cNvPr>
        <xdr:cNvGrpSpPr>
          <a:grpSpLocks/>
        </xdr:cNvGrpSpPr>
      </xdr:nvGrpSpPr>
      <xdr:grpSpPr bwMode="auto">
        <a:xfrm>
          <a:off x="5476875" y="10029825"/>
          <a:ext cx="266700" cy="0"/>
          <a:chOff x="466" y="3952"/>
          <a:chExt cx="28" cy="16"/>
        </a:xfrm>
      </xdr:grpSpPr>
      <xdr:sp macro="" textlink="">
        <xdr:nvSpPr>
          <xdr:cNvPr id="4936744" name="Line 6377">
            <a:extLst>
              <a:ext uri="{FF2B5EF4-FFF2-40B4-BE49-F238E27FC236}">
                <a16:creationId xmlns:a16="http://schemas.microsoft.com/office/drawing/2014/main" id="{00000000-0008-0000-1100-00002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45" name="Line 6378">
            <a:extLst>
              <a:ext uri="{FF2B5EF4-FFF2-40B4-BE49-F238E27FC236}">
                <a16:creationId xmlns:a16="http://schemas.microsoft.com/office/drawing/2014/main" id="{00000000-0008-0000-1100-00002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13" name="Group 6379">
          <a:extLst>
            <a:ext uri="{FF2B5EF4-FFF2-40B4-BE49-F238E27FC236}">
              <a16:creationId xmlns:a16="http://schemas.microsoft.com/office/drawing/2014/main" id="{00000000-0008-0000-1100-0000E9504B00}"/>
            </a:ext>
          </a:extLst>
        </xdr:cNvPr>
        <xdr:cNvGrpSpPr>
          <a:grpSpLocks/>
        </xdr:cNvGrpSpPr>
      </xdr:nvGrpSpPr>
      <xdr:grpSpPr bwMode="auto">
        <a:xfrm>
          <a:off x="5476875" y="10029825"/>
          <a:ext cx="266700" cy="0"/>
          <a:chOff x="466" y="3952"/>
          <a:chExt cx="28" cy="16"/>
        </a:xfrm>
      </xdr:grpSpPr>
      <xdr:sp macro="" textlink="">
        <xdr:nvSpPr>
          <xdr:cNvPr id="4936742" name="Line 6380">
            <a:extLst>
              <a:ext uri="{FF2B5EF4-FFF2-40B4-BE49-F238E27FC236}">
                <a16:creationId xmlns:a16="http://schemas.microsoft.com/office/drawing/2014/main" id="{00000000-0008-0000-1100-00002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43" name="Line 6381">
            <a:extLst>
              <a:ext uri="{FF2B5EF4-FFF2-40B4-BE49-F238E27FC236}">
                <a16:creationId xmlns:a16="http://schemas.microsoft.com/office/drawing/2014/main" id="{00000000-0008-0000-1100-00002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14" name="Group 6382">
          <a:extLst>
            <a:ext uri="{FF2B5EF4-FFF2-40B4-BE49-F238E27FC236}">
              <a16:creationId xmlns:a16="http://schemas.microsoft.com/office/drawing/2014/main" id="{00000000-0008-0000-1100-0000EA504B00}"/>
            </a:ext>
          </a:extLst>
        </xdr:cNvPr>
        <xdr:cNvGrpSpPr>
          <a:grpSpLocks/>
        </xdr:cNvGrpSpPr>
      </xdr:nvGrpSpPr>
      <xdr:grpSpPr bwMode="auto">
        <a:xfrm>
          <a:off x="4114800" y="10029825"/>
          <a:ext cx="228600" cy="0"/>
          <a:chOff x="466" y="3952"/>
          <a:chExt cx="28" cy="16"/>
        </a:xfrm>
      </xdr:grpSpPr>
      <xdr:sp macro="" textlink="">
        <xdr:nvSpPr>
          <xdr:cNvPr id="4936740" name="Line 6383">
            <a:extLst>
              <a:ext uri="{FF2B5EF4-FFF2-40B4-BE49-F238E27FC236}">
                <a16:creationId xmlns:a16="http://schemas.microsoft.com/office/drawing/2014/main" id="{00000000-0008-0000-1100-00002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41" name="Line 6384">
            <a:extLst>
              <a:ext uri="{FF2B5EF4-FFF2-40B4-BE49-F238E27FC236}">
                <a16:creationId xmlns:a16="http://schemas.microsoft.com/office/drawing/2014/main" id="{00000000-0008-0000-1100-00002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15" name="Group 6385">
          <a:extLst>
            <a:ext uri="{FF2B5EF4-FFF2-40B4-BE49-F238E27FC236}">
              <a16:creationId xmlns:a16="http://schemas.microsoft.com/office/drawing/2014/main" id="{00000000-0008-0000-1100-0000EB504B00}"/>
            </a:ext>
          </a:extLst>
        </xdr:cNvPr>
        <xdr:cNvGrpSpPr>
          <a:grpSpLocks/>
        </xdr:cNvGrpSpPr>
      </xdr:nvGrpSpPr>
      <xdr:grpSpPr bwMode="auto">
        <a:xfrm>
          <a:off x="4695825" y="10029825"/>
          <a:ext cx="266700" cy="0"/>
          <a:chOff x="466" y="3952"/>
          <a:chExt cx="28" cy="16"/>
        </a:xfrm>
      </xdr:grpSpPr>
      <xdr:sp macro="" textlink="">
        <xdr:nvSpPr>
          <xdr:cNvPr id="4936738" name="Line 6386">
            <a:extLst>
              <a:ext uri="{FF2B5EF4-FFF2-40B4-BE49-F238E27FC236}">
                <a16:creationId xmlns:a16="http://schemas.microsoft.com/office/drawing/2014/main" id="{00000000-0008-0000-1100-00002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39" name="Line 6387">
            <a:extLst>
              <a:ext uri="{FF2B5EF4-FFF2-40B4-BE49-F238E27FC236}">
                <a16:creationId xmlns:a16="http://schemas.microsoft.com/office/drawing/2014/main" id="{00000000-0008-0000-1100-00002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16" name="Group 6388">
          <a:extLst>
            <a:ext uri="{FF2B5EF4-FFF2-40B4-BE49-F238E27FC236}">
              <a16:creationId xmlns:a16="http://schemas.microsoft.com/office/drawing/2014/main" id="{00000000-0008-0000-1100-0000EC504B00}"/>
            </a:ext>
          </a:extLst>
        </xdr:cNvPr>
        <xdr:cNvGrpSpPr>
          <a:grpSpLocks/>
        </xdr:cNvGrpSpPr>
      </xdr:nvGrpSpPr>
      <xdr:grpSpPr bwMode="auto">
        <a:xfrm>
          <a:off x="4114800" y="10029825"/>
          <a:ext cx="228600" cy="0"/>
          <a:chOff x="466" y="3952"/>
          <a:chExt cx="28" cy="16"/>
        </a:xfrm>
      </xdr:grpSpPr>
      <xdr:sp macro="" textlink="">
        <xdr:nvSpPr>
          <xdr:cNvPr id="4936736" name="Line 6389">
            <a:extLst>
              <a:ext uri="{FF2B5EF4-FFF2-40B4-BE49-F238E27FC236}">
                <a16:creationId xmlns:a16="http://schemas.microsoft.com/office/drawing/2014/main" id="{00000000-0008-0000-1100-00002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37" name="Line 6390">
            <a:extLst>
              <a:ext uri="{FF2B5EF4-FFF2-40B4-BE49-F238E27FC236}">
                <a16:creationId xmlns:a16="http://schemas.microsoft.com/office/drawing/2014/main" id="{00000000-0008-0000-1100-00002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17" name="Group 6391">
          <a:extLst>
            <a:ext uri="{FF2B5EF4-FFF2-40B4-BE49-F238E27FC236}">
              <a16:creationId xmlns:a16="http://schemas.microsoft.com/office/drawing/2014/main" id="{00000000-0008-0000-1100-0000ED504B00}"/>
            </a:ext>
          </a:extLst>
        </xdr:cNvPr>
        <xdr:cNvGrpSpPr>
          <a:grpSpLocks/>
        </xdr:cNvGrpSpPr>
      </xdr:nvGrpSpPr>
      <xdr:grpSpPr bwMode="auto">
        <a:xfrm>
          <a:off x="4695825" y="10029825"/>
          <a:ext cx="266700" cy="0"/>
          <a:chOff x="466" y="3952"/>
          <a:chExt cx="28" cy="16"/>
        </a:xfrm>
      </xdr:grpSpPr>
      <xdr:sp macro="" textlink="">
        <xdr:nvSpPr>
          <xdr:cNvPr id="4936734" name="Line 6392">
            <a:extLst>
              <a:ext uri="{FF2B5EF4-FFF2-40B4-BE49-F238E27FC236}">
                <a16:creationId xmlns:a16="http://schemas.microsoft.com/office/drawing/2014/main" id="{00000000-0008-0000-1100-00001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35" name="Line 6393">
            <a:extLst>
              <a:ext uri="{FF2B5EF4-FFF2-40B4-BE49-F238E27FC236}">
                <a16:creationId xmlns:a16="http://schemas.microsoft.com/office/drawing/2014/main" id="{00000000-0008-0000-1100-00001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18" name="Group 6394">
          <a:extLst>
            <a:ext uri="{FF2B5EF4-FFF2-40B4-BE49-F238E27FC236}">
              <a16:creationId xmlns:a16="http://schemas.microsoft.com/office/drawing/2014/main" id="{00000000-0008-0000-1100-0000EE504B00}"/>
            </a:ext>
          </a:extLst>
        </xdr:cNvPr>
        <xdr:cNvGrpSpPr>
          <a:grpSpLocks/>
        </xdr:cNvGrpSpPr>
      </xdr:nvGrpSpPr>
      <xdr:grpSpPr bwMode="auto">
        <a:xfrm>
          <a:off x="4114800" y="10029825"/>
          <a:ext cx="228600" cy="0"/>
          <a:chOff x="466" y="3952"/>
          <a:chExt cx="28" cy="16"/>
        </a:xfrm>
      </xdr:grpSpPr>
      <xdr:sp macro="" textlink="">
        <xdr:nvSpPr>
          <xdr:cNvPr id="4936732" name="Line 6395">
            <a:extLst>
              <a:ext uri="{FF2B5EF4-FFF2-40B4-BE49-F238E27FC236}">
                <a16:creationId xmlns:a16="http://schemas.microsoft.com/office/drawing/2014/main" id="{00000000-0008-0000-1100-00001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33" name="Line 6396">
            <a:extLst>
              <a:ext uri="{FF2B5EF4-FFF2-40B4-BE49-F238E27FC236}">
                <a16:creationId xmlns:a16="http://schemas.microsoft.com/office/drawing/2014/main" id="{00000000-0008-0000-1100-00001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19" name="Group 6397">
          <a:extLst>
            <a:ext uri="{FF2B5EF4-FFF2-40B4-BE49-F238E27FC236}">
              <a16:creationId xmlns:a16="http://schemas.microsoft.com/office/drawing/2014/main" id="{00000000-0008-0000-1100-0000EF504B00}"/>
            </a:ext>
          </a:extLst>
        </xdr:cNvPr>
        <xdr:cNvGrpSpPr>
          <a:grpSpLocks/>
        </xdr:cNvGrpSpPr>
      </xdr:nvGrpSpPr>
      <xdr:grpSpPr bwMode="auto">
        <a:xfrm>
          <a:off x="4695825" y="10029825"/>
          <a:ext cx="266700" cy="0"/>
          <a:chOff x="466" y="3952"/>
          <a:chExt cx="28" cy="16"/>
        </a:xfrm>
      </xdr:grpSpPr>
      <xdr:sp macro="" textlink="">
        <xdr:nvSpPr>
          <xdr:cNvPr id="4936730" name="Line 6398">
            <a:extLst>
              <a:ext uri="{FF2B5EF4-FFF2-40B4-BE49-F238E27FC236}">
                <a16:creationId xmlns:a16="http://schemas.microsoft.com/office/drawing/2014/main" id="{00000000-0008-0000-1100-00001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31" name="Line 6399">
            <a:extLst>
              <a:ext uri="{FF2B5EF4-FFF2-40B4-BE49-F238E27FC236}">
                <a16:creationId xmlns:a16="http://schemas.microsoft.com/office/drawing/2014/main" id="{00000000-0008-0000-1100-00001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20" name="Group 6400">
          <a:extLst>
            <a:ext uri="{FF2B5EF4-FFF2-40B4-BE49-F238E27FC236}">
              <a16:creationId xmlns:a16="http://schemas.microsoft.com/office/drawing/2014/main" id="{00000000-0008-0000-1100-0000F0504B00}"/>
            </a:ext>
          </a:extLst>
        </xdr:cNvPr>
        <xdr:cNvGrpSpPr>
          <a:grpSpLocks/>
        </xdr:cNvGrpSpPr>
      </xdr:nvGrpSpPr>
      <xdr:grpSpPr bwMode="auto">
        <a:xfrm>
          <a:off x="4114800" y="10029825"/>
          <a:ext cx="228600" cy="0"/>
          <a:chOff x="466" y="3952"/>
          <a:chExt cx="28" cy="16"/>
        </a:xfrm>
      </xdr:grpSpPr>
      <xdr:sp macro="" textlink="">
        <xdr:nvSpPr>
          <xdr:cNvPr id="4936728" name="Line 6401">
            <a:extLst>
              <a:ext uri="{FF2B5EF4-FFF2-40B4-BE49-F238E27FC236}">
                <a16:creationId xmlns:a16="http://schemas.microsoft.com/office/drawing/2014/main" id="{00000000-0008-0000-1100-00001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29" name="Line 6402">
            <a:extLst>
              <a:ext uri="{FF2B5EF4-FFF2-40B4-BE49-F238E27FC236}">
                <a16:creationId xmlns:a16="http://schemas.microsoft.com/office/drawing/2014/main" id="{00000000-0008-0000-1100-00001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21" name="Group 6403">
          <a:extLst>
            <a:ext uri="{FF2B5EF4-FFF2-40B4-BE49-F238E27FC236}">
              <a16:creationId xmlns:a16="http://schemas.microsoft.com/office/drawing/2014/main" id="{00000000-0008-0000-1100-0000F1504B00}"/>
            </a:ext>
          </a:extLst>
        </xdr:cNvPr>
        <xdr:cNvGrpSpPr>
          <a:grpSpLocks/>
        </xdr:cNvGrpSpPr>
      </xdr:nvGrpSpPr>
      <xdr:grpSpPr bwMode="auto">
        <a:xfrm>
          <a:off x="4695825" y="10029825"/>
          <a:ext cx="266700" cy="0"/>
          <a:chOff x="466" y="3952"/>
          <a:chExt cx="28" cy="16"/>
        </a:xfrm>
      </xdr:grpSpPr>
      <xdr:sp macro="" textlink="">
        <xdr:nvSpPr>
          <xdr:cNvPr id="4936726" name="Line 6404">
            <a:extLst>
              <a:ext uri="{FF2B5EF4-FFF2-40B4-BE49-F238E27FC236}">
                <a16:creationId xmlns:a16="http://schemas.microsoft.com/office/drawing/2014/main" id="{00000000-0008-0000-1100-00001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27" name="Line 6405">
            <a:extLst>
              <a:ext uri="{FF2B5EF4-FFF2-40B4-BE49-F238E27FC236}">
                <a16:creationId xmlns:a16="http://schemas.microsoft.com/office/drawing/2014/main" id="{00000000-0008-0000-1100-00001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22" name="Group 6406">
          <a:extLst>
            <a:ext uri="{FF2B5EF4-FFF2-40B4-BE49-F238E27FC236}">
              <a16:creationId xmlns:a16="http://schemas.microsoft.com/office/drawing/2014/main" id="{00000000-0008-0000-1100-0000F2504B00}"/>
            </a:ext>
          </a:extLst>
        </xdr:cNvPr>
        <xdr:cNvGrpSpPr>
          <a:grpSpLocks/>
        </xdr:cNvGrpSpPr>
      </xdr:nvGrpSpPr>
      <xdr:grpSpPr bwMode="auto">
        <a:xfrm>
          <a:off x="4114800" y="10029825"/>
          <a:ext cx="228600" cy="0"/>
          <a:chOff x="466" y="3952"/>
          <a:chExt cx="28" cy="16"/>
        </a:xfrm>
      </xdr:grpSpPr>
      <xdr:sp macro="" textlink="">
        <xdr:nvSpPr>
          <xdr:cNvPr id="4936724" name="Line 6407">
            <a:extLst>
              <a:ext uri="{FF2B5EF4-FFF2-40B4-BE49-F238E27FC236}">
                <a16:creationId xmlns:a16="http://schemas.microsoft.com/office/drawing/2014/main" id="{00000000-0008-0000-1100-00001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25" name="Line 6408">
            <a:extLst>
              <a:ext uri="{FF2B5EF4-FFF2-40B4-BE49-F238E27FC236}">
                <a16:creationId xmlns:a16="http://schemas.microsoft.com/office/drawing/2014/main" id="{00000000-0008-0000-1100-00001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23" name="Group 6409">
          <a:extLst>
            <a:ext uri="{FF2B5EF4-FFF2-40B4-BE49-F238E27FC236}">
              <a16:creationId xmlns:a16="http://schemas.microsoft.com/office/drawing/2014/main" id="{00000000-0008-0000-1100-0000F3504B00}"/>
            </a:ext>
          </a:extLst>
        </xdr:cNvPr>
        <xdr:cNvGrpSpPr>
          <a:grpSpLocks/>
        </xdr:cNvGrpSpPr>
      </xdr:nvGrpSpPr>
      <xdr:grpSpPr bwMode="auto">
        <a:xfrm>
          <a:off x="4114800" y="10029825"/>
          <a:ext cx="228600" cy="0"/>
          <a:chOff x="466" y="3952"/>
          <a:chExt cx="28" cy="16"/>
        </a:xfrm>
      </xdr:grpSpPr>
      <xdr:sp macro="" textlink="">
        <xdr:nvSpPr>
          <xdr:cNvPr id="4936722" name="Line 6410">
            <a:extLst>
              <a:ext uri="{FF2B5EF4-FFF2-40B4-BE49-F238E27FC236}">
                <a16:creationId xmlns:a16="http://schemas.microsoft.com/office/drawing/2014/main" id="{00000000-0008-0000-1100-00001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23" name="Line 6411">
            <a:extLst>
              <a:ext uri="{FF2B5EF4-FFF2-40B4-BE49-F238E27FC236}">
                <a16:creationId xmlns:a16="http://schemas.microsoft.com/office/drawing/2014/main" id="{00000000-0008-0000-1100-00001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24" name="Group 6412">
          <a:extLst>
            <a:ext uri="{FF2B5EF4-FFF2-40B4-BE49-F238E27FC236}">
              <a16:creationId xmlns:a16="http://schemas.microsoft.com/office/drawing/2014/main" id="{00000000-0008-0000-1100-0000F4504B00}"/>
            </a:ext>
          </a:extLst>
        </xdr:cNvPr>
        <xdr:cNvGrpSpPr>
          <a:grpSpLocks/>
        </xdr:cNvGrpSpPr>
      </xdr:nvGrpSpPr>
      <xdr:grpSpPr bwMode="auto">
        <a:xfrm>
          <a:off x="4114800" y="10029825"/>
          <a:ext cx="228600" cy="0"/>
          <a:chOff x="466" y="3952"/>
          <a:chExt cx="28" cy="16"/>
        </a:xfrm>
      </xdr:grpSpPr>
      <xdr:sp macro="" textlink="">
        <xdr:nvSpPr>
          <xdr:cNvPr id="4936720" name="Line 6413">
            <a:extLst>
              <a:ext uri="{FF2B5EF4-FFF2-40B4-BE49-F238E27FC236}">
                <a16:creationId xmlns:a16="http://schemas.microsoft.com/office/drawing/2014/main" id="{00000000-0008-0000-1100-00001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21" name="Line 6414">
            <a:extLst>
              <a:ext uri="{FF2B5EF4-FFF2-40B4-BE49-F238E27FC236}">
                <a16:creationId xmlns:a16="http://schemas.microsoft.com/office/drawing/2014/main" id="{00000000-0008-0000-1100-00001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25" name="Group 6415">
          <a:extLst>
            <a:ext uri="{FF2B5EF4-FFF2-40B4-BE49-F238E27FC236}">
              <a16:creationId xmlns:a16="http://schemas.microsoft.com/office/drawing/2014/main" id="{00000000-0008-0000-1100-0000F5504B00}"/>
            </a:ext>
          </a:extLst>
        </xdr:cNvPr>
        <xdr:cNvGrpSpPr>
          <a:grpSpLocks/>
        </xdr:cNvGrpSpPr>
      </xdr:nvGrpSpPr>
      <xdr:grpSpPr bwMode="auto">
        <a:xfrm>
          <a:off x="4114800" y="10029825"/>
          <a:ext cx="228600" cy="0"/>
          <a:chOff x="466" y="3952"/>
          <a:chExt cx="28" cy="16"/>
        </a:xfrm>
      </xdr:grpSpPr>
      <xdr:sp macro="" textlink="">
        <xdr:nvSpPr>
          <xdr:cNvPr id="4936718" name="Line 6416">
            <a:extLst>
              <a:ext uri="{FF2B5EF4-FFF2-40B4-BE49-F238E27FC236}">
                <a16:creationId xmlns:a16="http://schemas.microsoft.com/office/drawing/2014/main" id="{00000000-0008-0000-1100-00000E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19" name="Line 6417">
            <a:extLst>
              <a:ext uri="{FF2B5EF4-FFF2-40B4-BE49-F238E27FC236}">
                <a16:creationId xmlns:a16="http://schemas.microsoft.com/office/drawing/2014/main" id="{00000000-0008-0000-1100-00000F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26" name="Group 6418">
          <a:extLst>
            <a:ext uri="{FF2B5EF4-FFF2-40B4-BE49-F238E27FC236}">
              <a16:creationId xmlns:a16="http://schemas.microsoft.com/office/drawing/2014/main" id="{00000000-0008-0000-1100-0000F6504B00}"/>
            </a:ext>
          </a:extLst>
        </xdr:cNvPr>
        <xdr:cNvGrpSpPr>
          <a:grpSpLocks/>
        </xdr:cNvGrpSpPr>
      </xdr:nvGrpSpPr>
      <xdr:grpSpPr bwMode="auto">
        <a:xfrm>
          <a:off x="4114800" y="10029825"/>
          <a:ext cx="228600" cy="0"/>
          <a:chOff x="466" y="3952"/>
          <a:chExt cx="28" cy="16"/>
        </a:xfrm>
      </xdr:grpSpPr>
      <xdr:sp macro="" textlink="">
        <xdr:nvSpPr>
          <xdr:cNvPr id="4936716" name="Line 6419">
            <a:extLst>
              <a:ext uri="{FF2B5EF4-FFF2-40B4-BE49-F238E27FC236}">
                <a16:creationId xmlns:a16="http://schemas.microsoft.com/office/drawing/2014/main" id="{00000000-0008-0000-1100-00000C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17" name="Line 6420">
            <a:extLst>
              <a:ext uri="{FF2B5EF4-FFF2-40B4-BE49-F238E27FC236}">
                <a16:creationId xmlns:a16="http://schemas.microsoft.com/office/drawing/2014/main" id="{00000000-0008-0000-1100-00000D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27" name="Group 6421">
          <a:extLst>
            <a:ext uri="{FF2B5EF4-FFF2-40B4-BE49-F238E27FC236}">
              <a16:creationId xmlns:a16="http://schemas.microsoft.com/office/drawing/2014/main" id="{00000000-0008-0000-1100-0000F7504B00}"/>
            </a:ext>
          </a:extLst>
        </xdr:cNvPr>
        <xdr:cNvGrpSpPr>
          <a:grpSpLocks/>
        </xdr:cNvGrpSpPr>
      </xdr:nvGrpSpPr>
      <xdr:grpSpPr bwMode="auto">
        <a:xfrm>
          <a:off x="4695825" y="10029825"/>
          <a:ext cx="266700" cy="0"/>
          <a:chOff x="466" y="3952"/>
          <a:chExt cx="28" cy="16"/>
        </a:xfrm>
      </xdr:grpSpPr>
      <xdr:sp macro="" textlink="">
        <xdr:nvSpPr>
          <xdr:cNvPr id="4936714" name="Line 6422">
            <a:extLst>
              <a:ext uri="{FF2B5EF4-FFF2-40B4-BE49-F238E27FC236}">
                <a16:creationId xmlns:a16="http://schemas.microsoft.com/office/drawing/2014/main" id="{00000000-0008-0000-1100-00000A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15" name="Line 6423">
            <a:extLst>
              <a:ext uri="{FF2B5EF4-FFF2-40B4-BE49-F238E27FC236}">
                <a16:creationId xmlns:a16="http://schemas.microsoft.com/office/drawing/2014/main" id="{00000000-0008-0000-1100-00000B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28" name="Group 6424">
          <a:extLst>
            <a:ext uri="{FF2B5EF4-FFF2-40B4-BE49-F238E27FC236}">
              <a16:creationId xmlns:a16="http://schemas.microsoft.com/office/drawing/2014/main" id="{00000000-0008-0000-1100-0000F8504B00}"/>
            </a:ext>
          </a:extLst>
        </xdr:cNvPr>
        <xdr:cNvGrpSpPr>
          <a:grpSpLocks/>
        </xdr:cNvGrpSpPr>
      </xdr:nvGrpSpPr>
      <xdr:grpSpPr bwMode="auto">
        <a:xfrm>
          <a:off x="4695825" y="10029825"/>
          <a:ext cx="266700" cy="0"/>
          <a:chOff x="466" y="3952"/>
          <a:chExt cx="28" cy="16"/>
        </a:xfrm>
      </xdr:grpSpPr>
      <xdr:sp macro="" textlink="">
        <xdr:nvSpPr>
          <xdr:cNvPr id="4936712" name="Line 6425">
            <a:extLst>
              <a:ext uri="{FF2B5EF4-FFF2-40B4-BE49-F238E27FC236}">
                <a16:creationId xmlns:a16="http://schemas.microsoft.com/office/drawing/2014/main" id="{00000000-0008-0000-1100-000008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13" name="Line 6426">
            <a:extLst>
              <a:ext uri="{FF2B5EF4-FFF2-40B4-BE49-F238E27FC236}">
                <a16:creationId xmlns:a16="http://schemas.microsoft.com/office/drawing/2014/main" id="{00000000-0008-0000-1100-000009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29" name="Group 6427">
          <a:extLst>
            <a:ext uri="{FF2B5EF4-FFF2-40B4-BE49-F238E27FC236}">
              <a16:creationId xmlns:a16="http://schemas.microsoft.com/office/drawing/2014/main" id="{00000000-0008-0000-1100-0000F9504B00}"/>
            </a:ext>
          </a:extLst>
        </xdr:cNvPr>
        <xdr:cNvGrpSpPr>
          <a:grpSpLocks/>
        </xdr:cNvGrpSpPr>
      </xdr:nvGrpSpPr>
      <xdr:grpSpPr bwMode="auto">
        <a:xfrm>
          <a:off x="4695825" y="10029825"/>
          <a:ext cx="266700" cy="0"/>
          <a:chOff x="466" y="3952"/>
          <a:chExt cx="28" cy="16"/>
        </a:xfrm>
      </xdr:grpSpPr>
      <xdr:sp macro="" textlink="">
        <xdr:nvSpPr>
          <xdr:cNvPr id="4936710" name="Line 6428">
            <a:extLst>
              <a:ext uri="{FF2B5EF4-FFF2-40B4-BE49-F238E27FC236}">
                <a16:creationId xmlns:a16="http://schemas.microsoft.com/office/drawing/2014/main" id="{00000000-0008-0000-1100-000006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11" name="Line 6429">
            <a:extLst>
              <a:ext uri="{FF2B5EF4-FFF2-40B4-BE49-F238E27FC236}">
                <a16:creationId xmlns:a16="http://schemas.microsoft.com/office/drawing/2014/main" id="{00000000-0008-0000-1100-000007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0" name="Group 6430">
          <a:extLst>
            <a:ext uri="{FF2B5EF4-FFF2-40B4-BE49-F238E27FC236}">
              <a16:creationId xmlns:a16="http://schemas.microsoft.com/office/drawing/2014/main" id="{00000000-0008-0000-1100-0000FA504B00}"/>
            </a:ext>
          </a:extLst>
        </xdr:cNvPr>
        <xdr:cNvGrpSpPr>
          <a:grpSpLocks/>
        </xdr:cNvGrpSpPr>
      </xdr:nvGrpSpPr>
      <xdr:grpSpPr bwMode="auto">
        <a:xfrm>
          <a:off x="4695825" y="10029825"/>
          <a:ext cx="266700" cy="0"/>
          <a:chOff x="466" y="3952"/>
          <a:chExt cx="28" cy="16"/>
        </a:xfrm>
      </xdr:grpSpPr>
      <xdr:sp macro="" textlink="">
        <xdr:nvSpPr>
          <xdr:cNvPr id="4936708" name="Line 6431">
            <a:extLst>
              <a:ext uri="{FF2B5EF4-FFF2-40B4-BE49-F238E27FC236}">
                <a16:creationId xmlns:a16="http://schemas.microsoft.com/office/drawing/2014/main" id="{00000000-0008-0000-1100-000004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09" name="Line 6432">
            <a:extLst>
              <a:ext uri="{FF2B5EF4-FFF2-40B4-BE49-F238E27FC236}">
                <a16:creationId xmlns:a16="http://schemas.microsoft.com/office/drawing/2014/main" id="{00000000-0008-0000-1100-000005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1" name="Group 6433">
          <a:extLst>
            <a:ext uri="{FF2B5EF4-FFF2-40B4-BE49-F238E27FC236}">
              <a16:creationId xmlns:a16="http://schemas.microsoft.com/office/drawing/2014/main" id="{00000000-0008-0000-1100-0000FB504B00}"/>
            </a:ext>
          </a:extLst>
        </xdr:cNvPr>
        <xdr:cNvGrpSpPr>
          <a:grpSpLocks/>
        </xdr:cNvGrpSpPr>
      </xdr:nvGrpSpPr>
      <xdr:grpSpPr bwMode="auto">
        <a:xfrm>
          <a:off x="4695825" y="10029825"/>
          <a:ext cx="266700" cy="0"/>
          <a:chOff x="466" y="3952"/>
          <a:chExt cx="28" cy="16"/>
        </a:xfrm>
      </xdr:grpSpPr>
      <xdr:sp macro="" textlink="">
        <xdr:nvSpPr>
          <xdr:cNvPr id="4936706" name="Line 6434">
            <a:extLst>
              <a:ext uri="{FF2B5EF4-FFF2-40B4-BE49-F238E27FC236}">
                <a16:creationId xmlns:a16="http://schemas.microsoft.com/office/drawing/2014/main" id="{00000000-0008-0000-1100-000002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07" name="Line 6435">
            <a:extLst>
              <a:ext uri="{FF2B5EF4-FFF2-40B4-BE49-F238E27FC236}">
                <a16:creationId xmlns:a16="http://schemas.microsoft.com/office/drawing/2014/main" id="{00000000-0008-0000-1100-000003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32" name="Group 6436">
          <a:extLst>
            <a:ext uri="{FF2B5EF4-FFF2-40B4-BE49-F238E27FC236}">
              <a16:creationId xmlns:a16="http://schemas.microsoft.com/office/drawing/2014/main" id="{00000000-0008-0000-1100-0000FC504B00}"/>
            </a:ext>
          </a:extLst>
        </xdr:cNvPr>
        <xdr:cNvGrpSpPr>
          <a:grpSpLocks/>
        </xdr:cNvGrpSpPr>
      </xdr:nvGrpSpPr>
      <xdr:grpSpPr bwMode="auto">
        <a:xfrm>
          <a:off x="4114800" y="10029825"/>
          <a:ext cx="228600" cy="0"/>
          <a:chOff x="466" y="3952"/>
          <a:chExt cx="28" cy="16"/>
        </a:xfrm>
      </xdr:grpSpPr>
      <xdr:sp macro="" textlink="">
        <xdr:nvSpPr>
          <xdr:cNvPr id="4936704" name="Line 6437">
            <a:extLst>
              <a:ext uri="{FF2B5EF4-FFF2-40B4-BE49-F238E27FC236}">
                <a16:creationId xmlns:a16="http://schemas.microsoft.com/office/drawing/2014/main" id="{00000000-0008-0000-1100-00000054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05" name="Line 6438">
            <a:extLst>
              <a:ext uri="{FF2B5EF4-FFF2-40B4-BE49-F238E27FC236}">
                <a16:creationId xmlns:a16="http://schemas.microsoft.com/office/drawing/2014/main" id="{00000000-0008-0000-1100-00000154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33" name="Group 6439">
          <a:extLst>
            <a:ext uri="{FF2B5EF4-FFF2-40B4-BE49-F238E27FC236}">
              <a16:creationId xmlns:a16="http://schemas.microsoft.com/office/drawing/2014/main" id="{00000000-0008-0000-1100-0000FD504B00}"/>
            </a:ext>
          </a:extLst>
        </xdr:cNvPr>
        <xdr:cNvGrpSpPr>
          <a:grpSpLocks/>
        </xdr:cNvGrpSpPr>
      </xdr:nvGrpSpPr>
      <xdr:grpSpPr bwMode="auto">
        <a:xfrm>
          <a:off x="4114800" y="10029825"/>
          <a:ext cx="228600" cy="0"/>
          <a:chOff x="466" y="3952"/>
          <a:chExt cx="28" cy="16"/>
        </a:xfrm>
      </xdr:grpSpPr>
      <xdr:sp macro="" textlink="">
        <xdr:nvSpPr>
          <xdr:cNvPr id="4936702" name="Line 6440">
            <a:extLst>
              <a:ext uri="{FF2B5EF4-FFF2-40B4-BE49-F238E27FC236}">
                <a16:creationId xmlns:a16="http://schemas.microsoft.com/office/drawing/2014/main" id="{00000000-0008-0000-1100-0000F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03" name="Line 6441">
            <a:extLst>
              <a:ext uri="{FF2B5EF4-FFF2-40B4-BE49-F238E27FC236}">
                <a16:creationId xmlns:a16="http://schemas.microsoft.com/office/drawing/2014/main" id="{00000000-0008-0000-1100-0000F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4" name="Group 6442">
          <a:extLst>
            <a:ext uri="{FF2B5EF4-FFF2-40B4-BE49-F238E27FC236}">
              <a16:creationId xmlns:a16="http://schemas.microsoft.com/office/drawing/2014/main" id="{00000000-0008-0000-1100-0000FE504B00}"/>
            </a:ext>
          </a:extLst>
        </xdr:cNvPr>
        <xdr:cNvGrpSpPr>
          <a:grpSpLocks/>
        </xdr:cNvGrpSpPr>
      </xdr:nvGrpSpPr>
      <xdr:grpSpPr bwMode="auto">
        <a:xfrm>
          <a:off x="4695825" y="10029825"/>
          <a:ext cx="266700" cy="0"/>
          <a:chOff x="466" y="3952"/>
          <a:chExt cx="28" cy="16"/>
        </a:xfrm>
      </xdr:grpSpPr>
      <xdr:sp macro="" textlink="">
        <xdr:nvSpPr>
          <xdr:cNvPr id="4936700" name="Line 6443">
            <a:extLst>
              <a:ext uri="{FF2B5EF4-FFF2-40B4-BE49-F238E27FC236}">
                <a16:creationId xmlns:a16="http://schemas.microsoft.com/office/drawing/2014/main" id="{00000000-0008-0000-1100-0000F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701" name="Line 6444">
            <a:extLst>
              <a:ext uri="{FF2B5EF4-FFF2-40B4-BE49-F238E27FC236}">
                <a16:creationId xmlns:a16="http://schemas.microsoft.com/office/drawing/2014/main" id="{00000000-0008-0000-1100-0000F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5" name="Group 6445">
          <a:extLst>
            <a:ext uri="{FF2B5EF4-FFF2-40B4-BE49-F238E27FC236}">
              <a16:creationId xmlns:a16="http://schemas.microsoft.com/office/drawing/2014/main" id="{00000000-0008-0000-1100-0000FF504B00}"/>
            </a:ext>
          </a:extLst>
        </xdr:cNvPr>
        <xdr:cNvGrpSpPr>
          <a:grpSpLocks/>
        </xdr:cNvGrpSpPr>
      </xdr:nvGrpSpPr>
      <xdr:grpSpPr bwMode="auto">
        <a:xfrm>
          <a:off x="4695825" y="10029825"/>
          <a:ext cx="266700" cy="0"/>
          <a:chOff x="466" y="3952"/>
          <a:chExt cx="28" cy="16"/>
        </a:xfrm>
      </xdr:grpSpPr>
      <xdr:sp macro="" textlink="">
        <xdr:nvSpPr>
          <xdr:cNvPr id="4936698" name="Line 6446">
            <a:extLst>
              <a:ext uri="{FF2B5EF4-FFF2-40B4-BE49-F238E27FC236}">
                <a16:creationId xmlns:a16="http://schemas.microsoft.com/office/drawing/2014/main" id="{00000000-0008-0000-1100-0000F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99" name="Line 6447">
            <a:extLst>
              <a:ext uri="{FF2B5EF4-FFF2-40B4-BE49-F238E27FC236}">
                <a16:creationId xmlns:a16="http://schemas.microsoft.com/office/drawing/2014/main" id="{00000000-0008-0000-1100-0000F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5936" name="Group 6448">
          <a:extLst>
            <a:ext uri="{FF2B5EF4-FFF2-40B4-BE49-F238E27FC236}">
              <a16:creationId xmlns:a16="http://schemas.microsoft.com/office/drawing/2014/main" id="{00000000-0008-0000-1100-000000514B00}"/>
            </a:ext>
          </a:extLst>
        </xdr:cNvPr>
        <xdr:cNvGrpSpPr>
          <a:grpSpLocks/>
        </xdr:cNvGrpSpPr>
      </xdr:nvGrpSpPr>
      <xdr:grpSpPr bwMode="auto">
        <a:xfrm>
          <a:off x="5476875" y="10029825"/>
          <a:ext cx="228600" cy="0"/>
          <a:chOff x="466" y="3952"/>
          <a:chExt cx="28" cy="16"/>
        </a:xfrm>
      </xdr:grpSpPr>
      <xdr:sp macro="" textlink="">
        <xdr:nvSpPr>
          <xdr:cNvPr id="4936696" name="Line 6449">
            <a:extLst>
              <a:ext uri="{FF2B5EF4-FFF2-40B4-BE49-F238E27FC236}">
                <a16:creationId xmlns:a16="http://schemas.microsoft.com/office/drawing/2014/main" id="{00000000-0008-0000-1100-0000F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97" name="Line 6450">
            <a:extLst>
              <a:ext uri="{FF2B5EF4-FFF2-40B4-BE49-F238E27FC236}">
                <a16:creationId xmlns:a16="http://schemas.microsoft.com/office/drawing/2014/main" id="{00000000-0008-0000-1100-0000F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7" name="Group 6451">
          <a:extLst>
            <a:ext uri="{FF2B5EF4-FFF2-40B4-BE49-F238E27FC236}">
              <a16:creationId xmlns:a16="http://schemas.microsoft.com/office/drawing/2014/main" id="{00000000-0008-0000-1100-000001514B00}"/>
            </a:ext>
          </a:extLst>
        </xdr:cNvPr>
        <xdr:cNvGrpSpPr>
          <a:grpSpLocks/>
        </xdr:cNvGrpSpPr>
      </xdr:nvGrpSpPr>
      <xdr:grpSpPr bwMode="auto">
        <a:xfrm>
          <a:off x="4695825" y="10029825"/>
          <a:ext cx="266700" cy="0"/>
          <a:chOff x="466" y="3952"/>
          <a:chExt cx="28" cy="16"/>
        </a:xfrm>
      </xdr:grpSpPr>
      <xdr:sp macro="" textlink="">
        <xdr:nvSpPr>
          <xdr:cNvPr id="4936694" name="Line 6452">
            <a:extLst>
              <a:ext uri="{FF2B5EF4-FFF2-40B4-BE49-F238E27FC236}">
                <a16:creationId xmlns:a16="http://schemas.microsoft.com/office/drawing/2014/main" id="{00000000-0008-0000-1100-0000F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95" name="Line 6453">
            <a:extLst>
              <a:ext uri="{FF2B5EF4-FFF2-40B4-BE49-F238E27FC236}">
                <a16:creationId xmlns:a16="http://schemas.microsoft.com/office/drawing/2014/main" id="{00000000-0008-0000-1100-0000F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8" name="Group 6454">
          <a:extLst>
            <a:ext uri="{FF2B5EF4-FFF2-40B4-BE49-F238E27FC236}">
              <a16:creationId xmlns:a16="http://schemas.microsoft.com/office/drawing/2014/main" id="{00000000-0008-0000-1100-000002514B00}"/>
            </a:ext>
          </a:extLst>
        </xdr:cNvPr>
        <xdr:cNvGrpSpPr>
          <a:grpSpLocks/>
        </xdr:cNvGrpSpPr>
      </xdr:nvGrpSpPr>
      <xdr:grpSpPr bwMode="auto">
        <a:xfrm>
          <a:off x="4695825" y="10029825"/>
          <a:ext cx="266700" cy="0"/>
          <a:chOff x="466" y="3952"/>
          <a:chExt cx="28" cy="16"/>
        </a:xfrm>
      </xdr:grpSpPr>
      <xdr:sp macro="" textlink="">
        <xdr:nvSpPr>
          <xdr:cNvPr id="4936692" name="Line 6455">
            <a:extLst>
              <a:ext uri="{FF2B5EF4-FFF2-40B4-BE49-F238E27FC236}">
                <a16:creationId xmlns:a16="http://schemas.microsoft.com/office/drawing/2014/main" id="{00000000-0008-0000-1100-0000F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93" name="Line 6456">
            <a:extLst>
              <a:ext uri="{FF2B5EF4-FFF2-40B4-BE49-F238E27FC236}">
                <a16:creationId xmlns:a16="http://schemas.microsoft.com/office/drawing/2014/main" id="{00000000-0008-0000-1100-0000F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39" name="Group 6457">
          <a:extLst>
            <a:ext uri="{FF2B5EF4-FFF2-40B4-BE49-F238E27FC236}">
              <a16:creationId xmlns:a16="http://schemas.microsoft.com/office/drawing/2014/main" id="{00000000-0008-0000-1100-000003514B00}"/>
            </a:ext>
          </a:extLst>
        </xdr:cNvPr>
        <xdr:cNvGrpSpPr>
          <a:grpSpLocks/>
        </xdr:cNvGrpSpPr>
      </xdr:nvGrpSpPr>
      <xdr:grpSpPr bwMode="auto">
        <a:xfrm>
          <a:off x="4695825" y="10029825"/>
          <a:ext cx="266700" cy="0"/>
          <a:chOff x="466" y="3952"/>
          <a:chExt cx="28" cy="16"/>
        </a:xfrm>
      </xdr:grpSpPr>
      <xdr:sp macro="" textlink="">
        <xdr:nvSpPr>
          <xdr:cNvPr id="4936690" name="Line 6458">
            <a:extLst>
              <a:ext uri="{FF2B5EF4-FFF2-40B4-BE49-F238E27FC236}">
                <a16:creationId xmlns:a16="http://schemas.microsoft.com/office/drawing/2014/main" id="{00000000-0008-0000-1100-0000F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91" name="Line 6459">
            <a:extLst>
              <a:ext uri="{FF2B5EF4-FFF2-40B4-BE49-F238E27FC236}">
                <a16:creationId xmlns:a16="http://schemas.microsoft.com/office/drawing/2014/main" id="{00000000-0008-0000-1100-0000F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40" name="Group 6460">
          <a:extLst>
            <a:ext uri="{FF2B5EF4-FFF2-40B4-BE49-F238E27FC236}">
              <a16:creationId xmlns:a16="http://schemas.microsoft.com/office/drawing/2014/main" id="{00000000-0008-0000-1100-000004514B00}"/>
            </a:ext>
          </a:extLst>
        </xdr:cNvPr>
        <xdr:cNvGrpSpPr>
          <a:grpSpLocks/>
        </xdr:cNvGrpSpPr>
      </xdr:nvGrpSpPr>
      <xdr:grpSpPr bwMode="auto">
        <a:xfrm>
          <a:off x="4695825" y="10029825"/>
          <a:ext cx="266700" cy="0"/>
          <a:chOff x="466" y="3952"/>
          <a:chExt cx="28" cy="16"/>
        </a:xfrm>
      </xdr:grpSpPr>
      <xdr:sp macro="" textlink="">
        <xdr:nvSpPr>
          <xdr:cNvPr id="4936688" name="Line 6461">
            <a:extLst>
              <a:ext uri="{FF2B5EF4-FFF2-40B4-BE49-F238E27FC236}">
                <a16:creationId xmlns:a16="http://schemas.microsoft.com/office/drawing/2014/main" id="{00000000-0008-0000-1100-0000F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89" name="Line 6462">
            <a:extLst>
              <a:ext uri="{FF2B5EF4-FFF2-40B4-BE49-F238E27FC236}">
                <a16:creationId xmlns:a16="http://schemas.microsoft.com/office/drawing/2014/main" id="{00000000-0008-0000-1100-0000F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5941" name="Group 6463">
          <a:extLst>
            <a:ext uri="{FF2B5EF4-FFF2-40B4-BE49-F238E27FC236}">
              <a16:creationId xmlns:a16="http://schemas.microsoft.com/office/drawing/2014/main" id="{00000000-0008-0000-1100-000005514B00}"/>
            </a:ext>
          </a:extLst>
        </xdr:cNvPr>
        <xdr:cNvGrpSpPr>
          <a:grpSpLocks/>
        </xdr:cNvGrpSpPr>
      </xdr:nvGrpSpPr>
      <xdr:grpSpPr bwMode="auto">
        <a:xfrm>
          <a:off x="4572000" y="10029825"/>
          <a:ext cx="228600" cy="0"/>
          <a:chOff x="466" y="3952"/>
          <a:chExt cx="28" cy="16"/>
        </a:xfrm>
      </xdr:grpSpPr>
      <xdr:sp macro="" textlink="">
        <xdr:nvSpPr>
          <xdr:cNvPr id="4936686" name="Line 6464">
            <a:extLst>
              <a:ext uri="{FF2B5EF4-FFF2-40B4-BE49-F238E27FC236}">
                <a16:creationId xmlns:a16="http://schemas.microsoft.com/office/drawing/2014/main" id="{00000000-0008-0000-1100-0000E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87" name="Line 6465">
            <a:extLst>
              <a:ext uri="{FF2B5EF4-FFF2-40B4-BE49-F238E27FC236}">
                <a16:creationId xmlns:a16="http://schemas.microsoft.com/office/drawing/2014/main" id="{00000000-0008-0000-1100-0000E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42" name="Group 6691">
          <a:extLst>
            <a:ext uri="{FF2B5EF4-FFF2-40B4-BE49-F238E27FC236}">
              <a16:creationId xmlns:a16="http://schemas.microsoft.com/office/drawing/2014/main" id="{00000000-0008-0000-1100-000006514B00}"/>
            </a:ext>
          </a:extLst>
        </xdr:cNvPr>
        <xdr:cNvGrpSpPr>
          <a:grpSpLocks/>
        </xdr:cNvGrpSpPr>
      </xdr:nvGrpSpPr>
      <xdr:grpSpPr bwMode="auto">
        <a:xfrm>
          <a:off x="4114800" y="10029825"/>
          <a:ext cx="238125" cy="0"/>
          <a:chOff x="466" y="3952"/>
          <a:chExt cx="28" cy="16"/>
        </a:xfrm>
      </xdr:grpSpPr>
      <xdr:sp macro="" textlink="">
        <xdr:nvSpPr>
          <xdr:cNvPr id="4936684" name="Line 6692">
            <a:extLst>
              <a:ext uri="{FF2B5EF4-FFF2-40B4-BE49-F238E27FC236}">
                <a16:creationId xmlns:a16="http://schemas.microsoft.com/office/drawing/2014/main" id="{00000000-0008-0000-1100-0000E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85" name="Line 6693">
            <a:extLst>
              <a:ext uri="{FF2B5EF4-FFF2-40B4-BE49-F238E27FC236}">
                <a16:creationId xmlns:a16="http://schemas.microsoft.com/office/drawing/2014/main" id="{00000000-0008-0000-1100-0000E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43" name="Group 6694">
          <a:extLst>
            <a:ext uri="{FF2B5EF4-FFF2-40B4-BE49-F238E27FC236}">
              <a16:creationId xmlns:a16="http://schemas.microsoft.com/office/drawing/2014/main" id="{00000000-0008-0000-1100-000007514B00}"/>
            </a:ext>
          </a:extLst>
        </xdr:cNvPr>
        <xdr:cNvGrpSpPr>
          <a:grpSpLocks/>
        </xdr:cNvGrpSpPr>
      </xdr:nvGrpSpPr>
      <xdr:grpSpPr bwMode="auto">
        <a:xfrm>
          <a:off x="4695825" y="10029825"/>
          <a:ext cx="266700" cy="0"/>
          <a:chOff x="466" y="3952"/>
          <a:chExt cx="28" cy="16"/>
        </a:xfrm>
      </xdr:grpSpPr>
      <xdr:sp macro="" textlink="">
        <xdr:nvSpPr>
          <xdr:cNvPr id="4936682" name="Line 6695">
            <a:extLst>
              <a:ext uri="{FF2B5EF4-FFF2-40B4-BE49-F238E27FC236}">
                <a16:creationId xmlns:a16="http://schemas.microsoft.com/office/drawing/2014/main" id="{00000000-0008-0000-1100-0000E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83" name="Line 6696">
            <a:extLst>
              <a:ext uri="{FF2B5EF4-FFF2-40B4-BE49-F238E27FC236}">
                <a16:creationId xmlns:a16="http://schemas.microsoft.com/office/drawing/2014/main" id="{00000000-0008-0000-1100-0000E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44" name="Group 6697">
          <a:extLst>
            <a:ext uri="{FF2B5EF4-FFF2-40B4-BE49-F238E27FC236}">
              <a16:creationId xmlns:a16="http://schemas.microsoft.com/office/drawing/2014/main" id="{00000000-0008-0000-1100-000008514B00}"/>
            </a:ext>
          </a:extLst>
        </xdr:cNvPr>
        <xdr:cNvGrpSpPr>
          <a:grpSpLocks/>
        </xdr:cNvGrpSpPr>
      </xdr:nvGrpSpPr>
      <xdr:grpSpPr bwMode="auto">
        <a:xfrm>
          <a:off x="4114800" y="10029825"/>
          <a:ext cx="238125" cy="0"/>
          <a:chOff x="466" y="3952"/>
          <a:chExt cx="28" cy="16"/>
        </a:xfrm>
      </xdr:grpSpPr>
      <xdr:sp macro="" textlink="">
        <xdr:nvSpPr>
          <xdr:cNvPr id="4936680" name="Line 6698">
            <a:extLst>
              <a:ext uri="{FF2B5EF4-FFF2-40B4-BE49-F238E27FC236}">
                <a16:creationId xmlns:a16="http://schemas.microsoft.com/office/drawing/2014/main" id="{00000000-0008-0000-1100-0000E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81" name="Line 6699">
            <a:extLst>
              <a:ext uri="{FF2B5EF4-FFF2-40B4-BE49-F238E27FC236}">
                <a16:creationId xmlns:a16="http://schemas.microsoft.com/office/drawing/2014/main" id="{00000000-0008-0000-1100-0000E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45" name="Group 6700">
          <a:extLst>
            <a:ext uri="{FF2B5EF4-FFF2-40B4-BE49-F238E27FC236}">
              <a16:creationId xmlns:a16="http://schemas.microsoft.com/office/drawing/2014/main" id="{00000000-0008-0000-1100-000009514B00}"/>
            </a:ext>
          </a:extLst>
        </xdr:cNvPr>
        <xdr:cNvGrpSpPr>
          <a:grpSpLocks/>
        </xdr:cNvGrpSpPr>
      </xdr:nvGrpSpPr>
      <xdr:grpSpPr bwMode="auto">
        <a:xfrm>
          <a:off x="4695825" y="10029825"/>
          <a:ext cx="266700" cy="0"/>
          <a:chOff x="466" y="3952"/>
          <a:chExt cx="28" cy="16"/>
        </a:xfrm>
      </xdr:grpSpPr>
      <xdr:sp macro="" textlink="">
        <xdr:nvSpPr>
          <xdr:cNvPr id="4936678" name="Line 6701">
            <a:extLst>
              <a:ext uri="{FF2B5EF4-FFF2-40B4-BE49-F238E27FC236}">
                <a16:creationId xmlns:a16="http://schemas.microsoft.com/office/drawing/2014/main" id="{00000000-0008-0000-1100-0000E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79" name="Line 6702">
            <a:extLst>
              <a:ext uri="{FF2B5EF4-FFF2-40B4-BE49-F238E27FC236}">
                <a16:creationId xmlns:a16="http://schemas.microsoft.com/office/drawing/2014/main" id="{00000000-0008-0000-1100-0000E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46" name="Group 6703">
          <a:extLst>
            <a:ext uri="{FF2B5EF4-FFF2-40B4-BE49-F238E27FC236}">
              <a16:creationId xmlns:a16="http://schemas.microsoft.com/office/drawing/2014/main" id="{00000000-0008-0000-1100-00000A514B00}"/>
            </a:ext>
          </a:extLst>
        </xdr:cNvPr>
        <xdr:cNvGrpSpPr>
          <a:grpSpLocks/>
        </xdr:cNvGrpSpPr>
      </xdr:nvGrpSpPr>
      <xdr:grpSpPr bwMode="auto">
        <a:xfrm>
          <a:off x="4114800" y="10029825"/>
          <a:ext cx="238125" cy="0"/>
          <a:chOff x="466" y="3952"/>
          <a:chExt cx="28" cy="16"/>
        </a:xfrm>
      </xdr:grpSpPr>
      <xdr:sp macro="" textlink="">
        <xdr:nvSpPr>
          <xdr:cNvPr id="4936676" name="Line 6704">
            <a:extLst>
              <a:ext uri="{FF2B5EF4-FFF2-40B4-BE49-F238E27FC236}">
                <a16:creationId xmlns:a16="http://schemas.microsoft.com/office/drawing/2014/main" id="{00000000-0008-0000-1100-0000E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77" name="Line 6705">
            <a:extLst>
              <a:ext uri="{FF2B5EF4-FFF2-40B4-BE49-F238E27FC236}">
                <a16:creationId xmlns:a16="http://schemas.microsoft.com/office/drawing/2014/main" id="{00000000-0008-0000-1100-0000E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47" name="Group 6706">
          <a:extLst>
            <a:ext uri="{FF2B5EF4-FFF2-40B4-BE49-F238E27FC236}">
              <a16:creationId xmlns:a16="http://schemas.microsoft.com/office/drawing/2014/main" id="{00000000-0008-0000-1100-00000B514B00}"/>
            </a:ext>
          </a:extLst>
        </xdr:cNvPr>
        <xdr:cNvGrpSpPr>
          <a:grpSpLocks/>
        </xdr:cNvGrpSpPr>
      </xdr:nvGrpSpPr>
      <xdr:grpSpPr bwMode="auto">
        <a:xfrm>
          <a:off x="4695825" y="10029825"/>
          <a:ext cx="266700" cy="0"/>
          <a:chOff x="466" y="3952"/>
          <a:chExt cx="28" cy="16"/>
        </a:xfrm>
      </xdr:grpSpPr>
      <xdr:sp macro="" textlink="">
        <xdr:nvSpPr>
          <xdr:cNvPr id="4936674" name="Line 6707">
            <a:extLst>
              <a:ext uri="{FF2B5EF4-FFF2-40B4-BE49-F238E27FC236}">
                <a16:creationId xmlns:a16="http://schemas.microsoft.com/office/drawing/2014/main" id="{00000000-0008-0000-1100-0000E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75" name="Line 6708">
            <a:extLst>
              <a:ext uri="{FF2B5EF4-FFF2-40B4-BE49-F238E27FC236}">
                <a16:creationId xmlns:a16="http://schemas.microsoft.com/office/drawing/2014/main" id="{00000000-0008-0000-1100-0000E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48" name="Group 6709">
          <a:extLst>
            <a:ext uri="{FF2B5EF4-FFF2-40B4-BE49-F238E27FC236}">
              <a16:creationId xmlns:a16="http://schemas.microsoft.com/office/drawing/2014/main" id="{00000000-0008-0000-1100-00000C514B00}"/>
            </a:ext>
          </a:extLst>
        </xdr:cNvPr>
        <xdr:cNvGrpSpPr>
          <a:grpSpLocks/>
        </xdr:cNvGrpSpPr>
      </xdr:nvGrpSpPr>
      <xdr:grpSpPr bwMode="auto">
        <a:xfrm>
          <a:off x="4114800" y="10029825"/>
          <a:ext cx="238125" cy="0"/>
          <a:chOff x="466" y="3952"/>
          <a:chExt cx="28" cy="16"/>
        </a:xfrm>
      </xdr:grpSpPr>
      <xdr:sp macro="" textlink="">
        <xdr:nvSpPr>
          <xdr:cNvPr id="4936672" name="Line 6710">
            <a:extLst>
              <a:ext uri="{FF2B5EF4-FFF2-40B4-BE49-F238E27FC236}">
                <a16:creationId xmlns:a16="http://schemas.microsoft.com/office/drawing/2014/main" id="{00000000-0008-0000-1100-0000E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73" name="Line 6711">
            <a:extLst>
              <a:ext uri="{FF2B5EF4-FFF2-40B4-BE49-F238E27FC236}">
                <a16:creationId xmlns:a16="http://schemas.microsoft.com/office/drawing/2014/main" id="{00000000-0008-0000-1100-0000E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49" name="Group 6712">
          <a:extLst>
            <a:ext uri="{FF2B5EF4-FFF2-40B4-BE49-F238E27FC236}">
              <a16:creationId xmlns:a16="http://schemas.microsoft.com/office/drawing/2014/main" id="{00000000-0008-0000-1100-00000D514B00}"/>
            </a:ext>
          </a:extLst>
        </xdr:cNvPr>
        <xdr:cNvGrpSpPr>
          <a:grpSpLocks/>
        </xdr:cNvGrpSpPr>
      </xdr:nvGrpSpPr>
      <xdr:grpSpPr bwMode="auto">
        <a:xfrm>
          <a:off x="4114800" y="10029825"/>
          <a:ext cx="238125" cy="0"/>
          <a:chOff x="466" y="3952"/>
          <a:chExt cx="28" cy="16"/>
        </a:xfrm>
      </xdr:grpSpPr>
      <xdr:sp macro="" textlink="">
        <xdr:nvSpPr>
          <xdr:cNvPr id="4936670" name="Line 6713">
            <a:extLst>
              <a:ext uri="{FF2B5EF4-FFF2-40B4-BE49-F238E27FC236}">
                <a16:creationId xmlns:a16="http://schemas.microsoft.com/office/drawing/2014/main" id="{00000000-0008-0000-1100-0000D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71" name="Line 6714">
            <a:extLst>
              <a:ext uri="{FF2B5EF4-FFF2-40B4-BE49-F238E27FC236}">
                <a16:creationId xmlns:a16="http://schemas.microsoft.com/office/drawing/2014/main" id="{00000000-0008-0000-1100-0000D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50" name="Group 6715">
          <a:extLst>
            <a:ext uri="{FF2B5EF4-FFF2-40B4-BE49-F238E27FC236}">
              <a16:creationId xmlns:a16="http://schemas.microsoft.com/office/drawing/2014/main" id="{00000000-0008-0000-1100-00000E514B00}"/>
            </a:ext>
          </a:extLst>
        </xdr:cNvPr>
        <xdr:cNvGrpSpPr>
          <a:grpSpLocks/>
        </xdr:cNvGrpSpPr>
      </xdr:nvGrpSpPr>
      <xdr:grpSpPr bwMode="auto">
        <a:xfrm>
          <a:off x="4114800" y="10029825"/>
          <a:ext cx="238125" cy="0"/>
          <a:chOff x="466" y="3952"/>
          <a:chExt cx="28" cy="16"/>
        </a:xfrm>
      </xdr:grpSpPr>
      <xdr:sp macro="" textlink="">
        <xdr:nvSpPr>
          <xdr:cNvPr id="4936668" name="Line 6716">
            <a:extLst>
              <a:ext uri="{FF2B5EF4-FFF2-40B4-BE49-F238E27FC236}">
                <a16:creationId xmlns:a16="http://schemas.microsoft.com/office/drawing/2014/main" id="{00000000-0008-0000-1100-0000D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69" name="Line 6717">
            <a:extLst>
              <a:ext uri="{FF2B5EF4-FFF2-40B4-BE49-F238E27FC236}">
                <a16:creationId xmlns:a16="http://schemas.microsoft.com/office/drawing/2014/main" id="{00000000-0008-0000-1100-0000D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51" name="Group 6718">
          <a:extLst>
            <a:ext uri="{FF2B5EF4-FFF2-40B4-BE49-F238E27FC236}">
              <a16:creationId xmlns:a16="http://schemas.microsoft.com/office/drawing/2014/main" id="{00000000-0008-0000-1100-00000F514B00}"/>
            </a:ext>
          </a:extLst>
        </xdr:cNvPr>
        <xdr:cNvGrpSpPr>
          <a:grpSpLocks/>
        </xdr:cNvGrpSpPr>
      </xdr:nvGrpSpPr>
      <xdr:grpSpPr bwMode="auto">
        <a:xfrm>
          <a:off x="4114800" y="10029825"/>
          <a:ext cx="238125" cy="0"/>
          <a:chOff x="466" y="3952"/>
          <a:chExt cx="28" cy="16"/>
        </a:xfrm>
      </xdr:grpSpPr>
      <xdr:sp macro="" textlink="">
        <xdr:nvSpPr>
          <xdr:cNvPr id="4936666" name="Line 6719">
            <a:extLst>
              <a:ext uri="{FF2B5EF4-FFF2-40B4-BE49-F238E27FC236}">
                <a16:creationId xmlns:a16="http://schemas.microsoft.com/office/drawing/2014/main" id="{00000000-0008-0000-1100-0000D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67" name="Line 6720">
            <a:extLst>
              <a:ext uri="{FF2B5EF4-FFF2-40B4-BE49-F238E27FC236}">
                <a16:creationId xmlns:a16="http://schemas.microsoft.com/office/drawing/2014/main" id="{00000000-0008-0000-1100-0000D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952" name="Group 6721">
          <a:extLst>
            <a:ext uri="{FF2B5EF4-FFF2-40B4-BE49-F238E27FC236}">
              <a16:creationId xmlns:a16="http://schemas.microsoft.com/office/drawing/2014/main" id="{00000000-0008-0000-1100-000010514B00}"/>
            </a:ext>
          </a:extLst>
        </xdr:cNvPr>
        <xdr:cNvGrpSpPr>
          <a:grpSpLocks/>
        </xdr:cNvGrpSpPr>
      </xdr:nvGrpSpPr>
      <xdr:grpSpPr bwMode="auto">
        <a:xfrm>
          <a:off x="5133975" y="10029825"/>
          <a:ext cx="0" cy="0"/>
          <a:chOff x="466" y="3952"/>
          <a:chExt cx="28" cy="16"/>
        </a:xfrm>
      </xdr:grpSpPr>
      <xdr:sp macro="" textlink="">
        <xdr:nvSpPr>
          <xdr:cNvPr id="4936664" name="Line 6722">
            <a:extLst>
              <a:ext uri="{FF2B5EF4-FFF2-40B4-BE49-F238E27FC236}">
                <a16:creationId xmlns:a16="http://schemas.microsoft.com/office/drawing/2014/main" id="{00000000-0008-0000-1100-0000D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65" name="Line 6723">
            <a:extLst>
              <a:ext uri="{FF2B5EF4-FFF2-40B4-BE49-F238E27FC236}">
                <a16:creationId xmlns:a16="http://schemas.microsoft.com/office/drawing/2014/main" id="{00000000-0008-0000-1100-0000D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953" name="Group 6724">
          <a:extLst>
            <a:ext uri="{FF2B5EF4-FFF2-40B4-BE49-F238E27FC236}">
              <a16:creationId xmlns:a16="http://schemas.microsoft.com/office/drawing/2014/main" id="{00000000-0008-0000-1100-000011514B00}"/>
            </a:ext>
          </a:extLst>
        </xdr:cNvPr>
        <xdr:cNvGrpSpPr>
          <a:grpSpLocks/>
        </xdr:cNvGrpSpPr>
      </xdr:nvGrpSpPr>
      <xdr:grpSpPr bwMode="auto">
        <a:xfrm>
          <a:off x="5133975" y="10029825"/>
          <a:ext cx="0" cy="0"/>
          <a:chOff x="466" y="3952"/>
          <a:chExt cx="28" cy="16"/>
        </a:xfrm>
      </xdr:grpSpPr>
      <xdr:sp macro="" textlink="">
        <xdr:nvSpPr>
          <xdr:cNvPr id="4936662" name="Line 6725">
            <a:extLst>
              <a:ext uri="{FF2B5EF4-FFF2-40B4-BE49-F238E27FC236}">
                <a16:creationId xmlns:a16="http://schemas.microsoft.com/office/drawing/2014/main" id="{00000000-0008-0000-1100-0000D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63" name="Line 6726">
            <a:extLst>
              <a:ext uri="{FF2B5EF4-FFF2-40B4-BE49-F238E27FC236}">
                <a16:creationId xmlns:a16="http://schemas.microsoft.com/office/drawing/2014/main" id="{00000000-0008-0000-1100-0000D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954" name="Group 6727">
          <a:extLst>
            <a:ext uri="{FF2B5EF4-FFF2-40B4-BE49-F238E27FC236}">
              <a16:creationId xmlns:a16="http://schemas.microsoft.com/office/drawing/2014/main" id="{00000000-0008-0000-1100-000012514B00}"/>
            </a:ext>
          </a:extLst>
        </xdr:cNvPr>
        <xdr:cNvGrpSpPr>
          <a:grpSpLocks/>
        </xdr:cNvGrpSpPr>
      </xdr:nvGrpSpPr>
      <xdr:grpSpPr bwMode="auto">
        <a:xfrm>
          <a:off x="5133975" y="10029825"/>
          <a:ext cx="0" cy="0"/>
          <a:chOff x="466" y="3952"/>
          <a:chExt cx="28" cy="16"/>
        </a:xfrm>
      </xdr:grpSpPr>
      <xdr:sp macro="" textlink="">
        <xdr:nvSpPr>
          <xdr:cNvPr id="4936660" name="Line 6728">
            <a:extLst>
              <a:ext uri="{FF2B5EF4-FFF2-40B4-BE49-F238E27FC236}">
                <a16:creationId xmlns:a16="http://schemas.microsoft.com/office/drawing/2014/main" id="{00000000-0008-0000-1100-0000D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61" name="Line 6729">
            <a:extLst>
              <a:ext uri="{FF2B5EF4-FFF2-40B4-BE49-F238E27FC236}">
                <a16:creationId xmlns:a16="http://schemas.microsoft.com/office/drawing/2014/main" id="{00000000-0008-0000-1100-0000D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5955" name="Group 6730">
          <a:extLst>
            <a:ext uri="{FF2B5EF4-FFF2-40B4-BE49-F238E27FC236}">
              <a16:creationId xmlns:a16="http://schemas.microsoft.com/office/drawing/2014/main" id="{00000000-0008-0000-1100-000013514B00}"/>
            </a:ext>
          </a:extLst>
        </xdr:cNvPr>
        <xdr:cNvGrpSpPr>
          <a:grpSpLocks/>
        </xdr:cNvGrpSpPr>
      </xdr:nvGrpSpPr>
      <xdr:grpSpPr bwMode="auto">
        <a:xfrm>
          <a:off x="5133975" y="10029825"/>
          <a:ext cx="0" cy="0"/>
          <a:chOff x="466" y="3952"/>
          <a:chExt cx="28" cy="16"/>
        </a:xfrm>
      </xdr:grpSpPr>
      <xdr:sp macro="" textlink="">
        <xdr:nvSpPr>
          <xdr:cNvPr id="4936658" name="Line 6731">
            <a:extLst>
              <a:ext uri="{FF2B5EF4-FFF2-40B4-BE49-F238E27FC236}">
                <a16:creationId xmlns:a16="http://schemas.microsoft.com/office/drawing/2014/main" id="{00000000-0008-0000-1100-0000D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59" name="Line 6732">
            <a:extLst>
              <a:ext uri="{FF2B5EF4-FFF2-40B4-BE49-F238E27FC236}">
                <a16:creationId xmlns:a16="http://schemas.microsoft.com/office/drawing/2014/main" id="{00000000-0008-0000-1100-0000D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935956" name="Group 6733">
          <a:extLst>
            <a:ext uri="{FF2B5EF4-FFF2-40B4-BE49-F238E27FC236}">
              <a16:creationId xmlns:a16="http://schemas.microsoft.com/office/drawing/2014/main" id="{00000000-0008-0000-1100-000014514B00}"/>
            </a:ext>
          </a:extLst>
        </xdr:cNvPr>
        <xdr:cNvGrpSpPr>
          <a:grpSpLocks/>
        </xdr:cNvGrpSpPr>
      </xdr:nvGrpSpPr>
      <xdr:grpSpPr bwMode="auto">
        <a:xfrm>
          <a:off x="4048125" y="10029825"/>
          <a:ext cx="266700" cy="0"/>
          <a:chOff x="466" y="3952"/>
          <a:chExt cx="28" cy="16"/>
        </a:xfrm>
      </xdr:grpSpPr>
      <xdr:sp macro="" textlink="">
        <xdr:nvSpPr>
          <xdr:cNvPr id="4936656" name="Line 6734">
            <a:extLst>
              <a:ext uri="{FF2B5EF4-FFF2-40B4-BE49-F238E27FC236}">
                <a16:creationId xmlns:a16="http://schemas.microsoft.com/office/drawing/2014/main" id="{00000000-0008-0000-1100-0000D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57" name="Line 6735">
            <a:extLst>
              <a:ext uri="{FF2B5EF4-FFF2-40B4-BE49-F238E27FC236}">
                <a16:creationId xmlns:a16="http://schemas.microsoft.com/office/drawing/2014/main" id="{00000000-0008-0000-1100-0000D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935957" name="Group 6736">
          <a:extLst>
            <a:ext uri="{FF2B5EF4-FFF2-40B4-BE49-F238E27FC236}">
              <a16:creationId xmlns:a16="http://schemas.microsoft.com/office/drawing/2014/main" id="{00000000-0008-0000-1100-000015514B00}"/>
            </a:ext>
          </a:extLst>
        </xdr:cNvPr>
        <xdr:cNvGrpSpPr>
          <a:grpSpLocks/>
        </xdr:cNvGrpSpPr>
      </xdr:nvGrpSpPr>
      <xdr:grpSpPr bwMode="auto">
        <a:xfrm>
          <a:off x="4029075" y="10029825"/>
          <a:ext cx="266700" cy="0"/>
          <a:chOff x="466" y="3952"/>
          <a:chExt cx="28" cy="16"/>
        </a:xfrm>
      </xdr:grpSpPr>
      <xdr:sp macro="" textlink="">
        <xdr:nvSpPr>
          <xdr:cNvPr id="4936654" name="Line 6737">
            <a:extLst>
              <a:ext uri="{FF2B5EF4-FFF2-40B4-BE49-F238E27FC236}">
                <a16:creationId xmlns:a16="http://schemas.microsoft.com/office/drawing/2014/main" id="{00000000-0008-0000-1100-0000C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55" name="Line 6738">
            <a:extLst>
              <a:ext uri="{FF2B5EF4-FFF2-40B4-BE49-F238E27FC236}">
                <a16:creationId xmlns:a16="http://schemas.microsoft.com/office/drawing/2014/main" id="{00000000-0008-0000-1100-0000C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5958" name="Group 6739">
          <a:extLst>
            <a:ext uri="{FF2B5EF4-FFF2-40B4-BE49-F238E27FC236}">
              <a16:creationId xmlns:a16="http://schemas.microsoft.com/office/drawing/2014/main" id="{00000000-0008-0000-1100-000016514B00}"/>
            </a:ext>
          </a:extLst>
        </xdr:cNvPr>
        <xdr:cNvGrpSpPr>
          <a:grpSpLocks/>
        </xdr:cNvGrpSpPr>
      </xdr:nvGrpSpPr>
      <xdr:grpSpPr bwMode="auto">
        <a:xfrm>
          <a:off x="4057650" y="10029825"/>
          <a:ext cx="266700" cy="0"/>
          <a:chOff x="466" y="3952"/>
          <a:chExt cx="28" cy="16"/>
        </a:xfrm>
      </xdr:grpSpPr>
      <xdr:sp macro="" textlink="">
        <xdr:nvSpPr>
          <xdr:cNvPr id="4936652" name="Line 6740">
            <a:extLst>
              <a:ext uri="{FF2B5EF4-FFF2-40B4-BE49-F238E27FC236}">
                <a16:creationId xmlns:a16="http://schemas.microsoft.com/office/drawing/2014/main" id="{00000000-0008-0000-1100-0000C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53" name="Line 6741">
            <a:extLst>
              <a:ext uri="{FF2B5EF4-FFF2-40B4-BE49-F238E27FC236}">
                <a16:creationId xmlns:a16="http://schemas.microsoft.com/office/drawing/2014/main" id="{00000000-0008-0000-1100-0000C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935959" name="Group 6742">
          <a:extLst>
            <a:ext uri="{FF2B5EF4-FFF2-40B4-BE49-F238E27FC236}">
              <a16:creationId xmlns:a16="http://schemas.microsoft.com/office/drawing/2014/main" id="{00000000-0008-0000-1100-000017514B00}"/>
            </a:ext>
          </a:extLst>
        </xdr:cNvPr>
        <xdr:cNvGrpSpPr>
          <a:grpSpLocks/>
        </xdr:cNvGrpSpPr>
      </xdr:nvGrpSpPr>
      <xdr:grpSpPr bwMode="auto">
        <a:xfrm>
          <a:off x="4629150" y="10029825"/>
          <a:ext cx="266700" cy="0"/>
          <a:chOff x="466" y="3952"/>
          <a:chExt cx="28" cy="16"/>
        </a:xfrm>
      </xdr:grpSpPr>
      <xdr:sp macro="" textlink="">
        <xdr:nvSpPr>
          <xdr:cNvPr id="4936650" name="Line 6743">
            <a:extLst>
              <a:ext uri="{FF2B5EF4-FFF2-40B4-BE49-F238E27FC236}">
                <a16:creationId xmlns:a16="http://schemas.microsoft.com/office/drawing/2014/main" id="{00000000-0008-0000-1100-0000C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51" name="Line 6744">
            <a:extLst>
              <a:ext uri="{FF2B5EF4-FFF2-40B4-BE49-F238E27FC236}">
                <a16:creationId xmlns:a16="http://schemas.microsoft.com/office/drawing/2014/main" id="{00000000-0008-0000-1100-0000C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935960" name="Group 6745">
          <a:extLst>
            <a:ext uri="{FF2B5EF4-FFF2-40B4-BE49-F238E27FC236}">
              <a16:creationId xmlns:a16="http://schemas.microsoft.com/office/drawing/2014/main" id="{00000000-0008-0000-1100-000018514B00}"/>
            </a:ext>
          </a:extLst>
        </xdr:cNvPr>
        <xdr:cNvGrpSpPr>
          <a:grpSpLocks/>
        </xdr:cNvGrpSpPr>
      </xdr:nvGrpSpPr>
      <xdr:grpSpPr bwMode="auto">
        <a:xfrm>
          <a:off x="4657725" y="10029825"/>
          <a:ext cx="266700" cy="0"/>
          <a:chOff x="466" y="3952"/>
          <a:chExt cx="28" cy="16"/>
        </a:xfrm>
      </xdr:grpSpPr>
      <xdr:sp macro="" textlink="">
        <xdr:nvSpPr>
          <xdr:cNvPr id="4936648" name="Line 6746">
            <a:extLst>
              <a:ext uri="{FF2B5EF4-FFF2-40B4-BE49-F238E27FC236}">
                <a16:creationId xmlns:a16="http://schemas.microsoft.com/office/drawing/2014/main" id="{00000000-0008-0000-1100-0000C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49" name="Line 6747">
            <a:extLst>
              <a:ext uri="{FF2B5EF4-FFF2-40B4-BE49-F238E27FC236}">
                <a16:creationId xmlns:a16="http://schemas.microsoft.com/office/drawing/2014/main" id="{00000000-0008-0000-1100-0000C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935961" name="Group 6748">
          <a:extLst>
            <a:ext uri="{FF2B5EF4-FFF2-40B4-BE49-F238E27FC236}">
              <a16:creationId xmlns:a16="http://schemas.microsoft.com/office/drawing/2014/main" id="{00000000-0008-0000-1100-000019514B00}"/>
            </a:ext>
          </a:extLst>
        </xdr:cNvPr>
        <xdr:cNvGrpSpPr>
          <a:grpSpLocks/>
        </xdr:cNvGrpSpPr>
      </xdr:nvGrpSpPr>
      <xdr:grpSpPr bwMode="auto">
        <a:xfrm>
          <a:off x="4648200" y="10029825"/>
          <a:ext cx="266700" cy="0"/>
          <a:chOff x="466" y="3952"/>
          <a:chExt cx="28" cy="16"/>
        </a:xfrm>
      </xdr:grpSpPr>
      <xdr:sp macro="" textlink="">
        <xdr:nvSpPr>
          <xdr:cNvPr id="4936646" name="Line 6749">
            <a:extLst>
              <a:ext uri="{FF2B5EF4-FFF2-40B4-BE49-F238E27FC236}">
                <a16:creationId xmlns:a16="http://schemas.microsoft.com/office/drawing/2014/main" id="{00000000-0008-0000-1100-0000C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47" name="Line 6750">
            <a:extLst>
              <a:ext uri="{FF2B5EF4-FFF2-40B4-BE49-F238E27FC236}">
                <a16:creationId xmlns:a16="http://schemas.microsoft.com/office/drawing/2014/main" id="{00000000-0008-0000-1100-0000C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935962" name="Group 6751">
          <a:extLst>
            <a:ext uri="{FF2B5EF4-FFF2-40B4-BE49-F238E27FC236}">
              <a16:creationId xmlns:a16="http://schemas.microsoft.com/office/drawing/2014/main" id="{00000000-0008-0000-1100-00001A514B00}"/>
            </a:ext>
          </a:extLst>
        </xdr:cNvPr>
        <xdr:cNvGrpSpPr>
          <a:grpSpLocks/>
        </xdr:cNvGrpSpPr>
      </xdr:nvGrpSpPr>
      <xdr:grpSpPr bwMode="auto">
        <a:xfrm>
          <a:off x="4038600" y="10029825"/>
          <a:ext cx="266700" cy="0"/>
          <a:chOff x="466" y="3952"/>
          <a:chExt cx="28" cy="16"/>
        </a:xfrm>
      </xdr:grpSpPr>
      <xdr:sp macro="" textlink="">
        <xdr:nvSpPr>
          <xdr:cNvPr id="4936644" name="Line 6752">
            <a:extLst>
              <a:ext uri="{FF2B5EF4-FFF2-40B4-BE49-F238E27FC236}">
                <a16:creationId xmlns:a16="http://schemas.microsoft.com/office/drawing/2014/main" id="{00000000-0008-0000-1100-0000C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45" name="Line 6753">
            <a:extLst>
              <a:ext uri="{FF2B5EF4-FFF2-40B4-BE49-F238E27FC236}">
                <a16:creationId xmlns:a16="http://schemas.microsoft.com/office/drawing/2014/main" id="{00000000-0008-0000-1100-0000C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935963" name="Group 6754">
          <a:extLst>
            <a:ext uri="{FF2B5EF4-FFF2-40B4-BE49-F238E27FC236}">
              <a16:creationId xmlns:a16="http://schemas.microsoft.com/office/drawing/2014/main" id="{00000000-0008-0000-1100-00001B514B00}"/>
            </a:ext>
          </a:extLst>
        </xdr:cNvPr>
        <xdr:cNvGrpSpPr>
          <a:grpSpLocks/>
        </xdr:cNvGrpSpPr>
      </xdr:nvGrpSpPr>
      <xdr:grpSpPr bwMode="auto">
        <a:xfrm>
          <a:off x="4086225" y="10029825"/>
          <a:ext cx="266700" cy="0"/>
          <a:chOff x="466" y="3952"/>
          <a:chExt cx="28" cy="16"/>
        </a:xfrm>
      </xdr:grpSpPr>
      <xdr:sp macro="" textlink="">
        <xdr:nvSpPr>
          <xdr:cNvPr id="4936642" name="Line 6755">
            <a:extLst>
              <a:ext uri="{FF2B5EF4-FFF2-40B4-BE49-F238E27FC236}">
                <a16:creationId xmlns:a16="http://schemas.microsoft.com/office/drawing/2014/main" id="{00000000-0008-0000-1100-0000C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43" name="Line 6756">
            <a:extLst>
              <a:ext uri="{FF2B5EF4-FFF2-40B4-BE49-F238E27FC236}">
                <a16:creationId xmlns:a16="http://schemas.microsoft.com/office/drawing/2014/main" id="{00000000-0008-0000-1100-0000C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935964" name="Group 6757">
          <a:extLst>
            <a:ext uri="{FF2B5EF4-FFF2-40B4-BE49-F238E27FC236}">
              <a16:creationId xmlns:a16="http://schemas.microsoft.com/office/drawing/2014/main" id="{00000000-0008-0000-1100-00001C514B00}"/>
            </a:ext>
          </a:extLst>
        </xdr:cNvPr>
        <xdr:cNvGrpSpPr>
          <a:grpSpLocks/>
        </xdr:cNvGrpSpPr>
      </xdr:nvGrpSpPr>
      <xdr:grpSpPr bwMode="auto">
        <a:xfrm>
          <a:off x="4067175" y="10029825"/>
          <a:ext cx="266700" cy="0"/>
          <a:chOff x="466" y="3952"/>
          <a:chExt cx="28" cy="16"/>
        </a:xfrm>
      </xdr:grpSpPr>
      <xdr:sp macro="" textlink="">
        <xdr:nvSpPr>
          <xdr:cNvPr id="4936640" name="Line 6758">
            <a:extLst>
              <a:ext uri="{FF2B5EF4-FFF2-40B4-BE49-F238E27FC236}">
                <a16:creationId xmlns:a16="http://schemas.microsoft.com/office/drawing/2014/main" id="{00000000-0008-0000-1100-0000C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41" name="Line 6759">
            <a:extLst>
              <a:ext uri="{FF2B5EF4-FFF2-40B4-BE49-F238E27FC236}">
                <a16:creationId xmlns:a16="http://schemas.microsoft.com/office/drawing/2014/main" id="{00000000-0008-0000-1100-0000C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5965" name="Group 6760">
          <a:extLst>
            <a:ext uri="{FF2B5EF4-FFF2-40B4-BE49-F238E27FC236}">
              <a16:creationId xmlns:a16="http://schemas.microsoft.com/office/drawing/2014/main" id="{00000000-0008-0000-1100-00001D514B00}"/>
            </a:ext>
          </a:extLst>
        </xdr:cNvPr>
        <xdr:cNvGrpSpPr>
          <a:grpSpLocks/>
        </xdr:cNvGrpSpPr>
      </xdr:nvGrpSpPr>
      <xdr:grpSpPr bwMode="auto">
        <a:xfrm>
          <a:off x="4057650" y="10029825"/>
          <a:ext cx="266700" cy="0"/>
          <a:chOff x="466" y="3952"/>
          <a:chExt cx="28" cy="16"/>
        </a:xfrm>
      </xdr:grpSpPr>
      <xdr:sp macro="" textlink="">
        <xdr:nvSpPr>
          <xdr:cNvPr id="4936638" name="Line 6761">
            <a:extLst>
              <a:ext uri="{FF2B5EF4-FFF2-40B4-BE49-F238E27FC236}">
                <a16:creationId xmlns:a16="http://schemas.microsoft.com/office/drawing/2014/main" id="{00000000-0008-0000-1100-0000B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39" name="Line 6762">
            <a:extLst>
              <a:ext uri="{FF2B5EF4-FFF2-40B4-BE49-F238E27FC236}">
                <a16:creationId xmlns:a16="http://schemas.microsoft.com/office/drawing/2014/main" id="{00000000-0008-0000-1100-0000B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66" name="Group 6763">
          <a:extLst>
            <a:ext uri="{FF2B5EF4-FFF2-40B4-BE49-F238E27FC236}">
              <a16:creationId xmlns:a16="http://schemas.microsoft.com/office/drawing/2014/main" id="{00000000-0008-0000-1100-00001E514B00}"/>
            </a:ext>
          </a:extLst>
        </xdr:cNvPr>
        <xdr:cNvGrpSpPr>
          <a:grpSpLocks/>
        </xdr:cNvGrpSpPr>
      </xdr:nvGrpSpPr>
      <xdr:grpSpPr bwMode="auto">
        <a:xfrm>
          <a:off x="4114800" y="10029825"/>
          <a:ext cx="238125" cy="0"/>
          <a:chOff x="466" y="3952"/>
          <a:chExt cx="28" cy="16"/>
        </a:xfrm>
      </xdr:grpSpPr>
      <xdr:sp macro="" textlink="">
        <xdr:nvSpPr>
          <xdr:cNvPr id="4936636" name="Line 6764">
            <a:extLst>
              <a:ext uri="{FF2B5EF4-FFF2-40B4-BE49-F238E27FC236}">
                <a16:creationId xmlns:a16="http://schemas.microsoft.com/office/drawing/2014/main" id="{00000000-0008-0000-1100-0000B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37" name="Line 6765">
            <a:extLst>
              <a:ext uri="{FF2B5EF4-FFF2-40B4-BE49-F238E27FC236}">
                <a16:creationId xmlns:a16="http://schemas.microsoft.com/office/drawing/2014/main" id="{00000000-0008-0000-1100-0000B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67" name="Group 6766">
          <a:extLst>
            <a:ext uri="{FF2B5EF4-FFF2-40B4-BE49-F238E27FC236}">
              <a16:creationId xmlns:a16="http://schemas.microsoft.com/office/drawing/2014/main" id="{00000000-0008-0000-1100-00001F514B00}"/>
            </a:ext>
          </a:extLst>
        </xdr:cNvPr>
        <xdr:cNvGrpSpPr>
          <a:grpSpLocks/>
        </xdr:cNvGrpSpPr>
      </xdr:nvGrpSpPr>
      <xdr:grpSpPr bwMode="auto">
        <a:xfrm>
          <a:off x="4114800" y="10029825"/>
          <a:ext cx="238125" cy="0"/>
          <a:chOff x="466" y="3952"/>
          <a:chExt cx="28" cy="16"/>
        </a:xfrm>
      </xdr:grpSpPr>
      <xdr:sp macro="" textlink="">
        <xdr:nvSpPr>
          <xdr:cNvPr id="4936634" name="Line 6767">
            <a:extLst>
              <a:ext uri="{FF2B5EF4-FFF2-40B4-BE49-F238E27FC236}">
                <a16:creationId xmlns:a16="http://schemas.microsoft.com/office/drawing/2014/main" id="{00000000-0008-0000-1100-0000B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35" name="Line 6768">
            <a:extLst>
              <a:ext uri="{FF2B5EF4-FFF2-40B4-BE49-F238E27FC236}">
                <a16:creationId xmlns:a16="http://schemas.microsoft.com/office/drawing/2014/main" id="{00000000-0008-0000-1100-0000B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68" name="Group 6769">
          <a:extLst>
            <a:ext uri="{FF2B5EF4-FFF2-40B4-BE49-F238E27FC236}">
              <a16:creationId xmlns:a16="http://schemas.microsoft.com/office/drawing/2014/main" id="{00000000-0008-0000-1100-000020514B00}"/>
            </a:ext>
          </a:extLst>
        </xdr:cNvPr>
        <xdr:cNvGrpSpPr>
          <a:grpSpLocks/>
        </xdr:cNvGrpSpPr>
      </xdr:nvGrpSpPr>
      <xdr:grpSpPr bwMode="auto">
        <a:xfrm>
          <a:off x="4114800" y="10029825"/>
          <a:ext cx="238125" cy="0"/>
          <a:chOff x="466" y="3952"/>
          <a:chExt cx="28" cy="16"/>
        </a:xfrm>
      </xdr:grpSpPr>
      <xdr:sp macro="" textlink="">
        <xdr:nvSpPr>
          <xdr:cNvPr id="4936632" name="Line 6770">
            <a:extLst>
              <a:ext uri="{FF2B5EF4-FFF2-40B4-BE49-F238E27FC236}">
                <a16:creationId xmlns:a16="http://schemas.microsoft.com/office/drawing/2014/main" id="{00000000-0008-0000-1100-0000B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33" name="Line 6771">
            <a:extLst>
              <a:ext uri="{FF2B5EF4-FFF2-40B4-BE49-F238E27FC236}">
                <a16:creationId xmlns:a16="http://schemas.microsoft.com/office/drawing/2014/main" id="{00000000-0008-0000-1100-0000B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69" name="Group 6772">
          <a:extLst>
            <a:ext uri="{FF2B5EF4-FFF2-40B4-BE49-F238E27FC236}">
              <a16:creationId xmlns:a16="http://schemas.microsoft.com/office/drawing/2014/main" id="{00000000-0008-0000-1100-000021514B00}"/>
            </a:ext>
          </a:extLst>
        </xdr:cNvPr>
        <xdr:cNvGrpSpPr>
          <a:grpSpLocks/>
        </xdr:cNvGrpSpPr>
      </xdr:nvGrpSpPr>
      <xdr:grpSpPr bwMode="auto">
        <a:xfrm>
          <a:off x="4114800" y="10029825"/>
          <a:ext cx="238125" cy="0"/>
          <a:chOff x="466" y="3952"/>
          <a:chExt cx="28" cy="16"/>
        </a:xfrm>
      </xdr:grpSpPr>
      <xdr:sp macro="" textlink="">
        <xdr:nvSpPr>
          <xdr:cNvPr id="4936630" name="Line 6773">
            <a:extLst>
              <a:ext uri="{FF2B5EF4-FFF2-40B4-BE49-F238E27FC236}">
                <a16:creationId xmlns:a16="http://schemas.microsoft.com/office/drawing/2014/main" id="{00000000-0008-0000-1100-0000B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31" name="Line 6774">
            <a:extLst>
              <a:ext uri="{FF2B5EF4-FFF2-40B4-BE49-F238E27FC236}">
                <a16:creationId xmlns:a16="http://schemas.microsoft.com/office/drawing/2014/main" id="{00000000-0008-0000-1100-0000B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70" name="Group 6775">
          <a:extLst>
            <a:ext uri="{FF2B5EF4-FFF2-40B4-BE49-F238E27FC236}">
              <a16:creationId xmlns:a16="http://schemas.microsoft.com/office/drawing/2014/main" id="{00000000-0008-0000-1100-000022514B00}"/>
            </a:ext>
          </a:extLst>
        </xdr:cNvPr>
        <xdr:cNvGrpSpPr>
          <a:grpSpLocks/>
        </xdr:cNvGrpSpPr>
      </xdr:nvGrpSpPr>
      <xdr:grpSpPr bwMode="auto">
        <a:xfrm>
          <a:off x="4114800" y="10029825"/>
          <a:ext cx="238125" cy="0"/>
          <a:chOff x="466" y="3952"/>
          <a:chExt cx="28" cy="16"/>
        </a:xfrm>
      </xdr:grpSpPr>
      <xdr:sp macro="" textlink="">
        <xdr:nvSpPr>
          <xdr:cNvPr id="4936628" name="Line 6776">
            <a:extLst>
              <a:ext uri="{FF2B5EF4-FFF2-40B4-BE49-F238E27FC236}">
                <a16:creationId xmlns:a16="http://schemas.microsoft.com/office/drawing/2014/main" id="{00000000-0008-0000-1100-0000B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29" name="Line 6777">
            <a:extLst>
              <a:ext uri="{FF2B5EF4-FFF2-40B4-BE49-F238E27FC236}">
                <a16:creationId xmlns:a16="http://schemas.microsoft.com/office/drawing/2014/main" id="{00000000-0008-0000-1100-0000B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71" name="Group 6778">
          <a:extLst>
            <a:ext uri="{FF2B5EF4-FFF2-40B4-BE49-F238E27FC236}">
              <a16:creationId xmlns:a16="http://schemas.microsoft.com/office/drawing/2014/main" id="{00000000-0008-0000-1100-000023514B00}"/>
            </a:ext>
          </a:extLst>
        </xdr:cNvPr>
        <xdr:cNvGrpSpPr>
          <a:grpSpLocks/>
        </xdr:cNvGrpSpPr>
      </xdr:nvGrpSpPr>
      <xdr:grpSpPr bwMode="auto">
        <a:xfrm>
          <a:off x="4114800" y="10029825"/>
          <a:ext cx="238125" cy="0"/>
          <a:chOff x="466" y="3952"/>
          <a:chExt cx="28" cy="16"/>
        </a:xfrm>
      </xdr:grpSpPr>
      <xdr:sp macro="" textlink="">
        <xdr:nvSpPr>
          <xdr:cNvPr id="4936626" name="Line 6779">
            <a:extLst>
              <a:ext uri="{FF2B5EF4-FFF2-40B4-BE49-F238E27FC236}">
                <a16:creationId xmlns:a16="http://schemas.microsoft.com/office/drawing/2014/main" id="{00000000-0008-0000-1100-0000B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27" name="Line 6780">
            <a:extLst>
              <a:ext uri="{FF2B5EF4-FFF2-40B4-BE49-F238E27FC236}">
                <a16:creationId xmlns:a16="http://schemas.microsoft.com/office/drawing/2014/main" id="{00000000-0008-0000-1100-0000B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5972" name="Group 6781">
          <a:extLst>
            <a:ext uri="{FF2B5EF4-FFF2-40B4-BE49-F238E27FC236}">
              <a16:creationId xmlns:a16="http://schemas.microsoft.com/office/drawing/2014/main" id="{00000000-0008-0000-1100-000024514B00}"/>
            </a:ext>
          </a:extLst>
        </xdr:cNvPr>
        <xdr:cNvGrpSpPr>
          <a:grpSpLocks/>
        </xdr:cNvGrpSpPr>
      </xdr:nvGrpSpPr>
      <xdr:grpSpPr bwMode="auto">
        <a:xfrm>
          <a:off x="3990975" y="10029825"/>
          <a:ext cx="228600" cy="0"/>
          <a:chOff x="466" y="3952"/>
          <a:chExt cx="28" cy="16"/>
        </a:xfrm>
      </xdr:grpSpPr>
      <xdr:sp macro="" textlink="">
        <xdr:nvSpPr>
          <xdr:cNvPr id="4936624" name="Line 6782">
            <a:extLst>
              <a:ext uri="{FF2B5EF4-FFF2-40B4-BE49-F238E27FC236}">
                <a16:creationId xmlns:a16="http://schemas.microsoft.com/office/drawing/2014/main" id="{00000000-0008-0000-1100-0000B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25" name="Line 6783">
            <a:extLst>
              <a:ext uri="{FF2B5EF4-FFF2-40B4-BE49-F238E27FC236}">
                <a16:creationId xmlns:a16="http://schemas.microsoft.com/office/drawing/2014/main" id="{00000000-0008-0000-1100-0000B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73" name="Group 6784">
          <a:extLst>
            <a:ext uri="{FF2B5EF4-FFF2-40B4-BE49-F238E27FC236}">
              <a16:creationId xmlns:a16="http://schemas.microsoft.com/office/drawing/2014/main" id="{00000000-0008-0000-1100-000025514B00}"/>
            </a:ext>
          </a:extLst>
        </xdr:cNvPr>
        <xdr:cNvGrpSpPr>
          <a:grpSpLocks/>
        </xdr:cNvGrpSpPr>
      </xdr:nvGrpSpPr>
      <xdr:grpSpPr bwMode="auto">
        <a:xfrm>
          <a:off x="4114800" y="10029825"/>
          <a:ext cx="228600" cy="0"/>
          <a:chOff x="466" y="3952"/>
          <a:chExt cx="28" cy="16"/>
        </a:xfrm>
      </xdr:grpSpPr>
      <xdr:sp macro="" textlink="">
        <xdr:nvSpPr>
          <xdr:cNvPr id="4936622" name="Line 6785">
            <a:extLst>
              <a:ext uri="{FF2B5EF4-FFF2-40B4-BE49-F238E27FC236}">
                <a16:creationId xmlns:a16="http://schemas.microsoft.com/office/drawing/2014/main" id="{00000000-0008-0000-1100-0000A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23" name="Line 6786">
            <a:extLst>
              <a:ext uri="{FF2B5EF4-FFF2-40B4-BE49-F238E27FC236}">
                <a16:creationId xmlns:a16="http://schemas.microsoft.com/office/drawing/2014/main" id="{00000000-0008-0000-1100-0000A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74" name="Group 6787">
          <a:extLst>
            <a:ext uri="{FF2B5EF4-FFF2-40B4-BE49-F238E27FC236}">
              <a16:creationId xmlns:a16="http://schemas.microsoft.com/office/drawing/2014/main" id="{00000000-0008-0000-1100-000026514B00}"/>
            </a:ext>
          </a:extLst>
        </xdr:cNvPr>
        <xdr:cNvGrpSpPr>
          <a:grpSpLocks/>
        </xdr:cNvGrpSpPr>
      </xdr:nvGrpSpPr>
      <xdr:grpSpPr bwMode="auto">
        <a:xfrm>
          <a:off x="4114800" y="10029825"/>
          <a:ext cx="228600" cy="0"/>
          <a:chOff x="466" y="3952"/>
          <a:chExt cx="28" cy="16"/>
        </a:xfrm>
      </xdr:grpSpPr>
      <xdr:sp macro="" textlink="">
        <xdr:nvSpPr>
          <xdr:cNvPr id="4936620" name="Line 6788">
            <a:extLst>
              <a:ext uri="{FF2B5EF4-FFF2-40B4-BE49-F238E27FC236}">
                <a16:creationId xmlns:a16="http://schemas.microsoft.com/office/drawing/2014/main" id="{00000000-0008-0000-1100-0000A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21" name="Line 6789">
            <a:extLst>
              <a:ext uri="{FF2B5EF4-FFF2-40B4-BE49-F238E27FC236}">
                <a16:creationId xmlns:a16="http://schemas.microsoft.com/office/drawing/2014/main" id="{00000000-0008-0000-1100-0000A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75" name="Group 6790">
          <a:extLst>
            <a:ext uri="{FF2B5EF4-FFF2-40B4-BE49-F238E27FC236}">
              <a16:creationId xmlns:a16="http://schemas.microsoft.com/office/drawing/2014/main" id="{00000000-0008-0000-1100-000027514B00}"/>
            </a:ext>
          </a:extLst>
        </xdr:cNvPr>
        <xdr:cNvGrpSpPr>
          <a:grpSpLocks/>
        </xdr:cNvGrpSpPr>
      </xdr:nvGrpSpPr>
      <xdr:grpSpPr bwMode="auto">
        <a:xfrm>
          <a:off x="4114800" y="10029825"/>
          <a:ext cx="238125" cy="0"/>
          <a:chOff x="466" y="3952"/>
          <a:chExt cx="28" cy="16"/>
        </a:xfrm>
      </xdr:grpSpPr>
      <xdr:sp macro="" textlink="">
        <xdr:nvSpPr>
          <xdr:cNvPr id="4936618" name="Line 6791">
            <a:extLst>
              <a:ext uri="{FF2B5EF4-FFF2-40B4-BE49-F238E27FC236}">
                <a16:creationId xmlns:a16="http://schemas.microsoft.com/office/drawing/2014/main" id="{00000000-0008-0000-1100-0000A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19" name="Line 6792">
            <a:extLst>
              <a:ext uri="{FF2B5EF4-FFF2-40B4-BE49-F238E27FC236}">
                <a16:creationId xmlns:a16="http://schemas.microsoft.com/office/drawing/2014/main" id="{00000000-0008-0000-1100-0000A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76" name="Group 6793">
          <a:extLst>
            <a:ext uri="{FF2B5EF4-FFF2-40B4-BE49-F238E27FC236}">
              <a16:creationId xmlns:a16="http://schemas.microsoft.com/office/drawing/2014/main" id="{00000000-0008-0000-1100-000028514B00}"/>
            </a:ext>
          </a:extLst>
        </xdr:cNvPr>
        <xdr:cNvGrpSpPr>
          <a:grpSpLocks/>
        </xdr:cNvGrpSpPr>
      </xdr:nvGrpSpPr>
      <xdr:grpSpPr bwMode="auto">
        <a:xfrm>
          <a:off x="4114800" y="10029825"/>
          <a:ext cx="228600" cy="0"/>
          <a:chOff x="466" y="3952"/>
          <a:chExt cx="28" cy="16"/>
        </a:xfrm>
      </xdr:grpSpPr>
      <xdr:sp macro="" textlink="">
        <xdr:nvSpPr>
          <xdr:cNvPr id="4936616" name="Line 6794">
            <a:extLst>
              <a:ext uri="{FF2B5EF4-FFF2-40B4-BE49-F238E27FC236}">
                <a16:creationId xmlns:a16="http://schemas.microsoft.com/office/drawing/2014/main" id="{00000000-0008-0000-1100-0000A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17" name="Line 6795">
            <a:extLst>
              <a:ext uri="{FF2B5EF4-FFF2-40B4-BE49-F238E27FC236}">
                <a16:creationId xmlns:a16="http://schemas.microsoft.com/office/drawing/2014/main" id="{00000000-0008-0000-1100-0000A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77" name="Group 6796">
          <a:extLst>
            <a:ext uri="{FF2B5EF4-FFF2-40B4-BE49-F238E27FC236}">
              <a16:creationId xmlns:a16="http://schemas.microsoft.com/office/drawing/2014/main" id="{00000000-0008-0000-1100-000029514B00}"/>
            </a:ext>
          </a:extLst>
        </xdr:cNvPr>
        <xdr:cNvGrpSpPr>
          <a:grpSpLocks/>
        </xdr:cNvGrpSpPr>
      </xdr:nvGrpSpPr>
      <xdr:grpSpPr bwMode="auto">
        <a:xfrm>
          <a:off x="4114800" y="10029825"/>
          <a:ext cx="228600" cy="0"/>
          <a:chOff x="466" y="3952"/>
          <a:chExt cx="28" cy="16"/>
        </a:xfrm>
      </xdr:grpSpPr>
      <xdr:sp macro="" textlink="">
        <xdr:nvSpPr>
          <xdr:cNvPr id="4936614" name="Line 6797">
            <a:extLst>
              <a:ext uri="{FF2B5EF4-FFF2-40B4-BE49-F238E27FC236}">
                <a16:creationId xmlns:a16="http://schemas.microsoft.com/office/drawing/2014/main" id="{00000000-0008-0000-1100-0000A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15" name="Line 6798">
            <a:extLst>
              <a:ext uri="{FF2B5EF4-FFF2-40B4-BE49-F238E27FC236}">
                <a16:creationId xmlns:a16="http://schemas.microsoft.com/office/drawing/2014/main" id="{00000000-0008-0000-1100-0000A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5978" name="Group 6799">
          <a:extLst>
            <a:ext uri="{FF2B5EF4-FFF2-40B4-BE49-F238E27FC236}">
              <a16:creationId xmlns:a16="http://schemas.microsoft.com/office/drawing/2014/main" id="{00000000-0008-0000-1100-00002A514B00}"/>
            </a:ext>
          </a:extLst>
        </xdr:cNvPr>
        <xdr:cNvGrpSpPr>
          <a:grpSpLocks/>
        </xdr:cNvGrpSpPr>
      </xdr:nvGrpSpPr>
      <xdr:grpSpPr bwMode="auto">
        <a:xfrm>
          <a:off x="4114800" y="10029825"/>
          <a:ext cx="238125" cy="0"/>
          <a:chOff x="466" y="3952"/>
          <a:chExt cx="28" cy="16"/>
        </a:xfrm>
      </xdr:grpSpPr>
      <xdr:sp macro="" textlink="">
        <xdr:nvSpPr>
          <xdr:cNvPr id="4936612" name="Line 6800">
            <a:extLst>
              <a:ext uri="{FF2B5EF4-FFF2-40B4-BE49-F238E27FC236}">
                <a16:creationId xmlns:a16="http://schemas.microsoft.com/office/drawing/2014/main" id="{00000000-0008-0000-1100-0000A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13" name="Line 6801">
            <a:extLst>
              <a:ext uri="{FF2B5EF4-FFF2-40B4-BE49-F238E27FC236}">
                <a16:creationId xmlns:a16="http://schemas.microsoft.com/office/drawing/2014/main" id="{00000000-0008-0000-1100-0000A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79" name="Group 6802">
          <a:extLst>
            <a:ext uri="{FF2B5EF4-FFF2-40B4-BE49-F238E27FC236}">
              <a16:creationId xmlns:a16="http://schemas.microsoft.com/office/drawing/2014/main" id="{00000000-0008-0000-1100-00002B514B00}"/>
            </a:ext>
          </a:extLst>
        </xdr:cNvPr>
        <xdr:cNvGrpSpPr>
          <a:grpSpLocks/>
        </xdr:cNvGrpSpPr>
      </xdr:nvGrpSpPr>
      <xdr:grpSpPr bwMode="auto">
        <a:xfrm>
          <a:off x="4695825" y="10029825"/>
          <a:ext cx="266700" cy="0"/>
          <a:chOff x="466" y="3952"/>
          <a:chExt cx="28" cy="16"/>
        </a:xfrm>
      </xdr:grpSpPr>
      <xdr:sp macro="" textlink="">
        <xdr:nvSpPr>
          <xdr:cNvPr id="4936610" name="Line 6803">
            <a:extLst>
              <a:ext uri="{FF2B5EF4-FFF2-40B4-BE49-F238E27FC236}">
                <a16:creationId xmlns:a16="http://schemas.microsoft.com/office/drawing/2014/main" id="{00000000-0008-0000-1100-0000A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11" name="Line 6804">
            <a:extLst>
              <a:ext uri="{FF2B5EF4-FFF2-40B4-BE49-F238E27FC236}">
                <a16:creationId xmlns:a16="http://schemas.microsoft.com/office/drawing/2014/main" id="{00000000-0008-0000-1100-0000A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80" name="Group 6805">
          <a:extLst>
            <a:ext uri="{FF2B5EF4-FFF2-40B4-BE49-F238E27FC236}">
              <a16:creationId xmlns:a16="http://schemas.microsoft.com/office/drawing/2014/main" id="{00000000-0008-0000-1100-00002C514B00}"/>
            </a:ext>
          </a:extLst>
        </xdr:cNvPr>
        <xdr:cNvGrpSpPr>
          <a:grpSpLocks/>
        </xdr:cNvGrpSpPr>
      </xdr:nvGrpSpPr>
      <xdr:grpSpPr bwMode="auto">
        <a:xfrm>
          <a:off x="4695825" y="10029825"/>
          <a:ext cx="266700" cy="0"/>
          <a:chOff x="466" y="3952"/>
          <a:chExt cx="28" cy="16"/>
        </a:xfrm>
      </xdr:grpSpPr>
      <xdr:sp macro="" textlink="">
        <xdr:nvSpPr>
          <xdr:cNvPr id="4936608" name="Line 6806">
            <a:extLst>
              <a:ext uri="{FF2B5EF4-FFF2-40B4-BE49-F238E27FC236}">
                <a16:creationId xmlns:a16="http://schemas.microsoft.com/office/drawing/2014/main" id="{00000000-0008-0000-1100-0000A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09" name="Line 6807">
            <a:extLst>
              <a:ext uri="{FF2B5EF4-FFF2-40B4-BE49-F238E27FC236}">
                <a16:creationId xmlns:a16="http://schemas.microsoft.com/office/drawing/2014/main" id="{00000000-0008-0000-1100-0000A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81" name="Group 6808">
          <a:extLst>
            <a:ext uri="{FF2B5EF4-FFF2-40B4-BE49-F238E27FC236}">
              <a16:creationId xmlns:a16="http://schemas.microsoft.com/office/drawing/2014/main" id="{00000000-0008-0000-1100-00002D514B00}"/>
            </a:ext>
          </a:extLst>
        </xdr:cNvPr>
        <xdr:cNvGrpSpPr>
          <a:grpSpLocks/>
        </xdr:cNvGrpSpPr>
      </xdr:nvGrpSpPr>
      <xdr:grpSpPr bwMode="auto">
        <a:xfrm>
          <a:off x="4695825" y="10029825"/>
          <a:ext cx="266700" cy="0"/>
          <a:chOff x="466" y="3952"/>
          <a:chExt cx="28" cy="16"/>
        </a:xfrm>
      </xdr:grpSpPr>
      <xdr:sp macro="" textlink="">
        <xdr:nvSpPr>
          <xdr:cNvPr id="4936606" name="Line 6809">
            <a:extLst>
              <a:ext uri="{FF2B5EF4-FFF2-40B4-BE49-F238E27FC236}">
                <a16:creationId xmlns:a16="http://schemas.microsoft.com/office/drawing/2014/main" id="{00000000-0008-0000-1100-00009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07" name="Line 6810">
            <a:extLst>
              <a:ext uri="{FF2B5EF4-FFF2-40B4-BE49-F238E27FC236}">
                <a16:creationId xmlns:a16="http://schemas.microsoft.com/office/drawing/2014/main" id="{00000000-0008-0000-1100-00009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82" name="Group 6811">
          <a:extLst>
            <a:ext uri="{FF2B5EF4-FFF2-40B4-BE49-F238E27FC236}">
              <a16:creationId xmlns:a16="http://schemas.microsoft.com/office/drawing/2014/main" id="{00000000-0008-0000-1100-00002E514B00}"/>
            </a:ext>
          </a:extLst>
        </xdr:cNvPr>
        <xdr:cNvGrpSpPr>
          <a:grpSpLocks/>
        </xdr:cNvGrpSpPr>
      </xdr:nvGrpSpPr>
      <xdr:grpSpPr bwMode="auto">
        <a:xfrm>
          <a:off x="5476875" y="10029825"/>
          <a:ext cx="266700" cy="0"/>
          <a:chOff x="466" y="3952"/>
          <a:chExt cx="28" cy="16"/>
        </a:xfrm>
      </xdr:grpSpPr>
      <xdr:sp macro="" textlink="">
        <xdr:nvSpPr>
          <xdr:cNvPr id="4936604" name="Line 6812">
            <a:extLst>
              <a:ext uri="{FF2B5EF4-FFF2-40B4-BE49-F238E27FC236}">
                <a16:creationId xmlns:a16="http://schemas.microsoft.com/office/drawing/2014/main" id="{00000000-0008-0000-1100-00009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05" name="Line 6813">
            <a:extLst>
              <a:ext uri="{FF2B5EF4-FFF2-40B4-BE49-F238E27FC236}">
                <a16:creationId xmlns:a16="http://schemas.microsoft.com/office/drawing/2014/main" id="{00000000-0008-0000-1100-00009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83" name="Group 6814">
          <a:extLst>
            <a:ext uri="{FF2B5EF4-FFF2-40B4-BE49-F238E27FC236}">
              <a16:creationId xmlns:a16="http://schemas.microsoft.com/office/drawing/2014/main" id="{00000000-0008-0000-1100-00002F514B00}"/>
            </a:ext>
          </a:extLst>
        </xdr:cNvPr>
        <xdr:cNvGrpSpPr>
          <a:grpSpLocks/>
        </xdr:cNvGrpSpPr>
      </xdr:nvGrpSpPr>
      <xdr:grpSpPr bwMode="auto">
        <a:xfrm>
          <a:off x="5476875" y="10029825"/>
          <a:ext cx="266700" cy="0"/>
          <a:chOff x="466" y="3952"/>
          <a:chExt cx="28" cy="16"/>
        </a:xfrm>
      </xdr:grpSpPr>
      <xdr:sp macro="" textlink="">
        <xdr:nvSpPr>
          <xdr:cNvPr id="4936602" name="Line 6815">
            <a:extLst>
              <a:ext uri="{FF2B5EF4-FFF2-40B4-BE49-F238E27FC236}">
                <a16:creationId xmlns:a16="http://schemas.microsoft.com/office/drawing/2014/main" id="{00000000-0008-0000-1100-00009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03" name="Line 6816">
            <a:extLst>
              <a:ext uri="{FF2B5EF4-FFF2-40B4-BE49-F238E27FC236}">
                <a16:creationId xmlns:a16="http://schemas.microsoft.com/office/drawing/2014/main" id="{00000000-0008-0000-1100-00009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84" name="Group 6817">
          <a:extLst>
            <a:ext uri="{FF2B5EF4-FFF2-40B4-BE49-F238E27FC236}">
              <a16:creationId xmlns:a16="http://schemas.microsoft.com/office/drawing/2014/main" id="{00000000-0008-0000-1100-000030514B00}"/>
            </a:ext>
          </a:extLst>
        </xdr:cNvPr>
        <xdr:cNvGrpSpPr>
          <a:grpSpLocks/>
        </xdr:cNvGrpSpPr>
      </xdr:nvGrpSpPr>
      <xdr:grpSpPr bwMode="auto">
        <a:xfrm>
          <a:off x="5476875" y="10029825"/>
          <a:ext cx="266700" cy="0"/>
          <a:chOff x="466" y="3952"/>
          <a:chExt cx="28" cy="16"/>
        </a:xfrm>
      </xdr:grpSpPr>
      <xdr:sp macro="" textlink="">
        <xdr:nvSpPr>
          <xdr:cNvPr id="4936600" name="Line 6818">
            <a:extLst>
              <a:ext uri="{FF2B5EF4-FFF2-40B4-BE49-F238E27FC236}">
                <a16:creationId xmlns:a16="http://schemas.microsoft.com/office/drawing/2014/main" id="{00000000-0008-0000-1100-00009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601" name="Line 6819">
            <a:extLst>
              <a:ext uri="{FF2B5EF4-FFF2-40B4-BE49-F238E27FC236}">
                <a16:creationId xmlns:a16="http://schemas.microsoft.com/office/drawing/2014/main" id="{00000000-0008-0000-1100-00009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85" name="Group 6820">
          <a:extLst>
            <a:ext uri="{FF2B5EF4-FFF2-40B4-BE49-F238E27FC236}">
              <a16:creationId xmlns:a16="http://schemas.microsoft.com/office/drawing/2014/main" id="{00000000-0008-0000-1100-000031514B00}"/>
            </a:ext>
          </a:extLst>
        </xdr:cNvPr>
        <xdr:cNvGrpSpPr>
          <a:grpSpLocks/>
        </xdr:cNvGrpSpPr>
      </xdr:nvGrpSpPr>
      <xdr:grpSpPr bwMode="auto">
        <a:xfrm>
          <a:off x="5476875" y="10029825"/>
          <a:ext cx="266700" cy="0"/>
          <a:chOff x="466" y="3952"/>
          <a:chExt cx="28" cy="16"/>
        </a:xfrm>
      </xdr:grpSpPr>
      <xdr:sp macro="" textlink="">
        <xdr:nvSpPr>
          <xdr:cNvPr id="4936598" name="Line 6821">
            <a:extLst>
              <a:ext uri="{FF2B5EF4-FFF2-40B4-BE49-F238E27FC236}">
                <a16:creationId xmlns:a16="http://schemas.microsoft.com/office/drawing/2014/main" id="{00000000-0008-0000-1100-00009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99" name="Line 6822">
            <a:extLst>
              <a:ext uri="{FF2B5EF4-FFF2-40B4-BE49-F238E27FC236}">
                <a16:creationId xmlns:a16="http://schemas.microsoft.com/office/drawing/2014/main" id="{00000000-0008-0000-1100-00009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5986" name="Group 6823">
          <a:extLst>
            <a:ext uri="{FF2B5EF4-FFF2-40B4-BE49-F238E27FC236}">
              <a16:creationId xmlns:a16="http://schemas.microsoft.com/office/drawing/2014/main" id="{00000000-0008-0000-1100-000032514B00}"/>
            </a:ext>
          </a:extLst>
        </xdr:cNvPr>
        <xdr:cNvGrpSpPr>
          <a:grpSpLocks/>
        </xdr:cNvGrpSpPr>
      </xdr:nvGrpSpPr>
      <xdr:grpSpPr bwMode="auto">
        <a:xfrm>
          <a:off x="5476875" y="10029825"/>
          <a:ext cx="266700" cy="0"/>
          <a:chOff x="466" y="3952"/>
          <a:chExt cx="28" cy="16"/>
        </a:xfrm>
      </xdr:grpSpPr>
      <xdr:sp macro="" textlink="">
        <xdr:nvSpPr>
          <xdr:cNvPr id="4936596" name="Line 6824">
            <a:extLst>
              <a:ext uri="{FF2B5EF4-FFF2-40B4-BE49-F238E27FC236}">
                <a16:creationId xmlns:a16="http://schemas.microsoft.com/office/drawing/2014/main" id="{00000000-0008-0000-1100-00009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97" name="Line 6825">
            <a:extLst>
              <a:ext uri="{FF2B5EF4-FFF2-40B4-BE49-F238E27FC236}">
                <a16:creationId xmlns:a16="http://schemas.microsoft.com/office/drawing/2014/main" id="{00000000-0008-0000-1100-00009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87" name="Group 6826">
          <a:extLst>
            <a:ext uri="{FF2B5EF4-FFF2-40B4-BE49-F238E27FC236}">
              <a16:creationId xmlns:a16="http://schemas.microsoft.com/office/drawing/2014/main" id="{00000000-0008-0000-1100-000033514B00}"/>
            </a:ext>
          </a:extLst>
        </xdr:cNvPr>
        <xdr:cNvGrpSpPr>
          <a:grpSpLocks/>
        </xdr:cNvGrpSpPr>
      </xdr:nvGrpSpPr>
      <xdr:grpSpPr bwMode="auto">
        <a:xfrm>
          <a:off x="4114800" y="10029825"/>
          <a:ext cx="228600" cy="0"/>
          <a:chOff x="466" y="3952"/>
          <a:chExt cx="28" cy="16"/>
        </a:xfrm>
      </xdr:grpSpPr>
      <xdr:sp macro="" textlink="">
        <xdr:nvSpPr>
          <xdr:cNvPr id="4936594" name="Line 6827">
            <a:extLst>
              <a:ext uri="{FF2B5EF4-FFF2-40B4-BE49-F238E27FC236}">
                <a16:creationId xmlns:a16="http://schemas.microsoft.com/office/drawing/2014/main" id="{00000000-0008-0000-1100-00009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95" name="Line 6828">
            <a:extLst>
              <a:ext uri="{FF2B5EF4-FFF2-40B4-BE49-F238E27FC236}">
                <a16:creationId xmlns:a16="http://schemas.microsoft.com/office/drawing/2014/main" id="{00000000-0008-0000-1100-00009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88" name="Group 6829">
          <a:extLst>
            <a:ext uri="{FF2B5EF4-FFF2-40B4-BE49-F238E27FC236}">
              <a16:creationId xmlns:a16="http://schemas.microsoft.com/office/drawing/2014/main" id="{00000000-0008-0000-1100-000034514B00}"/>
            </a:ext>
          </a:extLst>
        </xdr:cNvPr>
        <xdr:cNvGrpSpPr>
          <a:grpSpLocks/>
        </xdr:cNvGrpSpPr>
      </xdr:nvGrpSpPr>
      <xdr:grpSpPr bwMode="auto">
        <a:xfrm>
          <a:off x="4695825" y="10029825"/>
          <a:ext cx="266700" cy="0"/>
          <a:chOff x="466" y="3952"/>
          <a:chExt cx="28" cy="16"/>
        </a:xfrm>
      </xdr:grpSpPr>
      <xdr:sp macro="" textlink="">
        <xdr:nvSpPr>
          <xdr:cNvPr id="4936592" name="Line 6830">
            <a:extLst>
              <a:ext uri="{FF2B5EF4-FFF2-40B4-BE49-F238E27FC236}">
                <a16:creationId xmlns:a16="http://schemas.microsoft.com/office/drawing/2014/main" id="{00000000-0008-0000-1100-00009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93" name="Line 6831">
            <a:extLst>
              <a:ext uri="{FF2B5EF4-FFF2-40B4-BE49-F238E27FC236}">
                <a16:creationId xmlns:a16="http://schemas.microsoft.com/office/drawing/2014/main" id="{00000000-0008-0000-1100-00009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89" name="Group 6832">
          <a:extLst>
            <a:ext uri="{FF2B5EF4-FFF2-40B4-BE49-F238E27FC236}">
              <a16:creationId xmlns:a16="http://schemas.microsoft.com/office/drawing/2014/main" id="{00000000-0008-0000-1100-000035514B00}"/>
            </a:ext>
          </a:extLst>
        </xdr:cNvPr>
        <xdr:cNvGrpSpPr>
          <a:grpSpLocks/>
        </xdr:cNvGrpSpPr>
      </xdr:nvGrpSpPr>
      <xdr:grpSpPr bwMode="auto">
        <a:xfrm>
          <a:off x="4114800" y="10029825"/>
          <a:ext cx="228600" cy="0"/>
          <a:chOff x="466" y="3952"/>
          <a:chExt cx="28" cy="16"/>
        </a:xfrm>
      </xdr:grpSpPr>
      <xdr:sp macro="" textlink="">
        <xdr:nvSpPr>
          <xdr:cNvPr id="4936590" name="Line 6833">
            <a:extLst>
              <a:ext uri="{FF2B5EF4-FFF2-40B4-BE49-F238E27FC236}">
                <a16:creationId xmlns:a16="http://schemas.microsoft.com/office/drawing/2014/main" id="{00000000-0008-0000-1100-00008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91" name="Line 6834">
            <a:extLst>
              <a:ext uri="{FF2B5EF4-FFF2-40B4-BE49-F238E27FC236}">
                <a16:creationId xmlns:a16="http://schemas.microsoft.com/office/drawing/2014/main" id="{00000000-0008-0000-1100-00008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90" name="Group 6835">
          <a:extLst>
            <a:ext uri="{FF2B5EF4-FFF2-40B4-BE49-F238E27FC236}">
              <a16:creationId xmlns:a16="http://schemas.microsoft.com/office/drawing/2014/main" id="{00000000-0008-0000-1100-000036514B00}"/>
            </a:ext>
          </a:extLst>
        </xdr:cNvPr>
        <xdr:cNvGrpSpPr>
          <a:grpSpLocks/>
        </xdr:cNvGrpSpPr>
      </xdr:nvGrpSpPr>
      <xdr:grpSpPr bwMode="auto">
        <a:xfrm>
          <a:off x="4695825" y="10029825"/>
          <a:ext cx="266700" cy="0"/>
          <a:chOff x="466" y="3952"/>
          <a:chExt cx="28" cy="16"/>
        </a:xfrm>
      </xdr:grpSpPr>
      <xdr:sp macro="" textlink="">
        <xdr:nvSpPr>
          <xdr:cNvPr id="4936588" name="Line 6836">
            <a:extLst>
              <a:ext uri="{FF2B5EF4-FFF2-40B4-BE49-F238E27FC236}">
                <a16:creationId xmlns:a16="http://schemas.microsoft.com/office/drawing/2014/main" id="{00000000-0008-0000-1100-00008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89" name="Line 6837">
            <a:extLst>
              <a:ext uri="{FF2B5EF4-FFF2-40B4-BE49-F238E27FC236}">
                <a16:creationId xmlns:a16="http://schemas.microsoft.com/office/drawing/2014/main" id="{00000000-0008-0000-1100-00008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1" name="Group 6838">
          <a:extLst>
            <a:ext uri="{FF2B5EF4-FFF2-40B4-BE49-F238E27FC236}">
              <a16:creationId xmlns:a16="http://schemas.microsoft.com/office/drawing/2014/main" id="{00000000-0008-0000-1100-000037514B00}"/>
            </a:ext>
          </a:extLst>
        </xdr:cNvPr>
        <xdr:cNvGrpSpPr>
          <a:grpSpLocks/>
        </xdr:cNvGrpSpPr>
      </xdr:nvGrpSpPr>
      <xdr:grpSpPr bwMode="auto">
        <a:xfrm>
          <a:off x="4114800" y="10029825"/>
          <a:ext cx="228600" cy="0"/>
          <a:chOff x="466" y="3952"/>
          <a:chExt cx="28" cy="16"/>
        </a:xfrm>
      </xdr:grpSpPr>
      <xdr:sp macro="" textlink="">
        <xdr:nvSpPr>
          <xdr:cNvPr id="4936586" name="Line 6839">
            <a:extLst>
              <a:ext uri="{FF2B5EF4-FFF2-40B4-BE49-F238E27FC236}">
                <a16:creationId xmlns:a16="http://schemas.microsoft.com/office/drawing/2014/main" id="{00000000-0008-0000-1100-00008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87" name="Line 6840">
            <a:extLst>
              <a:ext uri="{FF2B5EF4-FFF2-40B4-BE49-F238E27FC236}">
                <a16:creationId xmlns:a16="http://schemas.microsoft.com/office/drawing/2014/main" id="{00000000-0008-0000-1100-00008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92" name="Group 6841">
          <a:extLst>
            <a:ext uri="{FF2B5EF4-FFF2-40B4-BE49-F238E27FC236}">
              <a16:creationId xmlns:a16="http://schemas.microsoft.com/office/drawing/2014/main" id="{00000000-0008-0000-1100-000038514B00}"/>
            </a:ext>
          </a:extLst>
        </xdr:cNvPr>
        <xdr:cNvGrpSpPr>
          <a:grpSpLocks/>
        </xdr:cNvGrpSpPr>
      </xdr:nvGrpSpPr>
      <xdr:grpSpPr bwMode="auto">
        <a:xfrm>
          <a:off x="4695825" y="10029825"/>
          <a:ext cx="266700" cy="0"/>
          <a:chOff x="466" y="3952"/>
          <a:chExt cx="28" cy="16"/>
        </a:xfrm>
      </xdr:grpSpPr>
      <xdr:sp macro="" textlink="">
        <xdr:nvSpPr>
          <xdr:cNvPr id="4936584" name="Line 6842">
            <a:extLst>
              <a:ext uri="{FF2B5EF4-FFF2-40B4-BE49-F238E27FC236}">
                <a16:creationId xmlns:a16="http://schemas.microsoft.com/office/drawing/2014/main" id="{00000000-0008-0000-1100-00008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85" name="Line 6843">
            <a:extLst>
              <a:ext uri="{FF2B5EF4-FFF2-40B4-BE49-F238E27FC236}">
                <a16:creationId xmlns:a16="http://schemas.microsoft.com/office/drawing/2014/main" id="{00000000-0008-0000-1100-00008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3" name="Group 6844">
          <a:extLst>
            <a:ext uri="{FF2B5EF4-FFF2-40B4-BE49-F238E27FC236}">
              <a16:creationId xmlns:a16="http://schemas.microsoft.com/office/drawing/2014/main" id="{00000000-0008-0000-1100-000039514B00}"/>
            </a:ext>
          </a:extLst>
        </xdr:cNvPr>
        <xdr:cNvGrpSpPr>
          <a:grpSpLocks/>
        </xdr:cNvGrpSpPr>
      </xdr:nvGrpSpPr>
      <xdr:grpSpPr bwMode="auto">
        <a:xfrm>
          <a:off x="4114800" y="10029825"/>
          <a:ext cx="228600" cy="0"/>
          <a:chOff x="466" y="3952"/>
          <a:chExt cx="28" cy="16"/>
        </a:xfrm>
      </xdr:grpSpPr>
      <xdr:sp macro="" textlink="">
        <xdr:nvSpPr>
          <xdr:cNvPr id="4936582" name="Line 6845">
            <a:extLst>
              <a:ext uri="{FF2B5EF4-FFF2-40B4-BE49-F238E27FC236}">
                <a16:creationId xmlns:a16="http://schemas.microsoft.com/office/drawing/2014/main" id="{00000000-0008-0000-1100-00008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83" name="Line 6846">
            <a:extLst>
              <a:ext uri="{FF2B5EF4-FFF2-40B4-BE49-F238E27FC236}">
                <a16:creationId xmlns:a16="http://schemas.microsoft.com/office/drawing/2014/main" id="{00000000-0008-0000-1100-00008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5994" name="Group 6847">
          <a:extLst>
            <a:ext uri="{FF2B5EF4-FFF2-40B4-BE49-F238E27FC236}">
              <a16:creationId xmlns:a16="http://schemas.microsoft.com/office/drawing/2014/main" id="{00000000-0008-0000-1100-00003A514B00}"/>
            </a:ext>
          </a:extLst>
        </xdr:cNvPr>
        <xdr:cNvGrpSpPr>
          <a:grpSpLocks/>
        </xdr:cNvGrpSpPr>
      </xdr:nvGrpSpPr>
      <xdr:grpSpPr bwMode="auto">
        <a:xfrm>
          <a:off x="4695825" y="10029825"/>
          <a:ext cx="266700" cy="0"/>
          <a:chOff x="466" y="3952"/>
          <a:chExt cx="28" cy="16"/>
        </a:xfrm>
      </xdr:grpSpPr>
      <xdr:sp macro="" textlink="">
        <xdr:nvSpPr>
          <xdr:cNvPr id="4936580" name="Line 6848">
            <a:extLst>
              <a:ext uri="{FF2B5EF4-FFF2-40B4-BE49-F238E27FC236}">
                <a16:creationId xmlns:a16="http://schemas.microsoft.com/office/drawing/2014/main" id="{00000000-0008-0000-1100-00008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81" name="Line 6849">
            <a:extLst>
              <a:ext uri="{FF2B5EF4-FFF2-40B4-BE49-F238E27FC236}">
                <a16:creationId xmlns:a16="http://schemas.microsoft.com/office/drawing/2014/main" id="{00000000-0008-0000-1100-00008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5" name="Group 6850">
          <a:extLst>
            <a:ext uri="{FF2B5EF4-FFF2-40B4-BE49-F238E27FC236}">
              <a16:creationId xmlns:a16="http://schemas.microsoft.com/office/drawing/2014/main" id="{00000000-0008-0000-1100-00003B514B00}"/>
            </a:ext>
          </a:extLst>
        </xdr:cNvPr>
        <xdr:cNvGrpSpPr>
          <a:grpSpLocks/>
        </xdr:cNvGrpSpPr>
      </xdr:nvGrpSpPr>
      <xdr:grpSpPr bwMode="auto">
        <a:xfrm>
          <a:off x="4114800" y="10029825"/>
          <a:ext cx="228600" cy="0"/>
          <a:chOff x="466" y="3952"/>
          <a:chExt cx="28" cy="16"/>
        </a:xfrm>
      </xdr:grpSpPr>
      <xdr:sp macro="" textlink="">
        <xdr:nvSpPr>
          <xdr:cNvPr id="4936578" name="Line 6851">
            <a:extLst>
              <a:ext uri="{FF2B5EF4-FFF2-40B4-BE49-F238E27FC236}">
                <a16:creationId xmlns:a16="http://schemas.microsoft.com/office/drawing/2014/main" id="{00000000-0008-0000-1100-00008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79" name="Line 6852">
            <a:extLst>
              <a:ext uri="{FF2B5EF4-FFF2-40B4-BE49-F238E27FC236}">
                <a16:creationId xmlns:a16="http://schemas.microsoft.com/office/drawing/2014/main" id="{00000000-0008-0000-1100-00008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6" name="Group 6853">
          <a:extLst>
            <a:ext uri="{FF2B5EF4-FFF2-40B4-BE49-F238E27FC236}">
              <a16:creationId xmlns:a16="http://schemas.microsoft.com/office/drawing/2014/main" id="{00000000-0008-0000-1100-00003C514B00}"/>
            </a:ext>
          </a:extLst>
        </xdr:cNvPr>
        <xdr:cNvGrpSpPr>
          <a:grpSpLocks/>
        </xdr:cNvGrpSpPr>
      </xdr:nvGrpSpPr>
      <xdr:grpSpPr bwMode="auto">
        <a:xfrm>
          <a:off x="4114800" y="10029825"/>
          <a:ext cx="228600" cy="0"/>
          <a:chOff x="466" y="3952"/>
          <a:chExt cx="28" cy="16"/>
        </a:xfrm>
      </xdr:grpSpPr>
      <xdr:sp macro="" textlink="">
        <xdr:nvSpPr>
          <xdr:cNvPr id="4936576" name="Line 6854">
            <a:extLst>
              <a:ext uri="{FF2B5EF4-FFF2-40B4-BE49-F238E27FC236}">
                <a16:creationId xmlns:a16="http://schemas.microsoft.com/office/drawing/2014/main" id="{00000000-0008-0000-1100-00008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77" name="Line 6855">
            <a:extLst>
              <a:ext uri="{FF2B5EF4-FFF2-40B4-BE49-F238E27FC236}">
                <a16:creationId xmlns:a16="http://schemas.microsoft.com/office/drawing/2014/main" id="{00000000-0008-0000-1100-00008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7" name="Group 6856">
          <a:extLst>
            <a:ext uri="{FF2B5EF4-FFF2-40B4-BE49-F238E27FC236}">
              <a16:creationId xmlns:a16="http://schemas.microsoft.com/office/drawing/2014/main" id="{00000000-0008-0000-1100-00003D514B00}"/>
            </a:ext>
          </a:extLst>
        </xdr:cNvPr>
        <xdr:cNvGrpSpPr>
          <a:grpSpLocks/>
        </xdr:cNvGrpSpPr>
      </xdr:nvGrpSpPr>
      <xdr:grpSpPr bwMode="auto">
        <a:xfrm>
          <a:off x="4114800" y="10029825"/>
          <a:ext cx="228600" cy="0"/>
          <a:chOff x="466" y="3952"/>
          <a:chExt cx="28" cy="16"/>
        </a:xfrm>
      </xdr:grpSpPr>
      <xdr:sp macro="" textlink="">
        <xdr:nvSpPr>
          <xdr:cNvPr id="4936574" name="Line 6857">
            <a:extLst>
              <a:ext uri="{FF2B5EF4-FFF2-40B4-BE49-F238E27FC236}">
                <a16:creationId xmlns:a16="http://schemas.microsoft.com/office/drawing/2014/main" id="{00000000-0008-0000-1100-00007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75" name="Line 6858">
            <a:extLst>
              <a:ext uri="{FF2B5EF4-FFF2-40B4-BE49-F238E27FC236}">
                <a16:creationId xmlns:a16="http://schemas.microsoft.com/office/drawing/2014/main" id="{00000000-0008-0000-1100-00007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8" name="Group 6859">
          <a:extLst>
            <a:ext uri="{FF2B5EF4-FFF2-40B4-BE49-F238E27FC236}">
              <a16:creationId xmlns:a16="http://schemas.microsoft.com/office/drawing/2014/main" id="{00000000-0008-0000-1100-00003E514B00}"/>
            </a:ext>
          </a:extLst>
        </xdr:cNvPr>
        <xdr:cNvGrpSpPr>
          <a:grpSpLocks/>
        </xdr:cNvGrpSpPr>
      </xdr:nvGrpSpPr>
      <xdr:grpSpPr bwMode="auto">
        <a:xfrm>
          <a:off x="4114800" y="10029825"/>
          <a:ext cx="228600" cy="0"/>
          <a:chOff x="466" y="3952"/>
          <a:chExt cx="28" cy="16"/>
        </a:xfrm>
      </xdr:grpSpPr>
      <xdr:sp macro="" textlink="">
        <xdr:nvSpPr>
          <xdr:cNvPr id="4936572" name="Line 6860">
            <a:extLst>
              <a:ext uri="{FF2B5EF4-FFF2-40B4-BE49-F238E27FC236}">
                <a16:creationId xmlns:a16="http://schemas.microsoft.com/office/drawing/2014/main" id="{00000000-0008-0000-1100-00007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73" name="Line 6861">
            <a:extLst>
              <a:ext uri="{FF2B5EF4-FFF2-40B4-BE49-F238E27FC236}">
                <a16:creationId xmlns:a16="http://schemas.microsoft.com/office/drawing/2014/main" id="{00000000-0008-0000-1100-00007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5999" name="Group 6862">
          <a:extLst>
            <a:ext uri="{FF2B5EF4-FFF2-40B4-BE49-F238E27FC236}">
              <a16:creationId xmlns:a16="http://schemas.microsoft.com/office/drawing/2014/main" id="{00000000-0008-0000-1100-00003F514B00}"/>
            </a:ext>
          </a:extLst>
        </xdr:cNvPr>
        <xdr:cNvGrpSpPr>
          <a:grpSpLocks/>
        </xdr:cNvGrpSpPr>
      </xdr:nvGrpSpPr>
      <xdr:grpSpPr bwMode="auto">
        <a:xfrm>
          <a:off x="4114800" y="10029825"/>
          <a:ext cx="228600" cy="0"/>
          <a:chOff x="466" y="3952"/>
          <a:chExt cx="28" cy="16"/>
        </a:xfrm>
      </xdr:grpSpPr>
      <xdr:sp macro="" textlink="">
        <xdr:nvSpPr>
          <xdr:cNvPr id="4936570" name="Line 6863">
            <a:extLst>
              <a:ext uri="{FF2B5EF4-FFF2-40B4-BE49-F238E27FC236}">
                <a16:creationId xmlns:a16="http://schemas.microsoft.com/office/drawing/2014/main" id="{00000000-0008-0000-1100-00007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71" name="Line 6864">
            <a:extLst>
              <a:ext uri="{FF2B5EF4-FFF2-40B4-BE49-F238E27FC236}">
                <a16:creationId xmlns:a16="http://schemas.microsoft.com/office/drawing/2014/main" id="{00000000-0008-0000-1100-00007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0" name="Group 6865">
          <a:extLst>
            <a:ext uri="{FF2B5EF4-FFF2-40B4-BE49-F238E27FC236}">
              <a16:creationId xmlns:a16="http://schemas.microsoft.com/office/drawing/2014/main" id="{00000000-0008-0000-1100-000040514B00}"/>
            </a:ext>
          </a:extLst>
        </xdr:cNvPr>
        <xdr:cNvGrpSpPr>
          <a:grpSpLocks/>
        </xdr:cNvGrpSpPr>
      </xdr:nvGrpSpPr>
      <xdr:grpSpPr bwMode="auto">
        <a:xfrm>
          <a:off x="4695825" y="10029825"/>
          <a:ext cx="266700" cy="0"/>
          <a:chOff x="466" y="3952"/>
          <a:chExt cx="28" cy="16"/>
        </a:xfrm>
      </xdr:grpSpPr>
      <xdr:sp macro="" textlink="">
        <xdr:nvSpPr>
          <xdr:cNvPr id="4936568" name="Line 6866">
            <a:extLst>
              <a:ext uri="{FF2B5EF4-FFF2-40B4-BE49-F238E27FC236}">
                <a16:creationId xmlns:a16="http://schemas.microsoft.com/office/drawing/2014/main" id="{00000000-0008-0000-1100-00007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69" name="Line 6867">
            <a:extLst>
              <a:ext uri="{FF2B5EF4-FFF2-40B4-BE49-F238E27FC236}">
                <a16:creationId xmlns:a16="http://schemas.microsoft.com/office/drawing/2014/main" id="{00000000-0008-0000-1100-00007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1" name="Group 6868">
          <a:extLst>
            <a:ext uri="{FF2B5EF4-FFF2-40B4-BE49-F238E27FC236}">
              <a16:creationId xmlns:a16="http://schemas.microsoft.com/office/drawing/2014/main" id="{00000000-0008-0000-1100-000041514B00}"/>
            </a:ext>
          </a:extLst>
        </xdr:cNvPr>
        <xdr:cNvGrpSpPr>
          <a:grpSpLocks/>
        </xdr:cNvGrpSpPr>
      </xdr:nvGrpSpPr>
      <xdr:grpSpPr bwMode="auto">
        <a:xfrm>
          <a:off x="4695825" y="10029825"/>
          <a:ext cx="266700" cy="0"/>
          <a:chOff x="466" y="3952"/>
          <a:chExt cx="28" cy="16"/>
        </a:xfrm>
      </xdr:grpSpPr>
      <xdr:sp macro="" textlink="">
        <xdr:nvSpPr>
          <xdr:cNvPr id="4936566" name="Line 6869">
            <a:extLst>
              <a:ext uri="{FF2B5EF4-FFF2-40B4-BE49-F238E27FC236}">
                <a16:creationId xmlns:a16="http://schemas.microsoft.com/office/drawing/2014/main" id="{00000000-0008-0000-1100-00007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67" name="Line 6870">
            <a:extLst>
              <a:ext uri="{FF2B5EF4-FFF2-40B4-BE49-F238E27FC236}">
                <a16:creationId xmlns:a16="http://schemas.microsoft.com/office/drawing/2014/main" id="{00000000-0008-0000-1100-00007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2" name="Group 6871">
          <a:extLst>
            <a:ext uri="{FF2B5EF4-FFF2-40B4-BE49-F238E27FC236}">
              <a16:creationId xmlns:a16="http://schemas.microsoft.com/office/drawing/2014/main" id="{00000000-0008-0000-1100-000042514B00}"/>
            </a:ext>
          </a:extLst>
        </xdr:cNvPr>
        <xdr:cNvGrpSpPr>
          <a:grpSpLocks/>
        </xdr:cNvGrpSpPr>
      </xdr:nvGrpSpPr>
      <xdr:grpSpPr bwMode="auto">
        <a:xfrm>
          <a:off x="4695825" y="10029825"/>
          <a:ext cx="266700" cy="0"/>
          <a:chOff x="466" y="3952"/>
          <a:chExt cx="28" cy="16"/>
        </a:xfrm>
      </xdr:grpSpPr>
      <xdr:sp macro="" textlink="">
        <xdr:nvSpPr>
          <xdr:cNvPr id="4936564" name="Line 6872">
            <a:extLst>
              <a:ext uri="{FF2B5EF4-FFF2-40B4-BE49-F238E27FC236}">
                <a16:creationId xmlns:a16="http://schemas.microsoft.com/office/drawing/2014/main" id="{00000000-0008-0000-1100-00007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65" name="Line 6873">
            <a:extLst>
              <a:ext uri="{FF2B5EF4-FFF2-40B4-BE49-F238E27FC236}">
                <a16:creationId xmlns:a16="http://schemas.microsoft.com/office/drawing/2014/main" id="{00000000-0008-0000-1100-00007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3" name="Group 6874">
          <a:extLst>
            <a:ext uri="{FF2B5EF4-FFF2-40B4-BE49-F238E27FC236}">
              <a16:creationId xmlns:a16="http://schemas.microsoft.com/office/drawing/2014/main" id="{00000000-0008-0000-1100-000043514B00}"/>
            </a:ext>
          </a:extLst>
        </xdr:cNvPr>
        <xdr:cNvGrpSpPr>
          <a:grpSpLocks/>
        </xdr:cNvGrpSpPr>
      </xdr:nvGrpSpPr>
      <xdr:grpSpPr bwMode="auto">
        <a:xfrm>
          <a:off x="4695825" y="10029825"/>
          <a:ext cx="266700" cy="0"/>
          <a:chOff x="466" y="3952"/>
          <a:chExt cx="28" cy="16"/>
        </a:xfrm>
      </xdr:grpSpPr>
      <xdr:sp macro="" textlink="">
        <xdr:nvSpPr>
          <xdr:cNvPr id="4936562" name="Line 6875">
            <a:extLst>
              <a:ext uri="{FF2B5EF4-FFF2-40B4-BE49-F238E27FC236}">
                <a16:creationId xmlns:a16="http://schemas.microsoft.com/office/drawing/2014/main" id="{00000000-0008-0000-1100-00007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63" name="Line 6876">
            <a:extLst>
              <a:ext uri="{FF2B5EF4-FFF2-40B4-BE49-F238E27FC236}">
                <a16:creationId xmlns:a16="http://schemas.microsoft.com/office/drawing/2014/main" id="{00000000-0008-0000-1100-00007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4" name="Group 6877">
          <a:extLst>
            <a:ext uri="{FF2B5EF4-FFF2-40B4-BE49-F238E27FC236}">
              <a16:creationId xmlns:a16="http://schemas.microsoft.com/office/drawing/2014/main" id="{00000000-0008-0000-1100-000044514B00}"/>
            </a:ext>
          </a:extLst>
        </xdr:cNvPr>
        <xdr:cNvGrpSpPr>
          <a:grpSpLocks/>
        </xdr:cNvGrpSpPr>
      </xdr:nvGrpSpPr>
      <xdr:grpSpPr bwMode="auto">
        <a:xfrm>
          <a:off x="4695825" y="10029825"/>
          <a:ext cx="266700" cy="0"/>
          <a:chOff x="466" y="3952"/>
          <a:chExt cx="28" cy="16"/>
        </a:xfrm>
      </xdr:grpSpPr>
      <xdr:sp macro="" textlink="">
        <xdr:nvSpPr>
          <xdr:cNvPr id="4936560" name="Line 6878">
            <a:extLst>
              <a:ext uri="{FF2B5EF4-FFF2-40B4-BE49-F238E27FC236}">
                <a16:creationId xmlns:a16="http://schemas.microsoft.com/office/drawing/2014/main" id="{00000000-0008-0000-1100-00007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61" name="Line 6879">
            <a:extLst>
              <a:ext uri="{FF2B5EF4-FFF2-40B4-BE49-F238E27FC236}">
                <a16:creationId xmlns:a16="http://schemas.microsoft.com/office/drawing/2014/main" id="{00000000-0008-0000-1100-00007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05" name="Group 6880">
          <a:extLst>
            <a:ext uri="{FF2B5EF4-FFF2-40B4-BE49-F238E27FC236}">
              <a16:creationId xmlns:a16="http://schemas.microsoft.com/office/drawing/2014/main" id="{00000000-0008-0000-1100-000045514B00}"/>
            </a:ext>
          </a:extLst>
        </xdr:cNvPr>
        <xdr:cNvGrpSpPr>
          <a:grpSpLocks/>
        </xdr:cNvGrpSpPr>
      </xdr:nvGrpSpPr>
      <xdr:grpSpPr bwMode="auto">
        <a:xfrm>
          <a:off x="4114800" y="10029825"/>
          <a:ext cx="228600" cy="0"/>
          <a:chOff x="466" y="3952"/>
          <a:chExt cx="28" cy="16"/>
        </a:xfrm>
      </xdr:grpSpPr>
      <xdr:sp macro="" textlink="">
        <xdr:nvSpPr>
          <xdr:cNvPr id="4936558" name="Line 6881">
            <a:extLst>
              <a:ext uri="{FF2B5EF4-FFF2-40B4-BE49-F238E27FC236}">
                <a16:creationId xmlns:a16="http://schemas.microsoft.com/office/drawing/2014/main" id="{00000000-0008-0000-1100-00006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59" name="Line 6882">
            <a:extLst>
              <a:ext uri="{FF2B5EF4-FFF2-40B4-BE49-F238E27FC236}">
                <a16:creationId xmlns:a16="http://schemas.microsoft.com/office/drawing/2014/main" id="{00000000-0008-0000-1100-00006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06" name="Group 6883">
          <a:extLst>
            <a:ext uri="{FF2B5EF4-FFF2-40B4-BE49-F238E27FC236}">
              <a16:creationId xmlns:a16="http://schemas.microsoft.com/office/drawing/2014/main" id="{00000000-0008-0000-1100-000046514B00}"/>
            </a:ext>
          </a:extLst>
        </xdr:cNvPr>
        <xdr:cNvGrpSpPr>
          <a:grpSpLocks/>
        </xdr:cNvGrpSpPr>
      </xdr:nvGrpSpPr>
      <xdr:grpSpPr bwMode="auto">
        <a:xfrm>
          <a:off x="4114800" y="10029825"/>
          <a:ext cx="228600" cy="0"/>
          <a:chOff x="466" y="3952"/>
          <a:chExt cx="28" cy="16"/>
        </a:xfrm>
      </xdr:grpSpPr>
      <xdr:sp macro="" textlink="">
        <xdr:nvSpPr>
          <xdr:cNvPr id="4936556" name="Line 6884">
            <a:extLst>
              <a:ext uri="{FF2B5EF4-FFF2-40B4-BE49-F238E27FC236}">
                <a16:creationId xmlns:a16="http://schemas.microsoft.com/office/drawing/2014/main" id="{00000000-0008-0000-1100-00006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57" name="Line 6885">
            <a:extLst>
              <a:ext uri="{FF2B5EF4-FFF2-40B4-BE49-F238E27FC236}">
                <a16:creationId xmlns:a16="http://schemas.microsoft.com/office/drawing/2014/main" id="{00000000-0008-0000-1100-00006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7" name="Group 6886">
          <a:extLst>
            <a:ext uri="{FF2B5EF4-FFF2-40B4-BE49-F238E27FC236}">
              <a16:creationId xmlns:a16="http://schemas.microsoft.com/office/drawing/2014/main" id="{00000000-0008-0000-1100-000047514B00}"/>
            </a:ext>
          </a:extLst>
        </xdr:cNvPr>
        <xdr:cNvGrpSpPr>
          <a:grpSpLocks/>
        </xdr:cNvGrpSpPr>
      </xdr:nvGrpSpPr>
      <xdr:grpSpPr bwMode="auto">
        <a:xfrm>
          <a:off x="4695825" y="10029825"/>
          <a:ext cx="266700" cy="0"/>
          <a:chOff x="466" y="3952"/>
          <a:chExt cx="28" cy="16"/>
        </a:xfrm>
      </xdr:grpSpPr>
      <xdr:sp macro="" textlink="">
        <xdr:nvSpPr>
          <xdr:cNvPr id="4936554" name="Line 6887">
            <a:extLst>
              <a:ext uri="{FF2B5EF4-FFF2-40B4-BE49-F238E27FC236}">
                <a16:creationId xmlns:a16="http://schemas.microsoft.com/office/drawing/2014/main" id="{00000000-0008-0000-1100-00006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55" name="Line 6888">
            <a:extLst>
              <a:ext uri="{FF2B5EF4-FFF2-40B4-BE49-F238E27FC236}">
                <a16:creationId xmlns:a16="http://schemas.microsoft.com/office/drawing/2014/main" id="{00000000-0008-0000-1100-00006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08" name="Group 6889">
          <a:extLst>
            <a:ext uri="{FF2B5EF4-FFF2-40B4-BE49-F238E27FC236}">
              <a16:creationId xmlns:a16="http://schemas.microsoft.com/office/drawing/2014/main" id="{00000000-0008-0000-1100-000048514B00}"/>
            </a:ext>
          </a:extLst>
        </xdr:cNvPr>
        <xdr:cNvGrpSpPr>
          <a:grpSpLocks/>
        </xdr:cNvGrpSpPr>
      </xdr:nvGrpSpPr>
      <xdr:grpSpPr bwMode="auto">
        <a:xfrm>
          <a:off x="4695825" y="10029825"/>
          <a:ext cx="266700" cy="0"/>
          <a:chOff x="466" y="3952"/>
          <a:chExt cx="28" cy="16"/>
        </a:xfrm>
      </xdr:grpSpPr>
      <xdr:sp macro="" textlink="">
        <xdr:nvSpPr>
          <xdr:cNvPr id="4936552" name="Line 6890">
            <a:extLst>
              <a:ext uri="{FF2B5EF4-FFF2-40B4-BE49-F238E27FC236}">
                <a16:creationId xmlns:a16="http://schemas.microsoft.com/office/drawing/2014/main" id="{00000000-0008-0000-1100-00006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53" name="Line 6891">
            <a:extLst>
              <a:ext uri="{FF2B5EF4-FFF2-40B4-BE49-F238E27FC236}">
                <a16:creationId xmlns:a16="http://schemas.microsoft.com/office/drawing/2014/main" id="{00000000-0008-0000-1100-00006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09" name="Group 6892">
          <a:extLst>
            <a:ext uri="{FF2B5EF4-FFF2-40B4-BE49-F238E27FC236}">
              <a16:creationId xmlns:a16="http://schemas.microsoft.com/office/drawing/2014/main" id="{00000000-0008-0000-1100-000049514B00}"/>
            </a:ext>
          </a:extLst>
        </xdr:cNvPr>
        <xdr:cNvGrpSpPr>
          <a:grpSpLocks/>
        </xdr:cNvGrpSpPr>
      </xdr:nvGrpSpPr>
      <xdr:grpSpPr bwMode="auto">
        <a:xfrm>
          <a:off x="4114800" y="10029825"/>
          <a:ext cx="238125" cy="0"/>
          <a:chOff x="466" y="3952"/>
          <a:chExt cx="28" cy="16"/>
        </a:xfrm>
      </xdr:grpSpPr>
      <xdr:sp macro="" textlink="">
        <xdr:nvSpPr>
          <xdr:cNvPr id="4936550" name="Line 6893">
            <a:extLst>
              <a:ext uri="{FF2B5EF4-FFF2-40B4-BE49-F238E27FC236}">
                <a16:creationId xmlns:a16="http://schemas.microsoft.com/office/drawing/2014/main" id="{00000000-0008-0000-1100-00006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51" name="Line 6894">
            <a:extLst>
              <a:ext uri="{FF2B5EF4-FFF2-40B4-BE49-F238E27FC236}">
                <a16:creationId xmlns:a16="http://schemas.microsoft.com/office/drawing/2014/main" id="{00000000-0008-0000-1100-00006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6010" name="Group 6895">
          <a:extLst>
            <a:ext uri="{FF2B5EF4-FFF2-40B4-BE49-F238E27FC236}">
              <a16:creationId xmlns:a16="http://schemas.microsoft.com/office/drawing/2014/main" id="{00000000-0008-0000-1100-00004A514B00}"/>
            </a:ext>
          </a:extLst>
        </xdr:cNvPr>
        <xdr:cNvGrpSpPr>
          <a:grpSpLocks/>
        </xdr:cNvGrpSpPr>
      </xdr:nvGrpSpPr>
      <xdr:grpSpPr bwMode="auto">
        <a:xfrm>
          <a:off x="5476875" y="10029825"/>
          <a:ext cx="228600" cy="0"/>
          <a:chOff x="466" y="3952"/>
          <a:chExt cx="28" cy="16"/>
        </a:xfrm>
      </xdr:grpSpPr>
      <xdr:sp macro="" textlink="">
        <xdr:nvSpPr>
          <xdr:cNvPr id="4936548" name="Line 6896">
            <a:extLst>
              <a:ext uri="{FF2B5EF4-FFF2-40B4-BE49-F238E27FC236}">
                <a16:creationId xmlns:a16="http://schemas.microsoft.com/office/drawing/2014/main" id="{00000000-0008-0000-1100-00006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49" name="Line 6897">
            <a:extLst>
              <a:ext uri="{FF2B5EF4-FFF2-40B4-BE49-F238E27FC236}">
                <a16:creationId xmlns:a16="http://schemas.microsoft.com/office/drawing/2014/main" id="{00000000-0008-0000-1100-00006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11" name="Group 6898">
          <a:extLst>
            <a:ext uri="{FF2B5EF4-FFF2-40B4-BE49-F238E27FC236}">
              <a16:creationId xmlns:a16="http://schemas.microsoft.com/office/drawing/2014/main" id="{00000000-0008-0000-1100-00004B514B00}"/>
            </a:ext>
          </a:extLst>
        </xdr:cNvPr>
        <xdr:cNvGrpSpPr>
          <a:grpSpLocks/>
        </xdr:cNvGrpSpPr>
      </xdr:nvGrpSpPr>
      <xdr:grpSpPr bwMode="auto">
        <a:xfrm>
          <a:off x="4695825" y="10029825"/>
          <a:ext cx="266700" cy="0"/>
          <a:chOff x="466" y="3952"/>
          <a:chExt cx="28" cy="16"/>
        </a:xfrm>
      </xdr:grpSpPr>
      <xdr:sp macro="" textlink="">
        <xdr:nvSpPr>
          <xdr:cNvPr id="4936546" name="Line 6899">
            <a:extLst>
              <a:ext uri="{FF2B5EF4-FFF2-40B4-BE49-F238E27FC236}">
                <a16:creationId xmlns:a16="http://schemas.microsoft.com/office/drawing/2014/main" id="{00000000-0008-0000-1100-00006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47" name="Line 6900">
            <a:extLst>
              <a:ext uri="{FF2B5EF4-FFF2-40B4-BE49-F238E27FC236}">
                <a16:creationId xmlns:a16="http://schemas.microsoft.com/office/drawing/2014/main" id="{00000000-0008-0000-1100-00006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12" name="Group 6901">
          <a:extLst>
            <a:ext uri="{FF2B5EF4-FFF2-40B4-BE49-F238E27FC236}">
              <a16:creationId xmlns:a16="http://schemas.microsoft.com/office/drawing/2014/main" id="{00000000-0008-0000-1100-00004C514B00}"/>
            </a:ext>
          </a:extLst>
        </xdr:cNvPr>
        <xdr:cNvGrpSpPr>
          <a:grpSpLocks/>
        </xdr:cNvGrpSpPr>
      </xdr:nvGrpSpPr>
      <xdr:grpSpPr bwMode="auto">
        <a:xfrm>
          <a:off x="4695825" y="10029825"/>
          <a:ext cx="266700" cy="0"/>
          <a:chOff x="466" y="3952"/>
          <a:chExt cx="28" cy="16"/>
        </a:xfrm>
      </xdr:grpSpPr>
      <xdr:sp macro="" textlink="">
        <xdr:nvSpPr>
          <xdr:cNvPr id="4936544" name="Line 6902">
            <a:extLst>
              <a:ext uri="{FF2B5EF4-FFF2-40B4-BE49-F238E27FC236}">
                <a16:creationId xmlns:a16="http://schemas.microsoft.com/office/drawing/2014/main" id="{00000000-0008-0000-1100-00006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45" name="Line 6903">
            <a:extLst>
              <a:ext uri="{FF2B5EF4-FFF2-40B4-BE49-F238E27FC236}">
                <a16:creationId xmlns:a16="http://schemas.microsoft.com/office/drawing/2014/main" id="{00000000-0008-0000-1100-00006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13" name="Group 6904">
          <a:extLst>
            <a:ext uri="{FF2B5EF4-FFF2-40B4-BE49-F238E27FC236}">
              <a16:creationId xmlns:a16="http://schemas.microsoft.com/office/drawing/2014/main" id="{00000000-0008-0000-1100-00004D514B00}"/>
            </a:ext>
          </a:extLst>
        </xdr:cNvPr>
        <xdr:cNvGrpSpPr>
          <a:grpSpLocks/>
        </xdr:cNvGrpSpPr>
      </xdr:nvGrpSpPr>
      <xdr:grpSpPr bwMode="auto">
        <a:xfrm>
          <a:off x="4695825" y="10029825"/>
          <a:ext cx="266700" cy="0"/>
          <a:chOff x="466" y="3952"/>
          <a:chExt cx="28" cy="16"/>
        </a:xfrm>
      </xdr:grpSpPr>
      <xdr:sp macro="" textlink="">
        <xdr:nvSpPr>
          <xdr:cNvPr id="4936542" name="Line 6905">
            <a:extLst>
              <a:ext uri="{FF2B5EF4-FFF2-40B4-BE49-F238E27FC236}">
                <a16:creationId xmlns:a16="http://schemas.microsoft.com/office/drawing/2014/main" id="{00000000-0008-0000-1100-00005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43" name="Line 6906">
            <a:extLst>
              <a:ext uri="{FF2B5EF4-FFF2-40B4-BE49-F238E27FC236}">
                <a16:creationId xmlns:a16="http://schemas.microsoft.com/office/drawing/2014/main" id="{00000000-0008-0000-1100-00005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14" name="Group 6907">
          <a:extLst>
            <a:ext uri="{FF2B5EF4-FFF2-40B4-BE49-F238E27FC236}">
              <a16:creationId xmlns:a16="http://schemas.microsoft.com/office/drawing/2014/main" id="{00000000-0008-0000-1100-00004E514B00}"/>
            </a:ext>
          </a:extLst>
        </xdr:cNvPr>
        <xdr:cNvGrpSpPr>
          <a:grpSpLocks/>
        </xdr:cNvGrpSpPr>
      </xdr:nvGrpSpPr>
      <xdr:grpSpPr bwMode="auto">
        <a:xfrm>
          <a:off x="4695825" y="10029825"/>
          <a:ext cx="266700" cy="0"/>
          <a:chOff x="466" y="3952"/>
          <a:chExt cx="28" cy="16"/>
        </a:xfrm>
      </xdr:grpSpPr>
      <xdr:sp macro="" textlink="">
        <xdr:nvSpPr>
          <xdr:cNvPr id="4936540" name="Line 6908">
            <a:extLst>
              <a:ext uri="{FF2B5EF4-FFF2-40B4-BE49-F238E27FC236}">
                <a16:creationId xmlns:a16="http://schemas.microsoft.com/office/drawing/2014/main" id="{00000000-0008-0000-1100-00005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41" name="Line 6909">
            <a:extLst>
              <a:ext uri="{FF2B5EF4-FFF2-40B4-BE49-F238E27FC236}">
                <a16:creationId xmlns:a16="http://schemas.microsoft.com/office/drawing/2014/main" id="{00000000-0008-0000-1100-00005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15" name="Group 6910">
          <a:extLst>
            <a:ext uri="{FF2B5EF4-FFF2-40B4-BE49-F238E27FC236}">
              <a16:creationId xmlns:a16="http://schemas.microsoft.com/office/drawing/2014/main" id="{00000000-0008-0000-1100-00004F514B00}"/>
            </a:ext>
          </a:extLst>
        </xdr:cNvPr>
        <xdr:cNvGrpSpPr>
          <a:grpSpLocks/>
        </xdr:cNvGrpSpPr>
      </xdr:nvGrpSpPr>
      <xdr:grpSpPr bwMode="auto">
        <a:xfrm>
          <a:off x="4695825" y="10029825"/>
          <a:ext cx="266700" cy="0"/>
          <a:chOff x="466" y="3952"/>
          <a:chExt cx="28" cy="16"/>
        </a:xfrm>
      </xdr:grpSpPr>
      <xdr:sp macro="" textlink="">
        <xdr:nvSpPr>
          <xdr:cNvPr id="4936538" name="Line 6911">
            <a:extLst>
              <a:ext uri="{FF2B5EF4-FFF2-40B4-BE49-F238E27FC236}">
                <a16:creationId xmlns:a16="http://schemas.microsoft.com/office/drawing/2014/main" id="{00000000-0008-0000-1100-00005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39" name="Line 6912">
            <a:extLst>
              <a:ext uri="{FF2B5EF4-FFF2-40B4-BE49-F238E27FC236}">
                <a16:creationId xmlns:a16="http://schemas.microsoft.com/office/drawing/2014/main" id="{00000000-0008-0000-1100-00005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6016" name="Group 6913">
          <a:extLst>
            <a:ext uri="{FF2B5EF4-FFF2-40B4-BE49-F238E27FC236}">
              <a16:creationId xmlns:a16="http://schemas.microsoft.com/office/drawing/2014/main" id="{00000000-0008-0000-1100-000050514B00}"/>
            </a:ext>
          </a:extLst>
        </xdr:cNvPr>
        <xdr:cNvGrpSpPr>
          <a:grpSpLocks/>
        </xdr:cNvGrpSpPr>
      </xdr:nvGrpSpPr>
      <xdr:grpSpPr bwMode="auto">
        <a:xfrm>
          <a:off x="4572000" y="10029825"/>
          <a:ext cx="228600" cy="0"/>
          <a:chOff x="466" y="3952"/>
          <a:chExt cx="28" cy="16"/>
        </a:xfrm>
      </xdr:grpSpPr>
      <xdr:sp macro="" textlink="">
        <xdr:nvSpPr>
          <xdr:cNvPr id="4936536" name="Line 6914">
            <a:extLst>
              <a:ext uri="{FF2B5EF4-FFF2-40B4-BE49-F238E27FC236}">
                <a16:creationId xmlns:a16="http://schemas.microsoft.com/office/drawing/2014/main" id="{00000000-0008-0000-1100-00005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37" name="Line 6915">
            <a:extLst>
              <a:ext uri="{FF2B5EF4-FFF2-40B4-BE49-F238E27FC236}">
                <a16:creationId xmlns:a16="http://schemas.microsoft.com/office/drawing/2014/main" id="{00000000-0008-0000-1100-00005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17" name="Group 6916">
          <a:extLst>
            <a:ext uri="{FF2B5EF4-FFF2-40B4-BE49-F238E27FC236}">
              <a16:creationId xmlns:a16="http://schemas.microsoft.com/office/drawing/2014/main" id="{00000000-0008-0000-1100-000051514B00}"/>
            </a:ext>
          </a:extLst>
        </xdr:cNvPr>
        <xdr:cNvGrpSpPr>
          <a:grpSpLocks/>
        </xdr:cNvGrpSpPr>
      </xdr:nvGrpSpPr>
      <xdr:grpSpPr bwMode="auto">
        <a:xfrm>
          <a:off x="4114800" y="10029825"/>
          <a:ext cx="238125" cy="0"/>
          <a:chOff x="466" y="3952"/>
          <a:chExt cx="28" cy="16"/>
        </a:xfrm>
      </xdr:grpSpPr>
      <xdr:sp macro="" textlink="">
        <xdr:nvSpPr>
          <xdr:cNvPr id="4936534" name="Line 6917">
            <a:extLst>
              <a:ext uri="{FF2B5EF4-FFF2-40B4-BE49-F238E27FC236}">
                <a16:creationId xmlns:a16="http://schemas.microsoft.com/office/drawing/2014/main" id="{00000000-0008-0000-1100-00005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35" name="Line 6918">
            <a:extLst>
              <a:ext uri="{FF2B5EF4-FFF2-40B4-BE49-F238E27FC236}">
                <a16:creationId xmlns:a16="http://schemas.microsoft.com/office/drawing/2014/main" id="{00000000-0008-0000-1100-00005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18" name="Group 6919">
          <a:extLst>
            <a:ext uri="{FF2B5EF4-FFF2-40B4-BE49-F238E27FC236}">
              <a16:creationId xmlns:a16="http://schemas.microsoft.com/office/drawing/2014/main" id="{00000000-0008-0000-1100-000052514B00}"/>
            </a:ext>
          </a:extLst>
        </xdr:cNvPr>
        <xdr:cNvGrpSpPr>
          <a:grpSpLocks/>
        </xdr:cNvGrpSpPr>
      </xdr:nvGrpSpPr>
      <xdr:grpSpPr bwMode="auto">
        <a:xfrm>
          <a:off x="4114800" y="10029825"/>
          <a:ext cx="238125" cy="0"/>
          <a:chOff x="466" y="3952"/>
          <a:chExt cx="28" cy="16"/>
        </a:xfrm>
      </xdr:grpSpPr>
      <xdr:sp macro="" textlink="">
        <xdr:nvSpPr>
          <xdr:cNvPr id="4936532" name="Line 6920">
            <a:extLst>
              <a:ext uri="{FF2B5EF4-FFF2-40B4-BE49-F238E27FC236}">
                <a16:creationId xmlns:a16="http://schemas.microsoft.com/office/drawing/2014/main" id="{00000000-0008-0000-1100-00005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33" name="Line 6921">
            <a:extLst>
              <a:ext uri="{FF2B5EF4-FFF2-40B4-BE49-F238E27FC236}">
                <a16:creationId xmlns:a16="http://schemas.microsoft.com/office/drawing/2014/main" id="{00000000-0008-0000-1100-00005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19" name="Group 6922">
          <a:extLst>
            <a:ext uri="{FF2B5EF4-FFF2-40B4-BE49-F238E27FC236}">
              <a16:creationId xmlns:a16="http://schemas.microsoft.com/office/drawing/2014/main" id="{00000000-0008-0000-1100-000053514B00}"/>
            </a:ext>
          </a:extLst>
        </xdr:cNvPr>
        <xdr:cNvGrpSpPr>
          <a:grpSpLocks/>
        </xdr:cNvGrpSpPr>
      </xdr:nvGrpSpPr>
      <xdr:grpSpPr bwMode="auto">
        <a:xfrm>
          <a:off x="4114800" y="10029825"/>
          <a:ext cx="238125" cy="0"/>
          <a:chOff x="466" y="3952"/>
          <a:chExt cx="28" cy="16"/>
        </a:xfrm>
      </xdr:grpSpPr>
      <xdr:sp macro="" textlink="">
        <xdr:nvSpPr>
          <xdr:cNvPr id="4936530" name="Line 6923">
            <a:extLst>
              <a:ext uri="{FF2B5EF4-FFF2-40B4-BE49-F238E27FC236}">
                <a16:creationId xmlns:a16="http://schemas.microsoft.com/office/drawing/2014/main" id="{00000000-0008-0000-1100-00005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31" name="Line 6924">
            <a:extLst>
              <a:ext uri="{FF2B5EF4-FFF2-40B4-BE49-F238E27FC236}">
                <a16:creationId xmlns:a16="http://schemas.microsoft.com/office/drawing/2014/main" id="{00000000-0008-0000-1100-00005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20" name="Group 6925">
          <a:extLst>
            <a:ext uri="{FF2B5EF4-FFF2-40B4-BE49-F238E27FC236}">
              <a16:creationId xmlns:a16="http://schemas.microsoft.com/office/drawing/2014/main" id="{00000000-0008-0000-1100-000054514B00}"/>
            </a:ext>
          </a:extLst>
        </xdr:cNvPr>
        <xdr:cNvGrpSpPr>
          <a:grpSpLocks/>
        </xdr:cNvGrpSpPr>
      </xdr:nvGrpSpPr>
      <xdr:grpSpPr bwMode="auto">
        <a:xfrm>
          <a:off x="4114800" y="10029825"/>
          <a:ext cx="238125" cy="0"/>
          <a:chOff x="466" y="3952"/>
          <a:chExt cx="28" cy="16"/>
        </a:xfrm>
      </xdr:grpSpPr>
      <xdr:sp macro="" textlink="">
        <xdr:nvSpPr>
          <xdr:cNvPr id="4936528" name="Line 6926">
            <a:extLst>
              <a:ext uri="{FF2B5EF4-FFF2-40B4-BE49-F238E27FC236}">
                <a16:creationId xmlns:a16="http://schemas.microsoft.com/office/drawing/2014/main" id="{00000000-0008-0000-1100-00005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29" name="Line 6927">
            <a:extLst>
              <a:ext uri="{FF2B5EF4-FFF2-40B4-BE49-F238E27FC236}">
                <a16:creationId xmlns:a16="http://schemas.microsoft.com/office/drawing/2014/main" id="{00000000-0008-0000-1100-00005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21" name="Group 6928">
          <a:extLst>
            <a:ext uri="{FF2B5EF4-FFF2-40B4-BE49-F238E27FC236}">
              <a16:creationId xmlns:a16="http://schemas.microsoft.com/office/drawing/2014/main" id="{00000000-0008-0000-1100-000055514B00}"/>
            </a:ext>
          </a:extLst>
        </xdr:cNvPr>
        <xdr:cNvGrpSpPr>
          <a:grpSpLocks/>
        </xdr:cNvGrpSpPr>
      </xdr:nvGrpSpPr>
      <xdr:grpSpPr bwMode="auto">
        <a:xfrm>
          <a:off x="4114800" y="10029825"/>
          <a:ext cx="238125" cy="0"/>
          <a:chOff x="466" y="3952"/>
          <a:chExt cx="28" cy="16"/>
        </a:xfrm>
      </xdr:grpSpPr>
      <xdr:sp macro="" textlink="">
        <xdr:nvSpPr>
          <xdr:cNvPr id="4936526" name="Line 6929">
            <a:extLst>
              <a:ext uri="{FF2B5EF4-FFF2-40B4-BE49-F238E27FC236}">
                <a16:creationId xmlns:a16="http://schemas.microsoft.com/office/drawing/2014/main" id="{00000000-0008-0000-1100-00004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27" name="Line 6930">
            <a:extLst>
              <a:ext uri="{FF2B5EF4-FFF2-40B4-BE49-F238E27FC236}">
                <a16:creationId xmlns:a16="http://schemas.microsoft.com/office/drawing/2014/main" id="{00000000-0008-0000-1100-00004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22" name="Group 6931">
          <a:extLst>
            <a:ext uri="{FF2B5EF4-FFF2-40B4-BE49-F238E27FC236}">
              <a16:creationId xmlns:a16="http://schemas.microsoft.com/office/drawing/2014/main" id="{00000000-0008-0000-1100-000056514B00}"/>
            </a:ext>
          </a:extLst>
        </xdr:cNvPr>
        <xdr:cNvGrpSpPr>
          <a:grpSpLocks/>
        </xdr:cNvGrpSpPr>
      </xdr:nvGrpSpPr>
      <xdr:grpSpPr bwMode="auto">
        <a:xfrm>
          <a:off x="4114800" y="10029825"/>
          <a:ext cx="238125" cy="0"/>
          <a:chOff x="466" y="3952"/>
          <a:chExt cx="28" cy="16"/>
        </a:xfrm>
      </xdr:grpSpPr>
      <xdr:sp macro="" textlink="">
        <xdr:nvSpPr>
          <xdr:cNvPr id="4936524" name="Line 6932">
            <a:extLst>
              <a:ext uri="{FF2B5EF4-FFF2-40B4-BE49-F238E27FC236}">
                <a16:creationId xmlns:a16="http://schemas.microsoft.com/office/drawing/2014/main" id="{00000000-0008-0000-1100-00004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25" name="Line 6933">
            <a:extLst>
              <a:ext uri="{FF2B5EF4-FFF2-40B4-BE49-F238E27FC236}">
                <a16:creationId xmlns:a16="http://schemas.microsoft.com/office/drawing/2014/main" id="{00000000-0008-0000-1100-00004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6023" name="Group 6934">
          <a:extLst>
            <a:ext uri="{FF2B5EF4-FFF2-40B4-BE49-F238E27FC236}">
              <a16:creationId xmlns:a16="http://schemas.microsoft.com/office/drawing/2014/main" id="{00000000-0008-0000-1100-000057514B00}"/>
            </a:ext>
          </a:extLst>
        </xdr:cNvPr>
        <xdr:cNvGrpSpPr>
          <a:grpSpLocks/>
        </xdr:cNvGrpSpPr>
      </xdr:nvGrpSpPr>
      <xdr:grpSpPr bwMode="auto">
        <a:xfrm>
          <a:off x="3990975" y="10029825"/>
          <a:ext cx="228600" cy="0"/>
          <a:chOff x="466" y="3952"/>
          <a:chExt cx="28" cy="16"/>
        </a:xfrm>
      </xdr:grpSpPr>
      <xdr:sp macro="" textlink="">
        <xdr:nvSpPr>
          <xdr:cNvPr id="4936522" name="Line 6935">
            <a:extLst>
              <a:ext uri="{FF2B5EF4-FFF2-40B4-BE49-F238E27FC236}">
                <a16:creationId xmlns:a16="http://schemas.microsoft.com/office/drawing/2014/main" id="{00000000-0008-0000-1100-00004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23" name="Line 6936">
            <a:extLst>
              <a:ext uri="{FF2B5EF4-FFF2-40B4-BE49-F238E27FC236}">
                <a16:creationId xmlns:a16="http://schemas.microsoft.com/office/drawing/2014/main" id="{00000000-0008-0000-1100-00004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24" name="Group 6937">
          <a:extLst>
            <a:ext uri="{FF2B5EF4-FFF2-40B4-BE49-F238E27FC236}">
              <a16:creationId xmlns:a16="http://schemas.microsoft.com/office/drawing/2014/main" id="{00000000-0008-0000-1100-000058514B00}"/>
            </a:ext>
          </a:extLst>
        </xdr:cNvPr>
        <xdr:cNvGrpSpPr>
          <a:grpSpLocks/>
        </xdr:cNvGrpSpPr>
      </xdr:nvGrpSpPr>
      <xdr:grpSpPr bwMode="auto">
        <a:xfrm>
          <a:off x="4114800" y="10029825"/>
          <a:ext cx="228600" cy="0"/>
          <a:chOff x="466" y="3952"/>
          <a:chExt cx="28" cy="16"/>
        </a:xfrm>
      </xdr:grpSpPr>
      <xdr:sp macro="" textlink="">
        <xdr:nvSpPr>
          <xdr:cNvPr id="4936520" name="Line 6938">
            <a:extLst>
              <a:ext uri="{FF2B5EF4-FFF2-40B4-BE49-F238E27FC236}">
                <a16:creationId xmlns:a16="http://schemas.microsoft.com/office/drawing/2014/main" id="{00000000-0008-0000-1100-00004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21" name="Line 6939">
            <a:extLst>
              <a:ext uri="{FF2B5EF4-FFF2-40B4-BE49-F238E27FC236}">
                <a16:creationId xmlns:a16="http://schemas.microsoft.com/office/drawing/2014/main" id="{00000000-0008-0000-1100-00004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25" name="Group 6940">
          <a:extLst>
            <a:ext uri="{FF2B5EF4-FFF2-40B4-BE49-F238E27FC236}">
              <a16:creationId xmlns:a16="http://schemas.microsoft.com/office/drawing/2014/main" id="{00000000-0008-0000-1100-000059514B00}"/>
            </a:ext>
          </a:extLst>
        </xdr:cNvPr>
        <xdr:cNvGrpSpPr>
          <a:grpSpLocks/>
        </xdr:cNvGrpSpPr>
      </xdr:nvGrpSpPr>
      <xdr:grpSpPr bwMode="auto">
        <a:xfrm>
          <a:off x="4114800" y="10029825"/>
          <a:ext cx="228600" cy="0"/>
          <a:chOff x="466" y="3952"/>
          <a:chExt cx="28" cy="16"/>
        </a:xfrm>
      </xdr:grpSpPr>
      <xdr:sp macro="" textlink="">
        <xdr:nvSpPr>
          <xdr:cNvPr id="4936518" name="Line 6941">
            <a:extLst>
              <a:ext uri="{FF2B5EF4-FFF2-40B4-BE49-F238E27FC236}">
                <a16:creationId xmlns:a16="http://schemas.microsoft.com/office/drawing/2014/main" id="{00000000-0008-0000-1100-00004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19" name="Line 6942">
            <a:extLst>
              <a:ext uri="{FF2B5EF4-FFF2-40B4-BE49-F238E27FC236}">
                <a16:creationId xmlns:a16="http://schemas.microsoft.com/office/drawing/2014/main" id="{00000000-0008-0000-1100-00004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26" name="Group 6943">
          <a:extLst>
            <a:ext uri="{FF2B5EF4-FFF2-40B4-BE49-F238E27FC236}">
              <a16:creationId xmlns:a16="http://schemas.microsoft.com/office/drawing/2014/main" id="{00000000-0008-0000-1100-00005A514B00}"/>
            </a:ext>
          </a:extLst>
        </xdr:cNvPr>
        <xdr:cNvGrpSpPr>
          <a:grpSpLocks/>
        </xdr:cNvGrpSpPr>
      </xdr:nvGrpSpPr>
      <xdr:grpSpPr bwMode="auto">
        <a:xfrm>
          <a:off x="4114800" y="10029825"/>
          <a:ext cx="238125" cy="0"/>
          <a:chOff x="466" y="3952"/>
          <a:chExt cx="28" cy="16"/>
        </a:xfrm>
      </xdr:grpSpPr>
      <xdr:sp macro="" textlink="">
        <xdr:nvSpPr>
          <xdr:cNvPr id="4936516" name="Line 6944">
            <a:extLst>
              <a:ext uri="{FF2B5EF4-FFF2-40B4-BE49-F238E27FC236}">
                <a16:creationId xmlns:a16="http://schemas.microsoft.com/office/drawing/2014/main" id="{00000000-0008-0000-1100-00004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17" name="Line 6945">
            <a:extLst>
              <a:ext uri="{FF2B5EF4-FFF2-40B4-BE49-F238E27FC236}">
                <a16:creationId xmlns:a16="http://schemas.microsoft.com/office/drawing/2014/main" id="{00000000-0008-0000-1100-00004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27" name="Group 6946">
          <a:extLst>
            <a:ext uri="{FF2B5EF4-FFF2-40B4-BE49-F238E27FC236}">
              <a16:creationId xmlns:a16="http://schemas.microsoft.com/office/drawing/2014/main" id="{00000000-0008-0000-1100-00005B514B00}"/>
            </a:ext>
          </a:extLst>
        </xdr:cNvPr>
        <xdr:cNvGrpSpPr>
          <a:grpSpLocks/>
        </xdr:cNvGrpSpPr>
      </xdr:nvGrpSpPr>
      <xdr:grpSpPr bwMode="auto">
        <a:xfrm>
          <a:off x="4114800" y="10029825"/>
          <a:ext cx="228600" cy="0"/>
          <a:chOff x="466" y="3952"/>
          <a:chExt cx="28" cy="16"/>
        </a:xfrm>
      </xdr:grpSpPr>
      <xdr:sp macro="" textlink="">
        <xdr:nvSpPr>
          <xdr:cNvPr id="4936514" name="Line 6947">
            <a:extLst>
              <a:ext uri="{FF2B5EF4-FFF2-40B4-BE49-F238E27FC236}">
                <a16:creationId xmlns:a16="http://schemas.microsoft.com/office/drawing/2014/main" id="{00000000-0008-0000-1100-00004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15" name="Line 6948">
            <a:extLst>
              <a:ext uri="{FF2B5EF4-FFF2-40B4-BE49-F238E27FC236}">
                <a16:creationId xmlns:a16="http://schemas.microsoft.com/office/drawing/2014/main" id="{00000000-0008-0000-1100-00004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28" name="Group 6949">
          <a:extLst>
            <a:ext uri="{FF2B5EF4-FFF2-40B4-BE49-F238E27FC236}">
              <a16:creationId xmlns:a16="http://schemas.microsoft.com/office/drawing/2014/main" id="{00000000-0008-0000-1100-00005C514B00}"/>
            </a:ext>
          </a:extLst>
        </xdr:cNvPr>
        <xdr:cNvGrpSpPr>
          <a:grpSpLocks/>
        </xdr:cNvGrpSpPr>
      </xdr:nvGrpSpPr>
      <xdr:grpSpPr bwMode="auto">
        <a:xfrm>
          <a:off x="4114800" y="10029825"/>
          <a:ext cx="228600" cy="0"/>
          <a:chOff x="466" y="3952"/>
          <a:chExt cx="28" cy="16"/>
        </a:xfrm>
      </xdr:grpSpPr>
      <xdr:sp macro="" textlink="">
        <xdr:nvSpPr>
          <xdr:cNvPr id="4936512" name="Line 6950">
            <a:extLst>
              <a:ext uri="{FF2B5EF4-FFF2-40B4-BE49-F238E27FC236}">
                <a16:creationId xmlns:a16="http://schemas.microsoft.com/office/drawing/2014/main" id="{00000000-0008-0000-1100-00004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13" name="Line 6951">
            <a:extLst>
              <a:ext uri="{FF2B5EF4-FFF2-40B4-BE49-F238E27FC236}">
                <a16:creationId xmlns:a16="http://schemas.microsoft.com/office/drawing/2014/main" id="{00000000-0008-0000-1100-00004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29" name="Group 6952">
          <a:extLst>
            <a:ext uri="{FF2B5EF4-FFF2-40B4-BE49-F238E27FC236}">
              <a16:creationId xmlns:a16="http://schemas.microsoft.com/office/drawing/2014/main" id="{00000000-0008-0000-1100-00005D514B00}"/>
            </a:ext>
          </a:extLst>
        </xdr:cNvPr>
        <xdr:cNvGrpSpPr>
          <a:grpSpLocks/>
        </xdr:cNvGrpSpPr>
      </xdr:nvGrpSpPr>
      <xdr:grpSpPr bwMode="auto">
        <a:xfrm>
          <a:off x="4114800" y="10029825"/>
          <a:ext cx="238125" cy="0"/>
          <a:chOff x="466" y="3952"/>
          <a:chExt cx="28" cy="16"/>
        </a:xfrm>
      </xdr:grpSpPr>
      <xdr:sp macro="" textlink="">
        <xdr:nvSpPr>
          <xdr:cNvPr id="4936510" name="Line 6953">
            <a:extLst>
              <a:ext uri="{FF2B5EF4-FFF2-40B4-BE49-F238E27FC236}">
                <a16:creationId xmlns:a16="http://schemas.microsoft.com/office/drawing/2014/main" id="{00000000-0008-0000-1100-00003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11" name="Line 6954">
            <a:extLst>
              <a:ext uri="{FF2B5EF4-FFF2-40B4-BE49-F238E27FC236}">
                <a16:creationId xmlns:a16="http://schemas.microsoft.com/office/drawing/2014/main" id="{00000000-0008-0000-1100-00003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30" name="Group 6955">
          <a:extLst>
            <a:ext uri="{FF2B5EF4-FFF2-40B4-BE49-F238E27FC236}">
              <a16:creationId xmlns:a16="http://schemas.microsoft.com/office/drawing/2014/main" id="{00000000-0008-0000-1100-00005E514B00}"/>
            </a:ext>
          </a:extLst>
        </xdr:cNvPr>
        <xdr:cNvGrpSpPr>
          <a:grpSpLocks/>
        </xdr:cNvGrpSpPr>
      </xdr:nvGrpSpPr>
      <xdr:grpSpPr bwMode="auto">
        <a:xfrm>
          <a:off x="4695825" y="10029825"/>
          <a:ext cx="266700" cy="0"/>
          <a:chOff x="466" y="3952"/>
          <a:chExt cx="28" cy="16"/>
        </a:xfrm>
      </xdr:grpSpPr>
      <xdr:sp macro="" textlink="">
        <xdr:nvSpPr>
          <xdr:cNvPr id="4936508" name="Line 6956">
            <a:extLst>
              <a:ext uri="{FF2B5EF4-FFF2-40B4-BE49-F238E27FC236}">
                <a16:creationId xmlns:a16="http://schemas.microsoft.com/office/drawing/2014/main" id="{00000000-0008-0000-1100-00003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09" name="Line 6957">
            <a:extLst>
              <a:ext uri="{FF2B5EF4-FFF2-40B4-BE49-F238E27FC236}">
                <a16:creationId xmlns:a16="http://schemas.microsoft.com/office/drawing/2014/main" id="{00000000-0008-0000-1100-00003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31" name="Group 6958">
          <a:extLst>
            <a:ext uri="{FF2B5EF4-FFF2-40B4-BE49-F238E27FC236}">
              <a16:creationId xmlns:a16="http://schemas.microsoft.com/office/drawing/2014/main" id="{00000000-0008-0000-1100-00005F514B00}"/>
            </a:ext>
          </a:extLst>
        </xdr:cNvPr>
        <xdr:cNvGrpSpPr>
          <a:grpSpLocks/>
        </xdr:cNvGrpSpPr>
      </xdr:nvGrpSpPr>
      <xdr:grpSpPr bwMode="auto">
        <a:xfrm>
          <a:off x="4695825" y="10029825"/>
          <a:ext cx="266700" cy="0"/>
          <a:chOff x="466" y="3952"/>
          <a:chExt cx="28" cy="16"/>
        </a:xfrm>
      </xdr:grpSpPr>
      <xdr:sp macro="" textlink="">
        <xdr:nvSpPr>
          <xdr:cNvPr id="4936506" name="Line 6959">
            <a:extLst>
              <a:ext uri="{FF2B5EF4-FFF2-40B4-BE49-F238E27FC236}">
                <a16:creationId xmlns:a16="http://schemas.microsoft.com/office/drawing/2014/main" id="{00000000-0008-0000-1100-00003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07" name="Line 6960">
            <a:extLst>
              <a:ext uri="{FF2B5EF4-FFF2-40B4-BE49-F238E27FC236}">
                <a16:creationId xmlns:a16="http://schemas.microsoft.com/office/drawing/2014/main" id="{00000000-0008-0000-1100-00003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32" name="Group 6961">
          <a:extLst>
            <a:ext uri="{FF2B5EF4-FFF2-40B4-BE49-F238E27FC236}">
              <a16:creationId xmlns:a16="http://schemas.microsoft.com/office/drawing/2014/main" id="{00000000-0008-0000-1100-000060514B00}"/>
            </a:ext>
          </a:extLst>
        </xdr:cNvPr>
        <xdr:cNvGrpSpPr>
          <a:grpSpLocks/>
        </xdr:cNvGrpSpPr>
      </xdr:nvGrpSpPr>
      <xdr:grpSpPr bwMode="auto">
        <a:xfrm>
          <a:off x="4695825" y="10029825"/>
          <a:ext cx="266700" cy="0"/>
          <a:chOff x="466" y="3952"/>
          <a:chExt cx="28" cy="16"/>
        </a:xfrm>
      </xdr:grpSpPr>
      <xdr:sp macro="" textlink="">
        <xdr:nvSpPr>
          <xdr:cNvPr id="4936504" name="Line 6962">
            <a:extLst>
              <a:ext uri="{FF2B5EF4-FFF2-40B4-BE49-F238E27FC236}">
                <a16:creationId xmlns:a16="http://schemas.microsoft.com/office/drawing/2014/main" id="{00000000-0008-0000-1100-00003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05" name="Line 6963">
            <a:extLst>
              <a:ext uri="{FF2B5EF4-FFF2-40B4-BE49-F238E27FC236}">
                <a16:creationId xmlns:a16="http://schemas.microsoft.com/office/drawing/2014/main" id="{00000000-0008-0000-1100-00003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033" name="Group 6964">
          <a:extLst>
            <a:ext uri="{FF2B5EF4-FFF2-40B4-BE49-F238E27FC236}">
              <a16:creationId xmlns:a16="http://schemas.microsoft.com/office/drawing/2014/main" id="{00000000-0008-0000-1100-000061514B00}"/>
            </a:ext>
          </a:extLst>
        </xdr:cNvPr>
        <xdr:cNvGrpSpPr>
          <a:grpSpLocks/>
        </xdr:cNvGrpSpPr>
      </xdr:nvGrpSpPr>
      <xdr:grpSpPr bwMode="auto">
        <a:xfrm>
          <a:off x="5476875" y="10029825"/>
          <a:ext cx="266700" cy="0"/>
          <a:chOff x="466" y="3952"/>
          <a:chExt cx="28" cy="16"/>
        </a:xfrm>
      </xdr:grpSpPr>
      <xdr:sp macro="" textlink="">
        <xdr:nvSpPr>
          <xdr:cNvPr id="4936502" name="Line 6965">
            <a:extLst>
              <a:ext uri="{FF2B5EF4-FFF2-40B4-BE49-F238E27FC236}">
                <a16:creationId xmlns:a16="http://schemas.microsoft.com/office/drawing/2014/main" id="{00000000-0008-0000-1100-00003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03" name="Line 6966">
            <a:extLst>
              <a:ext uri="{FF2B5EF4-FFF2-40B4-BE49-F238E27FC236}">
                <a16:creationId xmlns:a16="http://schemas.microsoft.com/office/drawing/2014/main" id="{00000000-0008-0000-1100-00003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034" name="Group 6967">
          <a:extLst>
            <a:ext uri="{FF2B5EF4-FFF2-40B4-BE49-F238E27FC236}">
              <a16:creationId xmlns:a16="http://schemas.microsoft.com/office/drawing/2014/main" id="{00000000-0008-0000-1100-000062514B00}"/>
            </a:ext>
          </a:extLst>
        </xdr:cNvPr>
        <xdr:cNvGrpSpPr>
          <a:grpSpLocks/>
        </xdr:cNvGrpSpPr>
      </xdr:nvGrpSpPr>
      <xdr:grpSpPr bwMode="auto">
        <a:xfrm>
          <a:off x="5476875" y="10029825"/>
          <a:ext cx="266700" cy="0"/>
          <a:chOff x="466" y="3952"/>
          <a:chExt cx="28" cy="16"/>
        </a:xfrm>
      </xdr:grpSpPr>
      <xdr:sp macro="" textlink="">
        <xdr:nvSpPr>
          <xdr:cNvPr id="4936500" name="Line 6968">
            <a:extLst>
              <a:ext uri="{FF2B5EF4-FFF2-40B4-BE49-F238E27FC236}">
                <a16:creationId xmlns:a16="http://schemas.microsoft.com/office/drawing/2014/main" id="{00000000-0008-0000-1100-00003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501" name="Line 6969">
            <a:extLst>
              <a:ext uri="{FF2B5EF4-FFF2-40B4-BE49-F238E27FC236}">
                <a16:creationId xmlns:a16="http://schemas.microsoft.com/office/drawing/2014/main" id="{00000000-0008-0000-1100-00003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035" name="Group 6970">
          <a:extLst>
            <a:ext uri="{FF2B5EF4-FFF2-40B4-BE49-F238E27FC236}">
              <a16:creationId xmlns:a16="http://schemas.microsoft.com/office/drawing/2014/main" id="{00000000-0008-0000-1100-000063514B00}"/>
            </a:ext>
          </a:extLst>
        </xdr:cNvPr>
        <xdr:cNvGrpSpPr>
          <a:grpSpLocks/>
        </xdr:cNvGrpSpPr>
      </xdr:nvGrpSpPr>
      <xdr:grpSpPr bwMode="auto">
        <a:xfrm>
          <a:off x="5476875" y="10029825"/>
          <a:ext cx="266700" cy="0"/>
          <a:chOff x="466" y="3952"/>
          <a:chExt cx="28" cy="16"/>
        </a:xfrm>
      </xdr:grpSpPr>
      <xdr:sp macro="" textlink="">
        <xdr:nvSpPr>
          <xdr:cNvPr id="4936498" name="Line 6971">
            <a:extLst>
              <a:ext uri="{FF2B5EF4-FFF2-40B4-BE49-F238E27FC236}">
                <a16:creationId xmlns:a16="http://schemas.microsoft.com/office/drawing/2014/main" id="{00000000-0008-0000-1100-00003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99" name="Line 6972">
            <a:extLst>
              <a:ext uri="{FF2B5EF4-FFF2-40B4-BE49-F238E27FC236}">
                <a16:creationId xmlns:a16="http://schemas.microsoft.com/office/drawing/2014/main" id="{00000000-0008-0000-1100-00003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036" name="Group 6973">
          <a:extLst>
            <a:ext uri="{FF2B5EF4-FFF2-40B4-BE49-F238E27FC236}">
              <a16:creationId xmlns:a16="http://schemas.microsoft.com/office/drawing/2014/main" id="{00000000-0008-0000-1100-000064514B00}"/>
            </a:ext>
          </a:extLst>
        </xdr:cNvPr>
        <xdr:cNvGrpSpPr>
          <a:grpSpLocks/>
        </xdr:cNvGrpSpPr>
      </xdr:nvGrpSpPr>
      <xdr:grpSpPr bwMode="auto">
        <a:xfrm>
          <a:off x="5476875" y="10029825"/>
          <a:ext cx="266700" cy="0"/>
          <a:chOff x="466" y="3952"/>
          <a:chExt cx="28" cy="16"/>
        </a:xfrm>
      </xdr:grpSpPr>
      <xdr:sp macro="" textlink="">
        <xdr:nvSpPr>
          <xdr:cNvPr id="4936496" name="Line 6974">
            <a:extLst>
              <a:ext uri="{FF2B5EF4-FFF2-40B4-BE49-F238E27FC236}">
                <a16:creationId xmlns:a16="http://schemas.microsoft.com/office/drawing/2014/main" id="{00000000-0008-0000-1100-00003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97" name="Line 6975">
            <a:extLst>
              <a:ext uri="{FF2B5EF4-FFF2-40B4-BE49-F238E27FC236}">
                <a16:creationId xmlns:a16="http://schemas.microsoft.com/office/drawing/2014/main" id="{00000000-0008-0000-1100-00003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037" name="Group 6976">
          <a:extLst>
            <a:ext uri="{FF2B5EF4-FFF2-40B4-BE49-F238E27FC236}">
              <a16:creationId xmlns:a16="http://schemas.microsoft.com/office/drawing/2014/main" id="{00000000-0008-0000-1100-000065514B00}"/>
            </a:ext>
          </a:extLst>
        </xdr:cNvPr>
        <xdr:cNvGrpSpPr>
          <a:grpSpLocks/>
        </xdr:cNvGrpSpPr>
      </xdr:nvGrpSpPr>
      <xdr:grpSpPr bwMode="auto">
        <a:xfrm>
          <a:off x="5476875" y="10029825"/>
          <a:ext cx="266700" cy="0"/>
          <a:chOff x="466" y="3952"/>
          <a:chExt cx="28" cy="16"/>
        </a:xfrm>
      </xdr:grpSpPr>
      <xdr:sp macro="" textlink="">
        <xdr:nvSpPr>
          <xdr:cNvPr id="4936494" name="Line 6977">
            <a:extLst>
              <a:ext uri="{FF2B5EF4-FFF2-40B4-BE49-F238E27FC236}">
                <a16:creationId xmlns:a16="http://schemas.microsoft.com/office/drawing/2014/main" id="{00000000-0008-0000-1100-00002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95" name="Line 6978">
            <a:extLst>
              <a:ext uri="{FF2B5EF4-FFF2-40B4-BE49-F238E27FC236}">
                <a16:creationId xmlns:a16="http://schemas.microsoft.com/office/drawing/2014/main" id="{00000000-0008-0000-1100-00002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38" name="Group 6979">
          <a:extLst>
            <a:ext uri="{FF2B5EF4-FFF2-40B4-BE49-F238E27FC236}">
              <a16:creationId xmlns:a16="http://schemas.microsoft.com/office/drawing/2014/main" id="{00000000-0008-0000-1100-000066514B00}"/>
            </a:ext>
          </a:extLst>
        </xdr:cNvPr>
        <xdr:cNvGrpSpPr>
          <a:grpSpLocks/>
        </xdr:cNvGrpSpPr>
      </xdr:nvGrpSpPr>
      <xdr:grpSpPr bwMode="auto">
        <a:xfrm>
          <a:off x="4114800" y="10029825"/>
          <a:ext cx="228600" cy="0"/>
          <a:chOff x="466" y="3952"/>
          <a:chExt cx="28" cy="16"/>
        </a:xfrm>
      </xdr:grpSpPr>
      <xdr:sp macro="" textlink="">
        <xdr:nvSpPr>
          <xdr:cNvPr id="4936492" name="Line 6980">
            <a:extLst>
              <a:ext uri="{FF2B5EF4-FFF2-40B4-BE49-F238E27FC236}">
                <a16:creationId xmlns:a16="http://schemas.microsoft.com/office/drawing/2014/main" id="{00000000-0008-0000-1100-00002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93" name="Line 6981">
            <a:extLst>
              <a:ext uri="{FF2B5EF4-FFF2-40B4-BE49-F238E27FC236}">
                <a16:creationId xmlns:a16="http://schemas.microsoft.com/office/drawing/2014/main" id="{00000000-0008-0000-1100-00002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39" name="Group 6982">
          <a:extLst>
            <a:ext uri="{FF2B5EF4-FFF2-40B4-BE49-F238E27FC236}">
              <a16:creationId xmlns:a16="http://schemas.microsoft.com/office/drawing/2014/main" id="{00000000-0008-0000-1100-000067514B00}"/>
            </a:ext>
          </a:extLst>
        </xdr:cNvPr>
        <xdr:cNvGrpSpPr>
          <a:grpSpLocks/>
        </xdr:cNvGrpSpPr>
      </xdr:nvGrpSpPr>
      <xdr:grpSpPr bwMode="auto">
        <a:xfrm>
          <a:off x="4695825" y="10029825"/>
          <a:ext cx="266700" cy="0"/>
          <a:chOff x="466" y="3952"/>
          <a:chExt cx="28" cy="16"/>
        </a:xfrm>
      </xdr:grpSpPr>
      <xdr:sp macro="" textlink="">
        <xdr:nvSpPr>
          <xdr:cNvPr id="4936490" name="Line 6983">
            <a:extLst>
              <a:ext uri="{FF2B5EF4-FFF2-40B4-BE49-F238E27FC236}">
                <a16:creationId xmlns:a16="http://schemas.microsoft.com/office/drawing/2014/main" id="{00000000-0008-0000-1100-00002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91" name="Line 6984">
            <a:extLst>
              <a:ext uri="{FF2B5EF4-FFF2-40B4-BE49-F238E27FC236}">
                <a16:creationId xmlns:a16="http://schemas.microsoft.com/office/drawing/2014/main" id="{00000000-0008-0000-1100-00002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0" name="Group 6985">
          <a:extLst>
            <a:ext uri="{FF2B5EF4-FFF2-40B4-BE49-F238E27FC236}">
              <a16:creationId xmlns:a16="http://schemas.microsoft.com/office/drawing/2014/main" id="{00000000-0008-0000-1100-000068514B00}"/>
            </a:ext>
          </a:extLst>
        </xdr:cNvPr>
        <xdr:cNvGrpSpPr>
          <a:grpSpLocks/>
        </xdr:cNvGrpSpPr>
      </xdr:nvGrpSpPr>
      <xdr:grpSpPr bwMode="auto">
        <a:xfrm>
          <a:off x="4114800" y="10029825"/>
          <a:ext cx="228600" cy="0"/>
          <a:chOff x="466" y="3952"/>
          <a:chExt cx="28" cy="16"/>
        </a:xfrm>
      </xdr:grpSpPr>
      <xdr:sp macro="" textlink="">
        <xdr:nvSpPr>
          <xdr:cNvPr id="4936488" name="Line 6986">
            <a:extLst>
              <a:ext uri="{FF2B5EF4-FFF2-40B4-BE49-F238E27FC236}">
                <a16:creationId xmlns:a16="http://schemas.microsoft.com/office/drawing/2014/main" id="{00000000-0008-0000-1100-00002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89" name="Line 6987">
            <a:extLst>
              <a:ext uri="{FF2B5EF4-FFF2-40B4-BE49-F238E27FC236}">
                <a16:creationId xmlns:a16="http://schemas.microsoft.com/office/drawing/2014/main" id="{00000000-0008-0000-1100-00002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41" name="Group 6988">
          <a:extLst>
            <a:ext uri="{FF2B5EF4-FFF2-40B4-BE49-F238E27FC236}">
              <a16:creationId xmlns:a16="http://schemas.microsoft.com/office/drawing/2014/main" id="{00000000-0008-0000-1100-000069514B00}"/>
            </a:ext>
          </a:extLst>
        </xdr:cNvPr>
        <xdr:cNvGrpSpPr>
          <a:grpSpLocks/>
        </xdr:cNvGrpSpPr>
      </xdr:nvGrpSpPr>
      <xdr:grpSpPr bwMode="auto">
        <a:xfrm>
          <a:off x="4695825" y="10029825"/>
          <a:ext cx="266700" cy="0"/>
          <a:chOff x="466" y="3952"/>
          <a:chExt cx="28" cy="16"/>
        </a:xfrm>
      </xdr:grpSpPr>
      <xdr:sp macro="" textlink="">
        <xdr:nvSpPr>
          <xdr:cNvPr id="4936486" name="Line 6989">
            <a:extLst>
              <a:ext uri="{FF2B5EF4-FFF2-40B4-BE49-F238E27FC236}">
                <a16:creationId xmlns:a16="http://schemas.microsoft.com/office/drawing/2014/main" id="{00000000-0008-0000-1100-00002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87" name="Line 6990">
            <a:extLst>
              <a:ext uri="{FF2B5EF4-FFF2-40B4-BE49-F238E27FC236}">
                <a16:creationId xmlns:a16="http://schemas.microsoft.com/office/drawing/2014/main" id="{00000000-0008-0000-1100-00002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2" name="Group 6991">
          <a:extLst>
            <a:ext uri="{FF2B5EF4-FFF2-40B4-BE49-F238E27FC236}">
              <a16:creationId xmlns:a16="http://schemas.microsoft.com/office/drawing/2014/main" id="{00000000-0008-0000-1100-00006A514B00}"/>
            </a:ext>
          </a:extLst>
        </xdr:cNvPr>
        <xdr:cNvGrpSpPr>
          <a:grpSpLocks/>
        </xdr:cNvGrpSpPr>
      </xdr:nvGrpSpPr>
      <xdr:grpSpPr bwMode="auto">
        <a:xfrm>
          <a:off x="4114800" y="10029825"/>
          <a:ext cx="228600" cy="0"/>
          <a:chOff x="466" y="3952"/>
          <a:chExt cx="28" cy="16"/>
        </a:xfrm>
      </xdr:grpSpPr>
      <xdr:sp macro="" textlink="">
        <xdr:nvSpPr>
          <xdr:cNvPr id="4936484" name="Line 6992">
            <a:extLst>
              <a:ext uri="{FF2B5EF4-FFF2-40B4-BE49-F238E27FC236}">
                <a16:creationId xmlns:a16="http://schemas.microsoft.com/office/drawing/2014/main" id="{00000000-0008-0000-1100-00002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85" name="Line 6993">
            <a:extLst>
              <a:ext uri="{FF2B5EF4-FFF2-40B4-BE49-F238E27FC236}">
                <a16:creationId xmlns:a16="http://schemas.microsoft.com/office/drawing/2014/main" id="{00000000-0008-0000-1100-00002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43" name="Group 6994">
          <a:extLst>
            <a:ext uri="{FF2B5EF4-FFF2-40B4-BE49-F238E27FC236}">
              <a16:creationId xmlns:a16="http://schemas.microsoft.com/office/drawing/2014/main" id="{00000000-0008-0000-1100-00006B514B00}"/>
            </a:ext>
          </a:extLst>
        </xdr:cNvPr>
        <xdr:cNvGrpSpPr>
          <a:grpSpLocks/>
        </xdr:cNvGrpSpPr>
      </xdr:nvGrpSpPr>
      <xdr:grpSpPr bwMode="auto">
        <a:xfrm>
          <a:off x="4695825" y="10029825"/>
          <a:ext cx="266700" cy="0"/>
          <a:chOff x="466" y="3952"/>
          <a:chExt cx="28" cy="16"/>
        </a:xfrm>
      </xdr:grpSpPr>
      <xdr:sp macro="" textlink="">
        <xdr:nvSpPr>
          <xdr:cNvPr id="4936482" name="Line 6995">
            <a:extLst>
              <a:ext uri="{FF2B5EF4-FFF2-40B4-BE49-F238E27FC236}">
                <a16:creationId xmlns:a16="http://schemas.microsoft.com/office/drawing/2014/main" id="{00000000-0008-0000-1100-00002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83" name="Line 6996">
            <a:extLst>
              <a:ext uri="{FF2B5EF4-FFF2-40B4-BE49-F238E27FC236}">
                <a16:creationId xmlns:a16="http://schemas.microsoft.com/office/drawing/2014/main" id="{00000000-0008-0000-1100-00002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4" name="Group 6997">
          <a:extLst>
            <a:ext uri="{FF2B5EF4-FFF2-40B4-BE49-F238E27FC236}">
              <a16:creationId xmlns:a16="http://schemas.microsoft.com/office/drawing/2014/main" id="{00000000-0008-0000-1100-00006C514B00}"/>
            </a:ext>
          </a:extLst>
        </xdr:cNvPr>
        <xdr:cNvGrpSpPr>
          <a:grpSpLocks/>
        </xdr:cNvGrpSpPr>
      </xdr:nvGrpSpPr>
      <xdr:grpSpPr bwMode="auto">
        <a:xfrm>
          <a:off x="4114800" y="10029825"/>
          <a:ext cx="228600" cy="0"/>
          <a:chOff x="466" y="3952"/>
          <a:chExt cx="28" cy="16"/>
        </a:xfrm>
      </xdr:grpSpPr>
      <xdr:sp macro="" textlink="">
        <xdr:nvSpPr>
          <xdr:cNvPr id="4936480" name="Line 6998">
            <a:extLst>
              <a:ext uri="{FF2B5EF4-FFF2-40B4-BE49-F238E27FC236}">
                <a16:creationId xmlns:a16="http://schemas.microsoft.com/office/drawing/2014/main" id="{00000000-0008-0000-1100-00002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81" name="Line 6999">
            <a:extLst>
              <a:ext uri="{FF2B5EF4-FFF2-40B4-BE49-F238E27FC236}">
                <a16:creationId xmlns:a16="http://schemas.microsoft.com/office/drawing/2014/main" id="{00000000-0008-0000-1100-00002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45" name="Group 7000">
          <a:extLst>
            <a:ext uri="{FF2B5EF4-FFF2-40B4-BE49-F238E27FC236}">
              <a16:creationId xmlns:a16="http://schemas.microsoft.com/office/drawing/2014/main" id="{00000000-0008-0000-1100-00006D514B00}"/>
            </a:ext>
          </a:extLst>
        </xdr:cNvPr>
        <xdr:cNvGrpSpPr>
          <a:grpSpLocks/>
        </xdr:cNvGrpSpPr>
      </xdr:nvGrpSpPr>
      <xdr:grpSpPr bwMode="auto">
        <a:xfrm>
          <a:off x="4695825" y="10029825"/>
          <a:ext cx="266700" cy="0"/>
          <a:chOff x="466" y="3952"/>
          <a:chExt cx="28" cy="16"/>
        </a:xfrm>
      </xdr:grpSpPr>
      <xdr:sp macro="" textlink="">
        <xdr:nvSpPr>
          <xdr:cNvPr id="4936478" name="Line 7001">
            <a:extLst>
              <a:ext uri="{FF2B5EF4-FFF2-40B4-BE49-F238E27FC236}">
                <a16:creationId xmlns:a16="http://schemas.microsoft.com/office/drawing/2014/main" id="{00000000-0008-0000-1100-00001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79" name="Line 7002">
            <a:extLst>
              <a:ext uri="{FF2B5EF4-FFF2-40B4-BE49-F238E27FC236}">
                <a16:creationId xmlns:a16="http://schemas.microsoft.com/office/drawing/2014/main" id="{00000000-0008-0000-1100-00001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6" name="Group 7003">
          <a:extLst>
            <a:ext uri="{FF2B5EF4-FFF2-40B4-BE49-F238E27FC236}">
              <a16:creationId xmlns:a16="http://schemas.microsoft.com/office/drawing/2014/main" id="{00000000-0008-0000-1100-00006E514B00}"/>
            </a:ext>
          </a:extLst>
        </xdr:cNvPr>
        <xdr:cNvGrpSpPr>
          <a:grpSpLocks/>
        </xdr:cNvGrpSpPr>
      </xdr:nvGrpSpPr>
      <xdr:grpSpPr bwMode="auto">
        <a:xfrm>
          <a:off x="4114800" y="10029825"/>
          <a:ext cx="228600" cy="0"/>
          <a:chOff x="466" y="3952"/>
          <a:chExt cx="28" cy="16"/>
        </a:xfrm>
      </xdr:grpSpPr>
      <xdr:sp macro="" textlink="">
        <xdr:nvSpPr>
          <xdr:cNvPr id="4936476" name="Line 7004">
            <a:extLst>
              <a:ext uri="{FF2B5EF4-FFF2-40B4-BE49-F238E27FC236}">
                <a16:creationId xmlns:a16="http://schemas.microsoft.com/office/drawing/2014/main" id="{00000000-0008-0000-1100-00001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77" name="Line 7005">
            <a:extLst>
              <a:ext uri="{FF2B5EF4-FFF2-40B4-BE49-F238E27FC236}">
                <a16:creationId xmlns:a16="http://schemas.microsoft.com/office/drawing/2014/main" id="{00000000-0008-0000-1100-00001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7" name="Group 7006">
          <a:extLst>
            <a:ext uri="{FF2B5EF4-FFF2-40B4-BE49-F238E27FC236}">
              <a16:creationId xmlns:a16="http://schemas.microsoft.com/office/drawing/2014/main" id="{00000000-0008-0000-1100-00006F514B00}"/>
            </a:ext>
          </a:extLst>
        </xdr:cNvPr>
        <xdr:cNvGrpSpPr>
          <a:grpSpLocks/>
        </xdr:cNvGrpSpPr>
      </xdr:nvGrpSpPr>
      <xdr:grpSpPr bwMode="auto">
        <a:xfrm>
          <a:off x="4114800" y="10029825"/>
          <a:ext cx="228600" cy="0"/>
          <a:chOff x="466" y="3952"/>
          <a:chExt cx="28" cy="16"/>
        </a:xfrm>
      </xdr:grpSpPr>
      <xdr:sp macro="" textlink="">
        <xdr:nvSpPr>
          <xdr:cNvPr id="4936474" name="Line 7007">
            <a:extLst>
              <a:ext uri="{FF2B5EF4-FFF2-40B4-BE49-F238E27FC236}">
                <a16:creationId xmlns:a16="http://schemas.microsoft.com/office/drawing/2014/main" id="{00000000-0008-0000-1100-00001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75" name="Line 7008">
            <a:extLst>
              <a:ext uri="{FF2B5EF4-FFF2-40B4-BE49-F238E27FC236}">
                <a16:creationId xmlns:a16="http://schemas.microsoft.com/office/drawing/2014/main" id="{00000000-0008-0000-1100-00001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8" name="Group 7009">
          <a:extLst>
            <a:ext uri="{FF2B5EF4-FFF2-40B4-BE49-F238E27FC236}">
              <a16:creationId xmlns:a16="http://schemas.microsoft.com/office/drawing/2014/main" id="{00000000-0008-0000-1100-000070514B00}"/>
            </a:ext>
          </a:extLst>
        </xdr:cNvPr>
        <xdr:cNvGrpSpPr>
          <a:grpSpLocks/>
        </xdr:cNvGrpSpPr>
      </xdr:nvGrpSpPr>
      <xdr:grpSpPr bwMode="auto">
        <a:xfrm>
          <a:off x="4114800" y="10029825"/>
          <a:ext cx="228600" cy="0"/>
          <a:chOff x="466" y="3952"/>
          <a:chExt cx="28" cy="16"/>
        </a:xfrm>
      </xdr:grpSpPr>
      <xdr:sp macro="" textlink="">
        <xdr:nvSpPr>
          <xdr:cNvPr id="4936472" name="Line 7010">
            <a:extLst>
              <a:ext uri="{FF2B5EF4-FFF2-40B4-BE49-F238E27FC236}">
                <a16:creationId xmlns:a16="http://schemas.microsoft.com/office/drawing/2014/main" id="{00000000-0008-0000-1100-00001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73" name="Line 7011">
            <a:extLst>
              <a:ext uri="{FF2B5EF4-FFF2-40B4-BE49-F238E27FC236}">
                <a16:creationId xmlns:a16="http://schemas.microsoft.com/office/drawing/2014/main" id="{00000000-0008-0000-1100-00001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49" name="Group 7012">
          <a:extLst>
            <a:ext uri="{FF2B5EF4-FFF2-40B4-BE49-F238E27FC236}">
              <a16:creationId xmlns:a16="http://schemas.microsoft.com/office/drawing/2014/main" id="{00000000-0008-0000-1100-000071514B00}"/>
            </a:ext>
          </a:extLst>
        </xdr:cNvPr>
        <xdr:cNvGrpSpPr>
          <a:grpSpLocks/>
        </xdr:cNvGrpSpPr>
      </xdr:nvGrpSpPr>
      <xdr:grpSpPr bwMode="auto">
        <a:xfrm>
          <a:off x="4114800" y="10029825"/>
          <a:ext cx="228600" cy="0"/>
          <a:chOff x="466" y="3952"/>
          <a:chExt cx="28" cy="16"/>
        </a:xfrm>
      </xdr:grpSpPr>
      <xdr:sp macro="" textlink="">
        <xdr:nvSpPr>
          <xdr:cNvPr id="4936470" name="Line 7013">
            <a:extLst>
              <a:ext uri="{FF2B5EF4-FFF2-40B4-BE49-F238E27FC236}">
                <a16:creationId xmlns:a16="http://schemas.microsoft.com/office/drawing/2014/main" id="{00000000-0008-0000-1100-00001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71" name="Line 7014">
            <a:extLst>
              <a:ext uri="{FF2B5EF4-FFF2-40B4-BE49-F238E27FC236}">
                <a16:creationId xmlns:a16="http://schemas.microsoft.com/office/drawing/2014/main" id="{00000000-0008-0000-1100-00001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50" name="Group 7015">
          <a:extLst>
            <a:ext uri="{FF2B5EF4-FFF2-40B4-BE49-F238E27FC236}">
              <a16:creationId xmlns:a16="http://schemas.microsoft.com/office/drawing/2014/main" id="{00000000-0008-0000-1100-000072514B00}"/>
            </a:ext>
          </a:extLst>
        </xdr:cNvPr>
        <xdr:cNvGrpSpPr>
          <a:grpSpLocks/>
        </xdr:cNvGrpSpPr>
      </xdr:nvGrpSpPr>
      <xdr:grpSpPr bwMode="auto">
        <a:xfrm>
          <a:off x="4114800" y="10029825"/>
          <a:ext cx="228600" cy="0"/>
          <a:chOff x="466" y="3952"/>
          <a:chExt cx="28" cy="16"/>
        </a:xfrm>
      </xdr:grpSpPr>
      <xdr:sp macro="" textlink="">
        <xdr:nvSpPr>
          <xdr:cNvPr id="4936468" name="Line 7016">
            <a:extLst>
              <a:ext uri="{FF2B5EF4-FFF2-40B4-BE49-F238E27FC236}">
                <a16:creationId xmlns:a16="http://schemas.microsoft.com/office/drawing/2014/main" id="{00000000-0008-0000-1100-00001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69" name="Line 7017">
            <a:extLst>
              <a:ext uri="{FF2B5EF4-FFF2-40B4-BE49-F238E27FC236}">
                <a16:creationId xmlns:a16="http://schemas.microsoft.com/office/drawing/2014/main" id="{00000000-0008-0000-1100-00001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1" name="Group 7018">
          <a:extLst>
            <a:ext uri="{FF2B5EF4-FFF2-40B4-BE49-F238E27FC236}">
              <a16:creationId xmlns:a16="http://schemas.microsoft.com/office/drawing/2014/main" id="{00000000-0008-0000-1100-000073514B00}"/>
            </a:ext>
          </a:extLst>
        </xdr:cNvPr>
        <xdr:cNvGrpSpPr>
          <a:grpSpLocks/>
        </xdr:cNvGrpSpPr>
      </xdr:nvGrpSpPr>
      <xdr:grpSpPr bwMode="auto">
        <a:xfrm>
          <a:off x="4695825" y="10029825"/>
          <a:ext cx="266700" cy="0"/>
          <a:chOff x="466" y="3952"/>
          <a:chExt cx="28" cy="16"/>
        </a:xfrm>
      </xdr:grpSpPr>
      <xdr:sp macro="" textlink="">
        <xdr:nvSpPr>
          <xdr:cNvPr id="4936466" name="Line 7019">
            <a:extLst>
              <a:ext uri="{FF2B5EF4-FFF2-40B4-BE49-F238E27FC236}">
                <a16:creationId xmlns:a16="http://schemas.microsoft.com/office/drawing/2014/main" id="{00000000-0008-0000-1100-00001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67" name="Line 7020">
            <a:extLst>
              <a:ext uri="{FF2B5EF4-FFF2-40B4-BE49-F238E27FC236}">
                <a16:creationId xmlns:a16="http://schemas.microsoft.com/office/drawing/2014/main" id="{00000000-0008-0000-1100-00001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2" name="Group 7021">
          <a:extLst>
            <a:ext uri="{FF2B5EF4-FFF2-40B4-BE49-F238E27FC236}">
              <a16:creationId xmlns:a16="http://schemas.microsoft.com/office/drawing/2014/main" id="{00000000-0008-0000-1100-000074514B00}"/>
            </a:ext>
          </a:extLst>
        </xdr:cNvPr>
        <xdr:cNvGrpSpPr>
          <a:grpSpLocks/>
        </xdr:cNvGrpSpPr>
      </xdr:nvGrpSpPr>
      <xdr:grpSpPr bwMode="auto">
        <a:xfrm>
          <a:off x="4695825" y="10029825"/>
          <a:ext cx="266700" cy="0"/>
          <a:chOff x="466" y="3952"/>
          <a:chExt cx="28" cy="16"/>
        </a:xfrm>
      </xdr:grpSpPr>
      <xdr:sp macro="" textlink="">
        <xdr:nvSpPr>
          <xdr:cNvPr id="4936464" name="Line 7022">
            <a:extLst>
              <a:ext uri="{FF2B5EF4-FFF2-40B4-BE49-F238E27FC236}">
                <a16:creationId xmlns:a16="http://schemas.microsoft.com/office/drawing/2014/main" id="{00000000-0008-0000-1100-00001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65" name="Line 7023">
            <a:extLst>
              <a:ext uri="{FF2B5EF4-FFF2-40B4-BE49-F238E27FC236}">
                <a16:creationId xmlns:a16="http://schemas.microsoft.com/office/drawing/2014/main" id="{00000000-0008-0000-1100-00001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3" name="Group 7024">
          <a:extLst>
            <a:ext uri="{FF2B5EF4-FFF2-40B4-BE49-F238E27FC236}">
              <a16:creationId xmlns:a16="http://schemas.microsoft.com/office/drawing/2014/main" id="{00000000-0008-0000-1100-000075514B00}"/>
            </a:ext>
          </a:extLst>
        </xdr:cNvPr>
        <xdr:cNvGrpSpPr>
          <a:grpSpLocks/>
        </xdr:cNvGrpSpPr>
      </xdr:nvGrpSpPr>
      <xdr:grpSpPr bwMode="auto">
        <a:xfrm>
          <a:off x="4695825" y="10029825"/>
          <a:ext cx="266700" cy="0"/>
          <a:chOff x="466" y="3952"/>
          <a:chExt cx="28" cy="16"/>
        </a:xfrm>
      </xdr:grpSpPr>
      <xdr:sp macro="" textlink="">
        <xdr:nvSpPr>
          <xdr:cNvPr id="4936462" name="Line 7025">
            <a:extLst>
              <a:ext uri="{FF2B5EF4-FFF2-40B4-BE49-F238E27FC236}">
                <a16:creationId xmlns:a16="http://schemas.microsoft.com/office/drawing/2014/main" id="{00000000-0008-0000-1100-00000E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63" name="Line 7026">
            <a:extLst>
              <a:ext uri="{FF2B5EF4-FFF2-40B4-BE49-F238E27FC236}">
                <a16:creationId xmlns:a16="http://schemas.microsoft.com/office/drawing/2014/main" id="{00000000-0008-0000-1100-00000F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4" name="Group 7027">
          <a:extLst>
            <a:ext uri="{FF2B5EF4-FFF2-40B4-BE49-F238E27FC236}">
              <a16:creationId xmlns:a16="http://schemas.microsoft.com/office/drawing/2014/main" id="{00000000-0008-0000-1100-000076514B00}"/>
            </a:ext>
          </a:extLst>
        </xdr:cNvPr>
        <xdr:cNvGrpSpPr>
          <a:grpSpLocks/>
        </xdr:cNvGrpSpPr>
      </xdr:nvGrpSpPr>
      <xdr:grpSpPr bwMode="auto">
        <a:xfrm>
          <a:off x="4695825" y="10029825"/>
          <a:ext cx="266700" cy="0"/>
          <a:chOff x="466" y="3952"/>
          <a:chExt cx="28" cy="16"/>
        </a:xfrm>
      </xdr:grpSpPr>
      <xdr:sp macro="" textlink="">
        <xdr:nvSpPr>
          <xdr:cNvPr id="4936460" name="Line 7028">
            <a:extLst>
              <a:ext uri="{FF2B5EF4-FFF2-40B4-BE49-F238E27FC236}">
                <a16:creationId xmlns:a16="http://schemas.microsoft.com/office/drawing/2014/main" id="{00000000-0008-0000-1100-00000C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61" name="Line 7029">
            <a:extLst>
              <a:ext uri="{FF2B5EF4-FFF2-40B4-BE49-F238E27FC236}">
                <a16:creationId xmlns:a16="http://schemas.microsoft.com/office/drawing/2014/main" id="{00000000-0008-0000-1100-00000D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5" name="Group 7030">
          <a:extLst>
            <a:ext uri="{FF2B5EF4-FFF2-40B4-BE49-F238E27FC236}">
              <a16:creationId xmlns:a16="http://schemas.microsoft.com/office/drawing/2014/main" id="{00000000-0008-0000-1100-000077514B00}"/>
            </a:ext>
          </a:extLst>
        </xdr:cNvPr>
        <xdr:cNvGrpSpPr>
          <a:grpSpLocks/>
        </xdr:cNvGrpSpPr>
      </xdr:nvGrpSpPr>
      <xdr:grpSpPr bwMode="auto">
        <a:xfrm>
          <a:off x="4695825" y="10029825"/>
          <a:ext cx="266700" cy="0"/>
          <a:chOff x="466" y="3952"/>
          <a:chExt cx="28" cy="16"/>
        </a:xfrm>
      </xdr:grpSpPr>
      <xdr:sp macro="" textlink="">
        <xdr:nvSpPr>
          <xdr:cNvPr id="4936458" name="Line 7031">
            <a:extLst>
              <a:ext uri="{FF2B5EF4-FFF2-40B4-BE49-F238E27FC236}">
                <a16:creationId xmlns:a16="http://schemas.microsoft.com/office/drawing/2014/main" id="{00000000-0008-0000-1100-00000A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59" name="Line 7032">
            <a:extLst>
              <a:ext uri="{FF2B5EF4-FFF2-40B4-BE49-F238E27FC236}">
                <a16:creationId xmlns:a16="http://schemas.microsoft.com/office/drawing/2014/main" id="{00000000-0008-0000-1100-00000B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56" name="Group 7033">
          <a:extLst>
            <a:ext uri="{FF2B5EF4-FFF2-40B4-BE49-F238E27FC236}">
              <a16:creationId xmlns:a16="http://schemas.microsoft.com/office/drawing/2014/main" id="{00000000-0008-0000-1100-000078514B00}"/>
            </a:ext>
          </a:extLst>
        </xdr:cNvPr>
        <xdr:cNvGrpSpPr>
          <a:grpSpLocks/>
        </xdr:cNvGrpSpPr>
      </xdr:nvGrpSpPr>
      <xdr:grpSpPr bwMode="auto">
        <a:xfrm>
          <a:off x="4114800" y="10029825"/>
          <a:ext cx="228600" cy="0"/>
          <a:chOff x="466" y="3952"/>
          <a:chExt cx="28" cy="16"/>
        </a:xfrm>
      </xdr:grpSpPr>
      <xdr:sp macro="" textlink="">
        <xdr:nvSpPr>
          <xdr:cNvPr id="4936456" name="Line 7034">
            <a:extLst>
              <a:ext uri="{FF2B5EF4-FFF2-40B4-BE49-F238E27FC236}">
                <a16:creationId xmlns:a16="http://schemas.microsoft.com/office/drawing/2014/main" id="{00000000-0008-0000-1100-000008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57" name="Line 7035">
            <a:extLst>
              <a:ext uri="{FF2B5EF4-FFF2-40B4-BE49-F238E27FC236}">
                <a16:creationId xmlns:a16="http://schemas.microsoft.com/office/drawing/2014/main" id="{00000000-0008-0000-1100-000009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57" name="Group 7036">
          <a:extLst>
            <a:ext uri="{FF2B5EF4-FFF2-40B4-BE49-F238E27FC236}">
              <a16:creationId xmlns:a16="http://schemas.microsoft.com/office/drawing/2014/main" id="{00000000-0008-0000-1100-000079514B00}"/>
            </a:ext>
          </a:extLst>
        </xdr:cNvPr>
        <xdr:cNvGrpSpPr>
          <a:grpSpLocks/>
        </xdr:cNvGrpSpPr>
      </xdr:nvGrpSpPr>
      <xdr:grpSpPr bwMode="auto">
        <a:xfrm>
          <a:off x="4114800" y="10029825"/>
          <a:ext cx="228600" cy="0"/>
          <a:chOff x="466" y="3952"/>
          <a:chExt cx="28" cy="16"/>
        </a:xfrm>
      </xdr:grpSpPr>
      <xdr:sp macro="" textlink="">
        <xdr:nvSpPr>
          <xdr:cNvPr id="4936454" name="Line 7037">
            <a:extLst>
              <a:ext uri="{FF2B5EF4-FFF2-40B4-BE49-F238E27FC236}">
                <a16:creationId xmlns:a16="http://schemas.microsoft.com/office/drawing/2014/main" id="{00000000-0008-0000-1100-000006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55" name="Line 7038">
            <a:extLst>
              <a:ext uri="{FF2B5EF4-FFF2-40B4-BE49-F238E27FC236}">
                <a16:creationId xmlns:a16="http://schemas.microsoft.com/office/drawing/2014/main" id="{00000000-0008-0000-1100-000007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8" name="Group 7039">
          <a:extLst>
            <a:ext uri="{FF2B5EF4-FFF2-40B4-BE49-F238E27FC236}">
              <a16:creationId xmlns:a16="http://schemas.microsoft.com/office/drawing/2014/main" id="{00000000-0008-0000-1100-00007A514B00}"/>
            </a:ext>
          </a:extLst>
        </xdr:cNvPr>
        <xdr:cNvGrpSpPr>
          <a:grpSpLocks/>
        </xdr:cNvGrpSpPr>
      </xdr:nvGrpSpPr>
      <xdr:grpSpPr bwMode="auto">
        <a:xfrm>
          <a:off x="4695825" y="10029825"/>
          <a:ext cx="266700" cy="0"/>
          <a:chOff x="466" y="3952"/>
          <a:chExt cx="28" cy="16"/>
        </a:xfrm>
      </xdr:grpSpPr>
      <xdr:sp macro="" textlink="">
        <xdr:nvSpPr>
          <xdr:cNvPr id="4936452" name="Line 7040">
            <a:extLst>
              <a:ext uri="{FF2B5EF4-FFF2-40B4-BE49-F238E27FC236}">
                <a16:creationId xmlns:a16="http://schemas.microsoft.com/office/drawing/2014/main" id="{00000000-0008-0000-1100-000004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53" name="Line 7041">
            <a:extLst>
              <a:ext uri="{FF2B5EF4-FFF2-40B4-BE49-F238E27FC236}">
                <a16:creationId xmlns:a16="http://schemas.microsoft.com/office/drawing/2014/main" id="{00000000-0008-0000-1100-000005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59" name="Group 7042">
          <a:extLst>
            <a:ext uri="{FF2B5EF4-FFF2-40B4-BE49-F238E27FC236}">
              <a16:creationId xmlns:a16="http://schemas.microsoft.com/office/drawing/2014/main" id="{00000000-0008-0000-1100-00007B514B00}"/>
            </a:ext>
          </a:extLst>
        </xdr:cNvPr>
        <xdr:cNvGrpSpPr>
          <a:grpSpLocks/>
        </xdr:cNvGrpSpPr>
      </xdr:nvGrpSpPr>
      <xdr:grpSpPr bwMode="auto">
        <a:xfrm>
          <a:off x="4695825" y="10029825"/>
          <a:ext cx="266700" cy="0"/>
          <a:chOff x="466" y="3952"/>
          <a:chExt cx="28" cy="16"/>
        </a:xfrm>
      </xdr:grpSpPr>
      <xdr:sp macro="" textlink="">
        <xdr:nvSpPr>
          <xdr:cNvPr id="4936450" name="Line 7043">
            <a:extLst>
              <a:ext uri="{FF2B5EF4-FFF2-40B4-BE49-F238E27FC236}">
                <a16:creationId xmlns:a16="http://schemas.microsoft.com/office/drawing/2014/main" id="{00000000-0008-0000-1100-000002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51" name="Line 7044">
            <a:extLst>
              <a:ext uri="{FF2B5EF4-FFF2-40B4-BE49-F238E27FC236}">
                <a16:creationId xmlns:a16="http://schemas.microsoft.com/office/drawing/2014/main" id="{00000000-0008-0000-1100-000003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60" name="Group 7045">
          <a:extLst>
            <a:ext uri="{FF2B5EF4-FFF2-40B4-BE49-F238E27FC236}">
              <a16:creationId xmlns:a16="http://schemas.microsoft.com/office/drawing/2014/main" id="{00000000-0008-0000-1100-00007C514B00}"/>
            </a:ext>
          </a:extLst>
        </xdr:cNvPr>
        <xdr:cNvGrpSpPr>
          <a:grpSpLocks/>
        </xdr:cNvGrpSpPr>
      </xdr:nvGrpSpPr>
      <xdr:grpSpPr bwMode="auto">
        <a:xfrm>
          <a:off x="4114800" y="10029825"/>
          <a:ext cx="238125" cy="0"/>
          <a:chOff x="466" y="3952"/>
          <a:chExt cx="28" cy="16"/>
        </a:xfrm>
      </xdr:grpSpPr>
      <xdr:sp macro="" textlink="">
        <xdr:nvSpPr>
          <xdr:cNvPr id="4936448" name="Line 7046">
            <a:extLst>
              <a:ext uri="{FF2B5EF4-FFF2-40B4-BE49-F238E27FC236}">
                <a16:creationId xmlns:a16="http://schemas.microsoft.com/office/drawing/2014/main" id="{00000000-0008-0000-1100-00000053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49" name="Line 7047">
            <a:extLst>
              <a:ext uri="{FF2B5EF4-FFF2-40B4-BE49-F238E27FC236}">
                <a16:creationId xmlns:a16="http://schemas.microsoft.com/office/drawing/2014/main" id="{00000000-0008-0000-1100-00000153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6061" name="Group 7048">
          <a:extLst>
            <a:ext uri="{FF2B5EF4-FFF2-40B4-BE49-F238E27FC236}">
              <a16:creationId xmlns:a16="http://schemas.microsoft.com/office/drawing/2014/main" id="{00000000-0008-0000-1100-00007D514B00}"/>
            </a:ext>
          </a:extLst>
        </xdr:cNvPr>
        <xdr:cNvGrpSpPr>
          <a:grpSpLocks/>
        </xdr:cNvGrpSpPr>
      </xdr:nvGrpSpPr>
      <xdr:grpSpPr bwMode="auto">
        <a:xfrm>
          <a:off x="5476875" y="10029825"/>
          <a:ext cx="228600" cy="0"/>
          <a:chOff x="466" y="3952"/>
          <a:chExt cx="28" cy="16"/>
        </a:xfrm>
      </xdr:grpSpPr>
      <xdr:sp macro="" textlink="">
        <xdr:nvSpPr>
          <xdr:cNvPr id="4936446" name="Line 7049">
            <a:extLst>
              <a:ext uri="{FF2B5EF4-FFF2-40B4-BE49-F238E27FC236}">
                <a16:creationId xmlns:a16="http://schemas.microsoft.com/office/drawing/2014/main" id="{00000000-0008-0000-1100-0000F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47" name="Line 7050">
            <a:extLst>
              <a:ext uri="{FF2B5EF4-FFF2-40B4-BE49-F238E27FC236}">
                <a16:creationId xmlns:a16="http://schemas.microsoft.com/office/drawing/2014/main" id="{00000000-0008-0000-1100-0000F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62" name="Group 7051">
          <a:extLst>
            <a:ext uri="{FF2B5EF4-FFF2-40B4-BE49-F238E27FC236}">
              <a16:creationId xmlns:a16="http://schemas.microsoft.com/office/drawing/2014/main" id="{00000000-0008-0000-1100-00007E514B00}"/>
            </a:ext>
          </a:extLst>
        </xdr:cNvPr>
        <xdr:cNvGrpSpPr>
          <a:grpSpLocks/>
        </xdr:cNvGrpSpPr>
      </xdr:nvGrpSpPr>
      <xdr:grpSpPr bwMode="auto">
        <a:xfrm>
          <a:off x="4695825" y="10029825"/>
          <a:ext cx="266700" cy="0"/>
          <a:chOff x="466" y="3952"/>
          <a:chExt cx="28" cy="16"/>
        </a:xfrm>
      </xdr:grpSpPr>
      <xdr:sp macro="" textlink="">
        <xdr:nvSpPr>
          <xdr:cNvPr id="4936444" name="Line 7052">
            <a:extLst>
              <a:ext uri="{FF2B5EF4-FFF2-40B4-BE49-F238E27FC236}">
                <a16:creationId xmlns:a16="http://schemas.microsoft.com/office/drawing/2014/main" id="{00000000-0008-0000-1100-0000F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45" name="Line 7053">
            <a:extLst>
              <a:ext uri="{FF2B5EF4-FFF2-40B4-BE49-F238E27FC236}">
                <a16:creationId xmlns:a16="http://schemas.microsoft.com/office/drawing/2014/main" id="{00000000-0008-0000-1100-0000F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63" name="Group 7054">
          <a:extLst>
            <a:ext uri="{FF2B5EF4-FFF2-40B4-BE49-F238E27FC236}">
              <a16:creationId xmlns:a16="http://schemas.microsoft.com/office/drawing/2014/main" id="{00000000-0008-0000-1100-00007F514B00}"/>
            </a:ext>
          </a:extLst>
        </xdr:cNvPr>
        <xdr:cNvGrpSpPr>
          <a:grpSpLocks/>
        </xdr:cNvGrpSpPr>
      </xdr:nvGrpSpPr>
      <xdr:grpSpPr bwMode="auto">
        <a:xfrm>
          <a:off x="4695825" y="10029825"/>
          <a:ext cx="266700" cy="0"/>
          <a:chOff x="466" y="3952"/>
          <a:chExt cx="28" cy="16"/>
        </a:xfrm>
      </xdr:grpSpPr>
      <xdr:sp macro="" textlink="">
        <xdr:nvSpPr>
          <xdr:cNvPr id="4936442" name="Line 7055">
            <a:extLst>
              <a:ext uri="{FF2B5EF4-FFF2-40B4-BE49-F238E27FC236}">
                <a16:creationId xmlns:a16="http://schemas.microsoft.com/office/drawing/2014/main" id="{00000000-0008-0000-1100-0000F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43" name="Line 7056">
            <a:extLst>
              <a:ext uri="{FF2B5EF4-FFF2-40B4-BE49-F238E27FC236}">
                <a16:creationId xmlns:a16="http://schemas.microsoft.com/office/drawing/2014/main" id="{00000000-0008-0000-1100-0000F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64" name="Group 7057">
          <a:extLst>
            <a:ext uri="{FF2B5EF4-FFF2-40B4-BE49-F238E27FC236}">
              <a16:creationId xmlns:a16="http://schemas.microsoft.com/office/drawing/2014/main" id="{00000000-0008-0000-1100-000080514B00}"/>
            </a:ext>
          </a:extLst>
        </xdr:cNvPr>
        <xdr:cNvGrpSpPr>
          <a:grpSpLocks/>
        </xdr:cNvGrpSpPr>
      </xdr:nvGrpSpPr>
      <xdr:grpSpPr bwMode="auto">
        <a:xfrm>
          <a:off x="4695825" y="10029825"/>
          <a:ext cx="266700" cy="0"/>
          <a:chOff x="466" y="3952"/>
          <a:chExt cx="28" cy="16"/>
        </a:xfrm>
      </xdr:grpSpPr>
      <xdr:sp macro="" textlink="">
        <xdr:nvSpPr>
          <xdr:cNvPr id="4936440" name="Line 7058">
            <a:extLst>
              <a:ext uri="{FF2B5EF4-FFF2-40B4-BE49-F238E27FC236}">
                <a16:creationId xmlns:a16="http://schemas.microsoft.com/office/drawing/2014/main" id="{00000000-0008-0000-1100-0000F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41" name="Line 7059">
            <a:extLst>
              <a:ext uri="{FF2B5EF4-FFF2-40B4-BE49-F238E27FC236}">
                <a16:creationId xmlns:a16="http://schemas.microsoft.com/office/drawing/2014/main" id="{00000000-0008-0000-1100-0000F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65" name="Group 7060">
          <a:extLst>
            <a:ext uri="{FF2B5EF4-FFF2-40B4-BE49-F238E27FC236}">
              <a16:creationId xmlns:a16="http://schemas.microsoft.com/office/drawing/2014/main" id="{00000000-0008-0000-1100-000081514B00}"/>
            </a:ext>
          </a:extLst>
        </xdr:cNvPr>
        <xdr:cNvGrpSpPr>
          <a:grpSpLocks/>
        </xdr:cNvGrpSpPr>
      </xdr:nvGrpSpPr>
      <xdr:grpSpPr bwMode="auto">
        <a:xfrm>
          <a:off x="4695825" y="10029825"/>
          <a:ext cx="266700" cy="0"/>
          <a:chOff x="466" y="3952"/>
          <a:chExt cx="28" cy="16"/>
        </a:xfrm>
      </xdr:grpSpPr>
      <xdr:sp macro="" textlink="">
        <xdr:nvSpPr>
          <xdr:cNvPr id="4936438" name="Line 7061">
            <a:extLst>
              <a:ext uri="{FF2B5EF4-FFF2-40B4-BE49-F238E27FC236}">
                <a16:creationId xmlns:a16="http://schemas.microsoft.com/office/drawing/2014/main" id="{00000000-0008-0000-1100-0000F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39" name="Line 7062">
            <a:extLst>
              <a:ext uri="{FF2B5EF4-FFF2-40B4-BE49-F238E27FC236}">
                <a16:creationId xmlns:a16="http://schemas.microsoft.com/office/drawing/2014/main" id="{00000000-0008-0000-1100-0000F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6066" name="Group 7063">
          <a:extLst>
            <a:ext uri="{FF2B5EF4-FFF2-40B4-BE49-F238E27FC236}">
              <a16:creationId xmlns:a16="http://schemas.microsoft.com/office/drawing/2014/main" id="{00000000-0008-0000-1100-000082514B00}"/>
            </a:ext>
          </a:extLst>
        </xdr:cNvPr>
        <xdr:cNvGrpSpPr>
          <a:grpSpLocks/>
        </xdr:cNvGrpSpPr>
      </xdr:nvGrpSpPr>
      <xdr:grpSpPr bwMode="auto">
        <a:xfrm>
          <a:off x="4572000" y="10029825"/>
          <a:ext cx="228600" cy="0"/>
          <a:chOff x="466" y="3952"/>
          <a:chExt cx="28" cy="16"/>
        </a:xfrm>
      </xdr:grpSpPr>
      <xdr:sp macro="" textlink="">
        <xdr:nvSpPr>
          <xdr:cNvPr id="4936436" name="Line 7064">
            <a:extLst>
              <a:ext uri="{FF2B5EF4-FFF2-40B4-BE49-F238E27FC236}">
                <a16:creationId xmlns:a16="http://schemas.microsoft.com/office/drawing/2014/main" id="{00000000-0008-0000-1100-0000F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37" name="Line 7065">
            <a:extLst>
              <a:ext uri="{FF2B5EF4-FFF2-40B4-BE49-F238E27FC236}">
                <a16:creationId xmlns:a16="http://schemas.microsoft.com/office/drawing/2014/main" id="{00000000-0008-0000-1100-0000F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67" name="Group 7066">
          <a:extLst>
            <a:ext uri="{FF2B5EF4-FFF2-40B4-BE49-F238E27FC236}">
              <a16:creationId xmlns:a16="http://schemas.microsoft.com/office/drawing/2014/main" id="{00000000-0008-0000-1100-000083514B00}"/>
            </a:ext>
          </a:extLst>
        </xdr:cNvPr>
        <xdr:cNvGrpSpPr>
          <a:grpSpLocks/>
        </xdr:cNvGrpSpPr>
      </xdr:nvGrpSpPr>
      <xdr:grpSpPr bwMode="auto">
        <a:xfrm>
          <a:off x="4114800" y="10029825"/>
          <a:ext cx="238125" cy="0"/>
          <a:chOff x="466" y="3952"/>
          <a:chExt cx="28" cy="16"/>
        </a:xfrm>
      </xdr:grpSpPr>
      <xdr:sp macro="" textlink="">
        <xdr:nvSpPr>
          <xdr:cNvPr id="4936434" name="Line 7067">
            <a:extLst>
              <a:ext uri="{FF2B5EF4-FFF2-40B4-BE49-F238E27FC236}">
                <a16:creationId xmlns:a16="http://schemas.microsoft.com/office/drawing/2014/main" id="{00000000-0008-0000-1100-0000F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35" name="Line 7068">
            <a:extLst>
              <a:ext uri="{FF2B5EF4-FFF2-40B4-BE49-F238E27FC236}">
                <a16:creationId xmlns:a16="http://schemas.microsoft.com/office/drawing/2014/main" id="{00000000-0008-0000-1100-0000F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68" name="Group 7069">
          <a:extLst>
            <a:ext uri="{FF2B5EF4-FFF2-40B4-BE49-F238E27FC236}">
              <a16:creationId xmlns:a16="http://schemas.microsoft.com/office/drawing/2014/main" id="{00000000-0008-0000-1100-000084514B00}"/>
            </a:ext>
          </a:extLst>
        </xdr:cNvPr>
        <xdr:cNvGrpSpPr>
          <a:grpSpLocks/>
        </xdr:cNvGrpSpPr>
      </xdr:nvGrpSpPr>
      <xdr:grpSpPr bwMode="auto">
        <a:xfrm>
          <a:off x="4695825" y="10029825"/>
          <a:ext cx="266700" cy="0"/>
          <a:chOff x="466" y="3952"/>
          <a:chExt cx="28" cy="16"/>
        </a:xfrm>
      </xdr:grpSpPr>
      <xdr:sp macro="" textlink="">
        <xdr:nvSpPr>
          <xdr:cNvPr id="4936432" name="Line 7070">
            <a:extLst>
              <a:ext uri="{FF2B5EF4-FFF2-40B4-BE49-F238E27FC236}">
                <a16:creationId xmlns:a16="http://schemas.microsoft.com/office/drawing/2014/main" id="{00000000-0008-0000-1100-0000F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33" name="Line 7071">
            <a:extLst>
              <a:ext uri="{FF2B5EF4-FFF2-40B4-BE49-F238E27FC236}">
                <a16:creationId xmlns:a16="http://schemas.microsoft.com/office/drawing/2014/main" id="{00000000-0008-0000-1100-0000F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69" name="Group 7072">
          <a:extLst>
            <a:ext uri="{FF2B5EF4-FFF2-40B4-BE49-F238E27FC236}">
              <a16:creationId xmlns:a16="http://schemas.microsoft.com/office/drawing/2014/main" id="{00000000-0008-0000-1100-000085514B00}"/>
            </a:ext>
          </a:extLst>
        </xdr:cNvPr>
        <xdr:cNvGrpSpPr>
          <a:grpSpLocks/>
        </xdr:cNvGrpSpPr>
      </xdr:nvGrpSpPr>
      <xdr:grpSpPr bwMode="auto">
        <a:xfrm>
          <a:off x="4114800" y="10029825"/>
          <a:ext cx="238125" cy="0"/>
          <a:chOff x="466" y="3952"/>
          <a:chExt cx="28" cy="16"/>
        </a:xfrm>
      </xdr:grpSpPr>
      <xdr:sp macro="" textlink="">
        <xdr:nvSpPr>
          <xdr:cNvPr id="4936430" name="Line 7073">
            <a:extLst>
              <a:ext uri="{FF2B5EF4-FFF2-40B4-BE49-F238E27FC236}">
                <a16:creationId xmlns:a16="http://schemas.microsoft.com/office/drawing/2014/main" id="{00000000-0008-0000-1100-0000E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31" name="Line 7074">
            <a:extLst>
              <a:ext uri="{FF2B5EF4-FFF2-40B4-BE49-F238E27FC236}">
                <a16:creationId xmlns:a16="http://schemas.microsoft.com/office/drawing/2014/main" id="{00000000-0008-0000-1100-0000E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70" name="Group 7075">
          <a:extLst>
            <a:ext uri="{FF2B5EF4-FFF2-40B4-BE49-F238E27FC236}">
              <a16:creationId xmlns:a16="http://schemas.microsoft.com/office/drawing/2014/main" id="{00000000-0008-0000-1100-000086514B00}"/>
            </a:ext>
          </a:extLst>
        </xdr:cNvPr>
        <xdr:cNvGrpSpPr>
          <a:grpSpLocks/>
        </xdr:cNvGrpSpPr>
      </xdr:nvGrpSpPr>
      <xdr:grpSpPr bwMode="auto">
        <a:xfrm>
          <a:off x="4695825" y="10029825"/>
          <a:ext cx="266700" cy="0"/>
          <a:chOff x="466" y="3952"/>
          <a:chExt cx="28" cy="16"/>
        </a:xfrm>
      </xdr:grpSpPr>
      <xdr:sp macro="" textlink="">
        <xdr:nvSpPr>
          <xdr:cNvPr id="4936428" name="Line 7076">
            <a:extLst>
              <a:ext uri="{FF2B5EF4-FFF2-40B4-BE49-F238E27FC236}">
                <a16:creationId xmlns:a16="http://schemas.microsoft.com/office/drawing/2014/main" id="{00000000-0008-0000-1100-0000E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29" name="Line 7077">
            <a:extLst>
              <a:ext uri="{FF2B5EF4-FFF2-40B4-BE49-F238E27FC236}">
                <a16:creationId xmlns:a16="http://schemas.microsoft.com/office/drawing/2014/main" id="{00000000-0008-0000-1100-0000E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71" name="Group 7078">
          <a:extLst>
            <a:ext uri="{FF2B5EF4-FFF2-40B4-BE49-F238E27FC236}">
              <a16:creationId xmlns:a16="http://schemas.microsoft.com/office/drawing/2014/main" id="{00000000-0008-0000-1100-000087514B00}"/>
            </a:ext>
          </a:extLst>
        </xdr:cNvPr>
        <xdr:cNvGrpSpPr>
          <a:grpSpLocks/>
        </xdr:cNvGrpSpPr>
      </xdr:nvGrpSpPr>
      <xdr:grpSpPr bwMode="auto">
        <a:xfrm>
          <a:off x="4114800" y="10029825"/>
          <a:ext cx="238125" cy="0"/>
          <a:chOff x="466" y="3952"/>
          <a:chExt cx="28" cy="16"/>
        </a:xfrm>
      </xdr:grpSpPr>
      <xdr:sp macro="" textlink="">
        <xdr:nvSpPr>
          <xdr:cNvPr id="4936426" name="Line 7079">
            <a:extLst>
              <a:ext uri="{FF2B5EF4-FFF2-40B4-BE49-F238E27FC236}">
                <a16:creationId xmlns:a16="http://schemas.microsoft.com/office/drawing/2014/main" id="{00000000-0008-0000-1100-0000E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27" name="Line 7080">
            <a:extLst>
              <a:ext uri="{FF2B5EF4-FFF2-40B4-BE49-F238E27FC236}">
                <a16:creationId xmlns:a16="http://schemas.microsoft.com/office/drawing/2014/main" id="{00000000-0008-0000-1100-0000E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072" name="Group 7081">
          <a:extLst>
            <a:ext uri="{FF2B5EF4-FFF2-40B4-BE49-F238E27FC236}">
              <a16:creationId xmlns:a16="http://schemas.microsoft.com/office/drawing/2014/main" id="{00000000-0008-0000-1100-000088514B00}"/>
            </a:ext>
          </a:extLst>
        </xdr:cNvPr>
        <xdr:cNvGrpSpPr>
          <a:grpSpLocks/>
        </xdr:cNvGrpSpPr>
      </xdr:nvGrpSpPr>
      <xdr:grpSpPr bwMode="auto">
        <a:xfrm>
          <a:off x="4695825" y="10029825"/>
          <a:ext cx="266700" cy="0"/>
          <a:chOff x="466" y="3952"/>
          <a:chExt cx="28" cy="16"/>
        </a:xfrm>
      </xdr:grpSpPr>
      <xdr:sp macro="" textlink="">
        <xdr:nvSpPr>
          <xdr:cNvPr id="4936424" name="Line 7082">
            <a:extLst>
              <a:ext uri="{FF2B5EF4-FFF2-40B4-BE49-F238E27FC236}">
                <a16:creationId xmlns:a16="http://schemas.microsoft.com/office/drawing/2014/main" id="{00000000-0008-0000-1100-0000E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25" name="Line 7083">
            <a:extLst>
              <a:ext uri="{FF2B5EF4-FFF2-40B4-BE49-F238E27FC236}">
                <a16:creationId xmlns:a16="http://schemas.microsoft.com/office/drawing/2014/main" id="{00000000-0008-0000-1100-0000E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73" name="Group 7084">
          <a:extLst>
            <a:ext uri="{FF2B5EF4-FFF2-40B4-BE49-F238E27FC236}">
              <a16:creationId xmlns:a16="http://schemas.microsoft.com/office/drawing/2014/main" id="{00000000-0008-0000-1100-000089514B00}"/>
            </a:ext>
          </a:extLst>
        </xdr:cNvPr>
        <xdr:cNvGrpSpPr>
          <a:grpSpLocks/>
        </xdr:cNvGrpSpPr>
      </xdr:nvGrpSpPr>
      <xdr:grpSpPr bwMode="auto">
        <a:xfrm>
          <a:off x="4114800" y="10029825"/>
          <a:ext cx="238125" cy="0"/>
          <a:chOff x="466" y="3952"/>
          <a:chExt cx="28" cy="16"/>
        </a:xfrm>
      </xdr:grpSpPr>
      <xdr:sp macro="" textlink="">
        <xdr:nvSpPr>
          <xdr:cNvPr id="4936422" name="Line 7085">
            <a:extLst>
              <a:ext uri="{FF2B5EF4-FFF2-40B4-BE49-F238E27FC236}">
                <a16:creationId xmlns:a16="http://schemas.microsoft.com/office/drawing/2014/main" id="{00000000-0008-0000-1100-0000E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23" name="Line 7086">
            <a:extLst>
              <a:ext uri="{FF2B5EF4-FFF2-40B4-BE49-F238E27FC236}">
                <a16:creationId xmlns:a16="http://schemas.microsoft.com/office/drawing/2014/main" id="{00000000-0008-0000-1100-0000E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74" name="Group 7087">
          <a:extLst>
            <a:ext uri="{FF2B5EF4-FFF2-40B4-BE49-F238E27FC236}">
              <a16:creationId xmlns:a16="http://schemas.microsoft.com/office/drawing/2014/main" id="{00000000-0008-0000-1100-00008A514B00}"/>
            </a:ext>
          </a:extLst>
        </xdr:cNvPr>
        <xdr:cNvGrpSpPr>
          <a:grpSpLocks/>
        </xdr:cNvGrpSpPr>
      </xdr:nvGrpSpPr>
      <xdr:grpSpPr bwMode="auto">
        <a:xfrm>
          <a:off x="4114800" y="10029825"/>
          <a:ext cx="238125" cy="0"/>
          <a:chOff x="466" y="3952"/>
          <a:chExt cx="28" cy="16"/>
        </a:xfrm>
      </xdr:grpSpPr>
      <xdr:sp macro="" textlink="">
        <xdr:nvSpPr>
          <xdr:cNvPr id="4936420" name="Line 7088">
            <a:extLst>
              <a:ext uri="{FF2B5EF4-FFF2-40B4-BE49-F238E27FC236}">
                <a16:creationId xmlns:a16="http://schemas.microsoft.com/office/drawing/2014/main" id="{00000000-0008-0000-1100-0000E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21" name="Line 7089">
            <a:extLst>
              <a:ext uri="{FF2B5EF4-FFF2-40B4-BE49-F238E27FC236}">
                <a16:creationId xmlns:a16="http://schemas.microsoft.com/office/drawing/2014/main" id="{00000000-0008-0000-1100-0000E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75" name="Group 7090">
          <a:extLst>
            <a:ext uri="{FF2B5EF4-FFF2-40B4-BE49-F238E27FC236}">
              <a16:creationId xmlns:a16="http://schemas.microsoft.com/office/drawing/2014/main" id="{00000000-0008-0000-1100-00008B514B00}"/>
            </a:ext>
          </a:extLst>
        </xdr:cNvPr>
        <xdr:cNvGrpSpPr>
          <a:grpSpLocks/>
        </xdr:cNvGrpSpPr>
      </xdr:nvGrpSpPr>
      <xdr:grpSpPr bwMode="auto">
        <a:xfrm>
          <a:off x="4114800" y="10029825"/>
          <a:ext cx="238125" cy="0"/>
          <a:chOff x="466" y="3952"/>
          <a:chExt cx="28" cy="16"/>
        </a:xfrm>
      </xdr:grpSpPr>
      <xdr:sp macro="" textlink="">
        <xdr:nvSpPr>
          <xdr:cNvPr id="4936418" name="Line 7091">
            <a:extLst>
              <a:ext uri="{FF2B5EF4-FFF2-40B4-BE49-F238E27FC236}">
                <a16:creationId xmlns:a16="http://schemas.microsoft.com/office/drawing/2014/main" id="{00000000-0008-0000-1100-0000E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19" name="Line 7092">
            <a:extLst>
              <a:ext uri="{FF2B5EF4-FFF2-40B4-BE49-F238E27FC236}">
                <a16:creationId xmlns:a16="http://schemas.microsoft.com/office/drawing/2014/main" id="{00000000-0008-0000-1100-0000E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76" name="Group 7093">
          <a:extLst>
            <a:ext uri="{FF2B5EF4-FFF2-40B4-BE49-F238E27FC236}">
              <a16:creationId xmlns:a16="http://schemas.microsoft.com/office/drawing/2014/main" id="{00000000-0008-0000-1100-00008C514B00}"/>
            </a:ext>
          </a:extLst>
        </xdr:cNvPr>
        <xdr:cNvGrpSpPr>
          <a:grpSpLocks/>
        </xdr:cNvGrpSpPr>
      </xdr:nvGrpSpPr>
      <xdr:grpSpPr bwMode="auto">
        <a:xfrm>
          <a:off x="4114800" y="10029825"/>
          <a:ext cx="238125" cy="0"/>
          <a:chOff x="466" y="3952"/>
          <a:chExt cx="28" cy="16"/>
        </a:xfrm>
      </xdr:grpSpPr>
      <xdr:sp macro="" textlink="">
        <xdr:nvSpPr>
          <xdr:cNvPr id="4936416" name="Line 7094">
            <a:extLst>
              <a:ext uri="{FF2B5EF4-FFF2-40B4-BE49-F238E27FC236}">
                <a16:creationId xmlns:a16="http://schemas.microsoft.com/office/drawing/2014/main" id="{00000000-0008-0000-1100-0000E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17" name="Line 7095">
            <a:extLst>
              <a:ext uri="{FF2B5EF4-FFF2-40B4-BE49-F238E27FC236}">
                <a16:creationId xmlns:a16="http://schemas.microsoft.com/office/drawing/2014/main" id="{00000000-0008-0000-1100-0000E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6077" name="Group 7096">
          <a:extLst>
            <a:ext uri="{FF2B5EF4-FFF2-40B4-BE49-F238E27FC236}">
              <a16:creationId xmlns:a16="http://schemas.microsoft.com/office/drawing/2014/main" id="{00000000-0008-0000-1100-00008D514B00}"/>
            </a:ext>
          </a:extLst>
        </xdr:cNvPr>
        <xdr:cNvGrpSpPr>
          <a:grpSpLocks/>
        </xdr:cNvGrpSpPr>
      </xdr:nvGrpSpPr>
      <xdr:grpSpPr bwMode="auto">
        <a:xfrm>
          <a:off x="5133975" y="10029825"/>
          <a:ext cx="0" cy="0"/>
          <a:chOff x="466" y="3952"/>
          <a:chExt cx="28" cy="16"/>
        </a:xfrm>
      </xdr:grpSpPr>
      <xdr:sp macro="" textlink="">
        <xdr:nvSpPr>
          <xdr:cNvPr id="4936414" name="Line 7097">
            <a:extLst>
              <a:ext uri="{FF2B5EF4-FFF2-40B4-BE49-F238E27FC236}">
                <a16:creationId xmlns:a16="http://schemas.microsoft.com/office/drawing/2014/main" id="{00000000-0008-0000-1100-0000D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15" name="Line 7098">
            <a:extLst>
              <a:ext uri="{FF2B5EF4-FFF2-40B4-BE49-F238E27FC236}">
                <a16:creationId xmlns:a16="http://schemas.microsoft.com/office/drawing/2014/main" id="{00000000-0008-0000-1100-0000D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6078" name="Group 7099">
          <a:extLst>
            <a:ext uri="{FF2B5EF4-FFF2-40B4-BE49-F238E27FC236}">
              <a16:creationId xmlns:a16="http://schemas.microsoft.com/office/drawing/2014/main" id="{00000000-0008-0000-1100-00008E514B00}"/>
            </a:ext>
          </a:extLst>
        </xdr:cNvPr>
        <xdr:cNvGrpSpPr>
          <a:grpSpLocks/>
        </xdr:cNvGrpSpPr>
      </xdr:nvGrpSpPr>
      <xdr:grpSpPr bwMode="auto">
        <a:xfrm>
          <a:off x="5133975" y="10029825"/>
          <a:ext cx="0" cy="0"/>
          <a:chOff x="466" y="3952"/>
          <a:chExt cx="28" cy="16"/>
        </a:xfrm>
      </xdr:grpSpPr>
      <xdr:sp macro="" textlink="">
        <xdr:nvSpPr>
          <xdr:cNvPr id="4936412" name="Line 7100">
            <a:extLst>
              <a:ext uri="{FF2B5EF4-FFF2-40B4-BE49-F238E27FC236}">
                <a16:creationId xmlns:a16="http://schemas.microsoft.com/office/drawing/2014/main" id="{00000000-0008-0000-1100-0000D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13" name="Line 7101">
            <a:extLst>
              <a:ext uri="{FF2B5EF4-FFF2-40B4-BE49-F238E27FC236}">
                <a16:creationId xmlns:a16="http://schemas.microsoft.com/office/drawing/2014/main" id="{00000000-0008-0000-1100-0000D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6079" name="Group 7102">
          <a:extLst>
            <a:ext uri="{FF2B5EF4-FFF2-40B4-BE49-F238E27FC236}">
              <a16:creationId xmlns:a16="http://schemas.microsoft.com/office/drawing/2014/main" id="{00000000-0008-0000-1100-00008F514B00}"/>
            </a:ext>
          </a:extLst>
        </xdr:cNvPr>
        <xdr:cNvGrpSpPr>
          <a:grpSpLocks/>
        </xdr:cNvGrpSpPr>
      </xdr:nvGrpSpPr>
      <xdr:grpSpPr bwMode="auto">
        <a:xfrm>
          <a:off x="5133975" y="10029825"/>
          <a:ext cx="0" cy="0"/>
          <a:chOff x="466" y="3952"/>
          <a:chExt cx="28" cy="16"/>
        </a:xfrm>
      </xdr:grpSpPr>
      <xdr:sp macro="" textlink="">
        <xdr:nvSpPr>
          <xdr:cNvPr id="4936410" name="Line 7103">
            <a:extLst>
              <a:ext uri="{FF2B5EF4-FFF2-40B4-BE49-F238E27FC236}">
                <a16:creationId xmlns:a16="http://schemas.microsoft.com/office/drawing/2014/main" id="{00000000-0008-0000-1100-0000D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11" name="Line 7104">
            <a:extLst>
              <a:ext uri="{FF2B5EF4-FFF2-40B4-BE49-F238E27FC236}">
                <a16:creationId xmlns:a16="http://schemas.microsoft.com/office/drawing/2014/main" id="{00000000-0008-0000-1100-0000D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936080" name="Group 7105">
          <a:extLst>
            <a:ext uri="{FF2B5EF4-FFF2-40B4-BE49-F238E27FC236}">
              <a16:creationId xmlns:a16="http://schemas.microsoft.com/office/drawing/2014/main" id="{00000000-0008-0000-1100-000090514B00}"/>
            </a:ext>
          </a:extLst>
        </xdr:cNvPr>
        <xdr:cNvGrpSpPr>
          <a:grpSpLocks/>
        </xdr:cNvGrpSpPr>
      </xdr:nvGrpSpPr>
      <xdr:grpSpPr bwMode="auto">
        <a:xfrm>
          <a:off x="5133975" y="10029825"/>
          <a:ext cx="0" cy="0"/>
          <a:chOff x="466" y="3952"/>
          <a:chExt cx="28" cy="16"/>
        </a:xfrm>
      </xdr:grpSpPr>
      <xdr:sp macro="" textlink="">
        <xdr:nvSpPr>
          <xdr:cNvPr id="4936408" name="Line 7106">
            <a:extLst>
              <a:ext uri="{FF2B5EF4-FFF2-40B4-BE49-F238E27FC236}">
                <a16:creationId xmlns:a16="http://schemas.microsoft.com/office/drawing/2014/main" id="{00000000-0008-0000-1100-0000D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09" name="Line 7107">
            <a:extLst>
              <a:ext uri="{FF2B5EF4-FFF2-40B4-BE49-F238E27FC236}">
                <a16:creationId xmlns:a16="http://schemas.microsoft.com/office/drawing/2014/main" id="{00000000-0008-0000-1100-0000D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936081" name="Group 7108">
          <a:extLst>
            <a:ext uri="{FF2B5EF4-FFF2-40B4-BE49-F238E27FC236}">
              <a16:creationId xmlns:a16="http://schemas.microsoft.com/office/drawing/2014/main" id="{00000000-0008-0000-1100-000091514B00}"/>
            </a:ext>
          </a:extLst>
        </xdr:cNvPr>
        <xdr:cNvGrpSpPr>
          <a:grpSpLocks/>
        </xdr:cNvGrpSpPr>
      </xdr:nvGrpSpPr>
      <xdr:grpSpPr bwMode="auto">
        <a:xfrm>
          <a:off x="4048125" y="10029825"/>
          <a:ext cx="266700" cy="0"/>
          <a:chOff x="466" y="3952"/>
          <a:chExt cx="28" cy="16"/>
        </a:xfrm>
      </xdr:grpSpPr>
      <xdr:sp macro="" textlink="">
        <xdr:nvSpPr>
          <xdr:cNvPr id="4936406" name="Line 7109">
            <a:extLst>
              <a:ext uri="{FF2B5EF4-FFF2-40B4-BE49-F238E27FC236}">
                <a16:creationId xmlns:a16="http://schemas.microsoft.com/office/drawing/2014/main" id="{00000000-0008-0000-1100-0000D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07" name="Line 7110">
            <a:extLst>
              <a:ext uri="{FF2B5EF4-FFF2-40B4-BE49-F238E27FC236}">
                <a16:creationId xmlns:a16="http://schemas.microsoft.com/office/drawing/2014/main" id="{00000000-0008-0000-1100-0000D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936082" name="Group 7111">
          <a:extLst>
            <a:ext uri="{FF2B5EF4-FFF2-40B4-BE49-F238E27FC236}">
              <a16:creationId xmlns:a16="http://schemas.microsoft.com/office/drawing/2014/main" id="{00000000-0008-0000-1100-000092514B00}"/>
            </a:ext>
          </a:extLst>
        </xdr:cNvPr>
        <xdr:cNvGrpSpPr>
          <a:grpSpLocks/>
        </xdr:cNvGrpSpPr>
      </xdr:nvGrpSpPr>
      <xdr:grpSpPr bwMode="auto">
        <a:xfrm>
          <a:off x="4029075" y="10029825"/>
          <a:ext cx="266700" cy="0"/>
          <a:chOff x="466" y="3952"/>
          <a:chExt cx="28" cy="16"/>
        </a:xfrm>
      </xdr:grpSpPr>
      <xdr:sp macro="" textlink="">
        <xdr:nvSpPr>
          <xdr:cNvPr id="4936404" name="Line 7112">
            <a:extLst>
              <a:ext uri="{FF2B5EF4-FFF2-40B4-BE49-F238E27FC236}">
                <a16:creationId xmlns:a16="http://schemas.microsoft.com/office/drawing/2014/main" id="{00000000-0008-0000-1100-0000D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05" name="Line 7113">
            <a:extLst>
              <a:ext uri="{FF2B5EF4-FFF2-40B4-BE49-F238E27FC236}">
                <a16:creationId xmlns:a16="http://schemas.microsoft.com/office/drawing/2014/main" id="{00000000-0008-0000-1100-0000D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6083" name="Group 7114">
          <a:extLst>
            <a:ext uri="{FF2B5EF4-FFF2-40B4-BE49-F238E27FC236}">
              <a16:creationId xmlns:a16="http://schemas.microsoft.com/office/drawing/2014/main" id="{00000000-0008-0000-1100-000093514B00}"/>
            </a:ext>
          </a:extLst>
        </xdr:cNvPr>
        <xdr:cNvGrpSpPr>
          <a:grpSpLocks/>
        </xdr:cNvGrpSpPr>
      </xdr:nvGrpSpPr>
      <xdr:grpSpPr bwMode="auto">
        <a:xfrm>
          <a:off x="4057650" y="10029825"/>
          <a:ext cx="266700" cy="0"/>
          <a:chOff x="466" y="3952"/>
          <a:chExt cx="28" cy="16"/>
        </a:xfrm>
      </xdr:grpSpPr>
      <xdr:sp macro="" textlink="">
        <xdr:nvSpPr>
          <xdr:cNvPr id="4936402" name="Line 7115">
            <a:extLst>
              <a:ext uri="{FF2B5EF4-FFF2-40B4-BE49-F238E27FC236}">
                <a16:creationId xmlns:a16="http://schemas.microsoft.com/office/drawing/2014/main" id="{00000000-0008-0000-1100-0000D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03" name="Line 7116">
            <a:extLst>
              <a:ext uri="{FF2B5EF4-FFF2-40B4-BE49-F238E27FC236}">
                <a16:creationId xmlns:a16="http://schemas.microsoft.com/office/drawing/2014/main" id="{00000000-0008-0000-1100-0000D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936084" name="Group 7117">
          <a:extLst>
            <a:ext uri="{FF2B5EF4-FFF2-40B4-BE49-F238E27FC236}">
              <a16:creationId xmlns:a16="http://schemas.microsoft.com/office/drawing/2014/main" id="{00000000-0008-0000-1100-000094514B00}"/>
            </a:ext>
          </a:extLst>
        </xdr:cNvPr>
        <xdr:cNvGrpSpPr>
          <a:grpSpLocks/>
        </xdr:cNvGrpSpPr>
      </xdr:nvGrpSpPr>
      <xdr:grpSpPr bwMode="auto">
        <a:xfrm>
          <a:off x="4629150" y="10029825"/>
          <a:ext cx="266700" cy="0"/>
          <a:chOff x="466" y="3952"/>
          <a:chExt cx="28" cy="16"/>
        </a:xfrm>
      </xdr:grpSpPr>
      <xdr:sp macro="" textlink="">
        <xdr:nvSpPr>
          <xdr:cNvPr id="4936400" name="Line 7118">
            <a:extLst>
              <a:ext uri="{FF2B5EF4-FFF2-40B4-BE49-F238E27FC236}">
                <a16:creationId xmlns:a16="http://schemas.microsoft.com/office/drawing/2014/main" id="{00000000-0008-0000-1100-0000D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401" name="Line 7119">
            <a:extLst>
              <a:ext uri="{FF2B5EF4-FFF2-40B4-BE49-F238E27FC236}">
                <a16:creationId xmlns:a16="http://schemas.microsoft.com/office/drawing/2014/main" id="{00000000-0008-0000-1100-0000D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936085" name="Group 7120">
          <a:extLst>
            <a:ext uri="{FF2B5EF4-FFF2-40B4-BE49-F238E27FC236}">
              <a16:creationId xmlns:a16="http://schemas.microsoft.com/office/drawing/2014/main" id="{00000000-0008-0000-1100-000095514B00}"/>
            </a:ext>
          </a:extLst>
        </xdr:cNvPr>
        <xdr:cNvGrpSpPr>
          <a:grpSpLocks/>
        </xdr:cNvGrpSpPr>
      </xdr:nvGrpSpPr>
      <xdr:grpSpPr bwMode="auto">
        <a:xfrm>
          <a:off x="4657725" y="10029825"/>
          <a:ext cx="266700" cy="0"/>
          <a:chOff x="466" y="3952"/>
          <a:chExt cx="28" cy="16"/>
        </a:xfrm>
      </xdr:grpSpPr>
      <xdr:sp macro="" textlink="">
        <xdr:nvSpPr>
          <xdr:cNvPr id="4936398" name="Line 7121">
            <a:extLst>
              <a:ext uri="{FF2B5EF4-FFF2-40B4-BE49-F238E27FC236}">
                <a16:creationId xmlns:a16="http://schemas.microsoft.com/office/drawing/2014/main" id="{00000000-0008-0000-1100-0000C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99" name="Line 7122">
            <a:extLst>
              <a:ext uri="{FF2B5EF4-FFF2-40B4-BE49-F238E27FC236}">
                <a16:creationId xmlns:a16="http://schemas.microsoft.com/office/drawing/2014/main" id="{00000000-0008-0000-1100-0000C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936086" name="Group 7123">
          <a:extLst>
            <a:ext uri="{FF2B5EF4-FFF2-40B4-BE49-F238E27FC236}">
              <a16:creationId xmlns:a16="http://schemas.microsoft.com/office/drawing/2014/main" id="{00000000-0008-0000-1100-000096514B00}"/>
            </a:ext>
          </a:extLst>
        </xdr:cNvPr>
        <xdr:cNvGrpSpPr>
          <a:grpSpLocks/>
        </xdr:cNvGrpSpPr>
      </xdr:nvGrpSpPr>
      <xdr:grpSpPr bwMode="auto">
        <a:xfrm>
          <a:off x="4648200" y="10029825"/>
          <a:ext cx="266700" cy="0"/>
          <a:chOff x="466" y="3952"/>
          <a:chExt cx="28" cy="16"/>
        </a:xfrm>
      </xdr:grpSpPr>
      <xdr:sp macro="" textlink="">
        <xdr:nvSpPr>
          <xdr:cNvPr id="4936396" name="Line 7124">
            <a:extLst>
              <a:ext uri="{FF2B5EF4-FFF2-40B4-BE49-F238E27FC236}">
                <a16:creationId xmlns:a16="http://schemas.microsoft.com/office/drawing/2014/main" id="{00000000-0008-0000-1100-0000C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97" name="Line 7125">
            <a:extLst>
              <a:ext uri="{FF2B5EF4-FFF2-40B4-BE49-F238E27FC236}">
                <a16:creationId xmlns:a16="http://schemas.microsoft.com/office/drawing/2014/main" id="{00000000-0008-0000-1100-0000C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936087" name="Group 7126">
          <a:extLst>
            <a:ext uri="{FF2B5EF4-FFF2-40B4-BE49-F238E27FC236}">
              <a16:creationId xmlns:a16="http://schemas.microsoft.com/office/drawing/2014/main" id="{00000000-0008-0000-1100-000097514B00}"/>
            </a:ext>
          </a:extLst>
        </xdr:cNvPr>
        <xdr:cNvGrpSpPr>
          <a:grpSpLocks/>
        </xdr:cNvGrpSpPr>
      </xdr:nvGrpSpPr>
      <xdr:grpSpPr bwMode="auto">
        <a:xfrm>
          <a:off x="4038600" y="10029825"/>
          <a:ext cx="266700" cy="0"/>
          <a:chOff x="466" y="3952"/>
          <a:chExt cx="28" cy="16"/>
        </a:xfrm>
      </xdr:grpSpPr>
      <xdr:sp macro="" textlink="">
        <xdr:nvSpPr>
          <xdr:cNvPr id="4936394" name="Line 7127">
            <a:extLst>
              <a:ext uri="{FF2B5EF4-FFF2-40B4-BE49-F238E27FC236}">
                <a16:creationId xmlns:a16="http://schemas.microsoft.com/office/drawing/2014/main" id="{00000000-0008-0000-1100-0000C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95" name="Line 7128">
            <a:extLst>
              <a:ext uri="{FF2B5EF4-FFF2-40B4-BE49-F238E27FC236}">
                <a16:creationId xmlns:a16="http://schemas.microsoft.com/office/drawing/2014/main" id="{00000000-0008-0000-1100-0000C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936088" name="Group 7129">
          <a:extLst>
            <a:ext uri="{FF2B5EF4-FFF2-40B4-BE49-F238E27FC236}">
              <a16:creationId xmlns:a16="http://schemas.microsoft.com/office/drawing/2014/main" id="{00000000-0008-0000-1100-000098514B00}"/>
            </a:ext>
          </a:extLst>
        </xdr:cNvPr>
        <xdr:cNvGrpSpPr>
          <a:grpSpLocks/>
        </xdr:cNvGrpSpPr>
      </xdr:nvGrpSpPr>
      <xdr:grpSpPr bwMode="auto">
        <a:xfrm>
          <a:off x="4086225" y="10029825"/>
          <a:ext cx="266700" cy="0"/>
          <a:chOff x="466" y="3952"/>
          <a:chExt cx="28" cy="16"/>
        </a:xfrm>
      </xdr:grpSpPr>
      <xdr:sp macro="" textlink="">
        <xdr:nvSpPr>
          <xdr:cNvPr id="4936392" name="Line 7130">
            <a:extLst>
              <a:ext uri="{FF2B5EF4-FFF2-40B4-BE49-F238E27FC236}">
                <a16:creationId xmlns:a16="http://schemas.microsoft.com/office/drawing/2014/main" id="{00000000-0008-0000-1100-0000C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93" name="Line 7131">
            <a:extLst>
              <a:ext uri="{FF2B5EF4-FFF2-40B4-BE49-F238E27FC236}">
                <a16:creationId xmlns:a16="http://schemas.microsoft.com/office/drawing/2014/main" id="{00000000-0008-0000-1100-0000C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936089" name="Group 7132">
          <a:extLst>
            <a:ext uri="{FF2B5EF4-FFF2-40B4-BE49-F238E27FC236}">
              <a16:creationId xmlns:a16="http://schemas.microsoft.com/office/drawing/2014/main" id="{00000000-0008-0000-1100-000099514B00}"/>
            </a:ext>
          </a:extLst>
        </xdr:cNvPr>
        <xdr:cNvGrpSpPr>
          <a:grpSpLocks/>
        </xdr:cNvGrpSpPr>
      </xdr:nvGrpSpPr>
      <xdr:grpSpPr bwMode="auto">
        <a:xfrm>
          <a:off x="4067175" y="10029825"/>
          <a:ext cx="266700" cy="0"/>
          <a:chOff x="466" y="3952"/>
          <a:chExt cx="28" cy="16"/>
        </a:xfrm>
      </xdr:grpSpPr>
      <xdr:sp macro="" textlink="">
        <xdr:nvSpPr>
          <xdr:cNvPr id="4936390" name="Line 7133">
            <a:extLst>
              <a:ext uri="{FF2B5EF4-FFF2-40B4-BE49-F238E27FC236}">
                <a16:creationId xmlns:a16="http://schemas.microsoft.com/office/drawing/2014/main" id="{00000000-0008-0000-1100-0000C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91" name="Line 7134">
            <a:extLst>
              <a:ext uri="{FF2B5EF4-FFF2-40B4-BE49-F238E27FC236}">
                <a16:creationId xmlns:a16="http://schemas.microsoft.com/office/drawing/2014/main" id="{00000000-0008-0000-1100-0000C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936090" name="Group 7135">
          <a:extLst>
            <a:ext uri="{FF2B5EF4-FFF2-40B4-BE49-F238E27FC236}">
              <a16:creationId xmlns:a16="http://schemas.microsoft.com/office/drawing/2014/main" id="{00000000-0008-0000-1100-00009A514B00}"/>
            </a:ext>
          </a:extLst>
        </xdr:cNvPr>
        <xdr:cNvGrpSpPr>
          <a:grpSpLocks/>
        </xdr:cNvGrpSpPr>
      </xdr:nvGrpSpPr>
      <xdr:grpSpPr bwMode="auto">
        <a:xfrm>
          <a:off x="4057650" y="10029825"/>
          <a:ext cx="266700" cy="0"/>
          <a:chOff x="466" y="3952"/>
          <a:chExt cx="28" cy="16"/>
        </a:xfrm>
      </xdr:grpSpPr>
      <xdr:sp macro="" textlink="">
        <xdr:nvSpPr>
          <xdr:cNvPr id="4936388" name="Line 7136">
            <a:extLst>
              <a:ext uri="{FF2B5EF4-FFF2-40B4-BE49-F238E27FC236}">
                <a16:creationId xmlns:a16="http://schemas.microsoft.com/office/drawing/2014/main" id="{00000000-0008-0000-1100-0000C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89" name="Line 7137">
            <a:extLst>
              <a:ext uri="{FF2B5EF4-FFF2-40B4-BE49-F238E27FC236}">
                <a16:creationId xmlns:a16="http://schemas.microsoft.com/office/drawing/2014/main" id="{00000000-0008-0000-1100-0000C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91" name="Group 7138">
          <a:extLst>
            <a:ext uri="{FF2B5EF4-FFF2-40B4-BE49-F238E27FC236}">
              <a16:creationId xmlns:a16="http://schemas.microsoft.com/office/drawing/2014/main" id="{00000000-0008-0000-1100-00009B514B00}"/>
            </a:ext>
          </a:extLst>
        </xdr:cNvPr>
        <xdr:cNvGrpSpPr>
          <a:grpSpLocks/>
        </xdr:cNvGrpSpPr>
      </xdr:nvGrpSpPr>
      <xdr:grpSpPr bwMode="auto">
        <a:xfrm>
          <a:off x="4114800" y="10029825"/>
          <a:ext cx="238125" cy="0"/>
          <a:chOff x="466" y="3952"/>
          <a:chExt cx="28" cy="16"/>
        </a:xfrm>
      </xdr:grpSpPr>
      <xdr:sp macro="" textlink="">
        <xdr:nvSpPr>
          <xdr:cNvPr id="4936386" name="Line 7139">
            <a:extLst>
              <a:ext uri="{FF2B5EF4-FFF2-40B4-BE49-F238E27FC236}">
                <a16:creationId xmlns:a16="http://schemas.microsoft.com/office/drawing/2014/main" id="{00000000-0008-0000-1100-0000C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87" name="Line 7140">
            <a:extLst>
              <a:ext uri="{FF2B5EF4-FFF2-40B4-BE49-F238E27FC236}">
                <a16:creationId xmlns:a16="http://schemas.microsoft.com/office/drawing/2014/main" id="{00000000-0008-0000-1100-0000C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92" name="Group 7141">
          <a:extLst>
            <a:ext uri="{FF2B5EF4-FFF2-40B4-BE49-F238E27FC236}">
              <a16:creationId xmlns:a16="http://schemas.microsoft.com/office/drawing/2014/main" id="{00000000-0008-0000-1100-00009C514B00}"/>
            </a:ext>
          </a:extLst>
        </xdr:cNvPr>
        <xdr:cNvGrpSpPr>
          <a:grpSpLocks/>
        </xdr:cNvGrpSpPr>
      </xdr:nvGrpSpPr>
      <xdr:grpSpPr bwMode="auto">
        <a:xfrm>
          <a:off x="4114800" y="10029825"/>
          <a:ext cx="238125" cy="0"/>
          <a:chOff x="466" y="3952"/>
          <a:chExt cx="28" cy="16"/>
        </a:xfrm>
      </xdr:grpSpPr>
      <xdr:sp macro="" textlink="">
        <xdr:nvSpPr>
          <xdr:cNvPr id="4936384" name="Line 7142">
            <a:extLst>
              <a:ext uri="{FF2B5EF4-FFF2-40B4-BE49-F238E27FC236}">
                <a16:creationId xmlns:a16="http://schemas.microsoft.com/office/drawing/2014/main" id="{00000000-0008-0000-1100-0000C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85" name="Line 7143">
            <a:extLst>
              <a:ext uri="{FF2B5EF4-FFF2-40B4-BE49-F238E27FC236}">
                <a16:creationId xmlns:a16="http://schemas.microsoft.com/office/drawing/2014/main" id="{00000000-0008-0000-1100-0000C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93" name="Group 7144">
          <a:extLst>
            <a:ext uri="{FF2B5EF4-FFF2-40B4-BE49-F238E27FC236}">
              <a16:creationId xmlns:a16="http://schemas.microsoft.com/office/drawing/2014/main" id="{00000000-0008-0000-1100-00009D514B00}"/>
            </a:ext>
          </a:extLst>
        </xdr:cNvPr>
        <xdr:cNvGrpSpPr>
          <a:grpSpLocks/>
        </xdr:cNvGrpSpPr>
      </xdr:nvGrpSpPr>
      <xdr:grpSpPr bwMode="auto">
        <a:xfrm>
          <a:off x="4114800" y="10029825"/>
          <a:ext cx="238125" cy="0"/>
          <a:chOff x="466" y="3952"/>
          <a:chExt cx="28" cy="16"/>
        </a:xfrm>
      </xdr:grpSpPr>
      <xdr:sp macro="" textlink="">
        <xdr:nvSpPr>
          <xdr:cNvPr id="4936382" name="Line 7145">
            <a:extLst>
              <a:ext uri="{FF2B5EF4-FFF2-40B4-BE49-F238E27FC236}">
                <a16:creationId xmlns:a16="http://schemas.microsoft.com/office/drawing/2014/main" id="{00000000-0008-0000-1100-0000B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83" name="Line 7146">
            <a:extLst>
              <a:ext uri="{FF2B5EF4-FFF2-40B4-BE49-F238E27FC236}">
                <a16:creationId xmlns:a16="http://schemas.microsoft.com/office/drawing/2014/main" id="{00000000-0008-0000-1100-0000B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94" name="Group 7147">
          <a:extLst>
            <a:ext uri="{FF2B5EF4-FFF2-40B4-BE49-F238E27FC236}">
              <a16:creationId xmlns:a16="http://schemas.microsoft.com/office/drawing/2014/main" id="{00000000-0008-0000-1100-00009E514B00}"/>
            </a:ext>
          </a:extLst>
        </xdr:cNvPr>
        <xdr:cNvGrpSpPr>
          <a:grpSpLocks/>
        </xdr:cNvGrpSpPr>
      </xdr:nvGrpSpPr>
      <xdr:grpSpPr bwMode="auto">
        <a:xfrm>
          <a:off x="4114800" y="10029825"/>
          <a:ext cx="238125" cy="0"/>
          <a:chOff x="466" y="3952"/>
          <a:chExt cx="28" cy="16"/>
        </a:xfrm>
      </xdr:grpSpPr>
      <xdr:sp macro="" textlink="">
        <xdr:nvSpPr>
          <xdr:cNvPr id="4936380" name="Line 7148">
            <a:extLst>
              <a:ext uri="{FF2B5EF4-FFF2-40B4-BE49-F238E27FC236}">
                <a16:creationId xmlns:a16="http://schemas.microsoft.com/office/drawing/2014/main" id="{00000000-0008-0000-1100-0000B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81" name="Line 7149">
            <a:extLst>
              <a:ext uri="{FF2B5EF4-FFF2-40B4-BE49-F238E27FC236}">
                <a16:creationId xmlns:a16="http://schemas.microsoft.com/office/drawing/2014/main" id="{00000000-0008-0000-1100-0000B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95" name="Group 7150">
          <a:extLst>
            <a:ext uri="{FF2B5EF4-FFF2-40B4-BE49-F238E27FC236}">
              <a16:creationId xmlns:a16="http://schemas.microsoft.com/office/drawing/2014/main" id="{00000000-0008-0000-1100-00009F514B00}"/>
            </a:ext>
          </a:extLst>
        </xdr:cNvPr>
        <xdr:cNvGrpSpPr>
          <a:grpSpLocks/>
        </xdr:cNvGrpSpPr>
      </xdr:nvGrpSpPr>
      <xdr:grpSpPr bwMode="auto">
        <a:xfrm>
          <a:off x="4114800" y="10029825"/>
          <a:ext cx="238125" cy="0"/>
          <a:chOff x="466" y="3952"/>
          <a:chExt cx="28" cy="16"/>
        </a:xfrm>
      </xdr:grpSpPr>
      <xdr:sp macro="" textlink="">
        <xdr:nvSpPr>
          <xdr:cNvPr id="4936378" name="Line 7151">
            <a:extLst>
              <a:ext uri="{FF2B5EF4-FFF2-40B4-BE49-F238E27FC236}">
                <a16:creationId xmlns:a16="http://schemas.microsoft.com/office/drawing/2014/main" id="{00000000-0008-0000-1100-0000B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79" name="Line 7152">
            <a:extLst>
              <a:ext uri="{FF2B5EF4-FFF2-40B4-BE49-F238E27FC236}">
                <a16:creationId xmlns:a16="http://schemas.microsoft.com/office/drawing/2014/main" id="{00000000-0008-0000-1100-0000B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096" name="Group 7153">
          <a:extLst>
            <a:ext uri="{FF2B5EF4-FFF2-40B4-BE49-F238E27FC236}">
              <a16:creationId xmlns:a16="http://schemas.microsoft.com/office/drawing/2014/main" id="{00000000-0008-0000-1100-0000A0514B00}"/>
            </a:ext>
          </a:extLst>
        </xdr:cNvPr>
        <xdr:cNvGrpSpPr>
          <a:grpSpLocks/>
        </xdr:cNvGrpSpPr>
      </xdr:nvGrpSpPr>
      <xdr:grpSpPr bwMode="auto">
        <a:xfrm>
          <a:off x="4114800" y="10029825"/>
          <a:ext cx="238125" cy="0"/>
          <a:chOff x="466" y="3952"/>
          <a:chExt cx="28" cy="16"/>
        </a:xfrm>
      </xdr:grpSpPr>
      <xdr:sp macro="" textlink="">
        <xdr:nvSpPr>
          <xdr:cNvPr id="4936376" name="Line 7154">
            <a:extLst>
              <a:ext uri="{FF2B5EF4-FFF2-40B4-BE49-F238E27FC236}">
                <a16:creationId xmlns:a16="http://schemas.microsoft.com/office/drawing/2014/main" id="{00000000-0008-0000-1100-0000B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77" name="Line 7155">
            <a:extLst>
              <a:ext uri="{FF2B5EF4-FFF2-40B4-BE49-F238E27FC236}">
                <a16:creationId xmlns:a16="http://schemas.microsoft.com/office/drawing/2014/main" id="{00000000-0008-0000-1100-0000B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6097" name="Group 7156">
          <a:extLst>
            <a:ext uri="{FF2B5EF4-FFF2-40B4-BE49-F238E27FC236}">
              <a16:creationId xmlns:a16="http://schemas.microsoft.com/office/drawing/2014/main" id="{00000000-0008-0000-1100-0000A1514B00}"/>
            </a:ext>
          </a:extLst>
        </xdr:cNvPr>
        <xdr:cNvGrpSpPr>
          <a:grpSpLocks/>
        </xdr:cNvGrpSpPr>
      </xdr:nvGrpSpPr>
      <xdr:grpSpPr bwMode="auto">
        <a:xfrm>
          <a:off x="3990975" y="10029825"/>
          <a:ext cx="228600" cy="0"/>
          <a:chOff x="466" y="3952"/>
          <a:chExt cx="28" cy="16"/>
        </a:xfrm>
      </xdr:grpSpPr>
      <xdr:sp macro="" textlink="">
        <xdr:nvSpPr>
          <xdr:cNvPr id="4936374" name="Line 7157">
            <a:extLst>
              <a:ext uri="{FF2B5EF4-FFF2-40B4-BE49-F238E27FC236}">
                <a16:creationId xmlns:a16="http://schemas.microsoft.com/office/drawing/2014/main" id="{00000000-0008-0000-1100-0000B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75" name="Line 7158">
            <a:extLst>
              <a:ext uri="{FF2B5EF4-FFF2-40B4-BE49-F238E27FC236}">
                <a16:creationId xmlns:a16="http://schemas.microsoft.com/office/drawing/2014/main" id="{00000000-0008-0000-1100-0000B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98" name="Group 7159">
          <a:extLst>
            <a:ext uri="{FF2B5EF4-FFF2-40B4-BE49-F238E27FC236}">
              <a16:creationId xmlns:a16="http://schemas.microsoft.com/office/drawing/2014/main" id="{00000000-0008-0000-1100-0000A2514B00}"/>
            </a:ext>
          </a:extLst>
        </xdr:cNvPr>
        <xdr:cNvGrpSpPr>
          <a:grpSpLocks/>
        </xdr:cNvGrpSpPr>
      </xdr:nvGrpSpPr>
      <xdr:grpSpPr bwMode="auto">
        <a:xfrm>
          <a:off x="4114800" y="10029825"/>
          <a:ext cx="228600" cy="0"/>
          <a:chOff x="466" y="3952"/>
          <a:chExt cx="28" cy="16"/>
        </a:xfrm>
      </xdr:grpSpPr>
      <xdr:sp macro="" textlink="">
        <xdr:nvSpPr>
          <xdr:cNvPr id="4936372" name="Line 7160">
            <a:extLst>
              <a:ext uri="{FF2B5EF4-FFF2-40B4-BE49-F238E27FC236}">
                <a16:creationId xmlns:a16="http://schemas.microsoft.com/office/drawing/2014/main" id="{00000000-0008-0000-1100-0000B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73" name="Line 7161">
            <a:extLst>
              <a:ext uri="{FF2B5EF4-FFF2-40B4-BE49-F238E27FC236}">
                <a16:creationId xmlns:a16="http://schemas.microsoft.com/office/drawing/2014/main" id="{00000000-0008-0000-1100-0000B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099" name="Group 7162">
          <a:extLst>
            <a:ext uri="{FF2B5EF4-FFF2-40B4-BE49-F238E27FC236}">
              <a16:creationId xmlns:a16="http://schemas.microsoft.com/office/drawing/2014/main" id="{00000000-0008-0000-1100-0000A3514B00}"/>
            </a:ext>
          </a:extLst>
        </xdr:cNvPr>
        <xdr:cNvGrpSpPr>
          <a:grpSpLocks/>
        </xdr:cNvGrpSpPr>
      </xdr:nvGrpSpPr>
      <xdr:grpSpPr bwMode="auto">
        <a:xfrm>
          <a:off x="4114800" y="10029825"/>
          <a:ext cx="228600" cy="0"/>
          <a:chOff x="466" y="3952"/>
          <a:chExt cx="28" cy="16"/>
        </a:xfrm>
      </xdr:grpSpPr>
      <xdr:sp macro="" textlink="">
        <xdr:nvSpPr>
          <xdr:cNvPr id="4936370" name="Line 7163">
            <a:extLst>
              <a:ext uri="{FF2B5EF4-FFF2-40B4-BE49-F238E27FC236}">
                <a16:creationId xmlns:a16="http://schemas.microsoft.com/office/drawing/2014/main" id="{00000000-0008-0000-1100-0000B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71" name="Line 7164">
            <a:extLst>
              <a:ext uri="{FF2B5EF4-FFF2-40B4-BE49-F238E27FC236}">
                <a16:creationId xmlns:a16="http://schemas.microsoft.com/office/drawing/2014/main" id="{00000000-0008-0000-1100-0000B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00" name="Group 7165">
          <a:extLst>
            <a:ext uri="{FF2B5EF4-FFF2-40B4-BE49-F238E27FC236}">
              <a16:creationId xmlns:a16="http://schemas.microsoft.com/office/drawing/2014/main" id="{00000000-0008-0000-1100-0000A4514B00}"/>
            </a:ext>
          </a:extLst>
        </xdr:cNvPr>
        <xdr:cNvGrpSpPr>
          <a:grpSpLocks/>
        </xdr:cNvGrpSpPr>
      </xdr:nvGrpSpPr>
      <xdr:grpSpPr bwMode="auto">
        <a:xfrm>
          <a:off x="4114800" y="10029825"/>
          <a:ext cx="238125" cy="0"/>
          <a:chOff x="466" y="3952"/>
          <a:chExt cx="28" cy="16"/>
        </a:xfrm>
      </xdr:grpSpPr>
      <xdr:sp macro="" textlink="">
        <xdr:nvSpPr>
          <xdr:cNvPr id="4936368" name="Line 7166">
            <a:extLst>
              <a:ext uri="{FF2B5EF4-FFF2-40B4-BE49-F238E27FC236}">
                <a16:creationId xmlns:a16="http://schemas.microsoft.com/office/drawing/2014/main" id="{00000000-0008-0000-1100-0000B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69" name="Line 7167">
            <a:extLst>
              <a:ext uri="{FF2B5EF4-FFF2-40B4-BE49-F238E27FC236}">
                <a16:creationId xmlns:a16="http://schemas.microsoft.com/office/drawing/2014/main" id="{00000000-0008-0000-1100-0000B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01" name="Group 7168">
          <a:extLst>
            <a:ext uri="{FF2B5EF4-FFF2-40B4-BE49-F238E27FC236}">
              <a16:creationId xmlns:a16="http://schemas.microsoft.com/office/drawing/2014/main" id="{00000000-0008-0000-1100-0000A5514B00}"/>
            </a:ext>
          </a:extLst>
        </xdr:cNvPr>
        <xdr:cNvGrpSpPr>
          <a:grpSpLocks/>
        </xdr:cNvGrpSpPr>
      </xdr:nvGrpSpPr>
      <xdr:grpSpPr bwMode="auto">
        <a:xfrm>
          <a:off x="4114800" y="10029825"/>
          <a:ext cx="228600" cy="0"/>
          <a:chOff x="466" y="3952"/>
          <a:chExt cx="28" cy="16"/>
        </a:xfrm>
      </xdr:grpSpPr>
      <xdr:sp macro="" textlink="">
        <xdr:nvSpPr>
          <xdr:cNvPr id="4936366" name="Line 7169">
            <a:extLst>
              <a:ext uri="{FF2B5EF4-FFF2-40B4-BE49-F238E27FC236}">
                <a16:creationId xmlns:a16="http://schemas.microsoft.com/office/drawing/2014/main" id="{00000000-0008-0000-1100-0000A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67" name="Line 7170">
            <a:extLst>
              <a:ext uri="{FF2B5EF4-FFF2-40B4-BE49-F238E27FC236}">
                <a16:creationId xmlns:a16="http://schemas.microsoft.com/office/drawing/2014/main" id="{00000000-0008-0000-1100-0000A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02" name="Group 7171">
          <a:extLst>
            <a:ext uri="{FF2B5EF4-FFF2-40B4-BE49-F238E27FC236}">
              <a16:creationId xmlns:a16="http://schemas.microsoft.com/office/drawing/2014/main" id="{00000000-0008-0000-1100-0000A6514B00}"/>
            </a:ext>
          </a:extLst>
        </xdr:cNvPr>
        <xdr:cNvGrpSpPr>
          <a:grpSpLocks/>
        </xdr:cNvGrpSpPr>
      </xdr:nvGrpSpPr>
      <xdr:grpSpPr bwMode="auto">
        <a:xfrm>
          <a:off x="4114800" y="10029825"/>
          <a:ext cx="228600" cy="0"/>
          <a:chOff x="466" y="3952"/>
          <a:chExt cx="28" cy="16"/>
        </a:xfrm>
      </xdr:grpSpPr>
      <xdr:sp macro="" textlink="">
        <xdr:nvSpPr>
          <xdr:cNvPr id="4936364" name="Line 7172">
            <a:extLst>
              <a:ext uri="{FF2B5EF4-FFF2-40B4-BE49-F238E27FC236}">
                <a16:creationId xmlns:a16="http://schemas.microsoft.com/office/drawing/2014/main" id="{00000000-0008-0000-1100-0000A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65" name="Line 7173">
            <a:extLst>
              <a:ext uri="{FF2B5EF4-FFF2-40B4-BE49-F238E27FC236}">
                <a16:creationId xmlns:a16="http://schemas.microsoft.com/office/drawing/2014/main" id="{00000000-0008-0000-1100-0000A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03" name="Group 7174">
          <a:extLst>
            <a:ext uri="{FF2B5EF4-FFF2-40B4-BE49-F238E27FC236}">
              <a16:creationId xmlns:a16="http://schemas.microsoft.com/office/drawing/2014/main" id="{00000000-0008-0000-1100-0000A7514B00}"/>
            </a:ext>
          </a:extLst>
        </xdr:cNvPr>
        <xdr:cNvGrpSpPr>
          <a:grpSpLocks/>
        </xdr:cNvGrpSpPr>
      </xdr:nvGrpSpPr>
      <xdr:grpSpPr bwMode="auto">
        <a:xfrm>
          <a:off x="4114800" y="10029825"/>
          <a:ext cx="238125" cy="0"/>
          <a:chOff x="466" y="3952"/>
          <a:chExt cx="28" cy="16"/>
        </a:xfrm>
      </xdr:grpSpPr>
      <xdr:sp macro="" textlink="">
        <xdr:nvSpPr>
          <xdr:cNvPr id="4936362" name="Line 7175">
            <a:extLst>
              <a:ext uri="{FF2B5EF4-FFF2-40B4-BE49-F238E27FC236}">
                <a16:creationId xmlns:a16="http://schemas.microsoft.com/office/drawing/2014/main" id="{00000000-0008-0000-1100-0000A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63" name="Line 7176">
            <a:extLst>
              <a:ext uri="{FF2B5EF4-FFF2-40B4-BE49-F238E27FC236}">
                <a16:creationId xmlns:a16="http://schemas.microsoft.com/office/drawing/2014/main" id="{00000000-0008-0000-1100-0000A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04" name="Group 7177">
          <a:extLst>
            <a:ext uri="{FF2B5EF4-FFF2-40B4-BE49-F238E27FC236}">
              <a16:creationId xmlns:a16="http://schemas.microsoft.com/office/drawing/2014/main" id="{00000000-0008-0000-1100-0000A8514B00}"/>
            </a:ext>
          </a:extLst>
        </xdr:cNvPr>
        <xdr:cNvGrpSpPr>
          <a:grpSpLocks/>
        </xdr:cNvGrpSpPr>
      </xdr:nvGrpSpPr>
      <xdr:grpSpPr bwMode="auto">
        <a:xfrm>
          <a:off x="4695825" y="10029825"/>
          <a:ext cx="266700" cy="0"/>
          <a:chOff x="466" y="3952"/>
          <a:chExt cx="28" cy="16"/>
        </a:xfrm>
      </xdr:grpSpPr>
      <xdr:sp macro="" textlink="">
        <xdr:nvSpPr>
          <xdr:cNvPr id="4936360" name="Line 7178">
            <a:extLst>
              <a:ext uri="{FF2B5EF4-FFF2-40B4-BE49-F238E27FC236}">
                <a16:creationId xmlns:a16="http://schemas.microsoft.com/office/drawing/2014/main" id="{00000000-0008-0000-1100-0000A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61" name="Line 7179">
            <a:extLst>
              <a:ext uri="{FF2B5EF4-FFF2-40B4-BE49-F238E27FC236}">
                <a16:creationId xmlns:a16="http://schemas.microsoft.com/office/drawing/2014/main" id="{00000000-0008-0000-1100-0000A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05" name="Group 7180">
          <a:extLst>
            <a:ext uri="{FF2B5EF4-FFF2-40B4-BE49-F238E27FC236}">
              <a16:creationId xmlns:a16="http://schemas.microsoft.com/office/drawing/2014/main" id="{00000000-0008-0000-1100-0000A9514B00}"/>
            </a:ext>
          </a:extLst>
        </xdr:cNvPr>
        <xdr:cNvGrpSpPr>
          <a:grpSpLocks/>
        </xdr:cNvGrpSpPr>
      </xdr:nvGrpSpPr>
      <xdr:grpSpPr bwMode="auto">
        <a:xfrm>
          <a:off x="4695825" y="10029825"/>
          <a:ext cx="266700" cy="0"/>
          <a:chOff x="466" y="3952"/>
          <a:chExt cx="28" cy="16"/>
        </a:xfrm>
      </xdr:grpSpPr>
      <xdr:sp macro="" textlink="">
        <xdr:nvSpPr>
          <xdr:cNvPr id="4936358" name="Line 7181">
            <a:extLst>
              <a:ext uri="{FF2B5EF4-FFF2-40B4-BE49-F238E27FC236}">
                <a16:creationId xmlns:a16="http://schemas.microsoft.com/office/drawing/2014/main" id="{00000000-0008-0000-1100-0000A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59" name="Line 7182">
            <a:extLst>
              <a:ext uri="{FF2B5EF4-FFF2-40B4-BE49-F238E27FC236}">
                <a16:creationId xmlns:a16="http://schemas.microsoft.com/office/drawing/2014/main" id="{00000000-0008-0000-1100-0000A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06" name="Group 7183">
          <a:extLst>
            <a:ext uri="{FF2B5EF4-FFF2-40B4-BE49-F238E27FC236}">
              <a16:creationId xmlns:a16="http://schemas.microsoft.com/office/drawing/2014/main" id="{00000000-0008-0000-1100-0000AA514B00}"/>
            </a:ext>
          </a:extLst>
        </xdr:cNvPr>
        <xdr:cNvGrpSpPr>
          <a:grpSpLocks/>
        </xdr:cNvGrpSpPr>
      </xdr:nvGrpSpPr>
      <xdr:grpSpPr bwMode="auto">
        <a:xfrm>
          <a:off x="4695825" y="10029825"/>
          <a:ext cx="266700" cy="0"/>
          <a:chOff x="466" y="3952"/>
          <a:chExt cx="28" cy="16"/>
        </a:xfrm>
      </xdr:grpSpPr>
      <xdr:sp macro="" textlink="">
        <xdr:nvSpPr>
          <xdr:cNvPr id="4936356" name="Line 7184">
            <a:extLst>
              <a:ext uri="{FF2B5EF4-FFF2-40B4-BE49-F238E27FC236}">
                <a16:creationId xmlns:a16="http://schemas.microsoft.com/office/drawing/2014/main" id="{00000000-0008-0000-1100-0000A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57" name="Line 7185">
            <a:extLst>
              <a:ext uri="{FF2B5EF4-FFF2-40B4-BE49-F238E27FC236}">
                <a16:creationId xmlns:a16="http://schemas.microsoft.com/office/drawing/2014/main" id="{00000000-0008-0000-1100-0000A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07" name="Group 7186">
          <a:extLst>
            <a:ext uri="{FF2B5EF4-FFF2-40B4-BE49-F238E27FC236}">
              <a16:creationId xmlns:a16="http://schemas.microsoft.com/office/drawing/2014/main" id="{00000000-0008-0000-1100-0000AB514B00}"/>
            </a:ext>
          </a:extLst>
        </xdr:cNvPr>
        <xdr:cNvGrpSpPr>
          <a:grpSpLocks/>
        </xdr:cNvGrpSpPr>
      </xdr:nvGrpSpPr>
      <xdr:grpSpPr bwMode="auto">
        <a:xfrm>
          <a:off x="5476875" y="10029825"/>
          <a:ext cx="266700" cy="0"/>
          <a:chOff x="466" y="3952"/>
          <a:chExt cx="28" cy="16"/>
        </a:xfrm>
      </xdr:grpSpPr>
      <xdr:sp macro="" textlink="">
        <xdr:nvSpPr>
          <xdr:cNvPr id="4936354" name="Line 7187">
            <a:extLst>
              <a:ext uri="{FF2B5EF4-FFF2-40B4-BE49-F238E27FC236}">
                <a16:creationId xmlns:a16="http://schemas.microsoft.com/office/drawing/2014/main" id="{00000000-0008-0000-1100-0000A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55" name="Line 7188">
            <a:extLst>
              <a:ext uri="{FF2B5EF4-FFF2-40B4-BE49-F238E27FC236}">
                <a16:creationId xmlns:a16="http://schemas.microsoft.com/office/drawing/2014/main" id="{00000000-0008-0000-1100-0000A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08" name="Group 7189">
          <a:extLst>
            <a:ext uri="{FF2B5EF4-FFF2-40B4-BE49-F238E27FC236}">
              <a16:creationId xmlns:a16="http://schemas.microsoft.com/office/drawing/2014/main" id="{00000000-0008-0000-1100-0000AC514B00}"/>
            </a:ext>
          </a:extLst>
        </xdr:cNvPr>
        <xdr:cNvGrpSpPr>
          <a:grpSpLocks/>
        </xdr:cNvGrpSpPr>
      </xdr:nvGrpSpPr>
      <xdr:grpSpPr bwMode="auto">
        <a:xfrm>
          <a:off x="5476875" y="10029825"/>
          <a:ext cx="266700" cy="0"/>
          <a:chOff x="466" y="3952"/>
          <a:chExt cx="28" cy="16"/>
        </a:xfrm>
      </xdr:grpSpPr>
      <xdr:sp macro="" textlink="">
        <xdr:nvSpPr>
          <xdr:cNvPr id="4936352" name="Line 7190">
            <a:extLst>
              <a:ext uri="{FF2B5EF4-FFF2-40B4-BE49-F238E27FC236}">
                <a16:creationId xmlns:a16="http://schemas.microsoft.com/office/drawing/2014/main" id="{00000000-0008-0000-1100-0000A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53" name="Line 7191">
            <a:extLst>
              <a:ext uri="{FF2B5EF4-FFF2-40B4-BE49-F238E27FC236}">
                <a16:creationId xmlns:a16="http://schemas.microsoft.com/office/drawing/2014/main" id="{00000000-0008-0000-1100-0000A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09" name="Group 7192">
          <a:extLst>
            <a:ext uri="{FF2B5EF4-FFF2-40B4-BE49-F238E27FC236}">
              <a16:creationId xmlns:a16="http://schemas.microsoft.com/office/drawing/2014/main" id="{00000000-0008-0000-1100-0000AD514B00}"/>
            </a:ext>
          </a:extLst>
        </xdr:cNvPr>
        <xdr:cNvGrpSpPr>
          <a:grpSpLocks/>
        </xdr:cNvGrpSpPr>
      </xdr:nvGrpSpPr>
      <xdr:grpSpPr bwMode="auto">
        <a:xfrm>
          <a:off x="5476875" y="10029825"/>
          <a:ext cx="266700" cy="0"/>
          <a:chOff x="466" y="3952"/>
          <a:chExt cx="28" cy="16"/>
        </a:xfrm>
      </xdr:grpSpPr>
      <xdr:sp macro="" textlink="">
        <xdr:nvSpPr>
          <xdr:cNvPr id="4936350" name="Line 7193">
            <a:extLst>
              <a:ext uri="{FF2B5EF4-FFF2-40B4-BE49-F238E27FC236}">
                <a16:creationId xmlns:a16="http://schemas.microsoft.com/office/drawing/2014/main" id="{00000000-0008-0000-1100-00009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51" name="Line 7194">
            <a:extLst>
              <a:ext uri="{FF2B5EF4-FFF2-40B4-BE49-F238E27FC236}">
                <a16:creationId xmlns:a16="http://schemas.microsoft.com/office/drawing/2014/main" id="{00000000-0008-0000-1100-00009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10" name="Group 7195">
          <a:extLst>
            <a:ext uri="{FF2B5EF4-FFF2-40B4-BE49-F238E27FC236}">
              <a16:creationId xmlns:a16="http://schemas.microsoft.com/office/drawing/2014/main" id="{00000000-0008-0000-1100-0000AE514B00}"/>
            </a:ext>
          </a:extLst>
        </xdr:cNvPr>
        <xdr:cNvGrpSpPr>
          <a:grpSpLocks/>
        </xdr:cNvGrpSpPr>
      </xdr:nvGrpSpPr>
      <xdr:grpSpPr bwMode="auto">
        <a:xfrm>
          <a:off x="5476875" y="10029825"/>
          <a:ext cx="266700" cy="0"/>
          <a:chOff x="466" y="3952"/>
          <a:chExt cx="28" cy="16"/>
        </a:xfrm>
      </xdr:grpSpPr>
      <xdr:sp macro="" textlink="">
        <xdr:nvSpPr>
          <xdr:cNvPr id="4936348" name="Line 7196">
            <a:extLst>
              <a:ext uri="{FF2B5EF4-FFF2-40B4-BE49-F238E27FC236}">
                <a16:creationId xmlns:a16="http://schemas.microsoft.com/office/drawing/2014/main" id="{00000000-0008-0000-1100-00009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49" name="Line 7197">
            <a:extLst>
              <a:ext uri="{FF2B5EF4-FFF2-40B4-BE49-F238E27FC236}">
                <a16:creationId xmlns:a16="http://schemas.microsoft.com/office/drawing/2014/main" id="{00000000-0008-0000-1100-00009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11" name="Group 7198">
          <a:extLst>
            <a:ext uri="{FF2B5EF4-FFF2-40B4-BE49-F238E27FC236}">
              <a16:creationId xmlns:a16="http://schemas.microsoft.com/office/drawing/2014/main" id="{00000000-0008-0000-1100-0000AF514B00}"/>
            </a:ext>
          </a:extLst>
        </xdr:cNvPr>
        <xdr:cNvGrpSpPr>
          <a:grpSpLocks/>
        </xdr:cNvGrpSpPr>
      </xdr:nvGrpSpPr>
      <xdr:grpSpPr bwMode="auto">
        <a:xfrm>
          <a:off x="5476875" y="10029825"/>
          <a:ext cx="266700" cy="0"/>
          <a:chOff x="466" y="3952"/>
          <a:chExt cx="28" cy="16"/>
        </a:xfrm>
      </xdr:grpSpPr>
      <xdr:sp macro="" textlink="">
        <xdr:nvSpPr>
          <xdr:cNvPr id="4936346" name="Line 7199">
            <a:extLst>
              <a:ext uri="{FF2B5EF4-FFF2-40B4-BE49-F238E27FC236}">
                <a16:creationId xmlns:a16="http://schemas.microsoft.com/office/drawing/2014/main" id="{00000000-0008-0000-1100-00009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47" name="Line 7200">
            <a:extLst>
              <a:ext uri="{FF2B5EF4-FFF2-40B4-BE49-F238E27FC236}">
                <a16:creationId xmlns:a16="http://schemas.microsoft.com/office/drawing/2014/main" id="{00000000-0008-0000-1100-00009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12" name="Group 7201">
          <a:extLst>
            <a:ext uri="{FF2B5EF4-FFF2-40B4-BE49-F238E27FC236}">
              <a16:creationId xmlns:a16="http://schemas.microsoft.com/office/drawing/2014/main" id="{00000000-0008-0000-1100-0000B0514B00}"/>
            </a:ext>
          </a:extLst>
        </xdr:cNvPr>
        <xdr:cNvGrpSpPr>
          <a:grpSpLocks/>
        </xdr:cNvGrpSpPr>
      </xdr:nvGrpSpPr>
      <xdr:grpSpPr bwMode="auto">
        <a:xfrm>
          <a:off x="4114800" y="10029825"/>
          <a:ext cx="228600" cy="0"/>
          <a:chOff x="466" y="3952"/>
          <a:chExt cx="28" cy="16"/>
        </a:xfrm>
      </xdr:grpSpPr>
      <xdr:sp macro="" textlink="">
        <xdr:nvSpPr>
          <xdr:cNvPr id="4936344" name="Line 7202">
            <a:extLst>
              <a:ext uri="{FF2B5EF4-FFF2-40B4-BE49-F238E27FC236}">
                <a16:creationId xmlns:a16="http://schemas.microsoft.com/office/drawing/2014/main" id="{00000000-0008-0000-1100-00009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45" name="Line 7203">
            <a:extLst>
              <a:ext uri="{FF2B5EF4-FFF2-40B4-BE49-F238E27FC236}">
                <a16:creationId xmlns:a16="http://schemas.microsoft.com/office/drawing/2014/main" id="{00000000-0008-0000-1100-00009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13" name="Group 7204">
          <a:extLst>
            <a:ext uri="{FF2B5EF4-FFF2-40B4-BE49-F238E27FC236}">
              <a16:creationId xmlns:a16="http://schemas.microsoft.com/office/drawing/2014/main" id="{00000000-0008-0000-1100-0000B1514B00}"/>
            </a:ext>
          </a:extLst>
        </xdr:cNvPr>
        <xdr:cNvGrpSpPr>
          <a:grpSpLocks/>
        </xdr:cNvGrpSpPr>
      </xdr:nvGrpSpPr>
      <xdr:grpSpPr bwMode="auto">
        <a:xfrm>
          <a:off x="4695825" y="10029825"/>
          <a:ext cx="266700" cy="0"/>
          <a:chOff x="466" y="3952"/>
          <a:chExt cx="28" cy="16"/>
        </a:xfrm>
      </xdr:grpSpPr>
      <xdr:sp macro="" textlink="">
        <xdr:nvSpPr>
          <xdr:cNvPr id="4936342" name="Line 7205">
            <a:extLst>
              <a:ext uri="{FF2B5EF4-FFF2-40B4-BE49-F238E27FC236}">
                <a16:creationId xmlns:a16="http://schemas.microsoft.com/office/drawing/2014/main" id="{00000000-0008-0000-1100-00009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43" name="Line 7206">
            <a:extLst>
              <a:ext uri="{FF2B5EF4-FFF2-40B4-BE49-F238E27FC236}">
                <a16:creationId xmlns:a16="http://schemas.microsoft.com/office/drawing/2014/main" id="{00000000-0008-0000-1100-00009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14" name="Group 7207">
          <a:extLst>
            <a:ext uri="{FF2B5EF4-FFF2-40B4-BE49-F238E27FC236}">
              <a16:creationId xmlns:a16="http://schemas.microsoft.com/office/drawing/2014/main" id="{00000000-0008-0000-1100-0000B2514B00}"/>
            </a:ext>
          </a:extLst>
        </xdr:cNvPr>
        <xdr:cNvGrpSpPr>
          <a:grpSpLocks/>
        </xdr:cNvGrpSpPr>
      </xdr:nvGrpSpPr>
      <xdr:grpSpPr bwMode="auto">
        <a:xfrm>
          <a:off x="4114800" y="10029825"/>
          <a:ext cx="228600" cy="0"/>
          <a:chOff x="466" y="3952"/>
          <a:chExt cx="28" cy="16"/>
        </a:xfrm>
      </xdr:grpSpPr>
      <xdr:sp macro="" textlink="">
        <xdr:nvSpPr>
          <xdr:cNvPr id="4936340" name="Line 7208">
            <a:extLst>
              <a:ext uri="{FF2B5EF4-FFF2-40B4-BE49-F238E27FC236}">
                <a16:creationId xmlns:a16="http://schemas.microsoft.com/office/drawing/2014/main" id="{00000000-0008-0000-1100-00009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41" name="Line 7209">
            <a:extLst>
              <a:ext uri="{FF2B5EF4-FFF2-40B4-BE49-F238E27FC236}">
                <a16:creationId xmlns:a16="http://schemas.microsoft.com/office/drawing/2014/main" id="{00000000-0008-0000-1100-00009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15" name="Group 7210">
          <a:extLst>
            <a:ext uri="{FF2B5EF4-FFF2-40B4-BE49-F238E27FC236}">
              <a16:creationId xmlns:a16="http://schemas.microsoft.com/office/drawing/2014/main" id="{00000000-0008-0000-1100-0000B3514B00}"/>
            </a:ext>
          </a:extLst>
        </xdr:cNvPr>
        <xdr:cNvGrpSpPr>
          <a:grpSpLocks/>
        </xdr:cNvGrpSpPr>
      </xdr:nvGrpSpPr>
      <xdr:grpSpPr bwMode="auto">
        <a:xfrm>
          <a:off x="4695825" y="10029825"/>
          <a:ext cx="266700" cy="0"/>
          <a:chOff x="466" y="3952"/>
          <a:chExt cx="28" cy="16"/>
        </a:xfrm>
      </xdr:grpSpPr>
      <xdr:sp macro="" textlink="">
        <xdr:nvSpPr>
          <xdr:cNvPr id="4936338" name="Line 7211">
            <a:extLst>
              <a:ext uri="{FF2B5EF4-FFF2-40B4-BE49-F238E27FC236}">
                <a16:creationId xmlns:a16="http://schemas.microsoft.com/office/drawing/2014/main" id="{00000000-0008-0000-1100-00009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39" name="Line 7212">
            <a:extLst>
              <a:ext uri="{FF2B5EF4-FFF2-40B4-BE49-F238E27FC236}">
                <a16:creationId xmlns:a16="http://schemas.microsoft.com/office/drawing/2014/main" id="{00000000-0008-0000-1100-00009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16" name="Group 7213">
          <a:extLst>
            <a:ext uri="{FF2B5EF4-FFF2-40B4-BE49-F238E27FC236}">
              <a16:creationId xmlns:a16="http://schemas.microsoft.com/office/drawing/2014/main" id="{00000000-0008-0000-1100-0000B4514B00}"/>
            </a:ext>
          </a:extLst>
        </xdr:cNvPr>
        <xdr:cNvGrpSpPr>
          <a:grpSpLocks/>
        </xdr:cNvGrpSpPr>
      </xdr:nvGrpSpPr>
      <xdr:grpSpPr bwMode="auto">
        <a:xfrm>
          <a:off x="4114800" y="10029825"/>
          <a:ext cx="228600" cy="0"/>
          <a:chOff x="466" y="3952"/>
          <a:chExt cx="28" cy="16"/>
        </a:xfrm>
      </xdr:grpSpPr>
      <xdr:sp macro="" textlink="">
        <xdr:nvSpPr>
          <xdr:cNvPr id="4936336" name="Line 7214">
            <a:extLst>
              <a:ext uri="{FF2B5EF4-FFF2-40B4-BE49-F238E27FC236}">
                <a16:creationId xmlns:a16="http://schemas.microsoft.com/office/drawing/2014/main" id="{00000000-0008-0000-1100-00009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37" name="Line 7215">
            <a:extLst>
              <a:ext uri="{FF2B5EF4-FFF2-40B4-BE49-F238E27FC236}">
                <a16:creationId xmlns:a16="http://schemas.microsoft.com/office/drawing/2014/main" id="{00000000-0008-0000-1100-00009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17" name="Group 7216">
          <a:extLst>
            <a:ext uri="{FF2B5EF4-FFF2-40B4-BE49-F238E27FC236}">
              <a16:creationId xmlns:a16="http://schemas.microsoft.com/office/drawing/2014/main" id="{00000000-0008-0000-1100-0000B5514B00}"/>
            </a:ext>
          </a:extLst>
        </xdr:cNvPr>
        <xdr:cNvGrpSpPr>
          <a:grpSpLocks/>
        </xdr:cNvGrpSpPr>
      </xdr:nvGrpSpPr>
      <xdr:grpSpPr bwMode="auto">
        <a:xfrm>
          <a:off x="4695825" y="10029825"/>
          <a:ext cx="266700" cy="0"/>
          <a:chOff x="466" y="3952"/>
          <a:chExt cx="28" cy="16"/>
        </a:xfrm>
      </xdr:grpSpPr>
      <xdr:sp macro="" textlink="">
        <xdr:nvSpPr>
          <xdr:cNvPr id="4936334" name="Line 7217">
            <a:extLst>
              <a:ext uri="{FF2B5EF4-FFF2-40B4-BE49-F238E27FC236}">
                <a16:creationId xmlns:a16="http://schemas.microsoft.com/office/drawing/2014/main" id="{00000000-0008-0000-1100-00008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35" name="Line 7218">
            <a:extLst>
              <a:ext uri="{FF2B5EF4-FFF2-40B4-BE49-F238E27FC236}">
                <a16:creationId xmlns:a16="http://schemas.microsoft.com/office/drawing/2014/main" id="{00000000-0008-0000-1100-00008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18" name="Group 7219">
          <a:extLst>
            <a:ext uri="{FF2B5EF4-FFF2-40B4-BE49-F238E27FC236}">
              <a16:creationId xmlns:a16="http://schemas.microsoft.com/office/drawing/2014/main" id="{00000000-0008-0000-1100-0000B6514B00}"/>
            </a:ext>
          </a:extLst>
        </xdr:cNvPr>
        <xdr:cNvGrpSpPr>
          <a:grpSpLocks/>
        </xdr:cNvGrpSpPr>
      </xdr:nvGrpSpPr>
      <xdr:grpSpPr bwMode="auto">
        <a:xfrm>
          <a:off x="4114800" y="10029825"/>
          <a:ext cx="228600" cy="0"/>
          <a:chOff x="466" y="3952"/>
          <a:chExt cx="28" cy="16"/>
        </a:xfrm>
      </xdr:grpSpPr>
      <xdr:sp macro="" textlink="">
        <xdr:nvSpPr>
          <xdr:cNvPr id="4936332" name="Line 7220">
            <a:extLst>
              <a:ext uri="{FF2B5EF4-FFF2-40B4-BE49-F238E27FC236}">
                <a16:creationId xmlns:a16="http://schemas.microsoft.com/office/drawing/2014/main" id="{00000000-0008-0000-1100-00008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33" name="Line 7221">
            <a:extLst>
              <a:ext uri="{FF2B5EF4-FFF2-40B4-BE49-F238E27FC236}">
                <a16:creationId xmlns:a16="http://schemas.microsoft.com/office/drawing/2014/main" id="{00000000-0008-0000-1100-00008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19" name="Group 7222">
          <a:extLst>
            <a:ext uri="{FF2B5EF4-FFF2-40B4-BE49-F238E27FC236}">
              <a16:creationId xmlns:a16="http://schemas.microsoft.com/office/drawing/2014/main" id="{00000000-0008-0000-1100-0000B7514B00}"/>
            </a:ext>
          </a:extLst>
        </xdr:cNvPr>
        <xdr:cNvGrpSpPr>
          <a:grpSpLocks/>
        </xdr:cNvGrpSpPr>
      </xdr:nvGrpSpPr>
      <xdr:grpSpPr bwMode="auto">
        <a:xfrm>
          <a:off x="4695825" y="10029825"/>
          <a:ext cx="266700" cy="0"/>
          <a:chOff x="466" y="3952"/>
          <a:chExt cx="28" cy="16"/>
        </a:xfrm>
      </xdr:grpSpPr>
      <xdr:sp macro="" textlink="">
        <xdr:nvSpPr>
          <xdr:cNvPr id="4936330" name="Line 7223">
            <a:extLst>
              <a:ext uri="{FF2B5EF4-FFF2-40B4-BE49-F238E27FC236}">
                <a16:creationId xmlns:a16="http://schemas.microsoft.com/office/drawing/2014/main" id="{00000000-0008-0000-1100-00008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31" name="Line 7224">
            <a:extLst>
              <a:ext uri="{FF2B5EF4-FFF2-40B4-BE49-F238E27FC236}">
                <a16:creationId xmlns:a16="http://schemas.microsoft.com/office/drawing/2014/main" id="{00000000-0008-0000-1100-00008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20" name="Group 7225">
          <a:extLst>
            <a:ext uri="{FF2B5EF4-FFF2-40B4-BE49-F238E27FC236}">
              <a16:creationId xmlns:a16="http://schemas.microsoft.com/office/drawing/2014/main" id="{00000000-0008-0000-1100-0000B8514B00}"/>
            </a:ext>
          </a:extLst>
        </xdr:cNvPr>
        <xdr:cNvGrpSpPr>
          <a:grpSpLocks/>
        </xdr:cNvGrpSpPr>
      </xdr:nvGrpSpPr>
      <xdr:grpSpPr bwMode="auto">
        <a:xfrm>
          <a:off x="4114800" y="10029825"/>
          <a:ext cx="228600" cy="0"/>
          <a:chOff x="466" y="3952"/>
          <a:chExt cx="28" cy="16"/>
        </a:xfrm>
      </xdr:grpSpPr>
      <xdr:sp macro="" textlink="">
        <xdr:nvSpPr>
          <xdr:cNvPr id="4936328" name="Line 7226">
            <a:extLst>
              <a:ext uri="{FF2B5EF4-FFF2-40B4-BE49-F238E27FC236}">
                <a16:creationId xmlns:a16="http://schemas.microsoft.com/office/drawing/2014/main" id="{00000000-0008-0000-1100-00008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29" name="Line 7227">
            <a:extLst>
              <a:ext uri="{FF2B5EF4-FFF2-40B4-BE49-F238E27FC236}">
                <a16:creationId xmlns:a16="http://schemas.microsoft.com/office/drawing/2014/main" id="{00000000-0008-0000-1100-00008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21" name="Group 7228">
          <a:extLst>
            <a:ext uri="{FF2B5EF4-FFF2-40B4-BE49-F238E27FC236}">
              <a16:creationId xmlns:a16="http://schemas.microsoft.com/office/drawing/2014/main" id="{00000000-0008-0000-1100-0000B9514B00}"/>
            </a:ext>
          </a:extLst>
        </xdr:cNvPr>
        <xdr:cNvGrpSpPr>
          <a:grpSpLocks/>
        </xdr:cNvGrpSpPr>
      </xdr:nvGrpSpPr>
      <xdr:grpSpPr bwMode="auto">
        <a:xfrm>
          <a:off x="4114800" y="10029825"/>
          <a:ext cx="228600" cy="0"/>
          <a:chOff x="466" y="3952"/>
          <a:chExt cx="28" cy="16"/>
        </a:xfrm>
      </xdr:grpSpPr>
      <xdr:sp macro="" textlink="">
        <xdr:nvSpPr>
          <xdr:cNvPr id="4936326" name="Line 7229">
            <a:extLst>
              <a:ext uri="{FF2B5EF4-FFF2-40B4-BE49-F238E27FC236}">
                <a16:creationId xmlns:a16="http://schemas.microsoft.com/office/drawing/2014/main" id="{00000000-0008-0000-1100-00008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27" name="Line 7230">
            <a:extLst>
              <a:ext uri="{FF2B5EF4-FFF2-40B4-BE49-F238E27FC236}">
                <a16:creationId xmlns:a16="http://schemas.microsoft.com/office/drawing/2014/main" id="{00000000-0008-0000-1100-00008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22" name="Group 7231">
          <a:extLst>
            <a:ext uri="{FF2B5EF4-FFF2-40B4-BE49-F238E27FC236}">
              <a16:creationId xmlns:a16="http://schemas.microsoft.com/office/drawing/2014/main" id="{00000000-0008-0000-1100-0000BA514B00}"/>
            </a:ext>
          </a:extLst>
        </xdr:cNvPr>
        <xdr:cNvGrpSpPr>
          <a:grpSpLocks/>
        </xdr:cNvGrpSpPr>
      </xdr:nvGrpSpPr>
      <xdr:grpSpPr bwMode="auto">
        <a:xfrm>
          <a:off x="4114800" y="10029825"/>
          <a:ext cx="228600" cy="0"/>
          <a:chOff x="466" y="3952"/>
          <a:chExt cx="28" cy="16"/>
        </a:xfrm>
      </xdr:grpSpPr>
      <xdr:sp macro="" textlink="">
        <xdr:nvSpPr>
          <xdr:cNvPr id="4936324" name="Line 7232">
            <a:extLst>
              <a:ext uri="{FF2B5EF4-FFF2-40B4-BE49-F238E27FC236}">
                <a16:creationId xmlns:a16="http://schemas.microsoft.com/office/drawing/2014/main" id="{00000000-0008-0000-1100-00008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25" name="Line 7233">
            <a:extLst>
              <a:ext uri="{FF2B5EF4-FFF2-40B4-BE49-F238E27FC236}">
                <a16:creationId xmlns:a16="http://schemas.microsoft.com/office/drawing/2014/main" id="{00000000-0008-0000-1100-00008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23" name="Group 7234">
          <a:extLst>
            <a:ext uri="{FF2B5EF4-FFF2-40B4-BE49-F238E27FC236}">
              <a16:creationId xmlns:a16="http://schemas.microsoft.com/office/drawing/2014/main" id="{00000000-0008-0000-1100-0000BB514B00}"/>
            </a:ext>
          </a:extLst>
        </xdr:cNvPr>
        <xdr:cNvGrpSpPr>
          <a:grpSpLocks/>
        </xdr:cNvGrpSpPr>
      </xdr:nvGrpSpPr>
      <xdr:grpSpPr bwMode="auto">
        <a:xfrm>
          <a:off x="4114800" y="10029825"/>
          <a:ext cx="228600" cy="0"/>
          <a:chOff x="466" y="3952"/>
          <a:chExt cx="28" cy="16"/>
        </a:xfrm>
      </xdr:grpSpPr>
      <xdr:sp macro="" textlink="">
        <xdr:nvSpPr>
          <xdr:cNvPr id="4936322" name="Line 7235">
            <a:extLst>
              <a:ext uri="{FF2B5EF4-FFF2-40B4-BE49-F238E27FC236}">
                <a16:creationId xmlns:a16="http://schemas.microsoft.com/office/drawing/2014/main" id="{00000000-0008-0000-1100-00008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23" name="Line 7236">
            <a:extLst>
              <a:ext uri="{FF2B5EF4-FFF2-40B4-BE49-F238E27FC236}">
                <a16:creationId xmlns:a16="http://schemas.microsoft.com/office/drawing/2014/main" id="{00000000-0008-0000-1100-00008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24" name="Group 7237">
          <a:extLst>
            <a:ext uri="{FF2B5EF4-FFF2-40B4-BE49-F238E27FC236}">
              <a16:creationId xmlns:a16="http://schemas.microsoft.com/office/drawing/2014/main" id="{00000000-0008-0000-1100-0000BC514B00}"/>
            </a:ext>
          </a:extLst>
        </xdr:cNvPr>
        <xdr:cNvGrpSpPr>
          <a:grpSpLocks/>
        </xdr:cNvGrpSpPr>
      </xdr:nvGrpSpPr>
      <xdr:grpSpPr bwMode="auto">
        <a:xfrm>
          <a:off x="4114800" y="10029825"/>
          <a:ext cx="228600" cy="0"/>
          <a:chOff x="466" y="3952"/>
          <a:chExt cx="28" cy="16"/>
        </a:xfrm>
      </xdr:grpSpPr>
      <xdr:sp macro="" textlink="">
        <xdr:nvSpPr>
          <xdr:cNvPr id="4936320" name="Line 7238">
            <a:extLst>
              <a:ext uri="{FF2B5EF4-FFF2-40B4-BE49-F238E27FC236}">
                <a16:creationId xmlns:a16="http://schemas.microsoft.com/office/drawing/2014/main" id="{00000000-0008-0000-1100-00008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21" name="Line 7239">
            <a:extLst>
              <a:ext uri="{FF2B5EF4-FFF2-40B4-BE49-F238E27FC236}">
                <a16:creationId xmlns:a16="http://schemas.microsoft.com/office/drawing/2014/main" id="{00000000-0008-0000-1100-00008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25" name="Group 7240">
          <a:extLst>
            <a:ext uri="{FF2B5EF4-FFF2-40B4-BE49-F238E27FC236}">
              <a16:creationId xmlns:a16="http://schemas.microsoft.com/office/drawing/2014/main" id="{00000000-0008-0000-1100-0000BD514B00}"/>
            </a:ext>
          </a:extLst>
        </xdr:cNvPr>
        <xdr:cNvGrpSpPr>
          <a:grpSpLocks/>
        </xdr:cNvGrpSpPr>
      </xdr:nvGrpSpPr>
      <xdr:grpSpPr bwMode="auto">
        <a:xfrm>
          <a:off x="4695825" y="10029825"/>
          <a:ext cx="266700" cy="0"/>
          <a:chOff x="466" y="3952"/>
          <a:chExt cx="28" cy="16"/>
        </a:xfrm>
      </xdr:grpSpPr>
      <xdr:sp macro="" textlink="">
        <xdr:nvSpPr>
          <xdr:cNvPr id="4936318" name="Line 7241">
            <a:extLst>
              <a:ext uri="{FF2B5EF4-FFF2-40B4-BE49-F238E27FC236}">
                <a16:creationId xmlns:a16="http://schemas.microsoft.com/office/drawing/2014/main" id="{00000000-0008-0000-1100-00007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19" name="Line 7242">
            <a:extLst>
              <a:ext uri="{FF2B5EF4-FFF2-40B4-BE49-F238E27FC236}">
                <a16:creationId xmlns:a16="http://schemas.microsoft.com/office/drawing/2014/main" id="{00000000-0008-0000-1100-00007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26" name="Group 7243">
          <a:extLst>
            <a:ext uri="{FF2B5EF4-FFF2-40B4-BE49-F238E27FC236}">
              <a16:creationId xmlns:a16="http://schemas.microsoft.com/office/drawing/2014/main" id="{00000000-0008-0000-1100-0000BE514B00}"/>
            </a:ext>
          </a:extLst>
        </xdr:cNvPr>
        <xdr:cNvGrpSpPr>
          <a:grpSpLocks/>
        </xdr:cNvGrpSpPr>
      </xdr:nvGrpSpPr>
      <xdr:grpSpPr bwMode="auto">
        <a:xfrm>
          <a:off x="4695825" y="10029825"/>
          <a:ext cx="266700" cy="0"/>
          <a:chOff x="466" y="3952"/>
          <a:chExt cx="28" cy="16"/>
        </a:xfrm>
      </xdr:grpSpPr>
      <xdr:sp macro="" textlink="">
        <xdr:nvSpPr>
          <xdr:cNvPr id="4936316" name="Line 7244">
            <a:extLst>
              <a:ext uri="{FF2B5EF4-FFF2-40B4-BE49-F238E27FC236}">
                <a16:creationId xmlns:a16="http://schemas.microsoft.com/office/drawing/2014/main" id="{00000000-0008-0000-1100-00007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17" name="Line 7245">
            <a:extLst>
              <a:ext uri="{FF2B5EF4-FFF2-40B4-BE49-F238E27FC236}">
                <a16:creationId xmlns:a16="http://schemas.microsoft.com/office/drawing/2014/main" id="{00000000-0008-0000-1100-00007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27" name="Group 7246">
          <a:extLst>
            <a:ext uri="{FF2B5EF4-FFF2-40B4-BE49-F238E27FC236}">
              <a16:creationId xmlns:a16="http://schemas.microsoft.com/office/drawing/2014/main" id="{00000000-0008-0000-1100-0000BF514B00}"/>
            </a:ext>
          </a:extLst>
        </xdr:cNvPr>
        <xdr:cNvGrpSpPr>
          <a:grpSpLocks/>
        </xdr:cNvGrpSpPr>
      </xdr:nvGrpSpPr>
      <xdr:grpSpPr bwMode="auto">
        <a:xfrm>
          <a:off x="4695825" y="10029825"/>
          <a:ext cx="266700" cy="0"/>
          <a:chOff x="466" y="3952"/>
          <a:chExt cx="28" cy="16"/>
        </a:xfrm>
      </xdr:grpSpPr>
      <xdr:sp macro="" textlink="">
        <xdr:nvSpPr>
          <xdr:cNvPr id="4936314" name="Line 7247">
            <a:extLst>
              <a:ext uri="{FF2B5EF4-FFF2-40B4-BE49-F238E27FC236}">
                <a16:creationId xmlns:a16="http://schemas.microsoft.com/office/drawing/2014/main" id="{00000000-0008-0000-1100-00007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15" name="Line 7248">
            <a:extLst>
              <a:ext uri="{FF2B5EF4-FFF2-40B4-BE49-F238E27FC236}">
                <a16:creationId xmlns:a16="http://schemas.microsoft.com/office/drawing/2014/main" id="{00000000-0008-0000-1100-00007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28" name="Group 7249">
          <a:extLst>
            <a:ext uri="{FF2B5EF4-FFF2-40B4-BE49-F238E27FC236}">
              <a16:creationId xmlns:a16="http://schemas.microsoft.com/office/drawing/2014/main" id="{00000000-0008-0000-1100-0000C0514B00}"/>
            </a:ext>
          </a:extLst>
        </xdr:cNvPr>
        <xdr:cNvGrpSpPr>
          <a:grpSpLocks/>
        </xdr:cNvGrpSpPr>
      </xdr:nvGrpSpPr>
      <xdr:grpSpPr bwMode="auto">
        <a:xfrm>
          <a:off x="4695825" y="10029825"/>
          <a:ext cx="266700" cy="0"/>
          <a:chOff x="466" y="3952"/>
          <a:chExt cx="28" cy="16"/>
        </a:xfrm>
      </xdr:grpSpPr>
      <xdr:sp macro="" textlink="">
        <xdr:nvSpPr>
          <xdr:cNvPr id="4936312" name="Line 7250">
            <a:extLst>
              <a:ext uri="{FF2B5EF4-FFF2-40B4-BE49-F238E27FC236}">
                <a16:creationId xmlns:a16="http://schemas.microsoft.com/office/drawing/2014/main" id="{00000000-0008-0000-1100-00007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13" name="Line 7251">
            <a:extLst>
              <a:ext uri="{FF2B5EF4-FFF2-40B4-BE49-F238E27FC236}">
                <a16:creationId xmlns:a16="http://schemas.microsoft.com/office/drawing/2014/main" id="{00000000-0008-0000-1100-00007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29" name="Group 7252">
          <a:extLst>
            <a:ext uri="{FF2B5EF4-FFF2-40B4-BE49-F238E27FC236}">
              <a16:creationId xmlns:a16="http://schemas.microsoft.com/office/drawing/2014/main" id="{00000000-0008-0000-1100-0000C1514B00}"/>
            </a:ext>
          </a:extLst>
        </xdr:cNvPr>
        <xdr:cNvGrpSpPr>
          <a:grpSpLocks/>
        </xdr:cNvGrpSpPr>
      </xdr:nvGrpSpPr>
      <xdr:grpSpPr bwMode="auto">
        <a:xfrm>
          <a:off x="4695825" y="10029825"/>
          <a:ext cx="266700" cy="0"/>
          <a:chOff x="466" y="3952"/>
          <a:chExt cx="28" cy="16"/>
        </a:xfrm>
      </xdr:grpSpPr>
      <xdr:sp macro="" textlink="">
        <xdr:nvSpPr>
          <xdr:cNvPr id="4936310" name="Line 7253">
            <a:extLst>
              <a:ext uri="{FF2B5EF4-FFF2-40B4-BE49-F238E27FC236}">
                <a16:creationId xmlns:a16="http://schemas.microsoft.com/office/drawing/2014/main" id="{00000000-0008-0000-1100-00007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11" name="Line 7254">
            <a:extLst>
              <a:ext uri="{FF2B5EF4-FFF2-40B4-BE49-F238E27FC236}">
                <a16:creationId xmlns:a16="http://schemas.microsoft.com/office/drawing/2014/main" id="{00000000-0008-0000-1100-00007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30" name="Group 7255">
          <a:extLst>
            <a:ext uri="{FF2B5EF4-FFF2-40B4-BE49-F238E27FC236}">
              <a16:creationId xmlns:a16="http://schemas.microsoft.com/office/drawing/2014/main" id="{00000000-0008-0000-1100-0000C2514B00}"/>
            </a:ext>
          </a:extLst>
        </xdr:cNvPr>
        <xdr:cNvGrpSpPr>
          <a:grpSpLocks/>
        </xdr:cNvGrpSpPr>
      </xdr:nvGrpSpPr>
      <xdr:grpSpPr bwMode="auto">
        <a:xfrm>
          <a:off x="4114800" y="10029825"/>
          <a:ext cx="228600" cy="0"/>
          <a:chOff x="466" y="3952"/>
          <a:chExt cx="28" cy="16"/>
        </a:xfrm>
      </xdr:grpSpPr>
      <xdr:sp macro="" textlink="">
        <xdr:nvSpPr>
          <xdr:cNvPr id="4936308" name="Line 7256">
            <a:extLst>
              <a:ext uri="{FF2B5EF4-FFF2-40B4-BE49-F238E27FC236}">
                <a16:creationId xmlns:a16="http://schemas.microsoft.com/office/drawing/2014/main" id="{00000000-0008-0000-1100-00007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09" name="Line 7257">
            <a:extLst>
              <a:ext uri="{FF2B5EF4-FFF2-40B4-BE49-F238E27FC236}">
                <a16:creationId xmlns:a16="http://schemas.microsoft.com/office/drawing/2014/main" id="{00000000-0008-0000-1100-00007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31" name="Group 7258">
          <a:extLst>
            <a:ext uri="{FF2B5EF4-FFF2-40B4-BE49-F238E27FC236}">
              <a16:creationId xmlns:a16="http://schemas.microsoft.com/office/drawing/2014/main" id="{00000000-0008-0000-1100-0000C3514B00}"/>
            </a:ext>
          </a:extLst>
        </xdr:cNvPr>
        <xdr:cNvGrpSpPr>
          <a:grpSpLocks/>
        </xdr:cNvGrpSpPr>
      </xdr:nvGrpSpPr>
      <xdr:grpSpPr bwMode="auto">
        <a:xfrm>
          <a:off x="4114800" y="10029825"/>
          <a:ext cx="228600" cy="0"/>
          <a:chOff x="466" y="3952"/>
          <a:chExt cx="28" cy="16"/>
        </a:xfrm>
      </xdr:grpSpPr>
      <xdr:sp macro="" textlink="">
        <xdr:nvSpPr>
          <xdr:cNvPr id="4936306" name="Line 7259">
            <a:extLst>
              <a:ext uri="{FF2B5EF4-FFF2-40B4-BE49-F238E27FC236}">
                <a16:creationId xmlns:a16="http://schemas.microsoft.com/office/drawing/2014/main" id="{00000000-0008-0000-1100-00007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07" name="Line 7260">
            <a:extLst>
              <a:ext uri="{FF2B5EF4-FFF2-40B4-BE49-F238E27FC236}">
                <a16:creationId xmlns:a16="http://schemas.microsoft.com/office/drawing/2014/main" id="{00000000-0008-0000-1100-00007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32" name="Group 7261">
          <a:extLst>
            <a:ext uri="{FF2B5EF4-FFF2-40B4-BE49-F238E27FC236}">
              <a16:creationId xmlns:a16="http://schemas.microsoft.com/office/drawing/2014/main" id="{00000000-0008-0000-1100-0000C4514B00}"/>
            </a:ext>
          </a:extLst>
        </xdr:cNvPr>
        <xdr:cNvGrpSpPr>
          <a:grpSpLocks/>
        </xdr:cNvGrpSpPr>
      </xdr:nvGrpSpPr>
      <xdr:grpSpPr bwMode="auto">
        <a:xfrm>
          <a:off x="4695825" y="10029825"/>
          <a:ext cx="266700" cy="0"/>
          <a:chOff x="466" y="3952"/>
          <a:chExt cx="28" cy="16"/>
        </a:xfrm>
      </xdr:grpSpPr>
      <xdr:sp macro="" textlink="">
        <xdr:nvSpPr>
          <xdr:cNvPr id="4936304" name="Line 7262">
            <a:extLst>
              <a:ext uri="{FF2B5EF4-FFF2-40B4-BE49-F238E27FC236}">
                <a16:creationId xmlns:a16="http://schemas.microsoft.com/office/drawing/2014/main" id="{00000000-0008-0000-1100-00007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05" name="Line 7263">
            <a:extLst>
              <a:ext uri="{FF2B5EF4-FFF2-40B4-BE49-F238E27FC236}">
                <a16:creationId xmlns:a16="http://schemas.microsoft.com/office/drawing/2014/main" id="{00000000-0008-0000-1100-00007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33" name="Group 7264">
          <a:extLst>
            <a:ext uri="{FF2B5EF4-FFF2-40B4-BE49-F238E27FC236}">
              <a16:creationId xmlns:a16="http://schemas.microsoft.com/office/drawing/2014/main" id="{00000000-0008-0000-1100-0000C5514B00}"/>
            </a:ext>
          </a:extLst>
        </xdr:cNvPr>
        <xdr:cNvGrpSpPr>
          <a:grpSpLocks/>
        </xdr:cNvGrpSpPr>
      </xdr:nvGrpSpPr>
      <xdr:grpSpPr bwMode="auto">
        <a:xfrm>
          <a:off x="4695825" y="10029825"/>
          <a:ext cx="266700" cy="0"/>
          <a:chOff x="466" y="3952"/>
          <a:chExt cx="28" cy="16"/>
        </a:xfrm>
      </xdr:grpSpPr>
      <xdr:sp macro="" textlink="">
        <xdr:nvSpPr>
          <xdr:cNvPr id="4936302" name="Line 7265">
            <a:extLst>
              <a:ext uri="{FF2B5EF4-FFF2-40B4-BE49-F238E27FC236}">
                <a16:creationId xmlns:a16="http://schemas.microsoft.com/office/drawing/2014/main" id="{00000000-0008-0000-1100-00006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03" name="Line 7266">
            <a:extLst>
              <a:ext uri="{FF2B5EF4-FFF2-40B4-BE49-F238E27FC236}">
                <a16:creationId xmlns:a16="http://schemas.microsoft.com/office/drawing/2014/main" id="{00000000-0008-0000-1100-00006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34" name="Group 7267">
          <a:extLst>
            <a:ext uri="{FF2B5EF4-FFF2-40B4-BE49-F238E27FC236}">
              <a16:creationId xmlns:a16="http://schemas.microsoft.com/office/drawing/2014/main" id="{00000000-0008-0000-1100-0000C6514B00}"/>
            </a:ext>
          </a:extLst>
        </xdr:cNvPr>
        <xdr:cNvGrpSpPr>
          <a:grpSpLocks/>
        </xdr:cNvGrpSpPr>
      </xdr:nvGrpSpPr>
      <xdr:grpSpPr bwMode="auto">
        <a:xfrm>
          <a:off x="4114800" y="10029825"/>
          <a:ext cx="238125" cy="0"/>
          <a:chOff x="466" y="3952"/>
          <a:chExt cx="28" cy="16"/>
        </a:xfrm>
      </xdr:grpSpPr>
      <xdr:sp macro="" textlink="">
        <xdr:nvSpPr>
          <xdr:cNvPr id="4936300" name="Line 7268">
            <a:extLst>
              <a:ext uri="{FF2B5EF4-FFF2-40B4-BE49-F238E27FC236}">
                <a16:creationId xmlns:a16="http://schemas.microsoft.com/office/drawing/2014/main" id="{00000000-0008-0000-1100-00006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301" name="Line 7269">
            <a:extLst>
              <a:ext uri="{FF2B5EF4-FFF2-40B4-BE49-F238E27FC236}">
                <a16:creationId xmlns:a16="http://schemas.microsoft.com/office/drawing/2014/main" id="{00000000-0008-0000-1100-00006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6135" name="Group 7270">
          <a:extLst>
            <a:ext uri="{FF2B5EF4-FFF2-40B4-BE49-F238E27FC236}">
              <a16:creationId xmlns:a16="http://schemas.microsoft.com/office/drawing/2014/main" id="{00000000-0008-0000-1100-0000C7514B00}"/>
            </a:ext>
          </a:extLst>
        </xdr:cNvPr>
        <xdr:cNvGrpSpPr>
          <a:grpSpLocks/>
        </xdr:cNvGrpSpPr>
      </xdr:nvGrpSpPr>
      <xdr:grpSpPr bwMode="auto">
        <a:xfrm>
          <a:off x="5476875" y="10029825"/>
          <a:ext cx="228600" cy="0"/>
          <a:chOff x="466" y="3952"/>
          <a:chExt cx="28" cy="16"/>
        </a:xfrm>
      </xdr:grpSpPr>
      <xdr:sp macro="" textlink="">
        <xdr:nvSpPr>
          <xdr:cNvPr id="4936298" name="Line 7271">
            <a:extLst>
              <a:ext uri="{FF2B5EF4-FFF2-40B4-BE49-F238E27FC236}">
                <a16:creationId xmlns:a16="http://schemas.microsoft.com/office/drawing/2014/main" id="{00000000-0008-0000-1100-00006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99" name="Line 7272">
            <a:extLst>
              <a:ext uri="{FF2B5EF4-FFF2-40B4-BE49-F238E27FC236}">
                <a16:creationId xmlns:a16="http://schemas.microsoft.com/office/drawing/2014/main" id="{00000000-0008-0000-1100-00006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36" name="Group 7273">
          <a:extLst>
            <a:ext uri="{FF2B5EF4-FFF2-40B4-BE49-F238E27FC236}">
              <a16:creationId xmlns:a16="http://schemas.microsoft.com/office/drawing/2014/main" id="{00000000-0008-0000-1100-0000C8514B00}"/>
            </a:ext>
          </a:extLst>
        </xdr:cNvPr>
        <xdr:cNvGrpSpPr>
          <a:grpSpLocks/>
        </xdr:cNvGrpSpPr>
      </xdr:nvGrpSpPr>
      <xdr:grpSpPr bwMode="auto">
        <a:xfrm>
          <a:off x="4695825" y="10029825"/>
          <a:ext cx="266700" cy="0"/>
          <a:chOff x="466" y="3952"/>
          <a:chExt cx="28" cy="16"/>
        </a:xfrm>
      </xdr:grpSpPr>
      <xdr:sp macro="" textlink="">
        <xdr:nvSpPr>
          <xdr:cNvPr id="4936296" name="Line 7274">
            <a:extLst>
              <a:ext uri="{FF2B5EF4-FFF2-40B4-BE49-F238E27FC236}">
                <a16:creationId xmlns:a16="http://schemas.microsoft.com/office/drawing/2014/main" id="{00000000-0008-0000-1100-00006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97" name="Line 7275">
            <a:extLst>
              <a:ext uri="{FF2B5EF4-FFF2-40B4-BE49-F238E27FC236}">
                <a16:creationId xmlns:a16="http://schemas.microsoft.com/office/drawing/2014/main" id="{00000000-0008-0000-1100-00006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37" name="Group 7276">
          <a:extLst>
            <a:ext uri="{FF2B5EF4-FFF2-40B4-BE49-F238E27FC236}">
              <a16:creationId xmlns:a16="http://schemas.microsoft.com/office/drawing/2014/main" id="{00000000-0008-0000-1100-0000C9514B00}"/>
            </a:ext>
          </a:extLst>
        </xdr:cNvPr>
        <xdr:cNvGrpSpPr>
          <a:grpSpLocks/>
        </xdr:cNvGrpSpPr>
      </xdr:nvGrpSpPr>
      <xdr:grpSpPr bwMode="auto">
        <a:xfrm>
          <a:off x="4695825" y="10029825"/>
          <a:ext cx="266700" cy="0"/>
          <a:chOff x="466" y="3952"/>
          <a:chExt cx="28" cy="16"/>
        </a:xfrm>
      </xdr:grpSpPr>
      <xdr:sp macro="" textlink="">
        <xdr:nvSpPr>
          <xdr:cNvPr id="4936294" name="Line 7277">
            <a:extLst>
              <a:ext uri="{FF2B5EF4-FFF2-40B4-BE49-F238E27FC236}">
                <a16:creationId xmlns:a16="http://schemas.microsoft.com/office/drawing/2014/main" id="{00000000-0008-0000-1100-00006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95" name="Line 7278">
            <a:extLst>
              <a:ext uri="{FF2B5EF4-FFF2-40B4-BE49-F238E27FC236}">
                <a16:creationId xmlns:a16="http://schemas.microsoft.com/office/drawing/2014/main" id="{00000000-0008-0000-1100-00006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38" name="Group 7279">
          <a:extLst>
            <a:ext uri="{FF2B5EF4-FFF2-40B4-BE49-F238E27FC236}">
              <a16:creationId xmlns:a16="http://schemas.microsoft.com/office/drawing/2014/main" id="{00000000-0008-0000-1100-0000CA514B00}"/>
            </a:ext>
          </a:extLst>
        </xdr:cNvPr>
        <xdr:cNvGrpSpPr>
          <a:grpSpLocks/>
        </xdr:cNvGrpSpPr>
      </xdr:nvGrpSpPr>
      <xdr:grpSpPr bwMode="auto">
        <a:xfrm>
          <a:off x="4695825" y="10029825"/>
          <a:ext cx="266700" cy="0"/>
          <a:chOff x="466" y="3952"/>
          <a:chExt cx="28" cy="16"/>
        </a:xfrm>
      </xdr:grpSpPr>
      <xdr:sp macro="" textlink="">
        <xdr:nvSpPr>
          <xdr:cNvPr id="4936292" name="Line 7280">
            <a:extLst>
              <a:ext uri="{FF2B5EF4-FFF2-40B4-BE49-F238E27FC236}">
                <a16:creationId xmlns:a16="http://schemas.microsoft.com/office/drawing/2014/main" id="{00000000-0008-0000-1100-00006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93" name="Line 7281">
            <a:extLst>
              <a:ext uri="{FF2B5EF4-FFF2-40B4-BE49-F238E27FC236}">
                <a16:creationId xmlns:a16="http://schemas.microsoft.com/office/drawing/2014/main" id="{00000000-0008-0000-1100-00006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39" name="Group 7282">
          <a:extLst>
            <a:ext uri="{FF2B5EF4-FFF2-40B4-BE49-F238E27FC236}">
              <a16:creationId xmlns:a16="http://schemas.microsoft.com/office/drawing/2014/main" id="{00000000-0008-0000-1100-0000CB514B00}"/>
            </a:ext>
          </a:extLst>
        </xdr:cNvPr>
        <xdr:cNvGrpSpPr>
          <a:grpSpLocks/>
        </xdr:cNvGrpSpPr>
      </xdr:nvGrpSpPr>
      <xdr:grpSpPr bwMode="auto">
        <a:xfrm>
          <a:off x="4695825" y="10029825"/>
          <a:ext cx="266700" cy="0"/>
          <a:chOff x="466" y="3952"/>
          <a:chExt cx="28" cy="16"/>
        </a:xfrm>
      </xdr:grpSpPr>
      <xdr:sp macro="" textlink="">
        <xdr:nvSpPr>
          <xdr:cNvPr id="4936290" name="Line 7283">
            <a:extLst>
              <a:ext uri="{FF2B5EF4-FFF2-40B4-BE49-F238E27FC236}">
                <a16:creationId xmlns:a16="http://schemas.microsoft.com/office/drawing/2014/main" id="{00000000-0008-0000-1100-00006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91" name="Line 7284">
            <a:extLst>
              <a:ext uri="{FF2B5EF4-FFF2-40B4-BE49-F238E27FC236}">
                <a16:creationId xmlns:a16="http://schemas.microsoft.com/office/drawing/2014/main" id="{00000000-0008-0000-1100-00006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40" name="Group 7285">
          <a:extLst>
            <a:ext uri="{FF2B5EF4-FFF2-40B4-BE49-F238E27FC236}">
              <a16:creationId xmlns:a16="http://schemas.microsoft.com/office/drawing/2014/main" id="{00000000-0008-0000-1100-0000CC514B00}"/>
            </a:ext>
          </a:extLst>
        </xdr:cNvPr>
        <xdr:cNvGrpSpPr>
          <a:grpSpLocks/>
        </xdr:cNvGrpSpPr>
      </xdr:nvGrpSpPr>
      <xdr:grpSpPr bwMode="auto">
        <a:xfrm>
          <a:off x="4695825" y="10029825"/>
          <a:ext cx="266700" cy="0"/>
          <a:chOff x="466" y="3952"/>
          <a:chExt cx="28" cy="16"/>
        </a:xfrm>
      </xdr:grpSpPr>
      <xdr:sp macro="" textlink="">
        <xdr:nvSpPr>
          <xdr:cNvPr id="4936288" name="Line 7286">
            <a:extLst>
              <a:ext uri="{FF2B5EF4-FFF2-40B4-BE49-F238E27FC236}">
                <a16:creationId xmlns:a16="http://schemas.microsoft.com/office/drawing/2014/main" id="{00000000-0008-0000-1100-00006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89" name="Line 7287">
            <a:extLst>
              <a:ext uri="{FF2B5EF4-FFF2-40B4-BE49-F238E27FC236}">
                <a16:creationId xmlns:a16="http://schemas.microsoft.com/office/drawing/2014/main" id="{00000000-0008-0000-1100-00006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6141" name="Group 7288">
          <a:extLst>
            <a:ext uri="{FF2B5EF4-FFF2-40B4-BE49-F238E27FC236}">
              <a16:creationId xmlns:a16="http://schemas.microsoft.com/office/drawing/2014/main" id="{00000000-0008-0000-1100-0000CD514B00}"/>
            </a:ext>
          </a:extLst>
        </xdr:cNvPr>
        <xdr:cNvGrpSpPr>
          <a:grpSpLocks/>
        </xdr:cNvGrpSpPr>
      </xdr:nvGrpSpPr>
      <xdr:grpSpPr bwMode="auto">
        <a:xfrm>
          <a:off x="4572000" y="10029825"/>
          <a:ext cx="228600" cy="0"/>
          <a:chOff x="466" y="3952"/>
          <a:chExt cx="28" cy="16"/>
        </a:xfrm>
      </xdr:grpSpPr>
      <xdr:sp macro="" textlink="">
        <xdr:nvSpPr>
          <xdr:cNvPr id="4936286" name="Line 7289">
            <a:extLst>
              <a:ext uri="{FF2B5EF4-FFF2-40B4-BE49-F238E27FC236}">
                <a16:creationId xmlns:a16="http://schemas.microsoft.com/office/drawing/2014/main" id="{00000000-0008-0000-1100-00005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87" name="Line 7290">
            <a:extLst>
              <a:ext uri="{FF2B5EF4-FFF2-40B4-BE49-F238E27FC236}">
                <a16:creationId xmlns:a16="http://schemas.microsoft.com/office/drawing/2014/main" id="{00000000-0008-0000-1100-00005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42" name="Group 7291">
          <a:extLst>
            <a:ext uri="{FF2B5EF4-FFF2-40B4-BE49-F238E27FC236}">
              <a16:creationId xmlns:a16="http://schemas.microsoft.com/office/drawing/2014/main" id="{00000000-0008-0000-1100-0000CE514B00}"/>
            </a:ext>
          </a:extLst>
        </xdr:cNvPr>
        <xdr:cNvGrpSpPr>
          <a:grpSpLocks/>
        </xdr:cNvGrpSpPr>
      </xdr:nvGrpSpPr>
      <xdr:grpSpPr bwMode="auto">
        <a:xfrm>
          <a:off x="4114800" y="10029825"/>
          <a:ext cx="238125" cy="0"/>
          <a:chOff x="466" y="3952"/>
          <a:chExt cx="28" cy="16"/>
        </a:xfrm>
      </xdr:grpSpPr>
      <xdr:sp macro="" textlink="">
        <xdr:nvSpPr>
          <xdr:cNvPr id="4936284" name="Line 7292">
            <a:extLst>
              <a:ext uri="{FF2B5EF4-FFF2-40B4-BE49-F238E27FC236}">
                <a16:creationId xmlns:a16="http://schemas.microsoft.com/office/drawing/2014/main" id="{00000000-0008-0000-1100-00005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85" name="Line 7293">
            <a:extLst>
              <a:ext uri="{FF2B5EF4-FFF2-40B4-BE49-F238E27FC236}">
                <a16:creationId xmlns:a16="http://schemas.microsoft.com/office/drawing/2014/main" id="{00000000-0008-0000-1100-00005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43" name="Group 7294">
          <a:extLst>
            <a:ext uri="{FF2B5EF4-FFF2-40B4-BE49-F238E27FC236}">
              <a16:creationId xmlns:a16="http://schemas.microsoft.com/office/drawing/2014/main" id="{00000000-0008-0000-1100-0000CF514B00}"/>
            </a:ext>
          </a:extLst>
        </xdr:cNvPr>
        <xdr:cNvGrpSpPr>
          <a:grpSpLocks/>
        </xdr:cNvGrpSpPr>
      </xdr:nvGrpSpPr>
      <xdr:grpSpPr bwMode="auto">
        <a:xfrm>
          <a:off x="4114800" y="10029825"/>
          <a:ext cx="238125" cy="0"/>
          <a:chOff x="466" y="3952"/>
          <a:chExt cx="28" cy="16"/>
        </a:xfrm>
      </xdr:grpSpPr>
      <xdr:sp macro="" textlink="">
        <xdr:nvSpPr>
          <xdr:cNvPr id="4936282" name="Line 7295">
            <a:extLst>
              <a:ext uri="{FF2B5EF4-FFF2-40B4-BE49-F238E27FC236}">
                <a16:creationId xmlns:a16="http://schemas.microsoft.com/office/drawing/2014/main" id="{00000000-0008-0000-1100-00005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83" name="Line 7296">
            <a:extLst>
              <a:ext uri="{FF2B5EF4-FFF2-40B4-BE49-F238E27FC236}">
                <a16:creationId xmlns:a16="http://schemas.microsoft.com/office/drawing/2014/main" id="{00000000-0008-0000-1100-00005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44" name="Group 7297">
          <a:extLst>
            <a:ext uri="{FF2B5EF4-FFF2-40B4-BE49-F238E27FC236}">
              <a16:creationId xmlns:a16="http://schemas.microsoft.com/office/drawing/2014/main" id="{00000000-0008-0000-1100-0000D0514B00}"/>
            </a:ext>
          </a:extLst>
        </xdr:cNvPr>
        <xdr:cNvGrpSpPr>
          <a:grpSpLocks/>
        </xdr:cNvGrpSpPr>
      </xdr:nvGrpSpPr>
      <xdr:grpSpPr bwMode="auto">
        <a:xfrm>
          <a:off x="4114800" y="10029825"/>
          <a:ext cx="238125" cy="0"/>
          <a:chOff x="466" y="3952"/>
          <a:chExt cx="28" cy="16"/>
        </a:xfrm>
      </xdr:grpSpPr>
      <xdr:sp macro="" textlink="">
        <xdr:nvSpPr>
          <xdr:cNvPr id="4936280" name="Line 7298">
            <a:extLst>
              <a:ext uri="{FF2B5EF4-FFF2-40B4-BE49-F238E27FC236}">
                <a16:creationId xmlns:a16="http://schemas.microsoft.com/office/drawing/2014/main" id="{00000000-0008-0000-1100-00005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81" name="Line 7299">
            <a:extLst>
              <a:ext uri="{FF2B5EF4-FFF2-40B4-BE49-F238E27FC236}">
                <a16:creationId xmlns:a16="http://schemas.microsoft.com/office/drawing/2014/main" id="{00000000-0008-0000-1100-00005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45" name="Group 7300">
          <a:extLst>
            <a:ext uri="{FF2B5EF4-FFF2-40B4-BE49-F238E27FC236}">
              <a16:creationId xmlns:a16="http://schemas.microsoft.com/office/drawing/2014/main" id="{00000000-0008-0000-1100-0000D1514B00}"/>
            </a:ext>
          </a:extLst>
        </xdr:cNvPr>
        <xdr:cNvGrpSpPr>
          <a:grpSpLocks/>
        </xdr:cNvGrpSpPr>
      </xdr:nvGrpSpPr>
      <xdr:grpSpPr bwMode="auto">
        <a:xfrm>
          <a:off x="4114800" y="10029825"/>
          <a:ext cx="238125" cy="0"/>
          <a:chOff x="466" y="3952"/>
          <a:chExt cx="28" cy="16"/>
        </a:xfrm>
      </xdr:grpSpPr>
      <xdr:sp macro="" textlink="">
        <xdr:nvSpPr>
          <xdr:cNvPr id="4936278" name="Line 7301">
            <a:extLst>
              <a:ext uri="{FF2B5EF4-FFF2-40B4-BE49-F238E27FC236}">
                <a16:creationId xmlns:a16="http://schemas.microsoft.com/office/drawing/2014/main" id="{00000000-0008-0000-1100-00005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79" name="Line 7302">
            <a:extLst>
              <a:ext uri="{FF2B5EF4-FFF2-40B4-BE49-F238E27FC236}">
                <a16:creationId xmlns:a16="http://schemas.microsoft.com/office/drawing/2014/main" id="{00000000-0008-0000-1100-00005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46" name="Group 7303">
          <a:extLst>
            <a:ext uri="{FF2B5EF4-FFF2-40B4-BE49-F238E27FC236}">
              <a16:creationId xmlns:a16="http://schemas.microsoft.com/office/drawing/2014/main" id="{00000000-0008-0000-1100-0000D2514B00}"/>
            </a:ext>
          </a:extLst>
        </xdr:cNvPr>
        <xdr:cNvGrpSpPr>
          <a:grpSpLocks/>
        </xdr:cNvGrpSpPr>
      </xdr:nvGrpSpPr>
      <xdr:grpSpPr bwMode="auto">
        <a:xfrm>
          <a:off x="4114800" y="10029825"/>
          <a:ext cx="238125" cy="0"/>
          <a:chOff x="466" y="3952"/>
          <a:chExt cx="28" cy="16"/>
        </a:xfrm>
      </xdr:grpSpPr>
      <xdr:sp macro="" textlink="">
        <xdr:nvSpPr>
          <xdr:cNvPr id="4936276" name="Line 7304">
            <a:extLst>
              <a:ext uri="{FF2B5EF4-FFF2-40B4-BE49-F238E27FC236}">
                <a16:creationId xmlns:a16="http://schemas.microsoft.com/office/drawing/2014/main" id="{00000000-0008-0000-1100-00005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77" name="Line 7305">
            <a:extLst>
              <a:ext uri="{FF2B5EF4-FFF2-40B4-BE49-F238E27FC236}">
                <a16:creationId xmlns:a16="http://schemas.microsoft.com/office/drawing/2014/main" id="{00000000-0008-0000-1100-00005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47" name="Group 7306">
          <a:extLst>
            <a:ext uri="{FF2B5EF4-FFF2-40B4-BE49-F238E27FC236}">
              <a16:creationId xmlns:a16="http://schemas.microsoft.com/office/drawing/2014/main" id="{00000000-0008-0000-1100-0000D3514B00}"/>
            </a:ext>
          </a:extLst>
        </xdr:cNvPr>
        <xdr:cNvGrpSpPr>
          <a:grpSpLocks/>
        </xdr:cNvGrpSpPr>
      </xdr:nvGrpSpPr>
      <xdr:grpSpPr bwMode="auto">
        <a:xfrm>
          <a:off x="4114800" y="10029825"/>
          <a:ext cx="238125" cy="0"/>
          <a:chOff x="466" y="3952"/>
          <a:chExt cx="28" cy="16"/>
        </a:xfrm>
      </xdr:grpSpPr>
      <xdr:sp macro="" textlink="">
        <xdr:nvSpPr>
          <xdr:cNvPr id="4936274" name="Line 7307">
            <a:extLst>
              <a:ext uri="{FF2B5EF4-FFF2-40B4-BE49-F238E27FC236}">
                <a16:creationId xmlns:a16="http://schemas.microsoft.com/office/drawing/2014/main" id="{00000000-0008-0000-1100-00005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75" name="Line 7308">
            <a:extLst>
              <a:ext uri="{FF2B5EF4-FFF2-40B4-BE49-F238E27FC236}">
                <a16:creationId xmlns:a16="http://schemas.microsoft.com/office/drawing/2014/main" id="{00000000-0008-0000-1100-00005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936148" name="Group 7309">
          <a:extLst>
            <a:ext uri="{FF2B5EF4-FFF2-40B4-BE49-F238E27FC236}">
              <a16:creationId xmlns:a16="http://schemas.microsoft.com/office/drawing/2014/main" id="{00000000-0008-0000-1100-0000D4514B00}"/>
            </a:ext>
          </a:extLst>
        </xdr:cNvPr>
        <xdr:cNvGrpSpPr>
          <a:grpSpLocks/>
        </xdr:cNvGrpSpPr>
      </xdr:nvGrpSpPr>
      <xdr:grpSpPr bwMode="auto">
        <a:xfrm>
          <a:off x="3990975" y="10029825"/>
          <a:ext cx="228600" cy="0"/>
          <a:chOff x="466" y="3952"/>
          <a:chExt cx="28" cy="16"/>
        </a:xfrm>
      </xdr:grpSpPr>
      <xdr:sp macro="" textlink="">
        <xdr:nvSpPr>
          <xdr:cNvPr id="4936272" name="Line 7310">
            <a:extLst>
              <a:ext uri="{FF2B5EF4-FFF2-40B4-BE49-F238E27FC236}">
                <a16:creationId xmlns:a16="http://schemas.microsoft.com/office/drawing/2014/main" id="{00000000-0008-0000-1100-00005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73" name="Line 7311">
            <a:extLst>
              <a:ext uri="{FF2B5EF4-FFF2-40B4-BE49-F238E27FC236}">
                <a16:creationId xmlns:a16="http://schemas.microsoft.com/office/drawing/2014/main" id="{00000000-0008-0000-1100-00005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49" name="Group 7312">
          <a:extLst>
            <a:ext uri="{FF2B5EF4-FFF2-40B4-BE49-F238E27FC236}">
              <a16:creationId xmlns:a16="http://schemas.microsoft.com/office/drawing/2014/main" id="{00000000-0008-0000-1100-0000D5514B00}"/>
            </a:ext>
          </a:extLst>
        </xdr:cNvPr>
        <xdr:cNvGrpSpPr>
          <a:grpSpLocks/>
        </xdr:cNvGrpSpPr>
      </xdr:nvGrpSpPr>
      <xdr:grpSpPr bwMode="auto">
        <a:xfrm>
          <a:off x="4114800" y="10029825"/>
          <a:ext cx="228600" cy="0"/>
          <a:chOff x="466" y="3952"/>
          <a:chExt cx="28" cy="16"/>
        </a:xfrm>
      </xdr:grpSpPr>
      <xdr:sp macro="" textlink="">
        <xdr:nvSpPr>
          <xdr:cNvPr id="4936270" name="Line 7313">
            <a:extLst>
              <a:ext uri="{FF2B5EF4-FFF2-40B4-BE49-F238E27FC236}">
                <a16:creationId xmlns:a16="http://schemas.microsoft.com/office/drawing/2014/main" id="{00000000-0008-0000-1100-00004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71" name="Line 7314">
            <a:extLst>
              <a:ext uri="{FF2B5EF4-FFF2-40B4-BE49-F238E27FC236}">
                <a16:creationId xmlns:a16="http://schemas.microsoft.com/office/drawing/2014/main" id="{00000000-0008-0000-1100-00004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50" name="Group 7315">
          <a:extLst>
            <a:ext uri="{FF2B5EF4-FFF2-40B4-BE49-F238E27FC236}">
              <a16:creationId xmlns:a16="http://schemas.microsoft.com/office/drawing/2014/main" id="{00000000-0008-0000-1100-0000D6514B00}"/>
            </a:ext>
          </a:extLst>
        </xdr:cNvPr>
        <xdr:cNvGrpSpPr>
          <a:grpSpLocks/>
        </xdr:cNvGrpSpPr>
      </xdr:nvGrpSpPr>
      <xdr:grpSpPr bwMode="auto">
        <a:xfrm>
          <a:off x="4114800" y="10029825"/>
          <a:ext cx="228600" cy="0"/>
          <a:chOff x="466" y="3952"/>
          <a:chExt cx="28" cy="16"/>
        </a:xfrm>
      </xdr:grpSpPr>
      <xdr:sp macro="" textlink="">
        <xdr:nvSpPr>
          <xdr:cNvPr id="4936268" name="Line 7316">
            <a:extLst>
              <a:ext uri="{FF2B5EF4-FFF2-40B4-BE49-F238E27FC236}">
                <a16:creationId xmlns:a16="http://schemas.microsoft.com/office/drawing/2014/main" id="{00000000-0008-0000-1100-00004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69" name="Line 7317">
            <a:extLst>
              <a:ext uri="{FF2B5EF4-FFF2-40B4-BE49-F238E27FC236}">
                <a16:creationId xmlns:a16="http://schemas.microsoft.com/office/drawing/2014/main" id="{00000000-0008-0000-1100-00004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51" name="Group 7318">
          <a:extLst>
            <a:ext uri="{FF2B5EF4-FFF2-40B4-BE49-F238E27FC236}">
              <a16:creationId xmlns:a16="http://schemas.microsoft.com/office/drawing/2014/main" id="{00000000-0008-0000-1100-0000D7514B00}"/>
            </a:ext>
          </a:extLst>
        </xdr:cNvPr>
        <xdr:cNvGrpSpPr>
          <a:grpSpLocks/>
        </xdr:cNvGrpSpPr>
      </xdr:nvGrpSpPr>
      <xdr:grpSpPr bwMode="auto">
        <a:xfrm>
          <a:off x="4114800" y="10029825"/>
          <a:ext cx="238125" cy="0"/>
          <a:chOff x="466" y="3952"/>
          <a:chExt cx="28" cy="16"/>
        </a:xfrm>
      </xdr:grpSpPr>
      <xdr:sp macro="" textlink="">
        <xdr:nvSpPr>
          <xdr:cNvPr id="4936266" name="Line 7319">
            <a:extLst>
              <a:ext uri="{FF2B5EF4-FFF2-40B4-BE49-F238E27FC236}">
                <a16:creationId xmlns:a16="http://schemas.microsoft.com/office/drawing/2014/main" id="{00000000-0008-0000-1100-00004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67" name="Line 7320">
            <a:extLst>
              <a:ext uri="{FF2B5EF4-FFF2-40B4-BE49-F238E27FC236}">
                <a16:creationId xmlns:a16="http://schemas.microsoft.com/office/drawing/2014/main" id="{00000000-0008-0000-1100-00004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52" name="Group 7321">
          <a:extLst>
            <a:ext uri="{FF2B5EF4-FFF2-40B4-BE49-F238E27FC236}">
              <a16:creationId xmlns:a16="http://schemas.microsoft.com/office/drawing/2014/main" id="{00000000-0008-0000-1100-0000D8514B00}"/>
            </a:ext>
          </a:extLst>
        </xdr:cNvPr>
        <xdr:cNvGrpSpPr>
          <a:grpSpLocks/>
        </xdr:cNvGrpSpPr>
      </xdr:nvGrpSpPr>
      <xdr:grpSpPr bwMode="auto">
        <a:xfrm>
          <a:off x="4114800" y="10029825"/>
          <a:ext cx="228600" cy="0"/>
          <a:chOff x="466" y="3952"/>
          <a:chExt cx="28" cy="16"/>
        </a:xfrm>
      </xdr:grpSpPr>
      <xdr:sp macro="" textlink="">
        <xdr:nvSpPr>
          <xdr:cNvPr id="4936264" name="Line 7322">
            <a:extLst>
              <a:ext uri="{FF2B5EF4-FFF2-40B4-BE49-F238E27FC236}">
                <a16:creationId xmlns:a16="http://schemas.microsoft.com/office/drawing/2014/main" id="{00000000-0008-0000-1100-00004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65" name="Line 7323">
            <a:extLst>
              <a:ext uri="{FF2B5EF4-FFF2-40B4-BE49-F238E27FC236}">
                <a16:creationId xmlns:a16="http://schemas.microsoft.com/office/drawing/2014/main" id="{00000000-0008-0000-1100-00004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53" name="Group 7324">
          <a:extLst>
            <a:ext uri="{FF2B5EF4-FFF2-40B4-BE49-F238E27FC236}">
              <a16:creationId xmlns:a16="http://schemas.microsoft.com/office/drawing/2014/main" id="{00000000-0008-0000-1100-0000D9514B00}"/>
            </a:ext>
          </a:extLst>
        </xdr:cNvPr>
        <xdr:cNvGrpSpPr>
          <a:grpSpLocks/>
        </xdr:cNvGrpSpPr>
      </xdr:nvGrpSpPr>
      <xdr:grpSpPr bwMode="auto">
        <a:xfrm>
          <a:off x="4114800" y="10029825"/>
          <a:ext cx="228600" cy="0"/>
          <a:chOff x="466" y="3952"/>
          <a:chExt cx="28" cy="16"/>
        </a:xfrm>
      </xdr:grpSpPr>
      <xdr:sp macro="" textlink="">
        <xdr:nvSpPr>
          <xdr:cNvPr id="4936262" name="Line 7325">
            <a:extLst>
              <a:ext uri="{FF2B5EF4-FFF2-40B4-BE49-F238E27FC236}">
                <a16:creationId xmlns:a16="http://schemas.microsoft.com/office/drawing/2014/main" id="{00000000-0008-0000-1100-00004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63" name="Line 7326">
            <a:extLst>
              <a:ext uri="{FF2B5EF4-FFF2-40B4-BE49-F238E27FC236}">
                <a16:creationId xmlns:a16="http://schemas.microsoft.com/office/drawing/2014/main" id="{00000000-0008-0000-1100-00004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936154" name="Group 7327">
          <a:extLst>
            <a:ext uri="{FF2B5EF4-FFF2-40B4-BE49-F238E27FC236}">
              <a16:creationId xmlns:a16="http://schemas.microsoft.com/office/drawing/2014/main" id="{00000000-0008-0000-1100-0000DA514B00}"/>
            </a:ext>
          </a:extLst>
        </xdr:cNvPr>
        <xdr:cNvGrpSpPr>
          <a:grpSpLocks/>
        </xdr:cNvGrpSpPr>
      </xdr:nvGrpSpPr>
      <xdr:grpSpPr bwMode="auto">
        <a:xfrm>
          <a:off x="4114800" y="10029825"/>
          <a:ext cx="238125" cy="0"/>
          <a:chOff x="466" y="3952"/>
          <a:chExt cx="28" cy="16"/>
        </a:xfrm>
      </xdr:grpSpPr>
      <xdr:sp macro="" textlink="">
        <xdr:nvSpPr>
          <xdr:cNvPr id="4936260" name="Line 7328">
            <a:extLst>
              <a:ext uri="{FF2B5EF4-FFF2-40B4-BE49-F238E27FC236}">
                <a16:creationId xmlns:a16="http://schemas.microsoft.com/office/drawing/2014/main" id="{00000000-0008-0000-1100-00004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61" name="Line 7329">
            <a:extLst>
              <a:ext uri="{FF2B5EF4-FFF2-40B4-BE49-F238E27FC236}">
                <a16:creationId xmlns:a16="http://schemas.microsoft.com/office/drawing/2014/main" id="{00000000-0008-0000-1100-00004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55" name="Group 7330">
          <a:extLst>
            <a:ext uri="{FF2B5EF4-FFF2-40B4-BE49-F238E27FC236}">
              <a16:creationId xmlns:a16="http://schemas.microsoft.com/office/drawing/2014/main" id="{00000000-0008-0000-1100-0000DB514B00}"/>
            </a:ext>
          </a:extLst>
        </xdr:cNvPr>
        <xdr:cNvGrpSpPr>
          <a:grpSpLocks/>
        </xdr:cNvGrpSpPr>
      </xdr:nvGrpSpPr>
      <xdr:grpSpPr bwMode="auto">
        <a:xfrm>
          <a:off x="4695825" y="10029825"/>
          <a:ext cx="266700" cy="0"/>
          <a:chOff x="466" y="3952"/>
          <a:chExt cx="28" cy="16"/>
        </a:xfrm>
      </xdr:grpSpPr>
      <xdr:sp macro="" textlink="">
        <xdr:nvSpPr>
          <xdr:cNvPr id="4936258" name="Line 7331">
            <a:extLst>
              <a:ext uri="{FF2B5EF4-FFF2-40B4-BE49-F238E27FC236}">
                <a16:creationId xmlns:a16="http://schemas.microsoft.com/office/drawing/2014/main" id="{00000000-0008-0000-1100-00004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59" name="Line 7332">
            <a:extLst>
              <a:ext uri="{FF2B5EF4-FFF2-40B4-BE49-F238E27FC236}">
                <a16:creationId xmlns:a16="http://schemas.microsoft.com/office/drawing/2014/main" id="{00000000-0008-0000-1100-00004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56" name="Group 7333">
          <a:extLst>
            <a:ext uri="{FF2B5EF4-FFF2-40B4-BE49-F238E27FC236}">
              <a16:creationId xmlns:a16="http://schemas.microsoft.com/office/drawing/2014/main" id="{00000000-0008-0000-1100-0000DC514B00}"/>
            </a:ext>
          </a:extLst>
        </xdr:cNvPr>
        <xdr:cNvGrpSpPr>
          <a:grpSpLocks/>
        </xdr:cNvGrpSpPr>
      </xdr:nvGrpSpPr>
      <xdr:grpSpPr bwMode="auto">
        <a:xfrm>
          <a:off x="4695825" y="10029825"/>
          <a:ext cx="266700" cy="0"/>
          <a:chOff x="466" y="3952"/>
          <a:chExt cx="28" cy="16"/>
        </a:xfrm>
      </xdr:grpSpPr>
      <xdr:sp macro="" textlink="">
        <xdr:nvSpPr>
          <xdr:cNvPr id="4936256" name="Line 7334">
            <a:extLst>
              <a:ext uri="{FF2B5EF4-FFF2-40B4-BE49-F238E27FC236}">
                <a16:creationId xmlns:a16="http://schemas.microsoft.com/office/drawing/2014/main" id="{00000000-0008-0000-1100-00004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57" name="Line 7335">
            <a:extLst>
              <a:ext uri="{FF2B5EF4-FFF2-40B4-BE49-F238E27FC236}">
                <a16:creationId xmlns:a16="http://schemas.microsoft.com/office/drawing/2014/main" id="{00000000-0008-0000-1100-00004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57" name="Group 7336">
          <a:extLst>
            <a:ext uri="{FF2B5EF4-FFF2-40B4-BE49-F238E27FC236}">
              <a16:creationId xmlns:a16="http://schemas.microsoft.com/office/drawing/2014/main" id="{00000000-0008-0000-1100-0000DD514B00}"/>
            </a:ext>
          </a:extLst>
        </xdr:cNvPr>
        <xdr:cNvGrpSpPr>
          <a:grpSpLocks/>
        </xdr:cNvGrpSpPr>
      </xdr:nvGrpSpPr>
      <xdr:grpSpPr bwMode="auto">
        <a:xfrm>
          <a:off x="4695825" y="10029825"/>
          <a:ext cx="266700" cy="0"/>
          <a:chOff x="466" y="3952"/>
          <a:chExt cx="28" cy="16"/>
        </a:xfrm>
      </xdr:grpSpPr>
      <xdr:sp macro="" textlink="">
        <xdr:nvSpPr>
          <xdr:cNvPr id="4936254" name="Line 7337">
            <a:extLst>
              <a:ext uri="{FF2B5EF4-FFF2-40B4-BE49-F238E27FC236}">
                <a16:creationId xmlns:a16="http://schemas.microsoft.com/office/drawing/2014/main" id="{00000000-0008-0000-1100-00003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55" name="Line 7338">
            <a:extLst>
              <a:ext uri="{FF2B5EF4-FFF2-40B4-BE49-F238E27FC236}">
                <a16:creationId xmlns:a16="http://schemas.microsoft.com/office/drawing/2014/main" id="{00000000-0008-0000-1100-00003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58" name="Group 7339">
          <a:extLst>
            <a:ext uri="{FF2B5EF4-FFF2-40B4-BE49-F238E27FC236}">
              <a16:creationId xmlns:a16="http://schemas.microsoft.com/office/drawing/2014/main" id="{00000000-0008-0000-1100-0000DE514B00}"/>
            </a:ext>
          </a:extLst>
        </xdr:cNvPr>
        <xdr:cNvGrpSpPr>
          <a:grpSpLocks/>
        </xdr:cNvGrpSpPr>
      </xdr:nvGrpSpPr>
      <xdr:grpSpPr bwMode="auto">
        <a:xfrm>
          <a:off x="5476875" y="10029825"/>
          <a:ext cx="266700" cy="0"/>
          <a:chOff x="466" y="3952"/>
          <a:chExt cx="28" cy="16"/>
        </a:xfrm>
      </xdr:grpSpPr>
      <xdr:sp macro="" textlink="">
        <xdr:nvSpPr>
          <xdr:cNvPr id="4936252" name="Line 7340">
            <a:extLst>
              <a:ext uri="{FF2B5EF4-FFF2-40B4-BE49-F238E27FC236}">
                <a16:creationId xmlns:a16="http://schemas.microsoft.com/office/drawing/2014/main" id="{00000000-0008-0000-1100-00003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53" name="Line 7341">
            <a:extLst>
              <a:ext uri="{FF2B5EF4-FFF2-40B4-BE49-F238E27FC236}">
                <a16:creationId xmlns:a16="http://schemas.microsoft.com/office/drawing/2014/main" id="{00000000-0008-0000-1100-00003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59" name="Group 7342">
          <a:extLst>
            <a:ext uri="{FF2B5EF4-FFF2-40B4-BE49-F238E27FC236}">
              <a16:creationId xmlns:a16="http://schemas.microsoft.com/office/drawing/2014/main" id="{00000000-0008-0000-1100-0000DF514B00}"/>
            </a:ext>
          </a:extLst>
        </xdr:cNvPr>
        <xdr:cNvGrpSpPr>
          <a:grpSpLocks/>
        </xdr:cNvGrpSpPr>
      </xdr:nvGrpSpPr>
      <xdr:grpSpPr bwMode="auto">
        <a:xfrm>
          <a:off x="5476875" y="10029825"/>
          <a:ext cx="266700" cy="0"/>
          <a:chOff x="466" y="3952"/>
          <a:chExt cx="28" cy="16"/>
        </a:xfrm>
      </xdr:grpSpPr>
      <xdr:sp macro="" textlink="">
        <xdr:nvSpPr>
          <xdr:cNvPr id="4936250" name="Line 7343">
            <a:extLst>
              <a:ext uri="{FF2B5EF4-FFF2-40B4-BE49-F238E27FC236}">
                <a16:creationId xmlns:a16="http://schemas.microsoft.com/office/drawing/2014/main" id="{00000000-0008-0000-1100-00003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51" name="Line 7344">
            <a:extLst>
              <a:ext uri="{FF2B5EF4-FFF2-40B4-BE49-F238E27FC236}">
                <a16:creationId xmlns:a16="http://schemas.microsoft.com/office/drawing/2014/main" id="{00000000-0008-0000-1100-00003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60" name="Group 7345">
          <a:extLst>
            <a:ext uri="{FF2B5EF4-FFF2-40B4-BE49-F238E27FC236}">
              <a16:creationId xmlns:a16="http://schemas.microsoft.com/office/drawing/2014/main" id="{00000000-0008-0000-1100-0000E0514B00}"/>
            </a:ext>
          </a:extLst>
        </xdr:cNvPr>
        <xdr:cNvGrpSpPr>
          <a:grpSpLocks/>
        </xdr:cNvGrpSpPr>
      </xdr:nvGrpSpPr>
      <xdr:grpSpPr bwMode="auto">
        <a:xfrm>
          <a:off x="5476875" y="10029825"/>
          <a:ext cx="266700" cy="0"/>
          <a:chOff x="466" y="3952"/>
          <a:chExt cx="28" cy="16"/>
        </a:xfrm>
      </xdr:grpSpPr>
      <xdr:sp macro="" textlink="">
        <xdr:nvSpPr>
          <xdr:cNvPr id="4936248" name="Line 7346">
            <a:extLst>
              <a:ext uri="{FF2B5EF4-FFF2-40B4-BE49-F238E27FC236}">
                <a16:creationId xmlns:a16="http://schemas.microsoft.com/office/drawing/2014/main" id="{00000000-0008-0000-1100-00003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49" name="Line 7347">
            <a:extLst>
              <a:ext uri="{FF2B5EF4-FFF2-40B4-BE49-F238E27FC236}">
                <a16:creationId xmlns:a16="http://schemas.microsoft.com/office/drawing/2014/main" id="{00000000-0008-0000-1100-00003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61" name="Group 7348">
          <a:extLst>
            <a:ext uri="{FF2B5EF4-FFF2-40B4-BE49-F238E27FC236}">
              <a16:creationId xmlns:a16="http://schemas.microsoft.com/office/drawing/2014/main" id="{00000000-0008-0000-1100-0000E1514B00}"/>
            </a:ext>
          </a:extLst>
        </xdr:cNvPr>
        <xdr:cNvGrpSpPr>
          <a:grpSpLocks/>
        </xdr:cNvGrpSpPr>
      </xdr:nvGrpSpPr>
      <xdr:grpSpPr bwMode="auto">
        <a:xfrm>
          <a:off x="5476875" y="10029825"/>
          <a:ext cx="266700" cy="0"/>
          <a:chOff x="466" y="3952"/>
          <a:chExt cx="28" cy="16"/>
        </a:xfrm>
      </xdr:grpSpPr>
      <xdr:sp macro="" textlink="">
        <xdr:nvSpPr>
          <xdr:cNvPr id="4936246" name="Line 7349">
            <a:extLst>
              <a:ext uri="{FF2B5EF4-FFF2-40B4-BE49-F238E27FC236}">
                <a16:creationId xmlns:a16="http://schemas.microsoft.com/office/drawing/2014/main" id="{00000000-0008-0000-1100-00003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47" name="Line 7350">
            <a:extLst>
              <a:ext uri="{FF2B5EF4-FFF2-40B4-BE49-F238E27FC236}">
                <a16:creationId xmlns:a16="http://schemas.microsoft.com/office/drawing/2014/main" id="{00000000-0008-0000-1100-00003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936162" name="Group 7351">
          <a:extLst>
            <a:ext uri="{FF2B5EF4-FFF2-40B4-BE49-F238E27FC236}">
              <a16:creationId xmlns:a16="http://schemas.microsoft.com/office/drawing/2014/main" id="{00000000-0008-0000-1100-0000E2514B00}"/>
            </a:ext>
          </a:extLst>
        </xdr:cNvPr>
        <xdr:cNvGrpSpPr>
          <a:grpSpLocks/>
        </xdr:cNvGrpSpPr>
      </xdr:nvGrpSpPr>
      <xdr:grpSpPr bwMode="auto">
        <a:xfrm>
          <a:off x="5476875" y="10029825"/>
          <a:ext cx="266700" cy="0"/>
          <a:chOff x="466" y="3952"/>
          <a:chExt cx="28" cy="16"/>
        </a:xfrm>
      </xdr:grpSpPr>
      <xdr:sp macro="" textlink="">
        <xdr:nvSpPr>
          <xdr:cNvPr id="4936244" name="Line 7352">
            <a:extLst>
              <a:ext uri="{FF2B5EF4-FFF2-40B4-BE49-F238E27FC236}">
                <a16:creationId xmlns:a16="http://schemas.microsoft.com/office/drawing/2014/main" id="{00000000-0008-0000-1100-00003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45" name="Line 7353">
            <a:extLst>
              <a:ext uri="{FF2B5EF4-FFF2-40B4-BE49-F238E27FC236}">
                <a16:creationId xmlns:a16="http://schemas.microsoft.com/office/drawing/2014/main" id="{00000000-0008-0000-1100-00003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63" name="Group 7354">
          <a:extLst>
            <a:ext uri="{FF2B5EF4-FFF2-40B4-BE49-F238E27FC236}">
              <a16:creationId xmlns:a16="http://schemas.microsoft.com/office/drawing/2014/main" id="{00000000-0008-0000-1100-0000E3514B00}"/>
            </a:ext>
          </a:extLst>
        </xdr:cNvPr>
        <xdr:cNvGrpSpPr>
          <a:grpSpLocks/>
        </xdr:cNvGrpSpPr>
      </xdr:nvGrpSpPr>
      <xdr:grpSpPr bwMode="auto">
        <a:xfrm>
          <a:off x="4114800" y="10029825"/>
          <a:ext cx="228600" cy="0"/>
          <a:chOff x="466" y="3952"/>
          <a:chExt cx="28" cy="16"/>
        </a:xfrm>
      </xdr:grpSpPr>
      <xdr:sp macro="" textlink="">
        <xdr:nvSpPr>
          <xdr:cNvPr id="4936242" name="Line 7355">
            <a:extLst>
              <a:ext uri="{FF2B5EF4-FFF2-40B4-BE49-F238E27FC236}">
                <a16:creationId xmlns:a16="http://schemas.microsoft.com/office/drawing/2014/main" id="{00000000-0008-0000-1100-00003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43" name="Line 7356">
            <a:extLst>
              <a:ext uri="{FF2B5EF4-FFF2-40B4-BE49-F238E27FC236}">
                <a16:creationId xmlns:a16="http://schemas.microsoft.com/office/drawing/2014/main" id="{00000000-0008-0000-1100-00003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64" name="Group 7357">
          <a:extLst>
            <a:ext uri="{FF2B5EF4-FFF2-40B4-BE49-F238E27FC236}">
              <a16:creationId xmlns:a16="http://schemas.microsoft.com/office/drawing/2014/main" id="{00000000-0008-0000-1100-0000E4514B00}"/>
            </a:ext>
          </a:extLst>
        </xdr:cNvPr>
        <xdr:cNvGrpSpPr>
          <a:grpSpLocks/>
        </xdr:cNvGrpSpPr>
      </xdr:nvGrpSpPr>
      <xdr:grpSpPr bwMode="auto">
        <a:xfrm>
          <a:off x="4695825" y="10029825"/>
          <a:ext cx="266700" cy="0"/>
          <a:chOff x="466" y="3952"/>
          <a:chExt cx="28" cy="16"/>
        </a:xfrm>
      </xdr:grpSpPr>
      <xdr:sp macro="" textlink="">
        <xdr:nvSpPr>
          <xdr:cNvPr id="4936240" name="Line 7358">
            <a:extLst>
              <a:ext uri="{FF2B5EF4-FFF2-40B4-BE49-F238E27FC236}">
                <a16:creationId xmlns:a16="http://schemas.microsoft.com/office/drawing/2014/main" id="{00000000-0008-0000-1100-00003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41" name="Line 7359">
            <a:extLst>
              <a:ext uri="{FF2B5EF4-FFF2-40B4-BE49-F238E27FC236}">
                <a16:creationId xmlns:a16="http://schemas.microsoft.com/office/drawing/2014/main" id="{00000000-0008-0000-1100-00003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65" name="Group 7360">
          <a:extLst>
            <a:ext uri="{FF2B5EF4-FFF2-40B4-BE49-F238E27FC236}">
              <a16:creationId xmlns:a16="http://schemas.microsoft.com/office/drawing/2014/main" id="{00000000-0008-0000-1100-0000E5514B00}"/>
            </a:ext>
          </a:extLst>
        </xdr:cNvPr>
        <xdr:cNvGrpSpPr>
          <a:grpSpLocks/>
        </xdr:cNvGrpSpPr>
      </xdr:nvGrpSpPr>
      <xdr:grpSpPr bwMode="auto">
        <a:xfrm>
          <a:off x="4114800" y="10029825"/>
          <a:ext cx="228600" cy="0"/>
          <a:chOff x="466" y="3952"/>
          <a:chExt cx="28" cy="16"/>
        </a:xfrm>
      </xdr:grpSpPr>
      <xdr:sp macro="" textlink="">
        <xdr:nvSpPr>
          <xdr:cNvPr id="4936238" name="Line 7361">
            <a:extLst>
              <a:ext uri="{FF2B5EF4-FFF2-40B4-BE49-F238E27FC236}">
                <a16:creationId xmlns:a16="http://schemas.microsoft.com/office/drawing/2014/main" id="{00000000-0008-0000-1100-00002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39" name="Line 7362">
            <a:extLst>
              <a:ext uri="{FF2B5EF4-FFF2-40B4-BE49-F238E27FC236}">
                <a16:creationId xmlns:a16="http://schemas.microsoft.com/office/drawing/2014/main" id="{00000000-0008-0000-1100-00002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66" name="Group 7363">
          <a:extLst>
            <a:ext uri="{FF2B5EF4-FFF2-40B4-BE49-F238E27FC236}">
              <a16:creationId xmlns:a16="http://schemas.microsoft.com/office/drawing/2014/main" id="{00000000-0008-0000-1100-0000E6514B00}"/>
            </a:ext>
          </a:extLst>
        </xdr:cNvPr>
        <xdr:cNvGrpSpPr>
          <a:grpSpLocks/>
        </xdr:cNvGrpSpPr>
      </xdr:nvGrpSpPr>
      <xdr:grpSpPr bwMode="auto">
        <a:xfrm>
          <a:off x="4695825" y="10029825"/>
          <a:ext cx="266700" cy="0"/>
          <a:chOff x="466" y="3952"/>
          <a:chExt cx="28" cy="16"/>
        </a:xfrm>
      </xdr:grpSpPr>
      <xdr:sp macro="" textlink="">
        <xdr:nvSpPr>
          <xdr:cNvPr id="4936236" name="Line 7364">
            <a:extLst>
              <a:ext uri="{FF2B5EF4-FFF2-40B4-BE49-F238E27FC236}">
                <a16:creationId xmlns:a16="http://schemas.microsoft.com/office/drawing/2014/main" id="{00000000-0008-0000-1100-00002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37" name="Line 7365">
            <a:extLst>
              <a:ext uri="{FF2B5EF4-FFF2-40B4-BE49-F238E27FC236}">
                <a16:creationId xmlns:a16="http://schemas.microsoft.com/office/drawing/2014/main" id="{00000000-0008-0000-1100-00002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67" name="Group 7366">
          <a:extLst>
            <a:ext uri="{FF2B5EF4-FFF2-40B4-BE49-F238E27FC236}">
              <a16:creationId xmlns:a16="http://schemas.microsoft.com/office/drawing/2014/main" id="{00000000-0008-0000-1100-0000E7514B00}"/>
            </a:ext>
          </a:extLst>
        </xdr:cNvPr>
        <xdr:cNvGrpSpPr>
          <a:grpSpLocks/>
        </xdr:cNvGrpSpPr>
      </xdr:nvGrpSpPr>
      <xdr:grpSpPr bwMode="auto">
        <a:xfrm>
          <a:off x="4114800" y="10029825"/>
          <a:ext cx="228600" cy="0"/>
          <a:chOff x="466" y="3952"/>
          <a:chExt cx="28" cy="16"/>
        </a:xfrm>
      </xdr:grpSpPr>
      <xdr:sp macro="" textlink="">
        <xdr:nvSpPr>
          <xdr:cNvPr id="4936234" name="Line 7367">
            <a:extLst>
              <a:ext uri="{FF2B5EF4-FFF2-40B4-BE49-F238E27FC236}">
                <a16:creationId xmlns:a16="http://schemas.microsoft.com/office/drawing/2014/main" id="{00000000-0008-0000-1100-00002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35" name="Line 7368">
            <a:extLst>
              <a:ext uri="{FF2B5EF4-FFF2-40B4-BE49-F238E27FC236}">
                <a16:creationId xmlns:a16="http://schemas.microsoft.com/office/drawing/2014/main" id="{00000000-0008-0000-1100-00002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68" name="Group 7369">
          <a:extLst>
            <a:ext uri="{FF2B5EF4-FFF2-40B4-BE49-F238E27FC236}">
              <a16:creationId xmlns:a16="http://schemas.microsoft.com/office/drawing/2014/main" id="{00000000-0008-0000-1100-0000E8514B00}"/>
            </a:ext>
          </a:extLst>
        </xdr:cNvPr>
        <xdr:cNvGrpSpPr>
          <a:grpSpLocks/>
        </xdr:cNvGrpSpPr>
      </xdr:nvGrpSpPr>
      <xdr:grpSpPr bwMode="auto">
        <a:xfrm>
          <a:off x="4695825" y="10029825"/>
          <a:ext cx="266700" cy="0"/>
          <a:chOff x="466" y="3952"/>
          <a:chExt cx="28" cy="16"/>
        </a:xfrm>
      </xdr:grpSpPr>
      <xdr:sp macro="" textlink="">
        <xdr:nvSpPr>
          <xdr:cNvPr id="4936232" name="Line 7370">
            <a:extLst>
              <a:ext uri="{FF2B5EF4-FFF2-40B4-BE49-F238E27FC236}">
                <a16:creationId xmlns:a16="http://schemas.microsoft.com/office/drawing/2014/main" id="{00000000-0008-0000-1100-00002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33" name="Line 7371">
            <a:extLst>
              <a:ext uri="{FF2B5EF4-FFF2-40B4-BE49-F238E27FC236}">
                <a16:creationId xmlns:a16="http://schemas.microsoft.com/office/drawing/2014/main" id="{00000000-0008-0000-1100-00002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69" name="Group 7372">
          <a:extLst>
            <a:ext uri="{FF2B5EF4-FFF2-40B4-BE49-F238E27FC236}">
              <a16:creationId xmlns:a16="http://schemas.microsoft.com/office/drawing/2014/main" id="{00000000-0008-0000-1100-0000E9514B00}"/>
            </a:ext>
          </a:extLst>
        </xdr:cNvPr>
        <xdr:cNvGrpSpPr>
          <a:grpSpLocks/>
        </xdr:cNvGrpSpPr>
      </xdr:nvGrpSpPr>
      <xdr:grpSpPr bwMode="auto">
        <a:xfrm>
          <a:off x="4114800" y="10029825"/>
          <a:ext cx="228600" cy="0"/>
          <a:chOff x="466" y="3952"/>
          <a:chExt cx="28" cy="16"/>
        </a:xfrm>
      </xdr:grpSpPr>
      <xdr:sp macro="" textlink="">
        <xdr:nvSpPr>
          <xdr:cNvPr id="4936230" name="Line 7373">
            <a:extLst>
              <a:ext uri="{FF2B5EF4-FFF2-40B4-BE49-F238E27FC236}">
                <a16:creationId xmlns:a16="http://schemas.microsoft.com/office/drawing/2014/main" id="{00000000-0008-0000-1100-00002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31" name="Line 7374">
            <a:extLst>
              <a:ext uri="{FF2B5EF4-FFF2-40B4-BE49-F238E27FC236}">
                <a16:creationId xmlns:a16="http://schemas.microsoft.com/office/drawing/2014/main" id="{00000000-0008-0000-1100-00002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70" name="Group 7375">
          <a:extLst>
            <a:ext uri="{FF2B5EF4-FFF2-40B4-BE49-F238E27FC236}">
              <a16:creationId xmlns:a16="http://schemas.microsoft.com/office/drawing/2014/main" id="{00000000-0008-0000-1100-0000EA514B00}"/>
            </a:ext>
          </a:extLst>
        </xdr:cNvPr>
        <xdr:cNvGrpSpPr>
          <a:grpSpLocks/>
        </xdr:cNvGrpSpPr>
      </xdr:nvGrpSpPr>
      <xdr:grpSpPr bwMode="auto">
        <a:xfrm>
          <a:off x="4695825" y="10029825"/>
          <a:ext cx="266700" cy="0"/>
          <a:chOff x="466" y="3952"/>
          <a:chExt cx="28" cy="16"/>
        </a:xfrm>
      </xdr:grpSpPr>
      <xdr:sp macro="" textlink="">
        <xdr:nvSpPr>
          <xdr:cNvPr id="4936228" name="Line 7376">
            <a:extLst>
              <a:ext uri="{FF2B5EF4-FFF2-40B4-BE49-F238E27FC236}">
                <a16:creationId xmlns:a16="http://schemas.microsoft.com/office/drawing/2014/main" id="{00000000-0008-0000-1100-00002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29" name="Line 7377">
            <a:extLst>
              <a:ext uri="{FF2B5EF4-FFF2-40B4-BE49-F238E27FC236}">
                <a16:creationId xmlns:a16="http://schemas.microsoft.com/office/drawing/2014/main" id="{00000000-0008-0000-1100-00002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71" name="Group 7378">
          <a:extLst>
            <a:ext uri="{FF2B5EF4-FFF2-40B4-BE49-F238E27FC236}">
              <a16:creationId xmlns:a16="http://schemas.microsoft.com/office/drawing/2014/main" id="{00000000-0008-0000-1100-0000EB514B00}"/>
            </a:ext>
          </a:extLst>
        </xdr:cNvPr>
        <xdr:cNvGrpSpPr>
          <a:grpSpLocks/>
        </xdr:cNvGrpSpPr>
      </xdr:nvGrpSpPr>
      <xdr:grpSpPr bwMode="auto">
        <a:xfrm>
          <a:off x="4114800" y="10029825"/>
          <a:ext cx="228600" cy="0"/>
          <a:chOff x="466" y="3952"/>
          <a:chExt cx="28" cy="16"/>
        </a:xfrm>
      </xdr:grpSpPr>
      <xdr:sp macro="" textlink="">
        <xdr:nvSpPr>
          <xdr:cNvPr id="4936226" name="Line 7379">
            <a:extLst>
              <a:ext uri="{FF2B5EF4-FFF2-40B4-BE49-F238E27FC236}">
                <a16:creationId xmlns:a16="http://schemas.microsoft.com/office/drawing/2014/main" id="{00000000-0008-0000-1100-00002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27" name="Line 7380">
            <a:extLst>
              <a:ext uri="{FF2B5EF4-FFF2-40B4-BE49-F238E27FC236}">
                <a16:creationId xmlns:a16="http://schemas.microsoft.com/office/drawing/2014/main" id="{00000000-0008-0000-1100-00002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72" name="Group 7381">
          <a:extLst>
            <a:ext uri="{FF2B5EF4-FFF2-40B4-BE49-F238E27FC236}">
              <a16:creationId xmlns:a16="http://schemas.microsoft.com/office/drawing/2014/main" id="{00000000-0008-0000-1100-0000EC514B00}"/>
            </a:ext>
          </a:extLst>
        </xdr:cNvPr>
        <xdr:cNvGrpSpPr>
          <a:grpSpLocks/>
        </xdr:cNvGrpSpPr>
      </xdr:nvGrpSpPr>
      <xdr:grpSpPr bwMode="auto">
        <a:xfrm>
          <a:off x="4114800" y="10029825"/>
          <a:ext cx="228600" cy="0"/>
          <a:chOff x="466" y="3952"/>
          <a:chExt cx="28" cy="16"/>
        </a:xfrm>
      </xdr:grpSpPr>
      <xdr:sp macro="" textlink="">
        <xdr:nvSpPr>
          <xdr:cNvPr id="4936224" name="Line 7382">
            <a:extLst>
              <a:ext uri="{FF2B5EF4-FFF2-40B4-BE49-F238E27FC236}">
                <a16:creationId xmlns:a16="http://schemas.microsoft.com/office/drawing/2014/main" id="{00000000-0008-0000-1100-00002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25" name="Line 7383">
            <a:extLst>
              <a:ext uri="{FF2B5EF4-FFF2-40B4-BE49-F238E27FC236}">
                <a16:creationId xmlns:a16="http://schemas.microsoft.com/office/drawing/2014/main" id="{00000000-0008-0000-1100-00002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73" name="Group 7384">
          <a:extLst>
            <a:ext uri="{FF2B5EF4-FFF2-40B4-BE49-F238E27FC236}">
              <a16:creationId xmlns:a16="http://schemas.microsoft.com/office/drawing/2014/main" id="{00000000-0008-0000-1100-0000ED514B00}"/>
            </a:ext>
          </a:extLst>
        </xdr:cNvPr>
        <xdr:cNvGrpSpPr>
          <a:grpSpLocks/>
        </xdr:cNvGrpSpPr>
      </xdr:nvGrpSpPr>
      <xdr:grpSpPr bwMode="auto">
        <a:xfrm>
          <a:off x="4114800" y="10029825"/>
          <a:ext cx="228600" cy="0"/>
          <a:chOff x="466" y="3952"/>
          <a:chExt cx="28" cy="16"/>
        </a:xfrm>
      </xdr:grpSpPr>
      <xdr:sp macro="" textlink="">
        <xdr:nvSpPr>
          <xdr:cNvPr id="4936222" name="Line 7385">
            <a:extLst>
              <a:ext uri="{FF2B5EF4-FFF2-40B4-BE49-F238E27FC236}">
                <a16:creationId xmlns:a16="http://schemas.microsoft.com/office/drawing/2014/main" id="{00000000-0008-0000-1100-00001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23" name="Line 7386">
            <a:extLst>
              <a:ext uri="{FF2B5EF4-FFF2-40B4-BE49-F238E27FC236}">
                <a16:creationId xmlns:a16="http://schemas.microsoft.com/office/drawing/2014/main" id="{00000000-0008-0000-1100-00001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74" name="Group 7387">
          <a:extLst>
            <a:ext uri="{FF2B5EF4-FFF2-40B4-BE49-F238E27FC236}">
              <a16:creationId xmlns:a16="http://schemas.microsoft.com/office/drawing/2014/main" id="{00000000-0008-0000-1100-0000EE514B00}"/>
            </a:ext>
          </a:extLst>
        </xdr:cNvPr>
        <xdr:cNvGrpSpPr>
          <a:grpSpLocks/>
        </xdr:cNvGrpSpPr>
      </xdr:nvGrpSpPr>
      <xdr:grpSpPr bwMode="auto">
        <a:xfrm>
          <a:off x="4114800" y="10029825"/>
          <a:ext cx="228600" cy="0"/>
          <a:chOff x="466" y="3952"/>
          <a:chExt cx="28" cy="16"/>
        </a:xfrm>
      </xdr:grpSpPr>
      <xdr:sp macro="" textlink="">
        <xdr:nvSpPr>
          <xdr:cNvPr id="4936220" name="Line 7388">
            <a:extLst>
              <a:ext uri="{FF2B5EF4-FFF2-40B4-BE49-F238E27FC236}">
                <a16:creationId xmlns:a16="http://schemas.microsoft.com/office/drawing/2014/main" id="{00000000-0008-0000-1100-00001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21" name="Line 7389">
            <a:extLst>
              <a:ext uri="{FF2B5EF4-FFF2-40B4-BE49-F238E27FC236}">
                <a16:creationId xmlns:a16="http://schemas.microsoft.com/office/drawing/2014/main" id="{00000000-0008-0000-1100-00001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75" name="Group 7390">
          <a:extLst>
            <a:ext uri="{FF2B5EF4-FFF2-40B4-BE49-F238E27FC236}">
              <a16:creationId xmlns:a16="http://schemas.microsoft.com/office/drawing/2014/main" id="{00000000-0008-0000-1100-0000EF514B00}"/>
            </a:ext>
          </a:extLst>
        </xdr:cNvPr>
        <xdr:cNvGrpSpPr>
          <a:grpSpLocks/>
        </xdr:cNvGrpSpPr>
      </xdr:nvGrpSpPr>
      <xdr:grpSpPr bwMode="auto">
        <a:xfrm>
          <a:off x="4114800" y="10029825"/>
          <a:ext cx="228600" cy="0"/>
          <a:chOff x="466" y="3952"/>
          <a:chExt cx="28" cy="16"/>
        </a:xfrm>
      </xdr:grpSpPr>
      <xdr:sp macro="" textlink="">
        <xdr:nvSpPr>
          <xdr:cNvPr id="4936218" name="Line 7391">
            <a:extLst>
              <a:ext uri="{FF2B5EF4-FFF2-40B4-BE49-F238E27FC236}">
                <a16:creationId xmlns:a16="http://schemas.microsoft.com/office/drawing/2014/main" id="{00000000-0008-0000-1100-00001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19" name="Line 7392">
            <a:extLst>
              <a:ext uri="{FF2B5EF4-FFF2-40B4-BE49-F238E27FC236}">
                <a16:creationId xmlns:a16="http://schemas.microsoft.com/office/drawing/2014/main" id="{00000000-0008-0000-1100-00001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76" name="Group 7393">
          <a:extLst>
            <a:ext uri="{FF2B5EF4-FFF2-40B4-BE49-F238E27FC236}">
              <a16:creationId xmlns:a16="http://schemas.microsoft.com/office/drawing/2014/main" id="{00000000-0008-0000-1100-0000F0514B00}"/>
            </a:ext>
          </a:extLst>
        </xdr:cNvPr>
        <xdr:cNvGrpSpPr>
          <a:grpSpLocks/>
        </xdr:cNvGrpSpPr>
      </xdr:nvGrpSpPr>
      <xdr:grpSpPr bwMode="auto">
        <a:xfrm>
          <a:off x="4695825" y="10029825"/>
          <a:ext cx="266700" cy="0"/>
          <a:chOff x="466" y="3952"/>
          <a:chExt cx="28" cy="16"/>
        </a:xfrm>
      </xdr:grpSpPr>
      <xdr:sp macro="" textlink="">
        <xdr:nvSpPr>
          <xdr:cNvPr id="4936216" name="Line 7394">
            <a:extLst>
              <a:ext uri="{FF2B5EF4-FFF2-40B4-BE49-F238E27FC236}">
                <a16:creationId xmlns:a16="http://schemas.microsoft.com/office/drawing/2014/main" id="{00000000-0008-0000-1100-00001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17" name="Line 7395">
            <a:extLst>
              <a:ext uri="{FF2B5EF4-FFF2-40B4-BE49-F238E27FC236}">
                <a16:creationId xmlns:a16="http://schemas.microsoft.com/office/drawing/2014/main" id="{00000000-0008-0000-1100-00001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77" name="Group 7396">
          <a:extLst>
            <a:ext uri="{FF2B5EF4-FFF2-40B4-BE49-F238E27FC236}">
              <a16:creationId xmlns:a16="http://schemas.microsoft.com/office/drawing/2014/main" id="{00000000-0008-0000-1100-0000F1514B00}"/>
            </a:ext>
          </a:extLst>
        </xdr:cNvPr>
        <xdr:cNvGrpSpPr>
          <a:grpSpLocks/>
        </xdr:cNvGrpSpPr>
      </xdr:nvGrpSpPr>
      <xdr:grpSpPr bwMode="auto">
        <a:xfrm>
          <a:off x="4695825" y="10029825"/>
          <a:ext cx="266700" cy="0"/>
          <a:chOff x="466" y="3952"/>
          <a:chExt cx="28" cy="16"/>
        </a:xfrm>
      </xdr:grpSpPr>
      <xdr:sp macro="" textlink="">
        <xdr:nvSpPr>
          <xdr:cNvPr id="4936214" name="Line 7397">
            <a:extLst>
              <a:ext uri="{FF2B5EF4-FFF2-40B4-BE49-F238E27FC236}">
                <a16:creationId xmlns:a16="http://schemas.microsoft.com/office/drawing/2014/main" id="{00000000-0008-0000-1100-00001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15" name="Line 7398">
            <a:extLst>
              <a:ext uri="{FF2B5EF4-FFF2-40B4-BE49-F238E27FC236}">
                <a16:creationId xmlns:a16="http://schemas.microsoft.com/office/drawing/2014/main" id="{00000000-0008-0000-1100-00001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78" name="Group 7399">
          <a:extLst>
            <a:ext uri="{FF2B5EF4-FFF2-40B4-BE49-F238E27FC236}">
              <a16:creationId xmlns:a16="http://schemas.microsoft.com/office/drawing/2014/main" id="{00000000-0008-0000-1100-0000F2514B00}"/>
            </a:ext>
          </a:extLst>
        </xdr:cNvPr>
        <xdr:cNvGrpSpPr>
          <a:grpSpLocks/>
        </xdr:cNvGrpSpPr>
      </xdr:nvGrpSpPr>
      <xdr:grpSpPr bwMode="auto">
        <a:xfrm>
          <a:off x="4695825" y="10029825"/>
          <a:ext cx="266700" cy="0"/>
          <a:chOff x="466" y="3952"/>
          <a:chExt cx="28" cy="16"/>
        </a:xfrm>
      </xdr:grpSpPr>
      <xdr:sp macro="" textlink="">
        <xdr:nvSpPr>
          <xdr:cNvPr id="4936212" name="Line 7400">
            <a:extLst>
              <a:ext uri="{FF2B5EF4-FFF2-40B4-BE49-F238E27FC236}">
                <a16:creationId xmlns:a16="http://schemas.microsoft.com/office/drawing/2014/main" id="{00000000-0008-0000-1100-00001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13" name="Line 7401">
            <a:extLst>
              <a:ext uri="{FF2B5EF4-FFF2-40B4-BE49-F238E27FC236}">
                <a16:creationId xmlns:a16="http://schemas.microsoft.com/office/drawing/2014/main" id="{00000000-0008-0000-1100-00001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79" name="Group 7402">
          <a:extLst>
            <a:ext uri="{FF2B5EF4-FFF2-40B4-BE49-F238E27FC236}">
              <a16:creationId xmlns:a16="http://schemas.microsoft.com/office/drawing/2014/main" id="{00000000-0008-0000-1100-0000F3514B00}"/>
            </a:ext>
          </a:extLst>
        </xdr:cNvPr>
        <xdr:cNvGrpSpPr>
          <a:grpSpLocks/>
        </xdr:cNvGrpSpPr>
      </xdr:nvGrpSpPr>
      <xdr:grpSpPr bwMode="auto">
        <a:xfrm>
          <a:off x="4695825" y="10029825"/>
          <a:ext cx="266700" cy="0"/>
          <a:chOff x="466" y="3952"/>
          <a:chExt cx="28" cy="16"/>
        </a:xfrm>
      </xdr:grpSpPr>
      <xdr:sp macro="" textlink="">
        <xdr:nvSpPr>
          <xdr:cNvPr id="4936210" name="Line 7403">
            <a:extLst>
              <a:ext uri="{FF2B5EF4-FFF2-40B4-BE49-F238E27FC236}">
                <a16:creationId xmlns:a16="http://schemas.microsoft.com/office/drawing/2014/main" id="{00000000-0008-0000-1100-00001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11" name="Line 7404">
            <a:extLst>
              <a:ext uri="{FF2B5EF4-FFF2-40B4-BE49-F238E27FC236}">
                <a16:creationId xmlns:a16="http://schemas.microsoft.com/office/drawing/2014/main" id="{00000000-0008-0000-1100-00001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0" name="Group 7405">
          <a:extLst>
            <a:ext uri="{FF2B5EF4-FFF2-40B4-BE49-F238E27FC236}">
              <a16:creationId xmlns:a16="http://schemas.microsoft.com/office/drawing/2014/main" id="{00000000-0008-0000-1100-0000F4514B00}"/>
            </a:ext>
          </a:extLst>
        </xdr:cNvPr>
        <xdr:cNvGrpSpPr>
          <a:grpSpLocks/>
        </xdr:cNvGrpSpPr>
      </xdr:nvGrpSpPr>
      <xdr:grpSpPr bwMode="auto">
        <a:xfrm>
          <a:off x="4695825" y="10029825"/>
          <a:ext cx="266700" cy="0"/>
          <a:chOff x="466" y="3952"/>
          <a:chExt cx="28" cy="16"/>
        </a:xfrm>
      </xdr:grpSpPr>
      <xdr:sp macro="" textlink="">
        <xdr:nvSpPr>
          <xdr:cNvPr id="4936208" name="Line 7406">
            <a:extLst>
              <a:ext uri="{FF2B5EF4-FFF2-40B4-BE49-F238E27FC236}">
                <a16:creationId xmlns:a16="http://schemas.microsoft.com/office/drawing/2014/main" id="{00000000-0008-0000-1100-00001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09" name="Line 7407">
            <a:extLst>
              <a:ext uri="{FF2B5EF4-FFF2-40B4-BE49-F238E27FC236}">
                <a16:creationId xmlns:a16="http://schemas.microsoft.com/office/drawing/2014/main" id="{00000000-0008-0000-1100-00001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936181" name="Group 7408">
          <a:extLst>
            <a:ext uri="{FF2B5EF4-FFF2-40B4-BE49-F238E27FC236}">
              <a16:creationId xmlns:a16="http://schemas.microsoft.com/office/drawing/2014/main" id="{00000000-0008-0000-1100-0000F5514B00}"/>
            </a:ext>
          </a:extLst>
        </xdr:cNvPr>
        <xdr:cNvGrpSpPr>
          <a:grpSpLocks/>
        </xdr:cNvGrpSpPr>
      </xdr:nvGrpSpPr>
      <xdr:grpSpPr bwMode="auto">
        <a:xfrm>
          <a:off x="4114800" y="10029825"/>
          <a:ext cx="228600" cy="0"/>
          <a:chOff x="466" y="3952"/>
          <a:chExt cx="28" cy="16"/>
        </a:xfrm>
      </xdr:grpSpPr>
      <xdr:sp macro="" textlink="">
        <xdr:nvSpPr>
          <xdr:cNvPr id="4936206" name="Line 7409">
            <a:extLst>
              <a:ext uri="{FF2B5EF4-FFF2-40B4-BE49-F238E27FC236}">
                <a16:creationId xmlns:a16="http://schemas.microsoft.com/office/drawing/2014/main" id="{00000000-0008-0000-1100-00000E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07" name="Line 7410">
            <a:extLst>
              <a:ext uri="{FF2B5EF4-FFF2-40B4-BE49-F238E27FC236}">
                <a16:creationId xmlns:a16="http://schemas.microsoft.com/office/drawing/2014/main" id="{00000000-0008-0000-1100-00000F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2" name="Group 7414">
          <a:extLst>
            <a:ext uri="{FF2B5EF4-FFF2-40B4-BE49-F238E27FC236}">
              <a16:creationId xmlns:a16="http://schemas.microsoft.com/office/drawing/2014/main" id="{00000000-0008-0000-1100-0000F6514B00}"/>
            </a:ext>
          </a:extLst>
        </xdr:cNvPr>
        <xdr:cNvGrpSpPr>
          <a:grpSpLocks/>
        </xdr:cNvGrpSpPr>
      </xdr:nvGrpSpPr>
      <xdr:grpSpPr bwMode="auto">
        <a:xfrm>
          <a:off x="4695825" y="10029825"/>
          <a:ext cx="266700" cy="0"/>
          <a:chOff x="466" y="3952"/>
          <a:chExt cx="28" cy="16"/>
        </a:xfrm>
      </xdr:grpSpPr>
      <xdr:sp macro="" textlink="">
        <xdr:nvSpPr>
          <xdr:cNvPr id="4936204" name="Line 7415">
            <a:extLst>
              <a:ext uri="{FF2B5EF4-FFF2-40B4-BE49-F238E27FC236}">
                <a16:creationId xmlns:a16="http://schemas.microsoft.com/office/drawing/2014/main" id="{00000000-0008-0000-1100-00000C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05" name="Line 7416">
            <a:extLst>
              <a:ext uri="{FF2B5EF4-FFF2-40B4-BE49-F238E27FC236}">
                <a16:creationId xmlns:a16="http://schemas.microsoft.com/office/drawing/2014/main" id="{00000000-0008-0000-1100-00000D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3" name="Group 7417">
          <a:extLst>
            <a:ext uri="{FF2B5EF4-FFF2-40B4-BE49-F238E27FC236}">
              <a16:creationId xmlns:a16="http://schemas.microsoft.com/office/drawing/2014/main" id="{00000000-0008-0000-1100-0000F7514B00}"/>
            </a:ext>
          </a:extLst>
        </xdr:cNvPr>
        <xdr:cNvGrpSpPr>
          <a:grpSpLocks/>
        </xdr:cNvGrpSpPr>
      </xdr:nvGrpSpPr>
      <xdr:grpSpPr bwMode="auto">
        <a:xfrm>
          <a:off x="4695825" y="10029825"/>
          <a:ext cx="266700" cy="0"/>
          <a:chOff x="466" y="3952"/>
          <a:chExt cx="28" cy="16"/>
        </a:xfrm>
      </xdr:grpSpPr>
      <xdr:sp macro="" textlink="">
        <xdr:nvSpPr>
          <xdr:cNvPr id="4936202" name="Line 7418">
            <a:extLst>
              <a:ext uri="{FF2B5EF4-FFF2-40B4-BE49-F238E27FC236}">
                <a16:creationId xmlns:a16="http://schemas.microsoft.com/office/drawing/2014/main" id="{00000000-0008-0000-1100-00000A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03" name="Line 7419">
            <a:extLst>
              <a:ext uri="{FF2B5EF4-FFF2-40B4-BE49-F238E27FC236}">
                <a16:creationId xmlns:a16="http://schemas.microsoft.com/office/drawing/2014/main" id="{00000000-0008-0000-1100-00000B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936184" name="Group 7420">
          <a:extLst>
            <a:ext uri="{FF2B5EF4-FFF2-40B4-BE49-F238E27FC236}">
              <a16:creationId xmlns:a16="http://schemas.microsoft.com/office/drawing/2014/main" id="{00000000-0008-0000-1100-0000F8514B00}"/>
            </a:ext>
          </a:extLst>
        </xdr:cNvPr>
        <xdr:cNvGrpSpPr>
          <a:grpSpLocks/>
        </xdr:cNvGrpSpPr>
      </xdr:nvGrpSpPr>
      <xdr:grpSpPr bwMode="auto">
        <a:xfrm>
          <a:off x="5476875" y="10029825"/>
          <a:ext cx="228600" cy="0"/>
          <a:chOff x="466" y="3952"/>
          <a:chExt cx="28" cy="16"/>
        </a:xfrm>
      </xdr:grpSpPr>
      <xdr:sp macro="" textlink="">
        <xdr:nvSpPr>
          <xdr:cNvPr id="4936200" name="Line 7421">
            <a:extLst>
              <a:ext uri="{FF2B5EF4-FFF2-40B4-BE49-F238E27FC236}">
                <a16:creationId xmlns:a16="http://schemas.microsoft.com/office/drawing/2014/main" id="{00000000-0008-0000-1100-000008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201" name="Line 7422">
            <a:extLst>
              <a:ext uri="{FF2B5EF4-FFF2-40B4-BE49-F238E27FC236}">
                <a16:creationId xmlns:a16="http://schemas.microsoft.com/office/drawing/2014/main" id="{00000000-0008-0000-1100-000009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5" name="Group 7423">
          <a:extLst>
            <a:ext uri="{FF2B5EF4-FFF2-40B4-BE49-F238E27FC236}">
              <a16:creationId xmlns:a16="http://schemas.microsoft.com/office/drawing/2014/main" id="{00000000-0008-0000-1100-0000F9514B00}"/>
            </a:ext>
          </a:extLst>
        </xdr:cNvPr>
        <xdr:cNvGrpSpPr>
          <a:grpSpLocks/>
        </xdr:cNvGrpSpPr>
      </xdr:nvGrpSpPr>
      <xdr:grpSpPr bwMode="auto">
        <a:xfrm>
          <a:off x="4695825" y="10029825"/>
          <a:ext cx="266700" cy="0"/>
          <a:chOff x="466" y="3952"/>
          <a:chExt cx="28" cy="16"/>
        </a:xfrm>
      </xdr:grpSpPr>
      <xdr:sp macro="" textlink="">
        <xdr:nvSpPr>
          <xdr:cNvPr id="4936198" name="Line 7424">
            <a:extLst>
              <a:ext uri="{FF2B5EF4-FFF2-40B4-BE49-F238E27FC236}">
                <a16:creationId xmlns:a16="http://schemas.microsoft.com/office/drawing/2014/main" id="{00000000-0008-0000-1100-000006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199" name="Line 7425">
            <a:extLst>
              <a:ext uri="{FF2B5EF4-FFF2-40B4-BE49-F238E27FC236}">
                <a16:creationId xmlns:a16="http://schemas.microsoft.com/office/drawing/2014/main" id="{00000000-0008-0000-1100-000007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6" name="Group 7426">
          <a:extLst>
            <a:ext uri="{FF2B5EF4-FFF2-40B4-BE49-F238E27FC236}">
              <a16:creationId xmlns:a16="http://schemas.microsoft.com/office/drawing/2014/main" id="{00000000-0008-0000-1100-0000FA514B00}"/>
            </a:ext>
          </a:extLst>
        </xdr:cNvPr>
        <xdr:cNvGrpSpPr>
          <a:grpSpLocks/>
        </xdr:cNvGrpSpPr>
      </xdr:nvGrpSpPr>
      <xdr:grpSpPr bwMode="auto">
        <a:xfrm>
          <a:off x="4695825" y="10029825"/>
          <a:ext cx="266700" cy="0"/>
          <a:chOff x="466" y="3952"/>
          <a:chExt cx="28" cy="16"/>
        </a:xfrm>
      </xdr:grpSpPr>
      <xdr:sp macro="" textlink="">
        <xdr:nvSpPr>
          <xdr:cNvPr id="4936196" name="Line 7427">
            <a:extLst>
              <a:ext uri="{FF2B5EF4-FFF2-40B4-BE49-F238E27FC236}">
                <a16:creationId xmlns:a16="http://schemas.microsoft.com/office/drawing/2014/main" id="{00000000-0008-0000-1100-000004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197" name="Line 7428">
            <a:extLst>
              <a:ext uri="{FF2B5EF4-FFF2-40B4-BE49-F238E27FC236}">
                <a16:creationId xmlns:a16="http://schemas.microsoft.com/office/drawing/2014/main" id="{00000000-0008-0000-1100-000005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7" name="Group 7429">
          <a:extLst>
            <a:ext uri="{FF2B5EF4-FFF2-40B4-BE49-F238E27FC236}">
              <a16:creationId xmlns:a16="http://schemas.microsoft.com/office/drawing/2014/main" id="{00000000-0008-0000-1100-0000FB514B00}"/>
            </a:ext>
          </a:extLst>
        </xdr:cNvPr>
        <xdr:cNvGrpSpPr>
          <a:grpSpLocks/>
        </xdr:cNvGrpSpPr>
      </xdr:nvGrpSpPr>
      <xdr:grpSpPr bwMode="auto">
        <a:xfrm>
          <a:off x="4695825" y="10029825"/>
          <a:ext cx="266700" cy="0"/>
          <a:chOff x="466" y="3952"/>
          <a:chExt cx="28" cy="16"/>
        </a:xfrm>
      </xdr:grpSpPr>
      <xdr:sp macro="" textlink="">
        <xdr:nvSpPr>
          <xdr:cNvPr id="4936194" name="Line 7430">
            <a:extLst>
              <a:ext uri="{FF2B5EF4-FFF2-40B4-BE49-F238E27FC236}">
                <a16:creationId xmlns:a16="http://schemas.microsoft.com/office/drawing/2014/main" id="{00000000-0008-0000-1100-000002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195" name="Line 7431">
            <a:extLst>
              <a:ext uri="{FF2B5EF4-FFF2-40B4-BE49-F238E27FC236}">
                <a16:creationId xmlns:a16="http://schemas.microsoft.com/office/drawing/2014/main" id="{00000000-0008-0000-1100-000003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936188" name="Group 7432">
          <a:extLst>
            <a:ext uri="{FF2B5EF4-FFF2-40B4-BE49-F238E27FC236}">
              <a16:creationId xmlns:a16="http://schemas.microsoft.com/office/drawing/2014/main" id="{00000000-0008-0000-1100-0000FC514B00}"/>
            </a:ext>
          </a:extLst>
        </xdr:cNvPr>
        <xdr:cNvGrpSpPr>
          <a:grpSpLocks/>
        </xdr:cNvGrpSpPr>
      </xdr:nvGrpSpPr>
      <xdr:grpSpPr bwMode="auto">
        <a:xfrm>
          <a:off x="4695825" y="10029825"/>
          <a:ext cx="266700" cy="0"/>
          <a:chOff x="466" y="3952"/>
          <a:chExt cx="28" cy="16"/>
        </a:xfrm>
      </xdr:grpSpPr>
      <xdr:sp macro="" textlink="">
        <xdr:nvSpPr>
          <xdr:cNvPr id="4936192" name="Line 7433">
            <a:extLst>
              <a:ext uri="{FF2B5EF4-FFF2-40B4-BE49-F238E27FC236}">
                <a16:creationId xmlns:a16="http://schemas.microsoft.com/office/drawing/2014/main" id="{00000000-0008-0000-1100-00000052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193" name="Line 7434">
            <a:extLst>
              <a:ext uri="{FF2B5EF4-FFF2-40B4-BE49-F238E27FC236}">
                <a16:creationId xmlns:a16="http://schemas.microsoft.com/office/drawing/2014/main" id="{00000000-0008-0000-1100-00000152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936189" name="Group 7435">
          <a:extLst>
            <a:ext uri="{FF2B5EF4-FFF2-40B4-BE49-F238E27FC236}">
              <a16:creationId xmlns:a16="http://schemas.microsoft.com/office/drawing/2014/main" id="{00000000-0008-0000-1100-0000FD514B00}"/>
            </a:ext>
          </a:extLst>
        </xdr:cNvPr>
        <xdr:cNvGrpSpPr>
          <a:grpSpLocks/>
        </xdr:cNvGrpSpPr>
      </xdr:nvGrpSpPr>
      <xdr:grpSpPr bwMode="auto">
        <a:xfrm>
          <a:off x="4572000" y="10029825"/>
          <a:ext cx="228600" cy="0"/>
          <a:chOff x="466" y="3952"/>
          <a:chExt cx="28" cy="16"/>
        </a:xfrm>
      </xdr:grpSpPr>
      <xdr:sp macro="" textlink="">
        <xdr:nvSpPr>
          <xdr:cNvPr id="4936190" name="Line 7436">
            <a:extLst>
              <a:ext uri="{FF2B5EF4-FFF2-40B4-BE49-F238E27FC236}">
                <a16:creationId xmlns:a16="http://schemas.microsoft.com/office/drawing/2014/main" id="{00000000-0008-0000-1100-0000FE514B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36191" name="Line 7437">
            <a:extLst>
              <a:ext uri="{FF2B5EF4-FFF2-40B4-BE49-F238E27FC236}">
                <a16:creationId xmlns:a16="http://schemas.microsoft.com/office/drawing/2014/main" id="{00000000-0008-0000-1100-0000FF514B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2886" name="Group 4">
          <a:hlinkClick xmlns:r="http://schemas.openxmlformats.org/officeDocument/2006/relationships" r:id="rId1" tooltip="Click for Bid Form"/>
          <a:extLst>
            <a:ext uri="{FF2B5EF4-FFF2-40B4-BE49-F238E27FC236}">
              <a16:creationId xmlns:a16="http://schemas.microsoft.com/office/drawing/2014/main" id="{00000000-0008-0000-1200-0000B6E94700}"/>
            </a:ext>
          </a:extLst>
        </xdr:cNvPr>
        <xdr:cNvGrpSpPr>
          <a:grpSpLocks/>
        </xdr:cNvGrpSpPr>
      </xdr:nvGrpSpPr>
      <xdr:grpSpPr bwMode="auto">
        <a:xfrm>
          <a:off x="7477125" y="19050"/>
          <a:ext cx="6267450" cy="942975"/>
          <a:chOff x="784" y="2"/>
          <a:chExt cx="116" cy="73"/>
        </a:xfrm>
      </xdr:grpSpPr>
      <xdr:sp macro="" textlink="">
        <xdr:nvSpPr>
          <xdr:cNvPr id="4712887" name="AutoShape 2">
            <a:extLst>
              <a:ext uri="{FF2B5EF4-FFF2-40B4-BE49-F238E27FC236}">
                <a16:creationId xmlns:a16="http://schemas.microsoft.com/office/drawing/2014/main" id="{00000000-0008-0000-1200-0000B7E9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15892929606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7672" name="Group 1">
          <a:hlinkClick xmlns:r="http://schemas.openxmlformats.org/officeDocument/2006/relationships" r:id="rId1" tooltip="Click to Proceed"/>
          <a:extLst>
            <a:ext uri="{FF2B5EF4-FFF2-40B4-BE49-F238E27FC236}">
              <a16:creationId xmlns:a16="http://schemas.microsoft.com/office/drawing/2014/main" id="{00000000-0008-0000-0200-000048AE4700}"/>
            </a:ext>
          </a:extLst>
        </xdr:cNvPr>
        <xdr:cNvGrpSpPr>
          <a:grpSpLocks/>
        </xdr:cNvGrpSpPr>
      </xdr:nvGrpSpPr>
      <xdr:grpSpPr bwMode="auto">
        <a:xfrm>
          <a:off x="7110942" y="57150"/>
          <a:ext cx="1209675" cy="775758"/>
          <a:chOff x="804" y="5"/>
          <a:chExt cx="116" cy="73"/>
        </a:xfrm>
      </xdr:grpSpPr>
      <xdr:sp macro="" textlink="">
        <xdr:nvSpPr>
          <xdr:cNvPr id="4697674" name="AutoShape 2">
            <a:extLst>
              <a:ext uri="{FF2B5EF4-FFF2-40B4-BE49-F238E27FC236}">
                <a16:creationId xmlns:a16="http://schemas.microsoft.com/office/drawing/2014/main" id="{00000000-0008-0000-0200-00004AA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7673" name="Picture 4">
          <a:extLst>
            <a:ext uri="{FF2B5EF4-FFF2-40B4-BE49-F238E27FC236}">
              <a16:creationId xmlns:a16="http://schemas.microsoft.com/office/drawing/2014/main" id="{00000000-0008-0000-0200-000049AE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6982" name="Group 10">
          <a:hlinkClick xmlns:r="http://schemas.openxmlformats.org/officeDocument/2006/relationships" r:id="rId1" tooltip="Back to Cover Page"/>
          <a:extLst>
            <a:ext uri="{FF2B5EF4-FFF2-40B4-BE49-F238E27FC236}">
              <a16:creationId xmlns:a16="http://schemas.microsoft.com/office/drawing/2014/main" id="{00000000-0008-0000-1600-0000B6F94700}"/>
            </a:ext>
          </a:extLst>
        </xdr:cNvPr>
        <xdr:cNvGrpSpPr>
          <a:grpSpLocks/>
        </xdr:cNvGrpSpPr>
      </xdr:nvGrpSpPr>
      <xdr:grpSpPr bwMode="auto">
        <a:xfrm>
          <a:off x="6848475" y="104775"/>
          <a:ext cx="0" cy="742950"/>
          <a:chOff x="744" y="11"/>
          <a:chExt cx="113" cy="74"/>
        </a:xfrm>
      </xdr:grpSpPr>
      <xdr:sp macro="" textlink="">
        <xdr:nvSpPr>
          <xdr:cNvPr id="4716983" name="AutoShape 7">
            <a:extLst>
              <a:ext uri="{FF2B5EF4-FFF2-40B4-BE49-F238E27FC236}">
                <a16:creationId xmlns:a16="http://schemas.microsoft.com/office/drawing/2014/main" id="{00000000-0008-0000-1600-0000B7F9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99086814018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553" name="Group 6">
          <a:hlinkClick xmlns:r="http://schemas.openxmlformats.org/officeDocument/2006/relationships" r:id="rId1" tooltip="Click for Sch-1"/>
          <a:extLst>
            <a:ext uri="{FF2B5EF4-FFF2-40B4-BE49-F238E27FC236}">
              <a16:creationId xmlns:a16="http://schemas.microsoft.com/office/drawing/2014/main" id="{00000000-0008-0000-0300-0000B9B14700}"/>
            </a:ext>
          </a:extLst>
        </xdr:cNvPr>
        <xdr:cNvGrpSpPr>
          <a:grpSpLocks/>
        </xdr:cNvGrpSpPr>
      </xdr:nvGrpSpPr>
      <xdr:grpSpPr bwMode="auto">
        <a:xfrm>
          <a:off x="7477125" y="47625"/>
          <a:ext cx="0" cy="1133475"/>
          <a:chOff x="804" y="5"/>
          <a:chExt cx="116" cy="73"/>
        </a:xfrm>
      </xdr:grpSpPr>
      <xdr:sp macro="" textlink="">
        <xdr:nvSpPr>
          <xdr:cNvPr id="4698554" name="AutoShape 2">
            <a:extLst>
              <a:ext uri="{FF2B5EF4-FFF2-40B4-BE49-F238E27FC236}">
                <a16:creationId xmlns:a16="http://schemas.microsoft.com/office/drawing/2014/main" id="{00000000-0008-0000-0300-0000BAB1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030317156405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1</xdr:row>
      <xdr:rowOff>266700</xdr:rowOff>
    </xdr:to>
    <xdr:grpSp>
      <xdr:nvGrpSpPr>
        <xdr:cNvPr id="4700006" name="Group 38">
          <a:hlinkClick xmlns:r="http://schemas.openxmlformats.org/officeDocument/2006/relationships" r:id="rId1" tooltip="Click for Sch-2"/>
          <a:extLst>
            <a:ext uri="{FF2B5EF4-FFF2-40B4-BE49-F238E27FC236}">
              <a16:creationId xmlns:a16="http://schemas.microsoft.com/office/drawing/2014/main" id="{00000000-0008-0000-0400-000066B74700}"/>
            </a:ext>
          </a:extLst>
        </xdr:cNvPr>
        <xdr:cNvGrpSpPr>
          <a:grpSpLocks/>
        </xdr:cNvGrpSpPr>
      </xdr:nvGrpSpPr>
      <xdr:grpSpPr bwMode="auto">
        <a:xfrm>
          <a:off x="19519900" y="28575"/>
          <a:ext cx="1038225" cy="555625"/>
          <a:chOff x="804" y="5"/>
          <a:chExt cx="116" cy="73"/>
        </a:xfrm>
      </xdr:grpSpPr>
      <xdr:sp macro="" textlink="">
        <xdr:nvSpPr>
          <xdr:cNvPr id="4700007" name="AutoShape 39">
            <a:extLst>
              <a:ext uri="{FF2B5EF4-FFF2-40B4-BE49-F238E27FC236}">
                <a16:creationId xmlns:a16="http://schemas.microsoft.com/office/drawing/2014/main" id="{00000000-0008-0000-0400-000067B7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598" name="Group 38">
          <a:hlinkClick xmlns:r="http://schemas.openxmlformats.org/officeDocument/2006/relationships" r:id="rId1" tooltip="Click for Sch-2"/>
          <a:extLst>
            <a:ext uri="{FF2B5EF4-FFF2-40B4-BE49-F238E27FC236}">
              <a16:creationId xmlns:a16="http://schemas.microsoft.com/office/drawing/2014/main" id="{00000000-0008-0000-0500-0000B6B94700}"/>
            </a:ext>
          </a:extLst>
        </xdr:cNvPr>
        <xdr:cNvGrpSpPr>
          <a:grpSpLocks/>
        </xdr:cNvGrpSpPr>
      </xdr:nvGrpSpPr>
      <xdr:grpSpPr bwMode="auto">
        <a:xfrm>
          <a:off x="8220075" y="28575"/>
          <a:ext cx="1114425" cy="638175"/>
          <a:chOff x="804" y="5"/>
          <a:chExt cx="116" cy="73"/>
        </a:xfrm>
      </xdr:grpSpPr>
      <xdr:sp macro="" textlink="">
        <xdr:nvSpPr>
          <xdr:cNvPr id="4700599" name="AutoShape 39">
            <a:extLst>
              <a:ext uri="{FF2B5EF4-FFF2-40B4-BE49-F238E27FC236}">
                <a16:creationId xmlns:a16="http://schemas.microsoft.com/office/drawing/2014/main" id="{00000000-0008-0000-0500-0000B7B9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622" name="Group 1">
          <a:hlinkClick xmlns:r="http://schemas.openxmlformats.org/officeDocument/2006/relationships" r:id="rId1" tooltip="Click for Sch-3"/>
          <a:extLst>
            <a:ext uri="{FF2B5EF4-FFF2-40B4-BE49-F238E27FC236}">
              <a16:creationId xmlns:a16="http://schemas.microsoft.com/office/drawing/2014/main" id="{00000000-0008-0000-0600-0000B6BD4700}"/>
            </a:ext>
          </a:extLst>
        </xdr:cNvPr>
        <xdr:cNvGrpSpPr>
          <a:grpSpLocks/>
        </xdr:cNvGrpSpPr>
      </xdr:nvGrpSpPr>
      <xdr:grpSpPr bwMode="auto">
        <a:xfrm>
          <a:off x="14406033" y="19050"/>
          <a:ext cx="1109134" cy="830792"/>
          <a:chOff x="804" y="5"/>
          <a:chExt cx="116" cy="73"/>
        </a:xfrm>
      </xdr:grpSpPr>
      <xdr:sp macro="" textlink="">
        <xdr:nvSpPr>
          <xdr:cNvPr id="4701623" name="AutoShape 2">
            <a:extLst>
              <a:ext uri="{FF2B5EF4-FFF2-40B4-BE49-F238E27FC236}">
                <a16:creationId xmlns:a16="http://schemas.microsoft.com/office/drawing/2014/main" id="{00000000-0008-0000-0600-0000B7BD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646" name="Group 1">
          <a:hlinkClick xmlns:r="http://schemas.openxmlformats.org/officeDocument/2006/relationships" r:id="rId1" tooltip="Click for Sch-3"/>
          <a:extLst>
            <a:ext uri="{FF2B5EF4-FFF2-40B4-BE49-F238E27FC236}">
              <a16:creationId xmlns:a16="http://schemas.microsoft.com/office/drawing/2014/main" id="{00000000-0008-0000-0700-0000B6C14700}"/>
            </a:ext>
          </a:extLst>
        </xdr:cNvPr>
        <xdr:cNvGrpSpPr>
          <a:grpSpLocks/>
        </xdr:cNvGrpSpPr>
      </xdr:nvGrpSpPr>
      <xdr:grpSpPr bwMode="auto">
        <a:xfrm>
          <a:off x="7620000" y="19050"/>
          <a:ext cx="1104900" cy="657225"/>
          <a:chOff x="804" y="5"/>
          <a:chExt cx="116" cy="73"/>
        </a:xfrm>
      </xdr:grpSpPr>
      <xdr:sp macro="" textlink="">
        <xdr:nvSpPr>
          <xdr:cNvPr id="4702647" name="AutoShape 2">
            <a:extLst>
              <a:ext uri="{FF2B5EF4-FFF2-40B4-BE49-F238E27FC236}">
                <a16:creationId xmlns:a16="http://schemas.microsoft.com/office/drawing/2014/main" id="{00000000-0008-0000-0700-0000B7C1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4671287" name="Group 1">
          <a:hlinkClick xmlns:r="http://schemas.openxmlformats.org/officeDocument/2006/relationships" r:id="rId1" tooltip="Click for Sch-4"/>
          <a:extLst>
            <a:ext uri="{FF2B5EF4-FFF2-40B4-BE49-F238E27FC236}">
              <a16:creationId xmlns:a16="http://schemas.microsoft.com/office/drawing/2014/main" id="{00000000-0008-0000-0800-000037474700}"/>
            </a:ext>
          </a:extLst>
        </xdr:cNvPr>
        <xdr:cNvGrpSpPr>
          <a:grpSpLocks/>
        </xdr:cNvGrpSpPr>
      </xdr:nvGrpSpPr>
      <xdr:grpSpPr bwMode="auto">
        <a:xfrm>
          <a:off x="19342894" y="19050"/>
          <a:ext cx="766762" cy="833438"/>
          <a:chOff x="804" y="5"/>
          <a:chExt cx="116" cy="73"/>
        </a:xfrm>
      </xdr:grpSpPr>
      <xdr:sp macro="" textlink="">
        <xdr:nvSpPr>
          <xdr:cNvPr id="4671288" name="AutoShape 2">
            <a:extLst>
              <a:ext uri="{FF2B5EF4-FFF2-40B4-BE49-F238E27FC236}">
                <a16:creationId xmlns:a16="http://schemas.microsoft.com/office/drawing/2014/main" id="{00000000-0008-0000-0800-00003847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670" name="Group 1">
          <a:hlinkClick xmlns:r="http://schemas.openxmlformats.org/officeDocument/2006/relationships" r:id="rId1" tooltip="Click for Sch-4"/>
          <a:extLst>
            <a:ext uri="{FF2B5EF4-FFF2-40B4-BE49-F238E27FC236}">
              <a16:creationId xmlns:a16="http://schemas.microsoft.com/office/drawing/2014/main" id="{00000000-0008-0000-0900-0000B6C54700}"/>
            </a:ext>
          </a:extLst>
        </xdr:cNvPr>
        <xdr:cNvGrpSpPr>
          <a:grpSpLocks/>
        </xdr:cNvGrpSpPr>
      </xdr:nvGrpSpPr>
      <xdr:grpSpPr bwMode="auto">
        <a:xfrm>
          <a:off x="7648575" y="19050"/>
          <a:ext cx="1104900" cy="657225"/>
          <a:chOff x="804" y="5"/>
          <a:chExt cx="116" cy="73"/>
        </a:xfrm>
      </xdr:grpSpPr>
      <xdr:sp macro="" textlink="">
        <xdr:nvSpPr>
          <xdr:cNvPr id="4703671" name="AutoShape 2">
            <a:extLst>
              <a:ext uri="{FF2B5EF4-FFF2-40B4-BE49-F238E27FC236}">
                <a16:creationId xmlns:a16="http://schemas.microsoft.com/office/drawing/2014/main" id="{00000000-0008-0000-0900-0000B7C5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42E4DA3-1123-41CC-B05F-C1A5F6448DA9}" protected="1">
  <header guid="{542E4DA3-1123-41CC-B05F-C1A5F6448DA9}" dateTime="2021-09-10T14:47:48" maxSheetId="29" userName="Naba Kumar Mondal {नब कुमार मंडल}"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542E4DA3-1123-41CC-B05F-C1A5F6448DA9}" name="Naba Kumar Mondal {नब कुमार मंडल}" id="-657025647" dateTime="2021-09-10T14:47:48"/>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9.bin"/><Relationship Id="rId7" Type="http://schemas.openxmlformats.org/officeDocument/2006/relationships/drawing" Target="../drawings/drawing10.xml"/><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5" Type="http://schemas.openxmlformats.org/officeDocument/2006/relationships/printerSettings" Target="../printerSettings/printerSettings231.bin"/><Relationship Id="rId4" Type="http://schemas.openxmlformats.org/officeDocument/2006/relationships/printerSettings" Target="../printerSettings/printerSettings23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40.bin"/><Relationship Id="rId13" Type="http://schemas.openxmlformats.org/officeDocument/2006/relationships/printerSettings" Target="../printerSettings/printerSettings245.bin"/><Relationship Id="rId18" Type="http://schemas.openxmlformats.org/officeDocument/2006/relationships/printerSettings" Target="../printerSettings/printerSettings250.bin"/><Relationship Id="rId3" Type="http://schemas.openxmlformats.org/officeDocument/2006/relationships/printerSettings" Target="../printerSettings/printerSettings235.bin"/><Relationship Id="rId21" Type="http://schemas.openxmlformats.org/officeDocument/2006/relationships/printerSettings" Target="../printerSettings/printerSettings253.bin"/><Relationship Id="rId7" Type="http://schemas.openxmlformats.org/officeDocument/2006/relationships/printerSettings" Target="../printerSettings/printerSettings239.bin"/><Relationship Id="rId12" Type="http://schemas.openxmlformats.org/officeDocument/2006/relationships/printerSettings" Target="../printerSettings/printerSettings244.bin"/><Relationship Id="rId17" Type="http://schemas.openxmlformats.org/officeDocument/2006/relationships/printerSettings" Target="../printerSettings/printerSettings249.bin"/><Relationship Id="rId25" Type="http://schemas.openxmlformats.org/officeDocument/2006/relationships/drawing" Target="../drawings/drawing11.xml"/><Relationship Id="rId2" Type="http://schemas.openxmlformats.org/officeDocument/2006/relationships/printerSettings" Target="../printerSettings/printerSettings234.bin"/><Relationship Id="rId16" Type="http://schemas.openxmlformats.org/officeDocument/2006/relationships/printerSettings" Target="../printerSettings/printerSettings248.bin"/><Relationship Id="rId20" Type="http://schemas.openxmlformats.org/officeDocument/2006/relationships/printerSettings" Target="../printerSettings/printerSettings252.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11" Type="http://schemas.openxmlformats.org/officeDocument/2006/relationships/printerSettings" Target="../printerSettings/printerSettings243.bin"/><Relationship Id="rId24" Type="http://schemas.openxmlformats.org/officeDocument/2006/relationships/printerSettings" Target="../printerSettings/printerSettings256.bin"/><Relationship Id="rId5" Type="http://schemas.openxmlformats.org/officeDocument/2006/relationships/printerSettings" Target="../printerSettings/printerSettings237.bin"/><Relationship Id="rId15" Type="http://schemas.openxmlformats.org/officeDocument/2006/relationships/printerSettings" Target="../printerSettings/printerSettings247.bin"/><Relationship Id="rId23" Type="http://schemas.openxmlformats.org/officeDocument/2006/relationships/printerSettings" Target="../printerSettings/printerSettings255.bin"/><Relationship Id="rId10" Type="http://schemas.openxmlformats.org/officeDocument/2006/relationships/printerSettings" Target="../printerSettings/printerSettings242.bin"/><Relationship Id="rId19" Type="http://schemas.openxmlformats.org/officeDocument/2006/relationships/printerSettings" Target="../printerSettings/printerSettings251.bin"/><Relationship Id="rId4" Type="http://schemas.openxmlformats.org/officeDocument/2006/relationships/printerSettings" Target="../printerSettings/printerSettings236.bin"/><Relationship Id="rId9" Type="http://schemas.openxmlformats.org/officeDocument/2006/relationships/printerSettings" Target="../printerSettings/printerSettings241.bin"/><Relationship Id="rId14" Type="http://schemas.openxmlformats.org/officeDocument/2006/relationships/printerSettings" Target="../printerSettings/printerSettings246.bin"/><Relationship Id="rId22" Type="http://schemas.openxmlformats.org/officeDocument/2006/relationships/printerSettings" Target="../printerSettings/printerSettings25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4.bin"/><Relationship Id="rId13" Type="http://schemas.openxmlformats.org/officeDocument/2006/relationships/printerSettings" Target="../printerSettings/printerSettings269.bin"/><Relationship Id="rId18" Type="http://schemas.openxmlformats.org/officeDocument/2006/relationships/printerSettings" Target="../printerSettings/printerSettings274.bin"/><Relationship Id="rId3" Type="http://schemas.openxmlformats.org/officeDocument/2006/relationships/printerSettings" Target="../printerSettings/printerSettings259.bin"/><Relationship Id="rId21" Type="http://schemas.openxmlformats.org/officeDocument/2006/relationships/printerSettings" Target="../printerSettings/printerSettings277.bin"/><Relationship Id="rId7" Type="http://schemas.openxmlformats.org/officeDocument/2006/relationships/printerSettings" Target="../printerSettings/printerSettings263.bin"/><Relationship Id="rId12" Type="http://schemas.openxmlformats.org/officeDocument/2006/relationships/printerSettings" Target="../printerSettings/printerSettings268.bin"/><Relationship Id="rId17" Type="http://schemas.openxmlformats.org/officeDocument/2006/relationships/printerSettings" Target="../printerSettings/printerSettings273.bin"/><Relationship Id="rId25" Type="http://schemas.openxmlformats.org/officeDocument/2006/relationships/drawing" Target="../drawings/drawing12.xml"/><Relationship Id="rId2" Type="http://schemas.openxmlformats.org/officeDocument/2006/relationships/printerSettings" Target="../printerSettings/printerSettings258.bin"/><Relationship Id="rId16" Type="http://schemas.openxmlformats.org/officeDocument/2006/relationships/printerSettings" Target="../printerSettings/printerSettings272.bin"/><Relationship Id="rId20" Type="http://schemas.openxmlformats.org/officeDocument/2006/relationships/printerSettings" Target="../printerSettings/printerSettings276.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11" Type="http://schemas.openxmlformats.org/officeDocument/2006/relationships/printerSettings" Target="../printerSettings/printerSettings267.bin"/><Relationship Id="rId24" Type="http://schemas.openxmlformats.org/officeDocument/2006/relationships/printerSettings" Target="../printerSettings/printerSettings280.bin"/><Relationship Id="rId5" Type="http://schemas.openxmlformats.org/officeDocument/2006/relationships/printerSettings" Target="../printerSettings/printerSettings261.bin"/><Relationship Id="rId15" Type="http://schemas.openxmlformats.org/officeDocument/2006/relationships/printerSettings" Target="../printerSettings/printerSettings271.bin"/><Relationship Id="rId23" Type="http://schemas.openxmlformats.org/officeDocument/2006/relationships/printerSettings" Target="../printerSettings/printerSettings279.bin"/><Relationship Id="rId10" Type="http://schemas.openxmlformats.org/officeDocument/2006/relationships/printerSettings" Target="../printerSettings/printerSettings266.bin"/><Relationship Id="rId19" Type="http://schemas.openxmlformats.org/officeDocument/2006/relationships/printerSettings" Target="../printerSettings/printerSettings275.bin"/><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 Id="rId14" Type="http://schemas.openxmlformats.org/officeDocument/2006/relationships/printerSettings" Target="../printerSettings/printerSettings270.bin"/><Relationship Id="rId22" Type="http://schemas.openxmlformats.org/officeDocument/2006/relationships/printerSettings" Target="../printerSettings/printerSettings27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printerSettings" Target="../printerSettings/printerSettings322.bin"/><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drawing" Target="../drawings/drawing14.xml"/><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5" Type="http://schemas.openxmlformats.org/officeDocument/2006/relationships/drawing" Target="../drawings/drawing16.xml"/><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24" Type="http://schemas.openxmlformats.org/officeDocument/2006/relationships/printerSettings" Target="../printerSettings/printerSettings370.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printerSettings" Target="../printerSettings/printerSettings369.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21" Type="http://schemas.openxmlformats.org/officeDocument/2006/relationships/printerSettings" Target="../printerSettings/printerSettings391.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printerSettings" Target="../printerSettings/printerSettings390.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9.bin"/><Relationship Id="rId13" Type="http://schemas.openxmlformats.org/officeDocument/2006/relationships/printerSettings" Target="../printerSettings/printerSettings404.bin"/><Relationship Id="rId18" Type="http://schemas.openxmlformats.org/officeDocument/2006/relationships/printerSettings" Target="../printerSettings/printerSettings409.bin"/><Relationship Id="rId3" Type="http://schemas.openxmlformats.org/officeDocument/2006/relationships/printerSettings" Target="../printerSettings/printerSettings394.bin"/><Relationship Id="rId21" Type="http://schemas.openxmlformats.org/officeDocument/2006/relationships/printerSettings" Target="../printerSettings/printerSettings412.bin"/><Relationship Id="rId7" Type="http://schemas.openxmlformats.org/officeDocument/2006/relationships/printerSettings" Target="../printerSettings/printerSettings398.bin"/><Relationship Id="rId12" Type="http://schemas.openxmlformats.org/officeDocument/2006/relationships/printerSettings" Target="../printerSettings/printerSettings403.bin"/><Relationship Id="rId17" Type="http://schemas.openxmlformats.org/officeDocument/2006/relationships/printerSettings" Target="../printerSettings/printerSettings408.bin"/><Relationship Id="rId2" Type="http://schemas.openxmlformats.org/officeDocument/2006/relationships/printerSettings" Target="../printerSettings/printerSettings393.bin"/><Relationship Id="rId16" Type="http://schemas.openxmlformats.org/officeDocument/2006/relationships/printerSettings" Target="../printerSettings/printerSettings407.bin"/><Relationship Id="rId20" Type="http://schemas.openxmlformats.org/officeDocument/2006/relationships/printerSettings" Target="../printerSettings/printerSettings411.bin"/><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11" Type="http://schemas.openxmlformats.org/officeDocument/2006/relationships/printerSettings" Target="../printerSettings/printerSettings402.bin"/><Relationship Id="rId5" Type="http://schemas.openxmlformats.org/officeDocument/2006/relationships/printerSettings" Target="../printerSettings/printerSettings396.bin"/><Relationship Id="rId15" Type="http://schemas.openxmlformats.org/officeDocument/2006/relationships/printerSettings" Target="../printerSettings/printerSettings406.bin"/><Relationship Id="rId10" Type="http://schemas.openxmlformats.org/officeDocument/2006/relationships/printerSettings" Target="../printerSettings/printerSettings401.bin"/><Relationship Id="rId19" Type="http://schemas.openxmlformats.org/officeDocument/2006/relationships/printerSettings" Target="../printerSettings/printerSettings410.bin"/><Relationship Id="rId4" Type="http://schemas.openxmlformats.org/officeDocument/2006/relationships/printerSettings" Target="../printerSettings/printerSettings395.bin"/><Relationship Id="rId9" Type="http://schemas.openxmlformats.org/officeDocument/2006/relationships/printerSettings" Target="../printerSettings/printerSettings400.bin"/><Relationship Id="rId14" Type="http://schemas.openxmlformats.org/officeDocument/2006/relationships/printerSettings" Target="../printerSettings/printerSettings405.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18" Type="http://schemas.openxmlformats.org/officeDocument/2006/relationships/printerSettings" Target="../printerSettings/printerSettings430.bin"/><Relationship Id="rId3" Type="http://schemas.openxmlformats.org/officeDocument/2006/relationships/printerSettings" Target="../printerSettings/printerSettings415.bin"/><Relationship Id="rId21" Type="http://schemas.openxmlformats.org/officeDocument/2006/relationships/printerSettings" Target="../printerSettings/printerSettings433.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17" Type="http://schemas.openxmlformats.org/officeDocument/2006/relationships/printerSettings" Target="../printerSettings/printerSettings429.bin"/><Relationship Id="rId2" Type="http://schemas.openxmlformats.org/officeDocument/2006/relationships/printerSettings" Target="../printerSettings/printerSettings414.bin"/><Relationship Id="rId16" Type="http://schemas.openxmlformats.org/officeDocument/2006/relationships/printerSettings" Target="../printerSettings/printerSettings428.bin"/><Relationship Id="rId20" Type="http://schemas.openxmlformats.org/officeDocument/2006/relationships/printerSettings" Target="../printerSettings/printerSettings432.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5" Type="http://schemas.openxmlformats.org/officeDocument/2006/relationships/printerSettings" Target="../printerSettings/printerSettings417.bin"/><Relationship Id="rId15" Type="http://schemas.openxmlformats.org/officeDocument/2006/relationships/printerSettings" Target="../printerSettings/printerSettings427.bin"/><Relationship Id="rId10" Type="http://schemas.openxmlformats.org/officeDocument/2006/relationships/printerSettings" Target="../printerSettings/printerSettings422.bin"/><Relationship Id="rId19" Type="http://schemas.openxmlformats.org/officeDocument/2006/relationships/printerSettings" Target="../printerSettings/printerSettings431.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 Id="rId22"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41.bin"/><Relationship Id="rId13" Type="http://schemas.openxmlformats.org/officeDocument/2006/relationships/printerSettings" Target="../printerSettings/printerSettings446.bin"/><Relationship Id="rId18" Type="http://schemas.openxmlformats.org/officeDocument/2006/relationships/printerSettings" Target="../printerSettings/printerSettings451.bin"/><Relationship Id="rId3" Type="http://schemas.openxmlformats.org/officeDocument/2006/relationships/printerSettings" Target="../printerSettings/printerSettings436.bin"/><Relationship Id="rId21" Type="http://schemas.openxmlformats.org/officeDocument/2006/relationships/printerSettings" Target="../printerSettings/printerSettings454.bin"/><Relationship Id="rId7" Type="http://schemas.openxmlformats.org/officeDocument/2006/relationships/printerSettings" Target="../printerSettings/printerSettings440.bin"/><Relationship Id="rId12" Type="http://schemas.openxmlformats.org/officeDocument/2006/relationships/printerSettings" Target="../printerSettings/printerSettings445.bin"/><Relationship Id="rId17" Type="http://schemas.openxmlformats.org/officeDocument/2006/relationships/printerSettings" Target="../printerSettings/printerSettings450.bin"/><Relationship Id="rId2" Type="http://schemas.openxmlformats.org/officeDocument/2006/relationships/printerSettings" Target="../printerSettings/printerSettings435.bin"/><Relationship Id="rId16" Type="http://schemas.openxmlformats.org/officeDocument/2006/relationships/printerSettings" Target="../printerSettings/printerSettings449.bin"/><Relationship Id="rId20" Type="http://schemas.openxmlformats.org/officeDocument/2006/relationships/printerSettings" Target="../printerSettings/printerSettings453.bin"/><Relationship Id="rId1" Type="http://schemas.openxmlformats.org/officeDocument/2006/relationships/printerSettings" Target="../printerSettings/printerSettings434.bin"/><Relationship Id="rId6" Type="http://schemas.openxmlformats.org/officeDocument/2006/relationships/printerSettings" Target="../printerSettings/printerSettings439.bin"/><Relationship Id="rId11" Type="http://schemas.openxmlformats.org/officeDocument/2006/relationships/printerSettings" Target="../printerSettings/printerSettings444.bin"/><Relationship Id="rId5" Type="http://schemas.openxmlformats.org/officeDocument/2006/relationships/printerSettings" Target="../printerSettings/printerSettings438.bin"/><Relationship Id="rId15" Type="http://schemas.openxmlformats.org/officeDocument/2006/relationships/printerSettings" Target="../printerSettings/printerSettings448.bin"/><Relationship Id="rId10" Type="http://schemas.openxmlformats.org/officeDocument/2006/relationships/printerSettings" Target="../printerSettings/printerSettings443.bin"/><Relationship Id="rId19" Type="http://schemas.openxmlformats.org/officeDocument/2006/relationships/printerSettings" Target="../printerSettings/printerSettings452.bin"/><Relationship Id="rId4" Type="http://schemas.openxmlformats.org/officeDocument/2006/relationships/printerSettings" Target="../printerSettings/printerSettings437.bin"/><Relationship Id="rId9" Type="http://schemas.openxmlformats.org/officeDocument/2006/relationships/printerSettings" Target="../printerSettings/printerSettings442.bin"/><Relationship Id="rId14" Type="http://schemas.openxmlformats.org/officeDocument/2006/relationships/printerSettings" Target="../printerSettings/printerSettings447.bin"/><Relationship Id="rId22"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62.bin"/><Relationship Id="rId13" Type="http://schemas.openxmlformats.org/officeDocument/2006/relationships/printerSettings" Target="../printerSettings/printerSettings467.bin"/><Relationship Id="rId18" Type="http://schemas.openxmlformats.org/officeDocument/2006/relationships/printerSettings" Target="../printerSettings/printerSettings472.bin"/><Relationship Id="rId3" Type="http://schemas.openxmlformats.org/officeDocument/2006/relationships/printerSettings" Target="../printerSettings/printerSettings457.bin"/><Relationship Id="rId21" Type="http://schemas.openxmlformats.org/officeDocument/2006/relationships/printerSettings" Target="../printerSettings/printerSettings475.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17" Type="http://schemas.openxmlformats.org/officeDocument/2006/relationships/printerSettings" Target="../printerSettings/printerSettings471.bin"/><Relationship Id="rId2" Type="http://schemas.openxmlformats.org/officeDocument/2006/relationships/printerSettings" Target="../printerSettings/printerSettings456.bin"/><Relationship Id="rId16" Type="http://schemas.openxmlformats.org/officeDocument/2006/relationships/printerSettings" Target="../printerSettings/printerSettings470.bin"/><Relationship Id="rId20" Type="http://schemas.openxmlformats.org/officeDocument/2006/relationships/printerSettings" Target="../printerSettings/printerSettings474.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5" Type="http://schemas.openxmlformats.org/officeDocument/2006/relationships/printerSettings" Target="../printerSettings/printerSettings459.bin"/><Relationship Id="rId15" Type="http://schemas.openxmlformats.org/officeDocument/2006/relationships/printerSettings" Target="../printerSettings/printerSettings469.bin"/><Relationship Id="rId10" Type="http://schemas.openxmlformats.org/officeDocument/2006/relationships/printerSettings" Target="../printerSettings/printerSettings464.bin"/><Relationship Id="rId19" Type="http://schemas.openxmlformats.org/officeDocument/2006/relationships/printerSettings" Target="../printerSettings/printerSettings473.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 Id="rId14" Type="http://schemas.openxmlformats.org/officeDocument/2006/relationships/printerSettings" Target="../printerSettings/printerSettings468.bin"/><Relationship Id="rId22"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drawing" Target="../drawings/drawing22.xml"/><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3" Type="http://schemas.openxmlformats.org/officeDocument/2006/relationships/printerSettings" Target="../printerSettings/printerSettings502.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51.bin"/><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3" Type="http://schemas.openxmlformats.org/officeDocument/2006/relationships/printerSettings" Target="../printerSettings/printerSettings546.bin"/><Relationship Id="rId21" Type="http://schemas.openxmlformats.org/officeDocument/2006/relationships/printerSettings" Target="../printerSettings/printerSettings564.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drawing" Target="../drawings/drawing8.xml"/><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zoomScale="120" zoomScaleNormal="120" workbookViewId="0">
      <selection activeCell="B11" sqref="B11"/>
    </sheetView>
  </sheetViews>
  <sheetFormatPr defaultRowHeight="16.5"/>
  <cols>
    <col min="1" max="1" width="18" customWidth="1"/>
    <col min="2" max="2" width="71.875" customWidth="1"/>
  </cols>
  <sheetData>
    <row r="1" spans="1:8" ht="100.5" customHeight="1">
      <c r="A1" s="330" t="s">
        <v>475</v>
      </c>
      <c r="B1" s="970" t="s">
        <v>638</v>
      </c>
      <c r="C1" s="796"/>
      <c r="D1" s="796"/>
      <c r="E1" s="796"/>
      <c r="F1" s="796"/>
      <c r="G1" s="796"/>
      <c r="H1" s="796"/>
    </row>
    <row r="2" spans="1:8">
      <c r="B2" s="575"/>
    </row>
    <row r="3" spans="1:8">
      <c r="A3" t="s">
        <v>309</v>
      </c>
      <c r="B3" s="789" t="s">
        <v>639</v>
      </c>
    </row>
    <row r="5" spans="1:8">
      <c r="A5" t="s">
        <v>310</v>
      </c>
      <c r="B5" s="1378" t="s">
        <v>887</v>
      </c>
      <c r="C5" s="1379"/>
      <c r="D5" s="1379"/>
      <c r="E5" s="1379"/>
      <c r="F5" s="1379"/>
      <c r="G5" s="1379"/>
      <c r="H5" s="1379"/>
    </row>
    <row r="6" spans="1:8">
      <c r="B6" s="1170"/>
      <c r="C6" s="1170"/>
      <c r="D6" s="1170"/>
      <c r="E6" s="1170"/>
      <c r="F6" s="1170"/>
      <c r="G6" s="1170"/>
      <c r="H6" s="1170"/>
    </row>
    <row r="7" spans="1:8">
      <c r="B7" s="1171" t="s">
        <v>565</v>
      </c>
      <c r="C7" s="1170"/>
      <c r="D7" s="1170"/>
      <c r="E7" s="1170"/>
      <c r="F7" s="1170"/>
      <c r="G7" s="1170"/>
      <c r="H7" s="1170"/>
    </row>
  </sheetData>
  <sheetProtection formatColumns="0" formatRows="0" selectLockedCells="1" selectUnlockedCells="1"/>
  <customSheetViews>
    <customSheetView guid="{29E1B411-4326-4E51-98A8-14D37CD45AF7}" scale="120" state="hidden">
      <selection activeCell="B11" sqref="B11"/>
      <pageMargins left="0.75" right="0.75" top="1" bottom="1" header="0.5" footer="0.5"/>
      <pageSetup orientation="portrait" r:id="rId1"/>
      <headerFooter alignWithMargins="0"/>
    </customSheetView>
    <customSheetView guid="{498493C3-769C-4143-9114-C68CD1D40B11}" state="hidden">
      <selection activeCell="B13" sqref="B13"/>
      <pageMargins left="0.75" right="0.75" top="1" bottom="1" header="0.5" footer="0.5"/>
      <pageSetup orientation="portrait" r:id="rId2"/>
      <headerFooter alignWithMargins="0"/>
    </customSheetView>
    <customSheetView guid="{C431BC99-7569-44AB-83F6-AB73BDED3783}" state="hidden">
      <selection activeCell="B11" sqref="B11"/>
      <pageMargins left="0.75" right="0.75" top="1" bottom="1" header="0.5" footer="0.5"/>
      <pageSetup orientation="portrait" r:id="rId3"/>
      <headerFooter alignWithMargins="0"/>
    </customSheetView>
    <customSheetView guid="{E97134B6-5E8D-4951-8DA0-73D065532361}" state="hidden">
      <selection activeCell="B1" sqref="B1:H1"/>
      <pageMargins left="0.75" right="0.75" top="1" bottom="1" header="0.5" footer="0.5"/>
      <pageSetup orientation="portrait" r:id="rId4"/>
      <headerFooter alignWithMargins="0"/>
    </customSheetView>
    <customSheetView guid="{D0757F9E-DF41-4B40-A5E5-F4F8FDD8D61D}" state="hidden">
      <selection activeCell="B6" sqref="B6"/>
      <pageMargins left="0.75" right="0.75" top="1" bottom="1" header="0.5" footer="0.5"/>
      <pageSetup orientation="portrait" r:id="rId5"/>
      <headerFooter alignWithMargins="0"/>
    </customSheetView>
    <customSheetView guid="{EE46BCD1-F715-4FA9-A5FC-1B125AD601E0}" state="hidden">
      <selection activeCell="B5" sqref="B5:H5"/>
      <pageMargins left="0.75" right="0.75" top="1" bottom="1" header="0.5" footer="0.5"/>
      <pageSetup orientation="portrait" r:id="rId6"/>
      <headerFooter alignWithMargins="0"/>
    </customSheetView>
    <customSheetView guid="{4AA1107B-A795-4744-B566-827168772C7A}" state="hidden">
      <selection activeCell="B2" sqref="B2"/>
      <pageMargins left="0.75" right="0.75" top="1" bottom="1" header="0.5" footer="0.5"/>
      <pageSetup orientation="portrait" r:id="rId7"/>
      <headerFooter alignWithMargins="0"/>
    </customSheetView>
    <customSheetView guid="{B23AD343-29DA-4CE0-BD10-47BF44F3782F}" state="hidden">
      <selection activeCell="B10" sqref="B10"/>
      <pageMargins left="0.75" right="0.75" top="1" bottom="1" header="0.5" footer="0.5"/>
      <pageSetup orientation="portrait" r:id="rId8"/>
      <headerFooter alignWithMargins="0"/>
    </customSheetView>
    <customSheetView guid="{ECE9294F-C910-4036-88BC-B1F2176FB06B}" state="hidden">
      <selection activeCell="B8" sqref="B8"/>
      <pageMargins left="0.75" right="0.75" top="1" bottom="1" header="0.5" footer="0.5"/>
      <pageSetup orientation="portrait" r:id="rId9"/>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A7DBDDEF-9245-44C6-9EBF-032DB6E1C0A2}" state="hidden">
      <selection activeCell="B8" sqref="B8"/>
      <pageMargins left="0.75" right="0.75" top="1" bottom="1" header="0.5" footer="0.5"/>
      <pageSetup orientation="portrait" r:id="rId11"/>
      <headerFooter alignWithMargins="0"/>
    </customSheetView>
    <customSheetView guid="{7487ED9F-BBED-4B2A-9631-22F1A430946B}" state="hidden">
      <selection activeCell="B2" sqref="B2"/>
      <pageMargins left="0.75" right="0.75" top="1" bottom="1" header="0.5" footer="0.5"/>
      <pageSetup orientation="portrait" r:id="rId12"/>
      <headerFooter alignWithMargins="0"/>
    </customSheetView>
    <customSheetView guid="{B3CE7B10-A914-4559-A6DA-AED8C22AFD6D}" state="hidden">
      <selection activeCell="B7" sqref="B7"/>
      <pageMargins left="0.75" right="0.75" top="1" bottom="1" header="0.5" footer="0.5"/>
      <pageSetup orientation="portrait" r:id="rId13"/>
      <headerFooter alignWithMargins="0"/>
    </customSheetView>
    <customSheetView guid="{D53177B2-31EC-4222-B97A-A37DCFD9E45B}" state="hidden">
      <selection activeCell="B1" sqref="B1:H1"/>
      <pageMargins left="0.75" right="0.75" top="1" bottom="1" header="0.5" footer="0.5"/>
      <pageSetup orientation="portrait" r:id="rId14"/>
      <headerFooter alignWithMargins="0"/>
    </customSheetView>
    <customSheetView guid="{223BC0FC-814D-40F0-9795-CE82A16FF3A5}" state="hidden">
      <selection activeCell="B10" sqref="B10"/>
      <pageMargins left="0.75" right="0.75" top="1" bottom="1" header="0.5" footer="0.5"/>
      <pageSetup orientation="portrait" r:id="rId15"/>
      <headerFooter alignWithMargins="0"/>
    </customSheetView>
    <customSheetView guid="{B835C05C-B615-4DCB-982D-4519616B3CD8}" state="hidden">
      <selection activeCell="B11" sqref="B11"/>
      <pageMargins left="0.75" right="0.75" top="1" bottom="1" header="0.5" footer="0.5"/>
      <pageSetup orientation="portrait" r:id="rId16"/>
      <headerFooter alignWithMargins="0"/>
    </customSheetView>
    <customSheetView guid="{A34CC49F-E309-4C23-B4F6-1E3B307C10D1}" state="hidden">
      <selection activeCell="B12" sqref="B12"/>
      <pageMargins left="0.75" right="0.75" top="1" bottom="1" header="0.5" footer="0.5"/>
      <pageSetup orientation="portrait" r:id="rId17"/>
      <headerFooter alignWithMargins="0"/>
    </customSheetView>
    <customSheetView guid="{1E0C44A1-9358-4FBD-8C2C-4DB661DA1476}" state="hidden">
      <selection activeCell="B14" sqref="B14"/>
      <pageMargins left="0.75" right="0.75" top="1" bottom="1" header="0.5" footer="0.5"/>
      <pageSetup orientation="portrait" r:id="rId18"/>
      <headerFooter alignWithMargins="0"/>
    </customSheetView>
    <customSheetView guid="{27E77C81-EC16-4D63-8CE6-4CFC97B77DCA}" state="hidden">
      <selection activeCell="B1" sqref="B1"/>
      <pageMargins left="0.75" right="0.75" top="1" bottom="1" header="0.5" footer="0.5"/>
      <pageSetup orientation="portrait" r:id="rId19"/>
      <headerFooter alignWithMargins="0"/>
    </customSheetView>
  </customSheetViews>
  <mergeCells count="1">
    <mergeCell ref="B5:H5"/>
  </mergeCells>
  <phoneticPr fontId="30"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447" customWidth="1"/>
    <col min="2" max="2" width="42.25" style="448" customWidth="1"/>
    <col min="3" max="3" width="7.625" style="447" customWidth="1"/>
    <col min="4" max="4" width="9.125" style="447" customWidth="1"/>
    <col min="5" max="5" width="12.75" style="447" customWidth="1"/>
    <col min="6" max="6" width="14.625" style="447" customWidth="1"/>
    <col min="7" max="26" width="9" style="213"/>
    <col min="27" max="27" width="9" style="204" hidden="1" customWidth="1"/>
    <col min="28" max="29" width="17.625" style="204" hidden="1" customWidth="1"/>
    <col min="30" max="30" width="9" style="204" hidden="1" customWidth="1"/>
    <col min="31" max="31" width="15.5" style="204" hidden="1" customWidth="1"/>
    <col min="32" max="32" width="15.375" style="204" hidden="1" customWidth="1"/>
    <col min="33" max="44" width="9" style="213"/>
    <col min="45" max="16384" width="9" style="396"/>
  </cols>
  <sheetData>
    <row r="1" spans="1:32">
      <c r="A1" s="63" t="str">
        <f>Cover!B3</f>
        <v>Spec. No.: 5002001872/TRANSFORMER/DOM/A03-CC CS-4</v>
      </c>
      <c r="B1" s="64"/>
      <c r="C1" s="65"/>
      <c r="D1" s="65"/>
      <c r="E1" s="8"/>
      <c r="F1" s="9" t="s">
        <v>427</v>
      </c>
    </row>
    <row r="2" spans="1:32">
      <c r="A2" s="389"/>
      <c r="B2" s="446"/>
      <c r="C2" s="391"/>
      <c r="D2" s="391"/>
      <c r="E2" s="390"/>
      <c r="F2" s="390"/>
    </row>
    <row r="3" spans="1:32" ht="51.75" customHeight="1">
      <c r="A3" s="1480"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480"/>
      <c r="C3" s="1480"/>
      <c r="D3" s="1480"/>
      <c r="E3" s="1480"/>
      <c r="F3" s="1480"/>
      <c r="AA3" s="216" t="s">
        <v>343</v>
      </c>
      <c r="AC3" s="217">
        <f>IF(ISERROR(#REF!/('Sch-6'!D14+'Sch-6'!D16+'Sch-6'!D18)),0,#REF!/( 'Sch-6'!D14+'Sch-6'!D16+'Sch-6'!D18))</f>
        <v>0</v>
      </c>
    </row>
    <row r="4" spans="1:32">
      <c r="A4" s="1481" t="s">
        <v>423</v>
      </c>
      <c r="B4" s="1481"/>
      <c r="C4" s="1481"/>
      <c r="D4" s="1481"/>
      <c r="E4" s="1481"/>
      <c r="F4" s="1481"/>
      <c r="AA4" s="216" t="s">
        <v>344</v>
      </c>
      <c r="AC4" s="219" t="e">
        <f>#REF!</f>
        <v>#REF!</v>
      </c>
    </row>
    <row r="5" spans="1:32">
      <c r="AA5" s="216" t="s">
        <v>349</v>
      </c>
      <c r="AC5" s="219">
        <f>IF(ISERROR(#REF!/#REF!),0,#REF! /#REF!)</f>
        <v>0</v>
      </c>
    </row>
    <row r="6" spans="1:32">
      <c r="A6" s="33" t="str">
        <f>'Sch-1'!A4</f>
        <v>Bidder’s Name and Address (Sole Bidder) :</v>
      </c>
      <c r="B6" s="34"/>
      <c r="C6" s="34"/>
      <c r="D6" s="34"/>
      <c r="E6" s="72" t="s">
        <v>397</v>
      </c>
      <c r="F6" s="2"/>
      <c r="AA6" s="216" t="s">
        <v>350</v>
      </c>
      <c r="AC6" s="219" t="e">
        <f>#REF!</f>
        <v>#REF!</v>
      </c>
    </row>
    <row r="7" spans="1:32">
      <c r="A7" s="1496" t="str">
        <f>'Sch-1'!A5</f>
        <v/>
      </c>
      <c r="B7" s="1496"/>
      <c r="C7" s="1496"/>
      <c r="D7" s="1496"/>
      <c r="E7" s="455" t="str">
        <f>'Sch-1'!M5</f>
        <v>Contracts Services, 3rd Floor</v>
      </c>
      <c r="F7" s="2"/>
      <c r="AA7" s="216" t="s">
        <v>347</v>
      </c>
      <c r="AC7" s="217" t="e">
        <f>SUM(AC3:AC6)</f>
        <v>#REF!</v>
      </c>
    </row>
    <row r="8" spans="1:32">
      <c r="A8" s="73" t="s">
        <v>398</v>
      </c>
      <c r="B8" s="1498" t="str">
        <f>IF('Sch-1'!C6=0, "", 'Sch-1'!C6)</f>
        <v/>
      </c>
      <c r="C8" s="1498"/>
      <c r="D8" s="1498"/>
      <c r="E8" s="455" t="str">
        <f>'Sch-1'!M6</f>
        <v>Power Grid Corporation of India Ltd.,</v>
      </c>
      <c r="F8" s="2"/>
    </row>
    <row r="9" spans="1:32">
      <c r="A9" s="73" t="s">
        <v>400</v>
      </c>
      <c r="B9" s="1498" t="str">
        <f>IF('Sch-1'!C7=0, "", 'Sch-1'!C7)</f>
        <v/>
      </c>
      <c r="C9" s="1498"/>
      <c r="D9" s="1498"/>
      <c r="E9" s="455" t="str">
        <f>'Sch-1'!M7</f>
        <v>"Saudamini", Plot No.-2</v>
      </c>
      <c r="F9" s="2"/>
    </row>
    <row r="10" spans="1:32">
      <c r="A10" s="392"/>
      <c r="B10" s="1499" t="str">
        <f>IF('Sch-1'!C8=0, "", 'Sch-1'!C8)</f>
        <v/>
      </c>
      <c r="C10" s="1499"/>
      <c r="D10" s="1499"/>
      <c r="E10" s="456" t="str">
        <f>'Sch-1'!M8</f>
        <v xml:space="preserve">Sector-29, </v>
      </c>
      <c r="F10" s="390"/>
      <c r="AA10" s="216" t="s">
        <v>346</v>
      </c>
      <c r="AC10" s="219">
        <f>'Sch-1'!AB8</f>
        <v>0</v>
      </c>
    </row>
    <row r="11" spans="1:32">
      <c r="A11" s="392"/>
      <c r="B11" s="1499" t="str">
        <f>IF('Sch-1'!C9=0, "", 'Sch-1'!C9)</f>
        <v/>
      </c>
      <c r="C11" s="1499"/>
      <c r="D11" s="1499"/>
      <c r="E11" s="456" t="str">
        <f>'Sch-1'!M9</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275</v>
      </c>
      <c r="AB13" s="1515" t="s">
        <v>283</v>
      </c>
      <c r="AC13" s="1515"/>
      <c r="AD13" s="288" t="s">
        <v>287</v>
      </c>
      <c r="AE13" s="1515" t="s">
        <v>284</v>
      </c>
      <c r="AF13" s="1515"/>
    </row>
    <row r="14" spans="1:32" ht="30">
      <c r="A14" s="15" t="s">
        <v>362</v>
      </c>
      <c r="B14" s="15" t="s">
        <v>369</v>
      </c>
      <c r="C14" s="80" t="s">
        <v>354</v>
      </c>
      <c r="D14" s="80" t="s">
        <v>355</v>
      </c>
      <c r="E14" s="81" t="s">
        <v>371</v>
      </c>
      <c r="F14" s="81" t="s">
        <v>412</v>
      </c>
      <c r="AB14" s="223" t="s">
        <v>371</v>
      </c>
      <c r="AC14" s="223" t="s">
        <v>412</v>
      </c>
      <c r="AD14" s="288"/>
      <c r="AE14" s="223" t="s">
        <v>371</v>
      </c>
      <c r="AF14" s="223" t="s">
        <v>412</v>
      </c>
    </row>
    <row r="15" spans="1:32">
      <c r="A15" s="10">
        <v>1</v>
      </c>
      <c r="B15" s="10">
        <v>2</v>
      </c>
      <c r="C15" s="10">
        <v>3</v>
      </c>
      <c r="D15" s="10">
        <v>4</v>
      </c>
      <c r="E15" s="10">
        <v>5</v>
      </c>
      <c r="F15" s="10" t="s">
        <v>406</v>
      </c>
      <c r="AB15" s="225">
        <v>5</v>
      </c>
      <c r="AC15" s="225" t="s">
        <v>406</v>
      </c>
      <c r="AD15" s="288"/>
      <c r="AE15" s="225">
        <v>5</v>
      </c>
      <c r="AF15" s="225" t="s">
        <v>406</v>
      </c>
    </row>
    <row r="16" spans="1:32" s="577" customFormat="1">
      <c r="A16" s="599" t="e">
        <f>'Sch-3 '!#REF!</f>
        <v>#REF!</v>
      </c>
      <c r="B16" s="599" t="e">
        <f>'Sch-3 '!#REF!</f>
        <v>#REF!</v>
      </c>
      <c r="C16" s="599"/>
      <c r="D16" s="599"/>
      <c r="E16" s="489"/>
      <c r="F16" s="489"/>
      <c r="G16" s="590"/>
      <c r="H16" s="591"/>
      <c r="I16" s="591"/>
      <c r="J16" s="591"/>
      <c r="K16" s="591"/>
      <c r="L16" s="591"/>
    </row>
    <row r="17" spans="1:20" s="587" customFormat="1">
      <c r="A17" s="599" t="e">
        <f>'Sch-3 '!#REF!</f>
        <v>#REF!</v>
      </c>
      <c r="B17" s="599" t="e">
        <f>'Sch-3 '!#REF!</f>
        <v>#REF!</v>
      </c>
      <c r="C17" s="599"/>
      <c r="D17" s="599"/>
      <c r="E17" s="489"/>
      <c r="F17" s="489"/>
    </row>
    <row r="18" spans="1:20" s="587" customFormat="1">
      <c r="A18" s="599"/>
      <c r="B18" s="599" t="e">
        <f>'Sch-3 '!#REF!</f>
        <v>#REF!</v>
      </c>
      <c r="C18" s="599" t="e">
        <f>'Sch-3 '!#REF!</f>
        <v>#REF!</v>
      </c>
      <c r="D18" s="599" t="e">
        <f>'Sch-3 '!#REF!</f>
        <v>#REF!</v>
      </c>
      <c r="E18" s="489" t="e">
        <f>'Sch-3 '!#REF!</f>
        <v>#REF!</v>
      </c>
      <c r="F18" s="489" t="e">
        <f t="shared" ref="F18:F60" si="0">IF(E18=0, "Included", IF(ISERROR(D18*E18), E18, D18*E18))</f>
        <v>#REF!</v>
      </c>
    </row>
    <row r="19" spans="1:20" s="587" customFormat="1">
      <c r="A19" s="599"/>
      <c r="B19" s="599" t="e">
        <f>'Sch-3 '!#REF!</f>
        <v>#REF!</v>
      </c>
      <c r="C19" s="599" t="e">
        <f>'Sch-3 '!#REF!</f>
        <v>#REF!</v>
      </c>
      <c r="D19" s="599" t="e">
        <f>'Sch-3 '!#REF!</f>
        <v>#REF!</v>
      </c>
      <c r="E19" s="489" t="e">
        <f>'Sch-3 '!#REF!</f>
        <v>#REF!</v>
      </c>
      <c r="F19" s="489" t="e">
        <f t="shared" si="0"/>
        <v>#REF!</v>
      </c>
    </row>
    <row r="20" spans="1:20" s="587" customFormat="1">
      <c r="A20" s="599"/>
      <c r="B20" s="599"/>
      <c r="C20" s="599"/>
      <c r="D20" s="599"/>
      <c r="E20" s="489"/>
      <c r="F20" s="489"/>
    </row>
    <row r="21" spans="1:20" s="587" customFormat="1" ht="18.75" customHeight="1">
      <c r="A21" s="599" t="e">
        <f>'Sch-3 '!#REF!</f>
        <v>#REF!</v>
      </c>
      <c r="B21" s="599" t="e">
        <f>'Sch-3 '!#REF!</f>
        <v>#REF!</v>
      </c>
      <c r="C21" s="599"/>
      <c r="D21" s="599"/>
      <c r="E21" s="489"/>
      <c r="F21" s="489"/>
      <c r="S21" s="587" t="s">
        <v>460</v>
      </c>
      <c r="T21" s="592" t="s">
        <v>465</v>
      </c>
    </row>
    <row r="22" spans="1:20" s="587" customFormat="1" ht="18.75" customHeight="1">
      <c r="A22" s="599"/>
      <c r="B22" s="599" t="e">
        <f>'Sch-3 '!#REF!</f>
        <v>#REF!</v>
      </c>
      <c r="C22" s="599" t="e">
        <f>'Sch-3 '!#REF!</f>
        <v>#REF!</v>
      </c>
      <c r="D22" s="599" t="e">
        <f>'Sch-3 '!#REF!</f>
        <v>#REF!</v>
      </c>
      <c r="E22" s="489" t="e">
        <f>'Sch-3 '!#REF!</f>
        <v>#REF!</v>
      </c>
      <c r="F22" s="489" t="e">
        <f t="shared" si="0"/>
        <v>#REF!</v>
      </c>
      <c r="S22" s="587" t="s">
        <v>461</v>
      </c>
      <c r="T22" s="592" t="s">
        <v>428</v>
      </c>
    </row>
    <row r="23" spans="1:20" s="587" customFormat="1" ht="16.5" customHeight="1">
      <c r="A23" s="599"/>
      <c r="B23" s="599" t="e">
        <f>'Sch-3 '!#REF!</f>
        <v>#REF!</v>
      </c>
      <c r="C23" s="599" t="e">
        <f>'Sch-3 '!#REF!</f>
        <v>#REF!</v>
      </c>
      <c r="D23" s="599" t="e">
        <f>'Sch-3 '!#REF!</f>
        <v>#REF!</v>
      </c>
      <c r="E23" s="489" t="e">
        <f>'Sch-3 '!#REF!</f>
        <v>#REF!</v>
      </c>
      <c r="F23" s="489" t="e">
        <f t="shared" si="0"/>
        <v>#REF!</v>
      </c>
      <c r="S23" s="587" t="s">
        <v>462</v>
      </c>
      <c r="T23" s="592" t="s">
        <v>466</v>
      </c>
    </row>
    <row r="24" spans="1:20" s="587" customFormat="1">
      <c r="A24" s="599"/>
      <c r="B24" s="599" t="e">
        <f>'Sch-3 '!#REF!</f>
        <v>#REF!</v>
      </c>
      <c r="C24" s="599" t="e">
        <f>'Sch-3 '!#REF!</f>
        <v>#REF!</v>
      </c>
      <c r="D24" s="599" t="e">
        <f>'Sch-3 '!#REF!</f>
        <v>#REF!</v>
      </c>
      <c r="E24" s="489" t="e">
        <f>'Sch-3 '!#REF!</f>
        <v>#REF!</v>
      </c>
      <c r="F24" s="489" t="e">
        <f t="shared" si="0"/>
        <v>#REF!</v>
      </c>
      <c r="S24" s="587" t="s">
        <v>463</v>
      </c>
    </row>
    <row r="25" spans="1:20" s="587" customFormat="1">
      <c r="A25" s="599"/>
      <c r="B25" s="599"/>
      <c r="C25" s="599"/>
      <c r="D25" s="599"/>
      <c r="E25" s="489"/>
      <c r="F25" s="489"/>
    </row>
    <row r="26" spans="1:20" s="587" customFormat="1" ht="16.5" customHeight="1">
      <c r="A26" s="599"/>
      <c r="B26" s="599"/>
      <c r="C26" s="599"/>
      <c r="D26" s="599"/>
      <c r="E26" s="489"/>
      <c r="F26" s="489"/>
    </row>
    <row r="27" spans="1:20" s="587" customFormat="1">
      <c r="A27" s="599" t="e">
        <f>'Sch-3 '!#REF!</f>
        <v>#REF!</v>
      </c>
      <c r="B27" s="599" t="e">
        <f>'Sch-3 '!#REF!</f>
        <v>#REF!</v>
      </c>
      <c r="C27" s="599"/>
      <c r="D27" s="599"/>
      <c r="E27" s="489"/>
      <c r="F27" s="489"/>
    </row>
    <row r="28" spans="1:20" s="587" customFormat="1">
      <c r="A28" s="599"/>
      <c r="B28" s="599" t="e">
        <f>'Sch-3 '!#REF!</f>
        <v>#REF!</v>
      </c>
      <c r="C28" s="599" t="e">
        <f>'Sch-3 '!#REF!</f>
        <v>#REF!</v>
      </c>
      <c r="D28" s="599" t="e">
        <f>'Sch-3 '!#REF!</f>
        <v>#REF!</v>
      </c>
      <c r="E28" s="489" t="e">
        <f>'Sch-3 '!#REF!</f>
        <v>#REF!</v>
      </c>
      <c r="F28" s="489" t="e">
        <f>IF(E28=0, "Included", IF(ISERROR(D28*E28), E28, D28*E28))</f>
        <v>#REF!</v>
      </c>
    </row>
    <row r="29" spans="1:20" s="587" customFormat="1">
      <c r="A29" s="599"/>
      <c r="B29" s="599" t="e">
        <f>'Sch-3 '!#REF!</f>
        <v>#REF!</v>
      </c>
      <c r="C29" s="599" t="e">
        <f>'Sch-3 '!#REF!</f>
        <v>#REF!</v>
      </c>
      <c r="D29" s="599" t="e">
        <f>'Sch-3 '!#REF!</f>
        <v>#REF!</v>
      </c>
      <c r="E29" s="489" t="e">
        <f>'Sch-3 '!#REF!</f>
        <v>#REF!</v>
      </c>
      <c r="F29" s="489" t="e">
        <f t="shared" si="0"/>
        <v>#REF!</v>
      </c>
    </row>
    <row r="30" spans="1:20" s="587" customFormat="1">
      <c r="A30" s="599"/>
      <c r="B30" s="599" t="e">
        <f>'Sch-3 '!#REF!</f>
        <v>#REF!</v>
      </c>
      <c r="C30" s="599" t="e">
        <f>'Sch-3 '!#REF!</f>
        <v>#REF!</v>
      </c>
      <c r="D30" s="599" t="e">
        <f>'Sch-3 '!#REF!</f>
        <v>#REF!</v>
      </c>
      <c r="E30" s="489" t="e">
        <f>'Sch-3 '!#REF!</f>
        <v>#REF!</v>
      </c>
      <c r="F30" s="489" t="e">
        <f t="shared" si="0"/>
        <v>#REF!</v>
      </c>
      <c r="S30" s="579"/>
      <c r="T30" s="593"/>
    </row>
    <row r="31" spans="1:20" s="587" customFormat="1">
      <c r="A31" s="599"/>
      <c r="B31" s="599"/>
      <c r="C31" s="599"/>
      <c r="D31" s="599"/>
      <c r="E31" s="489"/>
      <c r="F31" s="489"/>
    </row>
    <row r="32" spans="1:20" s="587" customFormat="1">
      <c r="A32" s="599" t="e">
        <f>'Sch-3 '!#REF!</f>
        <v>#REF!</v>
      </c>
      <c r="B32" s="599" t="e">
        <f>'Sch-3 '!#REF!</f>
        <v>#REF!</v>
      </c>
      <c r="C32" s="599"/>
      <c r="D32" s="599"/>
      <c r="E32" s="489"/>
      <c r="F32" s="489"/>
    </row>
    <row r="33" spans="1:6" s="587" customFormat="1">
      <c r="A33" s="599" t="e">
        <f>'Sch-3 '!#REF!</f>
        <v>#REF!</v>
      </c>
      <c r="B33" s="599" t="e">
        <f>'Sch-3 '!#REF!</f>
        <v>#REF!</v>
      </c>
      <c r="C33" s="599"/>
      <c r="D33" s="599"/>
      <c r="E33" s="489"/>
      <c r="F33" s="489"/>
    </row>
    <row r="34" spans="1:6" s="587" customFormat="1">
      <c r="A34" s="599"/>
      <c r="B34" s="599" t="e">
        <f>'Sch-3 '!#REF!</f>
        <v>#REF!</v>
      </c>
      <c r="C34" s="599" t="e">
        <f>'Sch-3 '!#REF!</f>
        <v>#REF!</v>
      </c>
      <c r="D34" s="599" t="e">
        <f>'Sch-3 '!#REF!</f>
        <v>#REF!</v>
      </c>
      <c r="E34" s="489" t="e">
        <f>'Sch-3 '!#REF!</f>
        <v>#REF!</v>
      </c>
      <c r="F34" s="489" t="e">
        <f t="shared" si="0"/>
        <v>#REF!</v>
      </c>
    </row>
    <row r="35" spans="1:6" s="587" customFormat="1">
      <c r="A35" s="599"/>
      <c r="B35" s="599" t="e">
        <f>'Sch-3 '!#REF!</f>
        <v>#REF!</v>
      </c>
      <c r="C35" s="599" t="e">
        <f>'Sch-3 '!#REF!</f>
        <v>#REF!</v>
      </c>
      <c r="D35" s="599" t="e">
        <f>'Sch-3 '!#REF!</f>
        <v>#REF!</v>
      </c>
      <c r="E35" s="489" t="e">
        <f>'Sch-3 '!#REF!</f>
        <v>#REF!</v>
      </c>
      <c r="F35" s="489" t="e">
        <f t="shared" si="0"/>
        <v>#REF!</v>
      </c>
    </row>
    <row r="36" spans="1:6" s="587" customFormat="1">
      <c r="A36" s="599"/>
      <c r="B36" s="599" t="e">
        <f>'Sch-3 '!#REF!</f>
        <v>#REF!</v>
      </c>
      <c r="C36" s="599" t="e">
        <f>'Sch-3 '!#REF!</f>
        <v>#REF!</v>
      </c>
      <c r="D36" s="599" t="e">
        <f>'Sch-3 '!#REF!</f>
        <v>#REF!</v>
      </c>
      <c r="E36" s="489" t="e">
        <f>'Sch-3 '!#REF!</f>
        <v>#REF!</v>
      </c>
      <c r="F36" s="489" t="e">
        <f t="shared" si="0"/>
        <v>#REF!</v>
      </c>
    </row>
    <row r="37" spans="1:6" s="587" customFormat="1">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c r="A39" s="599" t="e">
        <f>'Sch-3 '!#REF!</f>
        <v>#REF!</v>
      </c>
      <c r="B39" s="599" t="e">
        <f>'Sch-3 '!#REF!</f>
        <v>#REF!</v>
      </c>
      <c r="C39" s="599"/>
      <c r="D39" s="599"/>
      <c r="E39" s="489"/>
      <c r="F39" s="489"/>
    </row>
    <row r="40" spans="1:6" s="587" customFormat="1">
      <c r="A40" s="599"/>
      <c r="B40" s="599" t="e">
        <f>'Sch-3 '!#REF!</f>
        <v>#REF!</v>
      </c>
      <c r="C40" s="599" t="e">
        <f>'Sch-3 '!#REF!</f>
        <v>#REF!</v>
      </c>
      <c r="D40" s="599" t="e">
        <f>'Sch-3 '!#REF!</f>
        <v>#REF!</v>
      </c>
      <c r="E40" s="489" t="e">
        <f>'Sch-3 '!#REF!</f>
        <v>#REF!</v>
      </c>
      <c r="F40" s="489" t="e">
        <f t="shared" si="0"/>
        <v>#REF!</v>
      </c>
    </row>
    <row r="41" spans="1:6" s="587" customFormat="1">
      <c r="A41" s="599"/>
      <c r="B41" s="599" t="e">
        <f>'Sch-3 '!#REF!</f>
        <v>#REF!</v>
      </c>
      <c r="C41" s="599" t="e">
        <f>'Sch-3 '!#REF!</f>
        <v>#REF!</v>
      </c>
      <c r="D41" s="599" t="e">
        <f>'Sch-3 '!#REF!</f>
        <v>#REF!</v>
      </c>
      <c r="E41" s="489" t="e">
        <f>'Sch-3 '!#REF!</f>
        <v>#REF!</v>
      </c>
      <c r="F41" s="489" t="e">
        <f t="shared" si="0"/>
        <v>#REF!</v>
      </c>
    </row>
    <row r="42" spans="1:6" s="587" customFormat="1">
      <c r="A42" s="599"/>
      <c r="B42" s="599"/>
      <c r="C42" s="599"/>
      <c r="D42" s="599"/>
      <c r="E42" s="489"/>
      <c r="F42" s="489"/>
    </row>
    <row r="43" spans="1:6" s="587" customFormat="1">
      <c r="A43" s="599" t="e">
        <f>'Sch-3 '!#REF!</f>
        <v>#REF!</v>
      </c>
      <c r="B43" s="599" t="e">
        <f>'Sch-3 '!#REF!</f>
        <v>#REF!</v>
      </c>
      <c r="C43" s="599" t="e">
        <f>'Sch-3 '!#REF!</f>
        <v>#REF!</v>
      </c>
      <c r="D43" s="599" t="e">
        <f>'Sch-3 '!#REF!</f>
        <v>#REF!</v>
      </c>
      <c r="E43" s="489" t="e">
        <f>'Sch-3 '!#REF!</f>
        <v>#REF!</v>
      </c>
      <c r="F43" s="489" t="e">
        <f t="shared" si="0"/>
        <v>#REF!</v>
      </c>
    </row>
    <row r="44" spans="1:6" s="587" customFormat="1">
      <c r="A44" s="599"/>
      <c r="B44" s="599"/>
      <c r="C44" s="599"/>
      <c r="D44" s="599"/>
      <c r="E44" s="489"/>
      <c r="F44" s="489"/>
    </row>
    <row r="45" spans="1:6" s="587" customFormat="1">
      <c r="A45" s="599" t="e">
        <f>'Sch-3 '!#REF!</f>
        <v>#REF!</v>
      </c>
      <c r="B45" s="599" t="e">
        <f>'Sch-3 '!#REF!</f>
        <v>#REF!</v>
      </c>
      <c r="C45" s="599" t="e">
        <f>'Sch-3 '!#REF!</f>
        <v>#REF!</v>
      </c>
      <c r="D45" s="599" t="e">
        <f>'Sch-3 '!#REF!</f>
        <v>#REF!</v>
      </c>
      <c r="E45" s="489" t="e">
        <f>'Sch-3 '!#REF!</f>
        <v>#REF!</v>
      </c>
      <c r="F45" s="489" t="e">
        <f t="shared" si="0"/>
        <v>#REF!</v>
      </c>
    </row>
    <row r="46" spans="1:6" s="587" customFormat="1">
      <c r="A46" s="599"/>
      <c r="B46" s="599"/>
      <c r="C46" s="599"/>
      <c r="D46" s="599"/>
      <c r="E46" s="489"/>
      <c r="F46" s="489"/>
    </row>
    <row r="47" spans="1:6" s="587" customFormat="1">
      <c r="A47" s="599" t="e">
        <f>'Sch-3 '!#REF!</f>
        <v>#REF!</v>
      </c>
      <c r="B47" s="599" t="e">
        <f>'Sch-3 '!#REF!</f>
        <v>#REF!</v>
      </c>
      <c r="C47" s="599"/>
      <c r="D47" s="599"/>
      <c r="E47" s="489"/>
      <c r="F47" s="489"/>
    </row>
    <row r="48" spans="1:6" s="587" customFormat="1">
      <c r="A48" s="599"/>
      <c r="B48" s="599" t="e">
        <f>'Sch-3 '!#REF!</f>
        <v>#REF!</v>
      </c>
      <c r="C48" s="599" t="e">
        <f>'Sch-3 '!#REF!</f>
        <v>#REF!</v>
      </c>
      <c r="D48" s="599" t="e">
        <f>'Sch-3 '!#REF!</f>
        <v>#REF!</v>
      </c>
      <c r="E48" s="489" t="e">
        <f>'Sch-3 '!#REF!</f>
        <v>#REF!</v>
      </c>
      <c r="F48" s="489" t="e">
        <f t="shared" si="0"/>
        <v>#REF!</v>
      </c>
    </row>
    <row r="49" spans="1:6" s="587" customFormat="1">
      <c r="A49" s="599"/>
      <c r="B49" s="599"/>
      <c r="C49" s="599"/>
      <c r="D49" s="599"/>
      <c r="E49" s="489"/>
      <c r="F49" s="489"/>
    </row>
    <row r="50" spans="1:6" s="587" customFormat="1">
      <c r="A50" s="599" t="e">
        <f>'Sch-3 '!#REF!</f>
        <v>#REF!</v>
      </c>
      <c r="B50" s="599" t="e">
        <f>'Sch-3 '!#REF!</f>
        <v>#REF!</v>
      </c>
      <c r="C50" s="599"/>
      <c r="D50" s="599"/>
      <c r="E50" s="489"/>
      <c r="F50" s="489"/>
    </row>
    <row r="51" spans="1:6" s="587" customFormat="1">
      <c r="A51" s="599"/>
      <c r="B51" s="599" t="e">
        <f>'Sch-3 '!#REF!</f>
        <v>#REF!</v>
      </c>
      <c r="C51" s="599" t="e">
        <f>'Sch-3 '!#REF!</f>
        <v>#REF!</v>
      </c>
      <c r="D51" s="599" t="e">
        <f>'Sch-3 '!#REF!</f>
        <v>#REF!</v>
      </c>
      <c r="E51" s="489" t="e">
        <f>'Sch-3 '!#REF!</f>
        <v>#REF!</v>
      </c>
      <c r="F51" s="489" t="e">
        <f t="shared" si="0"/>
        <v>#REF!</v>
      </c>
    </row>
    <row r="52" spans="1:6" s="587" customFormat="1">
      <c r="A52" s="599"/>
      <c r="B52" s="599" t="e">
        <f>'Sch-3 '!#REF!</f>
        <v>#REF!</v>
      </c>
      <c r="C52" s="599" t="e">
        <f>'Sch-3 '!#REF!</f>
        <v>#REF!</v>
      </c>
      <c r="D52" s="599" t="e">
        <f>'Sch-3 '!#REF!</f>
        <v>#REF!</v>
      </c>
      <c r="E52" s="489" t="e">
        <f>'Sch-3 '!#REF!</f>
        <v>#REF!</v>
      </c>
      <c r="F52" s="489" t="e">
        <f t="shared" si="0"/>
        <v>#REF!</v>
      </c>
    </row>
    <row r="53" spans="1:6" s="587" customFormat="1">
      <c r="A53" s="599"/>
      <c r="B53" s="599"/>
      <c r="C53" s="599"/>
      <c r="D53" s="599"/>
      <c r="E53" s="489"/>
      <c r="F53" s="489"/>
    </row>
    <row r="54" spans="1:6" s="587" customFormat="1">
      <c r="A54" s="599" t="e">
        <f>'Sch-3 '!#REF!</f>
        <v>#REF!</v>
      </c>
      <c r="B54" s="599" t="e">
        <f>'Sch-3 '!#REF!</f>
        <v>#REF!</v>
      </c>
      <c r="C54" s="599"/>
      <c r="D54" s="599"/>
      <c r="E54" s="489"/>
      <c r="F54" s="489"/>
    </row>
    <row r="55" spans="1:6" s="587" customFormat="1">
      <c r="A55" s="599"/>
      <c r="B55" s="599" t="e">
        <f>'Sch-3 '!#REF!</f>
        <v>#REF!</v>
      </c>
      <c r="C55" s="599" t="e">
        <f>'Sch-3 '!#REF!</f>
        <v>#REF!</v>
      </c>
      <c r="D55" s="599" t="e">
        <f>'Sch-3 '!#REF!</f>
        <v>#REF!</v>
      </c>
      <c r="E55" s="489" t="e">
        <f>'Sch-3 '!#REF!</f>
        <v>#REF!</v>
      </c>
      <c r="F55" s="489" t="e">
        <f t="shared" si="0"/>
        <v>#REF!</v>
      </c>
    </row>
    <row r="56" spans="1:6" s="587" customFormat="1">
      <c r="A56" s="599"/>
      <c r="B56" s="599" t="e">
        <f>'Sch-3 '!#REF!</f>
        <v>#REF!</v>
      </c>
      <c r="C56" s="599" t="e">
        <f>'Sch-3 '!#REF!</f>
        <v>#REF!</v>
      </c>
      <c r="D56" s="599" t="e">
        <f>'Sch-3 '!#REF!</f>
        <v>#REF!</v>
      </c>
      <c r="E56" s="489" t="e">
        <f>'Sch-3 '!#REF!</f>
        <v>#REF!</v>
      </c>
      <c r="F56" s="489" t="e">
        <f t="shared" si="0"/>
        <v>#REF!</v>
      </c>
    </row>
    <row r="57" spans="1:6" s="587" customFormat="1">
      <c r="A57" s="599"/>
      <c r="B57" s="599" t="e">
        <f>'Sch-3 '!#REF!</f>
        <v>#REF!</v>
      </c>
      <c r="C57" s="599" t="e">
        <f>'Sch-3 '!#REF!</f>
        <v>#REF!</v>
      </c>
      <c r="D57" s="599" t="e">
        <f>'Sch-3 '!#REF!</f>
        <v>#REF!</v>
      </c>
      <c r="E57" s="489" t="e">
        <f>'Sch-3 '!#REF!</f>
        <v>#REF!</v>
      </c>
      <c r="F57" s="489" t="e">
        <f t="shared" si="0"/>
        <v>#REF!</v>
      </c>
    </row>
    <row r="58" spans="1:6" s="587" customFormat="1">
      <c r="A58" s="599"/>
      <c r="B58" s="599" t="e">
        <f>'Sch-3 '!#REF!</f>
        <v>#REF!</v>
      </c>
      <c r="C58" s="599" t="e">
        <f>'Sch-3 '!#REF!</f>
        <v>#REF!</v>
      </c>
      <c r="D58" s="599" t="e">
        <f>'Sch-3 '!#REF!</f>
        <v>#REF!</v>
      </c>
      <c r="E58" s="489" t="e">
        <f>'Sch-3 '!#REF!</f>
        <v>#REF!</v>
      </c>
      <c r="F58" s="489" t="e">
        <f t="shared" si="0"/>
        <v>#REF!</v>
      </c>
    </row>
    <row r="59" spans="1:6" s="587" customFormat="1">
      <c r="A59" s="599"/>
      <c r="B59" s="599" t="e">
        <f>'Sch-3 '!#REF!</f>
        <v>#REF!</v>
      </c>
      <c r="C59" s="599" t="e">
        <f>'Sch-3 '!#REF!</f>
        <v>#REF!</v>
      </c>
      <c r="D59" s="599" t="e">
        <f>'Sch-3 '!#REF!</f>
        <v>#REF!</v>
      </c>
      <c r="E59" s="489" t="e">
        <f>'Sch-3 '!#REF!</f>
        <v>#REF!</v>
      </c>
      <c r="F59" s="489" t="e">
        <f t="shared" si="0"/>
        <v>#REF!</v>
      </c>
    </row>
    <row r="60" spans="1:6" s="587" customFormat="1">
      <c r="A60" s="599"/>
      <c r="B60" s="599" t="e">
        <f>'Sch-3 '!#REF!</f>
        <v>#REF!</v>
      </c>
      <c r="C60" s="599" t="e">
        <f>'Sch-3 '!#REF!</f>
        <v>#REF!</v>
      </c>
      <c r="D60" s="599" t="e">
        <f>'Sch-3 '!#REF!</f>
        <v>#REF!</v>
      </c>
      <c r="E60" s="489" t="e">
        <f>'Sch-3 '!#REF!</f>
        <v>#REF!</v>
      </c>
      <c r="F60" s="489" t="e">
        <f t="shared" si="0"/>
        <v>#REF!</v>
      </c>
    </row>
    <row r="61" spans="1:6" s="587" customFormat="1">
      <c r="A61" s="599"/>
      <c r="B61" s="599"/>
      <c r="C61" s="599"/>
      <c r="D61" s="599"/>
      <c r="E61" s="489"/>
      <c r="F61" s="489"/>
    </row>
    <row r="62" spans="1:6" s="587" customFormat="1">
      <c r="A62" s="599"/>
      <c r="B62" s="599"/>
      <c r="C62" s="599"/>
      <c r="D62" s="599"/>
      <c r="E62" s="489"/>
      <c r="F62" s="489"/>
    </row>
    <row r="63" spans="1:6" s="587" customFormat="1">
      <c r="A63" s="599"/>
      <c r="B63" s="599" t="e">
        <f>'Sch-3 '!#REF!</f>
        <v>#REF!</v>
      </c>
      <c r="C63" s="599"/>
      <c r="D63" s="599"/>
      <c r="E63" s="489"/>
      <c r="F63" s="489"/>
    </row>
    <row r="64" spans="1:6" s="587" customFormat="1">
      <c r="A64" s="599"/>
      <c r="B64" s="599" t="e">
        <f>'Sch-3 '!#REF!</f>
        <v>#REF!</v>
      </c>
      <c r="C64" s="599" t="e">
        <f>'Sch-3 '!#REF!</f>
        <v>#REF!</v>
      </c>
      <c r="D64" s="599" t="e">
        <f>'Sch-3 '!#REF!</f>
        <v>#REF!</v>
      </c>
      <c r="E64" s="489" t="e">
        <f>'Sch-3 '!#REF!</f>
        <v>#REF!</v>
      </c>
      <c r="F64" s="489" t="e">
        <f>IF(E64=0, "Included", IF(ISERROR(D64*E64), E64, D64*E64))</f>
        <v>#REF!</v>
      </c>
    </row>
    <row r="65" spans="1:6" s="587" customFormat="1">
      <c r="A65" s="599"/>
      <c r="B65" s="599" t="e">
        <f>'Sch-3 '!#REF!</f>
        <v>#REF!</v>
      </c>
      <c r="C65" s="599" t="e">
        <f>'Sch-3 '!#REF!</f>
        <v>#REF!</v>
      </c>
      <c r="D65" s="599" t="e">
        <f>'Sch-3 '!#REF!</f>
        <v>#REF!</v>
      </c>
      <c r="E65" s="489" t="e">
        <f>'Sch-3 '!#REF!</f>
        <v>#REF!</v>
      </c>
      <c r="F65" s="489" t="e">
        <f>IF(E65=0, "Included", IF(ISERROR(D65*E65), E65, D65*E65))</f>
        <v>#REF!</v>
      </c>
    </row>
    <row r="66" spans="1:6" s="587" customFormat="1">
      <c r="A66" s="599"/>
      <c r="B66" s="599" t="e">
        <f>'Sch-3 '!#REF!</f>
        <v>#REF!</v>
      </c>
      <c r="C66" s="599" t="e">
        <f>'Sch-3 '!#REF!</f>
        <v>#REF!</v>
      </c>
      <c r="D66" s="599" t="e">
        <f>'Sch-3 '!#REF!</f>
        <v>#REF!</v>
      </c>
      <c r="E66" s="489" t="e">
        <f>'Sch-3 '!#REF!</f>
        <v>#REF!</v>
      </c>
      <c r="F66" s="489" t="e">
        <f>IF(E66=0, "Included", IF(ISERROR(D66*E66), E66, D66*E66))</f>
        <v>#REF!</v>
      </c>
    </row>
    <row r="67" spans="1:6" s="587" customFormat="1">
      <c r="A67" s="599"/>
      <c r="B67" s="599" t="e">
        <f>'Sch-3 '!#REF!</f>
        <v>#REF!</v>
      </c>
      <c r="C67" s="599" t="e">
        <f>'Sch-3 '!#REF!</f>
        <v>#REF!</v>
      </c>
      <c r="D67" s="599" t="e">
        <f>'Sch-3 '!#REF!</f>
        <v>#REF!</v>
      </c>
      <c r="E67" s="489" t="e">
        <f>'Sch-3 '!#REF!</f>
        <v>#REF!</v>
      </c>
      <c r="F67" s="489" t="e">
        <f>IF(E67=0, "Included", IF(ISERROR(D67*E67), E67, D67*E67))</f>
        <v>#REF!</v>
      </c>
    </row>
    <row r="68" spans="1:6" s="587" customFormat="1">
      <c r="A68" s="599"/>
      <c r="B68" s="599"/>
      <c r="C68" s="599"/>
      <c r="D68" s="599"/>
      <c r="E68" s="489"/>
      <c r="F68" s="489"/>
    </row>
    <row r="69" spans="1:6" s="587" customFormat="1">
      <c r="A69" s="599" t="e">
        <f>'Sch-3 '!#REF!</f>
        <v>#REF!</v>
      </c>
      <c r="B69" s="599" t="e">
        <f>'Sch-3 '!#REF!</f>
        <v>#REF!</v>
      </c>
      <c r="C69" s="599"/>
      <c r="D69" s="599"/>
      <c r="E69" s="489"/>
      <c r="F69" s="489"/>
    </row>
    <row r="70" spans="1:6" s="587" customFormat="1">
      <c r="A70" s="599"/>
      <c r="B70" s="599" t="e">
        <f>'Sch-3 '!#REF!</f>
        <v>#REF!</v>
      </c>
      <c r="C70" s="599"/>
      <c r="D70" s="599"/>
      <c r="E70" s="489"/>
      <c r="F70" s="489"/>
    </row>
    <row r="71" spans="1:6" s="587" customFormat="1">
      <c r="A71" s="599"/>
      <c r="B71" s="599" t="e">
        <f>'Sch-3 '!#REF!</f>
        <v>#REF!</v>
      </c>
      <c r="C71" s="599" t="e">
        <f>'Sch-3 '!#REF!</f>
        <v>#REF!</v>
      </c>
      <c r="D71" s="599" t="e">
        <f>'Sch-3 '!#REF!</f>
        <v>#REF!</v>
      </c>
      <c r="E71" s="489" t="e">
        <f>'Sch-3 '!#REF!</f>
        <v>#REF!</v>
      </c>
      <c r="F71" s="489" t="e">
        <f>IF(E71=0, "Included", IF(ISERROR(D71*E71), E71, D71*E71))</f>
        <v>#REF!</v>
      </c>
    </row>
    <row r="72" spans="1:6" s="587" customFormat="1">
      <c r="A72" s="599"/>
      <c r="B72" s="599"/>
      <c r="C72" s="599"/>
      <c r="D72" s="599"/>
      <c r="E72" s="489"/>
      <c r="F72" s="489"/>
    </row>
    <row r="73" spans="1:6" s="587" customFormat="1">
      <c r="A73" s="599" t="e">
        <f>'Sch-3 '!#REF!</f>
        <v>#REF!</v>
      </c>
      <c r="B73" s="599" t="e">
        <f>'Sch-3 '!#REF!</f>
        <v>#REF!</v>
      </c>
      <c r="C73" s="599"/>
      <c r="D73" s="599"/>
      <c r="E73" s="489"/>
      <c r="F73" s="489"/>
    </row>
    <row r="74" spans="1:6" s="587" customFormat="1">
      <c r="A74" s="599" t="e">
        <f>'Sch-3 '!#REF!</f>
        <v>#REF!</v>
      </c>
      <c r="B74" s="599" t="e">
        <f>'Sch-3 '!#REF!</f>
        <v>#REF!</v>
      </c>
      <c r="C74" s="599" t="e">
        <f>'Sch-3 '!#REF!</f>
        <v>#REF!</v>
      </c>
      <c r="D74" s="599" t="e">
        <f>'Sch-3 '!#REF!</f>
        <v>#REF!</v>
      </c>
      <c r="E74" s="489" t="e">
        <f>'Sch-3 '!#REF!</f>
        <v>#REF!</v>
      </c>
      <c r="F74" s="489" t="e">
        <f>IF(E74=0, "Included", IF(ISERROR(D74*E74), E74, D74*E74))</f>
        <v>#REF!</v>
      </c>
    </row>
    <row r="75" spans="1:6" s="587" customFormat="1">
      <c r="A75" s="599" t="e">
        <f>'Sch-3 '!#REF!</f>
        <v>#REF!</v>
      </c>
      <c r="B75" s="599" t="e">
        <f>'Sch-3 '!#REF!</f>
        <v>#REF!</v>
      </c>
      <c r="C75" s="599"/>
      <c r="D75" s="599"/>
      <c r="E75" s="489"/>
      <c r="F75" s="489"/>
    </row>
    <row r="76" spans="1:6" s="587" customFormat="1">
      <c r="A76" s="599" t="e">
        <f>'Sch-3 '!#REF!</f>
        <v>#REF!</v>
      </c>
      <c r="B76" s="599" t="e">
        <f>'Sch-3 '!#REF!</f>
        <v>#REF!</v>
      </c>
      <c r="C76" s="599" t="e">
        <f>'Sch-3 '!#REF!</f>
        <v>#REF!</v>
      </c>
      <c r="D76" s="599" t="e">
        <f>'Sch-3 '!#REF!</f>
        <v>#REF!</v>
      </c>
      <c r="E76" s="489" t="e">
        <f>'Sch-3 '!#REF!</f>
        <v>#REF!</v>
      </c>
      <c r="F76" s="489" t="e">
        <f>IF(E76=0, "Included", IF(ISERROR(D76*E76), E76, D76*E76))</f>
        <v>#REF!</v>
      </c>
    </row>
    <row r="77" spans="1:6" s="587" customFormat="1">
      <c r="A77" s="599" t="e">
        <f>'Sch-3 '!#REF!</f>
        <v>#REF!</v>
      </c>
      <c r="B77" s="599" t="e">
        <f>'Sch-3 '!#REF!</f>
        <v>#REF!</v>
      </c>
      <c r="C77" s="599" t="e">
        <f>'Sch-3 '!#REF!</f>
        <v>#REF!</v>
      </c>
      <c r="D77" s="599" t="e">
        <f>'Sch-3 '!#REF!</f>
        <v>#REF!</v>
      </c>
      <c r="E77" s="489" t="e">
        <f>'Sch-3 '!#REF!</f>
        <v>#REF!</v>
      </c>
      <c r="F77" s="489" t="e">
        <f>IF(E77=0, "Included", IF(ISERROR(D77*E77), E77, D77*E77))</f>
        <v>#REF!</v>
      </c>
    </row>
    <row r="78" spans="1:6" s="587" customFormat="1">
      <c r="A78" s="599"/>
      <c r="B78" s="599"/>
      <c r="C78" s="599"/>
      <c r="D78" s="599"/>
      <c r="E78" s="489"/>
      <c r="F78" s="489"/>
    </row>
    <row r="79" spans="1:6" s="587" customFormat="1">
      <c r="A79" s="599" t="e">
        <f>'Sch-3 '!#REF!</f>
        <v>#REF!</v>
      </c>
      <c r="B79" s="599" t="e">
        <f>'Sch-3 '!#REF!</f>
        <v>#REF!</v>
      </c>
      <c r="C79" s="599"/>
      <c r="D79" s="599"/>
      <c r="E79" s="489"/>
      <c r="F79" s="489"/>
    </row>
    <row r="80" spans="1:6" s="587" customFormat="1">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30">
      <c r="A84" s="505" t="s">
        <v>407</v>
      </c>
      <c r="B84" s="506" t="str">
        <f>'Sch-1'!B215</f>
        <v>--</v>
      </c>
      <c r="C84" s="507"/>
      <c r="D84" s="508"/>
      <c r="E84" s="509"/>
      <c r="F84" s="509"/>
    </row>
    <row r="85" spans="1:6">
      <c r="A85" s="505" t="s">
        <v>408</v>
      </c>
      <c r="B85" s="506" t="str">
        <f>'Sch-1'!B216</f>
        <v/>
      </c>
      <c r="C85" s="509"/>
      <c r="D85" s="508" t="s">
        <v>409</v>
      </c>
      <c r="E85" s="510" t="str">
        <f>'Sch-1'!M216</f>
        <v/>
      </c>
      <c r="F85" s="509"/>
    </row>
    <row r="86" spans="1:6">
      <c r="A86" s="511"/>
      <c r="B86" s="512"/>
      <c r="C86" s="513"/>
      <c r="D86" s="508" t="s">
        <v>410</v>
      </c>
      <c r="E86" s="510" t="str">
        <f>'Sch-1'!M217</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29E1B411-4326-4E51-98A8-14D37CD45AF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27E77C81-EC16-4D63-8CE6-4CFC97B77DC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52"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E32"/>
  <sheetViews>
    <sheetView view="pageBreakPreview" topLeftCell="A7" zoomScale="70" zoomScaleNormal="100" zoomScaleSheetLayoutView="70" workbookViewId="0">
      <selection activeCell="I20" sqref="I20"/>
    </sheetView>
  </sheetViews>
  <sheetFormatPr defaultRowHeight="13.5"/>
  <cols>
    <col min="1" max="1" width="10.25" style="112" customWidth="1"/>
    <col min="2" max="2" width="12" style="112" customWidth="1"/>
    <col min="3" max="3" width="9.875" style="112" customWidth="1"/>
    <col min="4" max="4" width="10.375" style="112" customWidth="1"/>
    <col min="5" max="5" width="10.125" style="112" customWidth="1"/>
    <col min="6" max="6" width="13.75" style="112" customWidth="1"/>
    <col min="7" max="7" width="12.125" style="112" customWidth="1"/>
    <col min="8" max="8" width="12" style="112" customWidth="1"/>
    <col min="9" max="9" width="14.375" style="112" customWidth="1"/>
    <col min="10" max="10" width="11.25" style="112" customWidth="1"/>
    <col min="11" max="11" width="14.25" style="112" customWidth="1"/>
    <col min="12" max="12" width="26.875" style="112" customWidth="1"/>
    <col min="13" max="13" width="10.375" style="112" customWidth="1"/>
    <col min="14" max="14" width="10.875" style="112" customWidth="1"/>
    <col min="15" max="15" width="14.875" style="112" customWidth="1"/>
    <col min="16" max="16" width="21.375" style="112" customWidth="1"/>
    <col min="17" max="17" width="14" style="112" customWidth="1"/>
    <col min="18" max="18" width="15.125" style="94" hidden="1" customWidth="1"/>
    <col min="19" max="19" width="17.625" style="94" hidden="1" customWidth="1"/>
    <col min="20" max="20" width="0" style="95" hidden="1" customWidth="1"/>
    <col min="21" max="16384" width="9" style="95"/>
  </cols>
  <sheetData>
    <row r="1" spans="1:17" ht="18" customHeight="1">
      <c r="A1" s="89" t="str">
        <f>Cover!B3</f>
        <v>Spec. No.: 5002001872/TRANSFORMER/DOM/A03-CC CS-4</v>
      </c>
      <c r="B1" s="90"/>
      <c r="C1" s="91"/>
      <c r="D1" s="91"/>
      <c r="E1" s="91"/>
      <c r="F1" s="91"/>
      <c r="G1" s="91"/>
      <c r="H1" s="91"/>
      <c r="I1" s="91"/>
      <c r="J1" s="91"/>
      <c r="K1" s="91"/>
      <c r="L1" s="91"/>
      <c r="M1" s="91"/>
      <c r="N1" s="91"/>
      <c r="O1" s="91"/>
      <c r="P1" s="92"/>
      <c r="Q1" s="93" t="s">
        <v>562</v>
      </c>
    </row>
    <row r="2" spans="1:17" ht="18" customHeight="1">
      <c r="A2" s="72"/>
      <c r="B2" s="96"/>
      <c r="C2" s="97"/>
      <c r="D2" s="97"/>
      <c r="E2" s="97"/>
      <c r="F2" s="97"/>
      <c r="G2" s="97"/>
      <c r="H2" s="97"/>
      <c r="I2" s="97"/>
      <c r="J2" s="97"/>
      <c r="K2" s="97"/>
      <c r="L2" s="97"/>
      <c r="M2" s="97"/>
      <c r="N2" s="97"/>
      <c r="O2" s="97"/>
      <c r="P2" s="98"/>
      <c r="Q2" s="98"/>
    </row>
    <row r="3" spans="1:17" ht="62.25" customHeight="1">
      <c r="A3" s="1516"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16"/>
      <c r="C3" s="1516"/>
      <c r="D3" s="1516"/>
      <c r="E3" s="1516"/>
      <c r="F3" s="1516"/>
      <c r="G3" s="1516"/>
      <c r="H3" s="1516"/>
      <c r="I3" s="1516"/>
      <c r="J3" s="1516"/>
      <c r="K3" s="1516"/>
      <c r="L3" s="1516"/>
      <c r="M3" s="1516"/>
      <c r="N3" s="1516"/>
      <c r="O3" s="1516"/>
      <c r="P3" s="1516"/>
      <c r="Q3" s="1516"/>
    </row>
    <row r="4" spans="1:17" ht="21.95" customHeight="1">
      <c r="A4" s="1517" t="s">
        <v>24</v>
      </c>
      <c r="B4" s="1517"/>
      <c r="C4" s="1517"/>
      <c r="D4" s="1517"/>
      <c r="E4" s="1517"/>
      <c r="F4" s="1517"/>
      <c r="G4" s="1517"/>
      <c r="H4" s="1517"/>
      <c r="I4" s="1517"/>
      <c r="J4" s="1517"/>
      <c r="K4" s="1517"/>
      <c r="L4" s="1517"/>
      <c r="M4" s="1517"/>
      <c r="N4" s="1517"/>
      <c r="O4" s="1517"/>
      <c r="P4" s="1517"/>
      <c r="Q4" s="1517"/>
    </row>
    <row r="5" spans="1:17" ht="18" customHeight="1">
      <c r="A5" s="99"/>
      <c r="B5" s="100"/>
      <c r="C5" s="99"/>
      <c r="D5" s="99"/>
      <c r="E5" s="99"/>
      <c r="F5" s="99"/>
      <c r="G5" s="99"/>
      <c r="H5" s="99"/>
      <c r="I5" s="99"/>
      <c r="J5" s="99"/>
      <c r="K5" s="99"/>
      <c r="L5" s="99"/>
      <c r="M5" s="99"/>
      <c r="N5" s="99"/>
      <c r="O5" s="99"/>
      <c r="P5" s="99"/>
      <c r="Q5" s="99"/>
    </row>
    <row r="6" spans="1:17" ht="18" customHeight="1">
      <c r="A6" s="33" t="str">
        <f>'Sch-1'!A4</f>
        <v>Bidder’s Name and Address (Sole Bidder) :</v>
      </c>
      <c r="B6" s="34"/>
      <c r="C6" s="34"/>
      <c r="D6" s="34"/>
      <c r="E6" s="34"/>
      <c r="F6" s="34"/>
      <c r="G6" s="34"/>
      <c r="H6" s="34"/>
      <c r="I6" s="34"/>
      <c r="J6" s="34"/>
      <c r="K6" s="34"/>
      <c r="L6" s="34"/>
      <c r="M6" s="34"/>
      <c r="N6" s="34"/>
      <c r="O6" s="34"/>
      <c r="P6" s="67" t="s">
        <v>397</v>
      </c>
      <c r="Q6" s="98"/>
    </row>
    <row r="7" spans="1:17" ht="36" customHeight="1">
      <c r="A7" s="1496" t="str">
        <f>'Sch-1'!A5</f>
        <v/>
      </c>
      <c r="B7" s="1496"/>
      <c r="C7" s="1496"/>
      <c r="D7" s="1496"/>
      <c r="E7" s="1496"/>
      <c r="F7" s="1496"/>
      <c r="G7" s="1496"/>
      <c r="H7" s="1496"/>
      <c r="I7" s="1496"/>
      <c r="J7" s="1496"/>
      <c r="K7" s="1496"/>
      <c r="L7" s="1496"/>
      <c r="M7" s="1496"/>
      <c r="N7" s="1496"/>
      <c r="O7" s="1496"/>
      <c r="P7" s="66" t="str">
        <f>'Sch-1'!M5</f>
        <v>Contracts Services, 3rd Floor</v>
      </c>
      <c r="Q7" s="98"/>
    </row>
    <row r="8" spans="1:17" ht="18" customHeight="1">
      <c r="A8" s="73" t="s">
        <v>398</v>
      </c>
      <c r="B8" s="1498" t="str">
        <f>IF('Sch-1'!C6=0, "", 'Sch-1'!C6)</f>
        <v/>
      </c>
      <c r="C8" s="1498"/>
      <c r="D8" s="1498"/>
      <c r="E8" s="1498"/>
      <c r="F8" s="1498"/>
      <c r="G8" s="1498"/>
      <c r="H8" s="1498"/>
      <c r="I8" s="1498"/>
      <c r="J8" s="1498"/>
      <c r="K8" s="1498"/>
      <c r="L8" s="1498"/>
      <c r="M8" s="1498"/>
      <c r="N8" s="1498"/>
      <c r="O8" s="1498"/>
      <c r="P8" s="66" t="str">
        <f>'Sch-1'!M6</f>
        <v>Power Grid Corporation of India Ltd.,</v>
      </c>
      <c r="Q8" s="98"/>
    </row>
    <row r="9" spans="1:17" ht="18" customHeight="1">
      <c r="A9" s="73" t="s">
        <v>400</v>
      </c>
      <c r="B9" s="1498" t="str">
        <f>IF('Sch-1'!C7=0, "", 'Sch-1'!C7)</f>
        <v/>
      </c>
      <c r="C9" s="1498"/>
      <c r="D9" s="1498"/>
      <c r="E9" s="1498"/>
      <c r="F9" s="1498"/>
      <c r="G9" s="1498"/>
      <c r="H9" s="1498"/>
      <c r="I9" s="1498"/>
      <c r="J9" s="1498"/>
      <c r="K9" s="1498"/>
      <c r="L9" s="1498"/>
      <c r="M9" s="1498"/>
      <c r="N9" s="1498"/>
      <c r="O9" s="1498"/>
      <c r="P9" s="66" t="str">
        <f>'Sch-1'!M7</f>
        <v>"Saudamini", Plot No.-2</v>
      </c>
      <c r="Q9" s="98"/>
    </row>
    <row r="10" spans="1:17" ht="18" customHeight="1">
      <c r="A10" s="74"/>
      <c r="B10" s="1498" t="str">
        <f>IF('Sch-1'!C8=0, "", 'Sch-1'!C8)</f>
        <v/>
      </c>
      <c r="C10" s="1498"/>
      <c r="D10" s="1498"/>
      <c r="E10" s="1498"/>
      <c r="F10" s="1498"/>
      <c r="G10" s="1498"/>
      <c r="H10" s="1498"/>
      <c r="I10" s="1498"/>
      <c r="J10" s="1498"/>
      <c r="K10" s="1498"/>
      <c r="L10" s="1498"/>
      <c r="M10" s="1498"/>
      <c r="N10" s="1498"/>
      <c r="O10" s="1498"/>
      <c r="P10" s="66" t="str">
        <f>'Sch-1'!M8</f>
        <v xml:space="preserve">Sector-29, </v>
      </c>
      <c r="Q10" s="98"/>
    </row>
    <row r="11" spans="1:17" ht="18" customHeight="1">
      <c r="A11" s="74"/>
      <c r="B11" s="1498" t="str">
        <f>IF('Sch-1'!C9=0, "", 'Sch-1'!C9)</f>
        <v/>
      </c>
      <c r="C11" s="1498"/>
      <c r="D11" s="1498"/>
      <c r="E11" s="1498"/>
      <c r="F11" s="1498"/>
      <c r="G11" s="1498"/>
      <c r="H11" s="1498"/>
      <c r="I11" s="1498"/>
      <c r="J11" s="1498"/>
      <c r="K11" s="1498"/>
      <c r="L11" s="1498"/>
      <c r="M11" s="1498"/>
      <c r="N11" s="1498"/>
      <c r="O11" s="1498"/>
      <c r="P11" s="66" t="str">
        <f>'Sch-1'!M9</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851" t="s">
        <v>378</v>
      </c>
      <c r="B14" s="852"/>
      <c r="C14" s="853"/>
      <c r="D14" s="853"/>
      <c r="E14" s="853"/>
      <c r="F14" s="853"/>
      <c r="G14" s="853"/>
      <c r="H14" s="853"/>
      <c r="I14" s="853"/>
      <c r="J14" s="853"/>
      <c r="K14" s="853"/>
      <c r="L14" s="853"/>
      <c r="M14" s="853"/>
      <c r="N14" s="853"/>
      <c r="O14" s="853"/>
      <c r="P14" s="853"/>
      <c r="Q14" s="853"/>
    </row>
    <row r="15" spans="1:17" ht="16.5">
      <c r="A15" s="103"/>
      <c r="B15" s="102"/>
      <c r="C15" s="101"/>
      <c r="D15" s="101"/>
      <c r="E15" s="101"/>
      <c r="F15" s="101"/>
      <c r="G15" s="101"/>
      <c r="H15" s="101"/>
      <c r="I15" s="101"/>
      <c r="J15" s="101"/>
      <c r="K15" s="101"/>
      <c r="L15" s="101"/>
      <c r="M15" s="101"/>
      <c r="N15" s="101"/>
      <c r="O15" s="101"/>
      <c r="P15" s="101"/>
      <c r="Q15" s="101"/>
    </row>
    <row r="16" spans="1:17" ht="105.75" customHeight="1">
      <c r="A16" s="954" t="s">
        <v>362</v>
      </c>
      <c r="B16" s="951" t="s">
        <v>514</v>
      </c>
      <c r="C16" s="951" t="s">
        <v>515</v>
      </c>
      <c r="D16" s="951" t="s">
        <v>521</v>
      </c>
      <c r="E16" s="951" t="s">
        <v>522</v>
      </c>
      <c r="F16" s="951" t="s">
        <v>516</v>
      </c>
      <c r="G16" s="955" t="s">
        <v>523</v>
      </c>
      <c r="H16" s="956" t="s">
        <v>492</v>
      </c>
      <c r="I16" s="957" t="s">
        <v>532</v>
      </c>
      <c r="J16" s="958" t="s">
        <v>487</v>
      </c>
      <c r="K16" s="958" t="s">
        <v>512</v>
      </c>
      <c r="L16" s="951" t="s">
        <v>369</v>
      </c>
      <c r="M16" s="952" t="s">
        <v>354</v>
      </c>
      <c r="N16" s="952" t="s">
        <v>355</v>
      </c>
      <c r="O16" s="951" t="s">
        <v>541</v>
      </c>
      <c r="P16" s="951" t="s">
        <v>542</v>
      </c>
      <c r="Q16" s="959" t="s">
        <v>510</v>
      </c>
    </row>
    <row r="17" spans="1:31" ht="15">
      <c r="A17" s="960">
        <v>1</v>
      </c>
      <c r="B17" s="961">
        <v>2</v>
      </c>
      <c r="C17" s="961">
        <v>3</v>
      </c>
      <c r="D17" s="961">
        <v>4</v>
      </c>
      <c r="E17" s="961">
        <v>5</v>
      </c>
      <c r="F17" s="962">
        <v>6</v>
      </c>
      <c r="G17" s="961">
        <v>7</v>
      </c>
      <c r="H17" s="963">
        <v>8</v>
      </c>
      <c r="I17" s="964">
        <v>9</v>
      </c>
      <c r="J17" s="965">
        <v>10</v>
      </c>
      <c r="K17" s="965">
        <v>11</v>
      </c>
      <c r="L17" s="966">
        <v>12</v>
      </c>
      <c r="M17" s="966">
        <v>13</v>
      </c>
      <c r="N17" s="966">
        <v>14</v>
      </c>
      <c r="O17" s="966">
        <v>15</v>
      </c>
      <c r="P17" s="966" t="s">
        <v>524</v>
      </c>
      <c r="Q17" s="966">
        <v>17</v>
      </c>
    </row>
    <row r="18" spans="1:31" s="94" customFormat="1" ht="31.5">
      <c r="A18" s="982"/>
      <c r="B18" s="983"/>
      <c r="C18" s="984"/>
      <c r="D18" s="984"/>
      <c r="E18" s="984"/>
      <c r="F18" s="984"/>
      <c r="G18" s="984"/>
      <c r="H18" s="984"/>
      <c r="I18" s="984"/>
      <c r="J18" s="985"/>
      <c r="K18" s="873"/>
      <c r="L18" s="873"/>
      <c r="M18" s="873"/>
      <c r="N18" s="873"/>
      <c r="O18" s="873"/>
      <c r="P18" s="873"/>
      <c r="Q18" s="873"/>
      <c r="R18" s="834" t="s">
        <v>494</v>
      </c>
      <c r="S18" s="833" t="s">
        <v>495</v>
      </c>
    </row>
    <row r="19" spans="1:31" s="94" customFormat="1" ht="21.75" customHeight="1">
      <c r="A19" s="979"/>
      <c r="B19" s="980"/>
      <c r="C19" s="980"/>
      <c r="D19" s="980"/>
      <c r="E19" s="980"/>
      <c r="F19" s="980"/>
      <c r="G19" s="980"/>
      <c r="H19" s="980"/>
      <c r="I19" s="980"/>
      <c r="J19" s="980"/>
      <c r="K19" s="980"/>
      <c r="L19" s="980"/>
      <c r="M19" s="980"/>
      <c r="N19" s="980"/>
      <c r="O19" s="980"/>
      <c r="P19" s="980"/>
      <c r="Q19" s="981"/>
      <c r="R19" s="834" t="s">
        <v>494</v>
      </c>
      <c r="S19" s="833" t="s">
        <v>495</v>
      </c>
    </row>
    <row r="20" spans="1:31" s="786" customFormat="1" ht="47.25" customHeight="1">
      <c r="A20" s="847"/>
      <c r="B20" s="847"/>
      <c r="C20" s="847"/>
      <c r="D20" s="847"/>
      <c r="E20" s="847"/>
      <c r="F20" s="802"/>
      <c r="G20" s="847"/>
      <c r="H20" s="847"/>
      <c r="I20" s="978"/>
      <c r="J20" s="974"/>
      <c r="K20" s="973"/>
      <c r="L20" s="969"/>
      <c r="M20" s="969"/>
      <c r="N20" s="974"/>
      <c r="O20" s="973"/>
      <c r="P20" s="804"/>
      <c r="Q20" s="835"/>
      <c r="R20" s="786">
        <f>IF(P20="Included",0,P20)</f>
        <v>0</v>
      </c>
      <c r="S20" s="786">
        <f>IF(OR(K20="",K20="Confirmed"),J20,K20)</f>
        <v>0</v>
      </c>
      <c r="T20" s="787">
        <f>IF(ISERROR(S20*R20%),0,S20*R20%)</f>
        <v>0</v>
      </c>
      <c r="U20" s="787"/>
      <c r="AD20" s="840"/>
    </row>
    <row r="21" spans="1:31" s="786" customFormat="1" ht="47.25" customHeight="1">
      <c r="A21" s="847"/>
      <c r="B21" s="847"/>
      <c r="C21" s="847"/>
      <c r="D21" s="847"/>
      <c r="E21" s="847"/>
      <c r="F21" s="802"/>
      <c r="G21" s="847"/>
      <c r="H21" s="847"/>
      <c r="I21" s="1528" t="s">
        <v>553</v>
      </c>
      <c r="J21" s="1529"/>
      <c r="K21" s="1529"/>
      <c r="L21" s="1530"/>
      <c r="M21" s="969"/>
      <c r="N21" s="974"/>
      <c r="O21" s="973"/>
      <c r="P21" s="804"/>
      <c r="Q21" s="835"/>
      <c r="R21" s="786">
        <f>IF(P21="Included",0,P21)</f>
        <v>0</v>
      </c>
      <c r="S21" s="786">
        <f t="shared" ref="S21:S23" si="0">IF(OR(K21="",K21="Confirmed"),J21,K21)</f>
        <v>0</v>
      </c>
      <c r="T21" s="787">
        <f t="shared" ref="T21:T23" si="1">IF(ISERROR(S21*R21%),0,S21*R21%)</f>
        <v>0</v>
      </c>
      <c r="U21" s="787"/>
      <c r="AD21" s="840"/>
    </row>
    <row r="22" spans="1:31" s="786" customFormat="1" ht="47.25" customHeight="1">
      <c r="A22" s="847"/>
      <c r="B22" s="847"/>
      <c r="C22" s="847"/>
      <c r="D22" s="847"/>
      <c r="E22" s="847"/>
      <c r="F22" s="802"/>
      <c r="G22" s="847"/>
      <c r="H22" s="847"/>
      <c r="I22" s="978"/>
      <c r="J22" s="974"/>
      <c r="K22" s="973"/>
      <c r="L22" s="969"/>
      <c r="M22" s="969"/>
      <c r="N22" s="974"/>
      <c r="O22" s="973"/>
      <c r="P22" s="804"/>
      <c r="Q22" s="835"/>
      <c r="R22" s="786">
        <f>IF(P22="Included",0,P22)</f>
        <v>0</v>
      </c>
      <c r="S22" s="786">
        <f t="shared" si="0"/>
        <v>0</v>
      </c>
      <c r="T22" s="787">
        <f t="shared" si="1"/>
        <v>0</v>
      </c>
      <c r="U22" s="787"/>
      <c r="AD22" s="840"/>
    </row>
    <row r="23" spans="1:31" s="786" customFormat="1" ht="47.25" customHeight="1">
      <c r="A23" s="847"/>
      <c r="B23" s="847"/>
      <c r="C23" s="847"/>
      <c r="D23" s="847"/>
      <c r="E23" s="847"/>
      <c r="F23" s="802"/>
      <c r="G23" s="847"/>
      <c r="H23" s="847"/>
      <c r="I23" s="978"/>
      <c r="J23" s="974"/>
      <c r="K23" s="973"/>
      <c r="L23" s="969"/>
      <c r="M23" s="969"/>
      <c r="N23" s="974"/>
      <c r="O23" s="973"/>
      <c r="P23" s="804"/>
      <c r="Q23" s="835"/>
      <c r="R23" s="786">
        <f>IF(P23="Included",0,P23)</f>
        <v>0</v>
      </c>
      <c r="S23" s="786">
        <f t="shared" si="0"/>
        <v>0</v>
      </c>
      <c r="T23" s="787">
        <f t="shared" si="1"/>
        <v>0</v>
      </c>
      <c r="U23" s="787"/>
      <c r="AD23" s="840"/>
    </row>
    <row r="24" spans="1:31" s="94" customFormat="1" ht="19.5" customHeight="1">
      <c r="A24" s="104"/>
      <c r="B24" s="105"/>
      <c r="C24" s="105"/>
      <c r="D24" s="105"/>
      <c r="E24" s="105"/>
      <c r="F24" s="105"/>
      <c r="G24" s="105"/>
      <c r="H24" s="105"/>
      <c r="I24" s="105"/>
      <c r="J24" s="105"/>
      <c r="K24" s="105"/>
      <c r="L24" s="105"/>
      <c r="M24" s="105"/>
      <c r="N24" s="105"/>
      <c r="O24" s="105"/>
      <c r="P24" s="105"/>
      <c r="Q24" s="872"/>
    </row>
    <row r="25" spans="1:31" s="800" customFormat="1" ht="40.5" customHeight="1">
      <c r="A25" s="1521"/>
      <c r="B25" s="1522"/>
      <c r="C25" s="1522"/>
      <c r="D25" s="1522"/>
      <c r="E25" s="1522"/>
      <c r="F25" s="1522"/>
      <c r="G25" s="1522"/>
      <c r="H25" s="1522"/>
      <c r="I25" s="1523"/>
      <c r="J25" s="1524" t="s">
        <v>543</v>
      </c>
      <c r="K25" s="1525"/>
      <c r="L25" s="1525"/>
      <c r="M25" s="1525"/>
      <c r="N25" s="1525"/>
      <c r="O25" s="1526"/>
      <c r="P25" s="836">
        <f>SUM(P20:P23)</f>
        <v>0</v>
      </c>
      <c r="Q25" s="837"/>
      <c r="R25" s="799"/>
      <c r="S25" s="885"/>
      <c r="T25" s="885">
        <f>SUM(T20:T23)</f>
        <v>0</v>
      </c>
      <c r="AC25" s="841"/>
      <c r="AD25" s="841"/>
      <c r="AE25" s="841"/>
    </row>
    <row r="26" spans="1:31" s="800" customFormat="1" ht="25.5" customHeight="1">
      <c r="A26" s="874"/>
      <c r="B26" s="875"/>
      <c r="C26" s="875"/>
      <c r="D26" s="875"/>
      <c r="E26" s="875"/>
      <c r="F26" s="875"/>
      <c r="G26" s="875"/>
      <c r="H26" s="876"/>
      <c r="I26" s="877"/>
      <c r="J26" s="1519" t="s">
        <v>510</v>
      </c>
      <c r="K26" s="1519"/>
      <c r="L26" s="1519"/>
      <c r="M26" s="1519"/>
      <c r="N26" s="1519"/>
      <c r="O26" s="1520"/>
      <c r="P26" s="836"/>
      <c r="Q26" s="836">
        <f>SUM(Q20:Q24)</f>
        <v>0</v>
      </c>
      <c r="R26" s="799"/>
      <c r="S26" s="799"/>
      <c r="AC26" s="841"/>
      <c r="AD26" s="841"/>
      <c r="AE26" s="841"/>
    </row>
    <row r="27" spans="1:31" s="94" customFormat="1" ht="16.5">
      <c r="A27" s="103"/>
      <c r="B27" s="102"/>
      <c r="C27" s="101"/>
      <c r="D27" s="101"/>
      <c r="E27" s="101"/>
      <c r="F27" s="101"/>
      <c r="G27" s="101"/>
      <c r="H27" s="101"/>
      <c r="I27" s="101"/>
      <c r="J27" s="101"/>
      <c r="K27" s="101"/>
      <c r="L27" s="101"/>
      <c r="M27" s="101"/>
      <c r="N27" s="101"/>
      <c r="O27" s="101"/>
      <c r="P27" s="101"/>
      <c r="Q27" s="101"/>
    </row>
    <row r="28" spans="1:31" s="94" customFormat="1" ht="21" customHeight="1">
      <c r="A28" s="106"/>
      <c r="B28" s="107"/>
      <c r="C28" s="107"/>
      <c r="D28" s="107"/>
      <c r="E28" s="107"/>
      <c r="F28" s="107"/>
      <c r="G28" s="107"/>
      <c r="H28" s="107"/>
      <c r="I28" s="107"/>
      <c r="J28" s="107"/>
      <c r="K28" s="107"/>
      <c r="L28" s="107"/>
      <c r="M28" s="107"/>
      <c r="N28" s="107"/>
      <c r="O28" s="1518"/>
      <c r="P28" s="1518"/>
      <c r="Q28" s="1518"/>
    </row>
    <row r="29" spans="1:31" s="94" customFormat="1" ht="33.6" customHeight="1">
      <c r="A29" s="108" t="s">
        <v>407</v>
      </c>
      <c r="B29" s="1527" t="str">
        <f>IF('Sch-1'!B215=0,"", 'Sch-1'!B215)</f>
        <v>--</v>
      </c>
      <c r="C29" s="1527"/>
      <c r="D29" s="109"/>
      <c r="E29" s="109"/>
      <c r="F29" s="109"/>
      <c r="G29" s="109"/>
      <c r="H29" s="109"/>
      <c r="I29" s="109"/>
      <c r="J29" s="123"/>
      <c r="K29" s="109"/>
      <c r="L29" s="109"/>
      <c r="M29" s="123"/>
      <c r="N29" s="109"/>
      <c r="O29" s="1518" t="str">
        <f>"Printed Name : " &amp; IF('Sch-1'!M216=0,"",'Sch-1'!M216)</f>
        <v xml:space="preserve">Printed Name : </v>
      </c>
      <c r="P29" s="1518"/>
      <c r="Q29" s="1518"/>
    </row>
    <row r="30" spans="1:31" s="94" customFormat="1" ht="33.6" customHeight="1">
      <c r="A30" s="108" t="s">
        <v>408</v>
      </c>
      <c r="B30" s="1527" t="str">
        <f>IF('Sch-1'!B216=0,"", 'Sch-1'!B216)</f>
        <v/>
      </c>
      <c r="C30" s="1527"/>
      <c r="D30" s="1527"/>
      <c r="E30" s="98"/>
      <c r="F30" s="98"/>
      <c r="G30" s="98"/>
      <c r="H30" s="98"/>
      <c r="I30" s="98"/>
      <c r="J30" s="123"/>
      <c r="K30" s="98"/>
      <c r="L30" s="98"/>
      <c r="M30" s="123"/>
      <c r="N30" s="98"/>
      <c r="O30" s="1518" t="str">
        <f>"Designation   : " &amp; IF('Sch-1'!M217=0,"",'Sch-1'!M217)</f>
        <v xml:space="preserve">Designation   : </v>
      </c>
      <c r="P30" s="1518"/>
      <c r="Q30" s="1518"/>
    </row>
    <row r="31" spans="1:31" s="94" customFormat="1" ht="33.6" customHeight="1">
      <c r="A31" s="97"/>
      <c r="B31" s="96"/>
      <c r="C31" s="98"/>
      <c r="D31" s="98"/>
      <c r="E31" s="98"/>
      <c r="F31" s="98"/>
      <c r="G31" s="98"/>
      <c r="H31" s="98"/>
      <c r="I31" s="98"/>
      <c r="J31" s="96"/>
      <c r="K31" s="98"/>
      <c r="L31" s="98"/>
      <c r="M31" s="96"/>
      <c r="N31" s="98"/>
      <c r="O31" s="1518"/>
      <c r="P31" s="1518"/>
      <c r="Q31" s="1518"/>
    </row>
    <row r="32" spans="1:31" s="94" customFormat="1" ht="33.6" customHeight="1">
      <c r="A32" s="97"/>
      <c r="B32" s="96"/>
      <c r="C32" s="98"/>
      <c r="D32" s="98"/>
      <c r="E32" s="98"/>
      <c r="F32" s="98"/>
      <c r="G32" s="98"/>
      <c r="H32" s="98"/>
      <c r="I32" s="98"/>
      <c r="J32" s="97"/>
      <c r="K32" s="98"/>
      <c r="L32" s="97"/>
      <c r="M32" s="97"/>
      <c r="N32" s="98"/>
      <c r="O32" s="97"/>
      <c r="P32" s="205"/>
      <c r="Q32" s="111"/>
    </row>
  </sheetData>
  <sheetProtection password="C7F8" sheet="1" formatColumns="0" formatRows="0" selectLockedCells="1"/>
  <customSheetViews>
    <customSheetView guid="{29E1B411-4326-4E51-98A8-14D37CD45AF7}" scale="70" showPageBreaks="1" fitToPage="1" printArea="1" hiddenColumns="1" view="pageBreakPreview" topLeftCell="A7">
      <selection activeCell="I20" sqref="I20"/>
      <pageMargins left="0.25" right="0.25" top="0.75" bottom="0.75" header="0.3" footer="0.3"/>
      <pageSetup scale="59" fitToHeight="0" orientation="landscape" r:id="rId1"/>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27E77C81-EC16-4D63-8CE6-4CFC97B77DCA}" scale="70" showPageBreaks="1" fitToPage="1" printArea="1" hiddenColumns="1" view="pageBreakPreview">
      <selection activeCell="O20" sqref="O20"/>
      <pageMargins left="0.25" right="0.25" top="0.75" bottom="0.75" header="0.3" footer="0.3"/>
      <pageSetup scale="59" fitToHeight="0" orientation="landscape" r:id="rId5"/>
      <headerFooter alignWithMargins="0">
        <oddFooter>&amp;R&amp;"Book Antiqua,Bold"&amp;10Schedule-4/ Page &amp;P of &amp;N</oddFooter>
      </headerFooter>
    </customSheetView>
  </customSheetViews>
  <mergeCells count="17">
    <mergeCell ref="O31:Q31"/>
    <mergeCell ref="J26:O26"/>
    <mergeCell ref="A25:I25"/>
    <mergeCell ref="J25:O25"/>
    <mergeCell ref="B10:O10"/>
    <mergeCell ref="B11:O11"/>
    <mergeCell ref="O28:Q28"/>
    <mergeCell ref="O29:Q29"/>
    <mergeCell ref="B29:C29"/>
    <mergeCell ref="B30:D30"/>
    <mergeCell ref="O30:Q30"/>
    <mergeCell ref="I21:L21"/>
    <mergeCell ref="A3:Q3"/>
    <mergeCell ref="A4:Q4"/>
    <mergeCell ref="A7:O7"/>
    <mergeCell ref="B8:O8"/>
    <mergeCell ref="B9:O9"/>
  </mergeCells>
  <conditionalFormatting sqref="K23">
    <cfRule type="expression" dxfId="51" priority="22" stopIfTrue="1">
      <formula>J23&gt;0</formula>
    </cfRule>
  </conditionalFormatting>
  <conditionalFormatting sqref="K22">
    <cfRule type="expression" dxfId="50" priority="15" stopIfTrue="1">
      <formula>J22&gt;0</formula>
    </cfRule>
  </conditionalFormatting>
  <conditionalFormatting sqref="K20">
    <cfRule type="expression" dxfId="49" priority="1" stopIfTrue="1">
      <formula>J20&gt;0</formula>
    </cfRule>
  </conditionalFormatting>
  <conditionalFormatting sqref="O22">
    <cfRule type="cellIs" dxfId="48" priority="19" stopIfTrue="1" operator="equal">
      <formula>"a"</formula>
    </cfRule>
  </conditionalFormatting>
  <conditionalFormatting sqref="O23">
    <cfRule type="expression" dxfId="47" priority="51" stopIfTrue="1">
      <formula>L23&gt;0</formula>
    </cfRule>
  </conditionalFormatting>
  <conditionalFormatting sqref="O23">
    <cfRule type="cellIs" dxfId="46" priority="50" stopIfTrue="1" operator="equal">
      <formula>"a"</formula>
    </cfRule>
  </conditionalFormatting>
  <conditionalFormatting sqref="O23">
    <cfRule type="expression" dxfId="45" priority="49" stopIfTrue="1">
      <formula>N23&gt;0</formula>
    </cfRule>
  </conditionalFormatting>
  <conditionalFormatting sqref="K23">
    <cfRule type="expression" dxfId="44" priority="24" stopIfTrue="1">
      <formula>H23&gt;0</formula>
    </cfRule>
  </conditionalFormatting>
  <conditionalFormatting sqref="K23">
    <cfRule type="cellIs" dxfId="43" priority="23" stopIfTrue="1" operator="equal">
      <formula>"a"</formula>
    </cfRule>
  </conditionalFormatting>
  <conditionalFormatting sqref="K22">
    <cfRule type="expression" dxfId="42" priority="17" stopIfTrue="1">
      <formula>H22&gt;0</formula>
    </cfRule>
  </conditionalFormatting>
  <conditionalFormatting sqref="K22">
    <cfRule type="cellIs" dxfId="41" priority="16" stopIfTrue="1" operator="equal">
      <formula>"a"</formula>
    </cfRule>
  </conditionalFormatting>
  <conditionalFormatting sqref="K20">
    <cfRule type="expression" dxfId="40" priority="3" stopIfTrue="1">
      <formula>H20&gt;0</formula>
    </cfRule>
  </conditionalFormatting>
  <conditionalFormatting sqref="K20">
    <cfRule type="cellIs" dxfId="39" priority="2" stopIfTrue="1" operator="equal">
      <formula>"a"</formula>
    </cfRule>
  </conditionalFormatting>
  <conditionalFormatting sqref="I20:I23">
    <cfRule type="expression" dxfId="38" priority="7" stopIfTrue="1">
      <formula>H20&gt;0</formula>
    </cfRule>
  </conditionalFormatting>
  <conditionalFormatting sqref="O22">
    <cfRule type="expression" dxfId="37" priority="20" stopIfTrue="1">
      <formula>L22&gt;0</formula>
    </cfRule>
  </conditionalFormatting>
  <conditionalFormatting sqref="O20">
    <cfRule type="cellIs" dxfId="36" priority="5" stopIfTrue="1" operator="equal">
      <formula>"a"</formula>
    </cfRule>
  </conditionalFormatting>
  <conditionalFormatting sqref="O22">
    <cfRule type="expression" dxfId="35" priority="18" stopIfTrue="1">
      <formula>N22&gt;0</formula>
    </cfRule>
  </conditionalFormatting>
  <conditionalFormatting sqref="O21">
    <cfRule type="expression" dxfId="34" priority="13" stopIfTrue="1">
      <formula>L21&gt;0</formula>
    </cfRule>
  </conditionalFormatting>
  <conditionalFormatting sqref="O21">
    <cfRule type="cellIs" dxfId="33" priority="12" stopIfTrue="1" operator="equal">
      <formula>"a"</formula>
    </cfRule>
  </conditionalFormatting>
  <conditionalFormatting sqref="O21">
    <cfRule type="expression" dxfId="32" priority="11" stopIfTrue="1">
      <formula>N21&gt;0</formula>
    </cfRule>
  </conditionalFormatting>
  <conditionalFormatting sqref="O20">
    <cfRule type="expression" dxfId="31" priority="6" stopIfTrue="1">
      <formula>L20&gt;0</formula>
    </cfRule>
  </conditionalFormatting>
  <conditionalFormatting sqref="O20">
    <cfRule type="expression" dxfId="30" priority="4"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decimal" operator="greaterThan" allowBlank="1" showInputMessage="1" showErrorMessage="1" sqref="O20:O23" xr:uid="{00000000-0002-0000-0A00-000001000000}">
      <formula1>0</formula1>
    </dataValidation>
    <dataValidation type="list" operator="greaterThan" allowBlank="1" showInputMessage="1" showErrorMessage="1" sqref="K20 K22:K23" xr:uid="{00000000-0002-0000-0A00-000002000000}">
      <formula1>"Confirmed,0,5,12,18,28"</formula1>
    </dataValidation>
    <dataValidation operator="greaterThan" allowBlank="1" showInputMessage="1" showErrorMessage="1" sqref="I20:I23" xr:uid="{00000000-0002-0000-0A00-000003000000}"/>
  </dataValidations>
  <pageMargins left="0.25" right="0.25" top="0.75" bottom="0.75" header="0.3" footer="0.3"/>
  <pageSetup scale="59" fitToHeight="0" orientation="landscape" r:id="rId6"/>
  <headerFooter alignWithMargins="0">
    <oddFooter>&amp;R&amp;"Book Antiqua,Bold"&amp;10Schedule-4/ Page &amp;P of &amp;N</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RowHeight="13.5"/>
  <cols>
    <col min="1" max="1" width="5.875" style="112" customWidth="1"/>
    <col min="2" max="2" width="12.625" style="112" customWidth="1"/>
    <col min="3" max="3" width="8" style="112" customWidth="1"/>
    <col min="4" max="4" width="8.625" style="112" customWidth="1"/>
    <col min="5" max="5" width="8.375" style="112" customWidth="1"/>
    <col min="6" max="6" width="27.625" style="112" customWidth="1"/>
    <col min="7" max="7" width="12.375" style="112" customWidth="1"/>
    <col min="8" max="8" width="9.375" style="112" customWidth="1"/>
    <col min="9" max="9" width="15.375" style="112" customWidth="1"/>
    <col min="10" max="10" width="8.5" style="112" customWidth="1"/>
    <col min="11" max="11" width="18" style="112" customWidth="1"/>
    <col min="12" max="12" width="30" style="112" customWidth="1"/>
    <col min="13" max="13" width="9.5" style="112" customWidth="1"/>
    <col min="14" max="14" width="10.5" style="112" customWidth="1"/>
    <col min="15" max="15" width="12.5" style="112" customWidth="1"/>
    <col min="16" max="16" width="17.625" style="112" customWidth="1"/>
    <col min="17" max="17" width="17" style="112" customWidth="1"/>
    <col min="18" max="18" width="22.5" style="94" hidden="1" customWidth="1"/>
    <col min="19" max="19" width="20.875" style="94" hidden="1" customWidth="1"/>
    <col min="20" max="16384" width="9" style="95"/>
  </cols>
  <sheetData>
    <row r="1" spans="1:17" ht="18" customHeight="1">
      <c r="A1" s="89" t="str">
        <f>Cover!B3</f>
        <v>Spec. No.: 5002001872/TRANSFORMER/DOM/A03-CC CS-4</v>
      </c>
      <c r="B1" s="90"/>
      <c r="C1" s="91"/>
      <c r="D1" s="91"/>
      <c r="E1" s="91"/>
      <c r="F1" s="91"/>
      <c r="G1" s="91"/>
      <c r="H1" s="91"/>
      <c r="I1" s="91"/>
      <c r="J1" s="91"/>
      <c r="K1" s="91"/>
      <c r="L1" s="91"/>
      <c r="M1" s="91"/>
      <c r="N1" s="91"/>
      <c r="O1" s="91"/>
      <c r="P1" s="92"/>
      <c r="Q1" s="93" t="s">
        <v>556</v>
      </c>
    </row>
    <row r="2" spans="1:17" ht="18" customHeight="1">
      <c r="A2" s="72"/>
      <c r="B2" s="96"/>
      <c r="C2" s="97"/>
      <c r="D2" s="97"/>
      <c r="E2" s="97"/>
      <c r="F2" s="97"/>
      <c r="G2" s="97"/>
      <c r="H2" s="97"/>
      <c r="I2" s="97"/>
      <c r="J2" s="97"/>
      <c r="K2" s="97"/>
      <c r="L2" s="97"/>
      <c r="M2" s="97"/>
      <c r="N2" s="97"/>
      <c r="O2" s="97"/>
      <c r="P2" s="98"/>
      <c r="Q2" s="98"/>
    </row>
    <row r="3" spans="1:17" ht="61.5" customHeight="1">
      <c r="A3" s="1531"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31"/>
      <c r="C3" s="1531"/>
      <c r="D3" s="1531"/>
      <c r="E3" s="1531"/>
      <c r="F3" s="1531"/>
      <c r="G3" s="1531"/>
      <c r="H3" s="1531"/>
      <c r="I3" s="1531"/>
      <c r="J3" s="1531"/>
      <c r="K3" s="1531"/>
      <c r="L3" s="1531"/>
      <c r="M3" s="1531"/>
      <c r="N3" s="1531"/>
      <c r="O3" s="1531"/>
      <c r="P3" s="1531"/>
      <c r="Q3" s="1531"/>
    </row>
    <row r="4" spans="1:17" ht="21.95" customHeight="1">
      <c r="A4" s="1517" t="s">
        <v>24</v>
      </c>
      <c r="B4" s="1517"/>
      <c r="C4" s="1517"/>
      <c r="D4" s="1517"/>
      <c r="E4" s="1517"/>
      <c r="F4" s="1517"/>
      <c r="G4" s="1517"/>
      <c r="H4" s="1517"/>
      <c r="I4" s="1517"/>
      <c r="J4" s="1517"/>
      <c r="K4" s="1517"/>
      <c r="L4" s="1517"/>
      <c r="M4" s="1517"/>
      <c r="N4" s="1517"/>
      <c r="O4" s="1517"/>
      <c r="P4" s="1517"/>
      <c r="Q4" s="1517"/>
    </row>
    <row r="5" spans="1:17" ht="18" customHeight="1">
      <c r="A5" s="99"/>
      <c r="B5" s="100"/>
      <c r="C5" s="99"/>
      <c r="D5" s="99"/>
      <c r="E5" s="99"/>
      <c r="F5" s="99"/>
      <c r="G5" s="99"/>
      <c r="H5" s="99"/>
      <c r="I5" s="99"/>
      <c r="J5" s="99"/>
      <c r="K5" s="99"/>
      <c r="L5" s="99"/>
      <c r="M5" s="99"/>
      <c r="N5" s="99"/>
      <c r="O5" s="99"/>
      <c r="P5" s="99"/>
      <c r="Q5" s="99"/>
    </row>
    <row r="6" spans="1:17" ht="18" customHeight="1">
      <c r="A6" s="33" t="str">
        <f>'Sch-1'!A4</f>
        <v>Bidder’s Name and Address (Sole Bidder) :</v>
      </c>
      <c r="B6" s="34"/>
      <c r="C6" s="34"/>
      <c r="D6" s="34"/>
      <c r="E6" s="34"/>
      <c r="F6" s="34"/>
      <c r="G6" s="34"/>
      <c r="H6" s="34"/>
      <c r="I6" s="34"/>
      <c r="J6" s="34"/>
      <c r="K6" s="34"/>
      <c r="L6" s="34"/>
      <c r="M6" s="34"/>
      <c r="N6" s="34"/>
      <c r="O6" s="34"/>
      <c r="P6" s="67" t="s">
        <v>397</v>
      </c>
      <c r="Q6" s="98"/>
    </row>
    <row r="7" spans="1:17" ht="36" customHeight="1">
      <c r="A7" s="1496" t="str">
        <f>'Sch-1'!A5</f>
        <v/>
      </c>
      <c r="B7" s="1496"/>
      <c r="C7" s="1496"/>
      <c r="D7" s="1496"/>
      <c r="E7" s="1496"/>
      <c r="F7" s="1496"/>
      <c r="G7" s="1496"/>
      <c r="H7" s="1496"/>
      <c r="I7" s="1496"/>
      <c r="J7" s="1496"/>
      <c r="K7" s="1496"/>
      <c r="L7" s="1496"/>
      <c r="M7" s="1496"/>
      <c r="N7" s="1496"/>
      <c r="O7" s="1496"/>
      <c r="P7" s="66" t="str">
        <f>'Sch-1'!M5</f>
        <v>Contracts Services, 3rd Floor</v>
      </c>
      <c r="Q7" s="98"/>
    </row>
    <row r="8" spans="1:17" ht="18" customHeight="1">
      <c r="A8" s="73" t="s">
        <v>398</v>
      </c>
      <c r="B8" s="1498" t="str">
        <f>IF('Sch-1'!C6=0, "", 'Sch-1'!C6)</f>
        <v/>
      </c>
      <c r="C8" s="1498"/>
      <c r="D8" s="1498"/>
      <c r="E8" s="1498"/>
      <c r="F8" s="1498"/>
      <c r="G8" s="1498"/>
      <c r="H8" s="1498"/>
      <c r="I8" s="1498"/>
      <c r="J8" s="1498"/>
      <c r="K8" s="1498"/>
      <c r="L8" s="1498"/>
      <c r="M8" s="1498"/>
      <c r="N8" s="1498"/>
      <c r="O8" s="1498"/>
      <c r="P8" s="66" t="str">
        <f>'Sch-1'!M6</f>
        <v>Power Grid Corporation of India Ltd.,</v>
      </c>
      <c r="Q8" s="98"/>
    </row>
    <row r="9" spans="1:17" ht="18" customHeight="1">
      <c r="A9" s="73" t="s">
        <v>400</v>
      </c>
      <c r="B9" s="1498" t="str">
        <f>IF('Sch-1'!C7=0, "", 'Sch-1'!C7)</f>
        <v/>
      </c>
      <c r="C9" s="1498"/>
      <c r="D9" s="1498"/>
      <c r="E9" s="1498"/>
      <c r="F9" s="1498"/>
      <c r="G9" s="1498"/>
      <c r="H9" s="1498"/>
      <c r="I9" s="1498"/>
      <c r="J9" s="1498"/>
      <c r="K9" s="1498"/>
      <c r="L9" s="1498"/>
      <c r="M9" s="1498"/>
      <c r="N9" s="1498"/>
      <c r="O9" s="1498"/>
      <c r="P9" s="66" t="str">
        <f>'Sch-1'!M7</f>
        <v>"Saudamini", Plot No.-2</v>
      </c>
      <c r="Q9" s="98"/>
    </row>
    <row r="10" spans="1:17" ht="18" customHeight="1">
      <c r="A10" s="74"/>
      <c r="B10" s="1498" t="str">
        <f>IF('Sch-1'!C8=0, "", 'Sch-1'!C8)</f>
        <v/>
      </c>
      <c r="C10" s="1498"/>
      <c r="D10" s="1498"/>
      <c r="E10" s="1498"/>
      <c r="F10" s="1498"/>
      <c r="G10" s="1498"/>
      <c r="H10" s="1498"/>
      <c r="I10" s="1498"/>
      <c r="J10" s="1498"/>
      <c r="K10" s="1498"/>
      <c r="L10" s="1498"/>
      <c r="M10" s="1498"/>
      <c r="N10" s="1498"/>
      <c r="O10" s="1498"/>
      <c r="P10" s="66" t="str">
        <f>'Sch-1'!M8</f>
        <v xml:space="preserve">Sector-29, </v>
      </c>
      <c r="Q10" s="98"/>
    </row>
    <row r="11" spans="1:17" ht="18" customHeight="1">
      <c r="A11" s="74"/>
      <c r="B11" s="1498" t="str">
        <f>IF('Sch-1'!C9=0, "", 'Sch-1'!C9)</f>
        <v/>
      </c>
      <c r="C11" s="1498"/>
      <c r="D11" s="1498"/>
      <c r="E11" s="1498"/>
      <c r="F11" s="1498"/>
      <c r="G11" s="1498"/>
      <c r="H11" s="1498"/>
      <c r="I11" s="1498"/>
      <c r="J11" s="1498"/>
      <c r="K11" s="1498"/>
      <c r="L11" s="1498"/>
      <c r="M11" s="1498"/>
      <c r="N11" s="1498"/>
      <c r="O11" s="1498"/>
      <c r="P11" s="66" t="str">
        <f>'Sch-1'!M9</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851" t="s">
        <v>530</v>
      </c>
      <c r="B14" s="854"/>
      <c r="C14" s="855"/>
      <c r="D14" s="855"/>
      <c r="E14" s="855"/>
      <c r="F14" s="855"/>
      <c r="G14" s="855"/>
      <c r="H14" s="855"/>
      <c r="I14" s="855"/>
      <c r="J14" s="855"/>
      <c r="K14" s="855"/>
      <c r="L14" s="855"/>
      <c r="M14" s="855"/>
      <c r="N14" s="855"/>
      <c r="O14" s="855"/>
      <c r="P14" s="855"/>
      <c r="Q14" s="855"/>
    </row>
    <row r="15" spans="1:17" ht="16.5">
      <c r="A15" s="103"/>
      <c r="B15" s="102"/>
      <c r="C15" s="101"/>
      <c r="D15" s="101"/>
      <c r="E15" s="101"/>
      <c r="F15" s="101"/>
      <c r="G15" s="101"/>
      <c r="H15" s="101"/>
      <c r="I15" s="101"/>
      <c r="J15" s="101"/>
      <c r="K15" s="101"/>
      <c r="L15" s="101"/>
      <c r="M15" s="101"/>
      <c r="N15" s="101"/>
      <c r="O15" s="101"/>
      <c r="P15" s="101"/>
      <c r="Q15" s="101"/>
    </row>
    <row r="16" spans="1:17" ht="90">
      <c r="A16" s="859" t="s">
        <v>362</v>
      </c>
      <c r="B16" s="857" t="s">
        <v>514</v>
      </c>
      <c r="C16" s="857" t="s">
        <v>515</v>
      </c>
      <c r="D16" s="857" t="s">
        <v>521</v>
      </c>
      <c r="E16" s="857" t="s">
        <v>522</v>
      </c>
      <c r="F16" s="857" t="s">
        <v>516</v>
      </c>
      <c r="G16" s="860" t="s">
        <v>523</v>
      </c>
      <c r="H16" s="861" t="s">
        <v>492</v>
      </c>
      <c r="I16" s="862" t="s">
        <v>532</v>
      </c>
      <c r="J16" s="863" t="s">
        <v>487</v>
      </c>
      <c r="K16" s="863" t="s">
        <v>512</v>
      </c>
      <c r="L16" s="857" t="s">
        <v>369</v>
      </c>
      <c r="M16" s="858" t="s">
        <v>354</v>
      </c>
      <c r="N16" s="858" t="s">
        <v>355</v>
      </c>
      <c r="O16" s="857" t="s">
        <v>534</v>
      </c>
      <c r="P16" s="857" t="s">
        <v>535</v>
      </c>
      <c r="Q16" s="864" t="s">
        <v>510</v>
      </c>
    </row>
    <row r="17" spans="1:31" ht="16.5">
      <c r="A17" s="865">
        <v>1</v>
      </c>
      <c r="B17" s="866">
        <v>2</v>
      </c>
      <c r="C17" s="866">
        <v>3</v>
      </c>
      <c r="D17" s="866">
        <v>4</v>
      </c>
      <c r="E17" s="866">
        <v>5</v>
      </c>
      <c r="F17" s="867">
        <v>6</v>
      </c>
      <c r="G17" s="866">
        <v>7</v>
      </c>
      <c r="H17" s="868">
        <v>8</v>
      </c>
      <c r="I17" s="869">
        <v>9</v>
      </c>
      <c r="J17" s="870">
        <v>10</v>
      </c>
      <c r="K17" s="870">
        <v>11</v>
      </c>
      <c r="L17" s="871">
        <v>12</v>
      </c>
      <c r="M17" s="871">
        <v>13</v>
      </c>
      <c r="N17" s="871">
        <v>14</v>
      </c>
      <c r="O17" s="871">
        <v>15</v>
      </c>
      <c r="P17" s="871" t="s">
        <v>524</v>
      </c>
      <c r="Q17" s="871">
        <v>17</v>
      </c>
    </row>
    <row r="18" spans="1:31" ht="37.5" customHeight="1">
      <c r="A18" s="797"/>
      <c r="B18" s="1532">
        <f>'Sch-4'!B18:J18</f>
        <v>0</v>
      </c>
      <c r="C18" s="1533"/>
      <c r="D18" s="1533"/>
      <c r="E18" s="1533"/>
      <c r="F18" s="1533"/>
      <c r="G18" s="1533"/>
      <c r="H18" s="1533"/>
      <c r="I18" s="1533"/>
      <c r="J18" s="1533"/>
      <c r="K18" s="1533"/>
      <c r="L18" s="1533"/>
      <c r="M18" s="1533"/>
      <c r="N18" s="1533"/>
      <c r="O18" s="1533"/>
      <c r="P18" s="1533"/>
      <c r="Q18" s="1534"/>
      <c r="R18" s="834" t="s">
        <v>546</v>
      </c>
      <c r="S18" s="833" t="s">
        <v>495</v>
      </c>
    </row>
    <row r="19" spans="1:31" ht="37.5" customHeight="1">
      <c r="A19" s="896" t="s">
        <v>554</v>
      </c>
      <c r="B19" s="1535" t="e">
        <f>'Sch-3 '!#REF!</f>
        <v>#REF!</v>
      </c>
      <c r="C19" s="1536"/>
      <c r="D19" s="1536"/>
      <c r="E19" s="1536"/>
      <c r="F19" s="1536"/>
      <c r="G19" s="1536"/>
      <c r="H19" s="1536"/>
      <c r="I19" s="897"/>
      <c r="J19" s="897"/>
      <c r="K19" s="897"/>
      <c r="L19" s="897"/>
      <c r="M19" s="897"/>
      <c r="N19" s="897"/>
      <c r="O19" s="897"/>
      <c r="P19" s="897"/>
      <c r="Q19" s="898"/>
      <c r="R19" s="834" t="s">
        <v>546</v>
      </c>
      <c r="S19" s="833" t="s">
        <v>495</v>
      </c>
    </row>
    <row r="20" spans="1:31" s="786" customFormat="1" ht="16.5">
      <c r="A20" s="847">
        <v>1</v>
      </c>
      <c r="B20" s="847"/>
      <c r="C20" s="847"/>
      <c r="D20" s="847"/>
      <c r="E20" s="847"/>
      <c r="F20" s="894"/>
      <c r="G20" s="847"/>
      <c r="H20" s="847"/>
      <c r="I20" s="818"/>
      <c r="J20" s="839"/>
      <c r="K20" s="848"/>
      <c r="L20" s="798"/>
      <c r="M20" s="808"/>
      <c r="N20" s="803"/>
      <c r="O20" s="807"/>
      <c r="P20" s="804" t="str">
        <f>IF(O20=0, "Included", IF(ISERROR(N20*O20), O20, N20*O20))</f>
        <v>Included</v>
      </c>
      <c r="Q20" s="835">
        <f>S20</f>
        <v>0</v>
      </c>
      <c r="R20" s="786">
        <f>IF(P20="Included",0,P20)</f>
        <v>0</v>
      </c>
      <c r="S20" s="786">
        <f>IF(K20="",(R20*J20),(R20*K20))</f>
        <v>0</v>
      </c>
      <c r="T20" s="787"/>
      <c r="U20" s="787"/>
      <c r="AD20" s="840"/>
    </row>
    <row r="21" spans="1:31" s="786" customFormat="1" ht="16.5">
      <c r="A21" s="847">
        <v>2</v>
      </c>
      <c r="B21" s="847"/>
      <c r="C21" s="847"/>
      <c r="D21" s="847"/>
      <c r="E21" s="847"/>
      <c r="F21" s="894"/>
      <c r="G21" s="847"/>
      <c r="H21" s="847"/>
      <c r="I21" s="818"/>
      <c r="J21" s="839"/>
      <c r="K21" s="848"/>
      <c r="L21" s="805"/>
      <c r="M21" s="806"/>
      <c r="N21" s="803"/>
      <c r="O21" s="807"/>
      <c r="P21" s="804" t="str">
        <f>IF(O21=0, "Included", IF(ISERROR(N21*O21), O21, N21*O21))</f>
        <v>Included</v>
      </c>
      <c r="Q21" s="835">
        <f>S21</f>
        <v>0</v>
      </c>
      <c r="R21" s="786">
        <f>IF(P21="Included",0,P21)</f>
        <v>0</v>
      </c>
      <c r="S21" s="786">
        <f>IF(K21="",(R21*J21),(R21*K21))</f>
        <v>0</v>
      </c>
      <c r="T21" s="787"/>
      <c r="U21" s="787"/>
      <c r="AD21" s="840"/>
    </row>
    <row r="22" spans="1:31" s="786" customFormat="1" ht="16.5">
      <c r="A22" s="847">
        <v>3</v>
      </c>
      <c r="B22" s="847"/>
      <c r="C22" s="847"/>
      <c r="D22" s="847"/>
      <c r="E22" s="847"/>
      <c r="F22" s="894"/>
      <c r="G22" s="847"/>
      <c r="H22" s="847"/>
      <c r="I22" s="818"/>
      <c r="J22" s="839"/>
      <c r="K22" s="848"/>
      <c r="L22" s="805"/>
      <c r="M22" s="806"/>
      <c r="N22" s="803"/>
      <c r="O22" s="807"/>
      <c r="P22" s="804" t="str">
        <f>IF(O22=0, "Included", IF(ISERROR(N22*O22), O22, N22*O22))</f>
        <v>Included</v>
      </c>
      <c r="Q22" s="835">
        <f>S22</f>
        <v>0</v>
      </c>
      <c r="R22" s="786">
        <f>IF(P22="Included",0,P22)</f>
        <v>0</v>
      </c>
      <c r="S22" s="786">
        <f>IF(K22="",(R22*J22),(R22*K22))</f>
        <v>0</v>
      </c>
      <c r="T22" s="787"/>
      <c r="U22" s="787"/>
      <c r="AD22" s="840"/>
    </row>
    <row r="23" spans="1:31" s="786" customFormat="1" ht="16.5">
      <c r="A23" s="847">
        <v>4</v>
      </c>
      <c r="B23" s="847"/>
      <c r="C23" s="847"/>
      <c r="D23" s="847"/>
      <c r="E23" s="847"/>
      <c r="F23" s="894"/>
      <c r="G23" s="847"/>
      <c r="H23" s="847"/>
      <c r="I23" s="818"/>
      <c r="J23" s="839"/>
      <c r="K23" s="848"/>
      <c r="L23" s="805"/>
      <c r="M23" s="806"/>
      <c r="N23" s="803"/>
      <c r="O23" s="807"/>
      <c r="P23" s="804" t="str">
        <f>IF(O23=0, "Included", IF(ISERROR(N23*O23), O23, N23*O23))</f>
        <v>Included</v>
      </c>
      <c r="Q23" s="835">
        <f>S23</f>
        <v>0</v>
      </c>
      <c r="R23" s="786">
        <f>IF(P23="Included",0,P23)</f>
        <v>0</v>
      </c>
      <c r="S23" s="786">
        <f>IF(K23="",(R23*J23),(R23*K23))</f>
        <v>0</v>
      </c>
      <c r="T23" s="787"/>
      <c r="U23" s="787"/>
      <c r="AD23" s="840"/>
    </row>
    <row r="24" spans="1:31" ht="37.5" customHeight="1">
      <c r="A24" s="896" t="s">
        <v>555</v>
      </c>
      <c r="B24" s="1535" t="e">
        <f>'Sch-3 '!#REF!</f>
        <v>#REF!</v>
      </c>
      <c r="C24" s="1536"/>
      <c r="D24" s="1536"/>
      <c r="E24" s="1536"/>
      <c r="F24" s="1536"/>
      <c r="G24" s="1536"/>
      <c r="H24" s="1536"/>
      <c r="I24" s="897"/>
      <c r="J24" s="897"/>
      <c r="K24" s="897"/>
      <c r="L24" s="897"/>
      <c r="M24" s="897"/>
      <c r="N24" s="897"/>
      <c r="O24" s="897"/>
      <c r="P24" s="897"/>
      <c r="Q24" s="898"/>
      <c r="R24" s="834" t="s">
        <v>546</v>
      </c>
      <c r="S24" s="833" t="s">
        <v>495</v>
      </c>
    </row>
    <row r="25" spans="1:31" s="786" customFormat="1" ht="16.5">
      <c r="A25" s="847">
        <v>1</v>
      </c>
      <c r="B25" s="847"/>
      <c r="C25" s="847"/>
      <c r="D25" s="847"/>
      <c r="E25" s="847"/>
      <c r="F25" s="894"/>
      <c r="G25" s="847"/>
      <c r="H25" s="847"/>
      <c r="I25" s="818"/>
      <c r="J25" s="839"/>
      <c r="K25" s="848"/>
      <c r="L25" s="805"/>
      <c r="M25" s="806"/>
      <c r="N25" s="803"/>
      <c r="O25" s="807"/>
      <c r="P25" s="804" t="str">
        <f>IF(O25=0, "Included", IF(ISERROR(N25*O25), O25, N25*O25))</f>
        <v>Included</v>
      </c>
      <c r="Q25" s="835">
        <f>S25</f>
        <v>0</v>
      </c>
      <c r="R25" s="786">
        <f>IF(P25="Included",0,P25)</f>
        <v>0</v>
      </c>
      <c r="S25" s="786">
        <f>IF(K25="",(R25*J25),(R25*K25))</f>
        <v>0</v>
      </c>
      <c r="T25" s="787"/>
      <c r="U25" s="787"/>
      <c r="AD25" s="840"/>
    </row>
    <row r="26" spans="1:31" s="786" customFormat="1" ht="16.5">
      <c r="A26" s="847">
        <v>2</v>
      </c>
      <c r="B26" s="847"/>
      <c r="C26" s="847"/>
      <c r="D26" s="847"/>
      <c r="E26" s="847"/>
      <c r="F26" s="894"/>
      <c r="G26" s="847"/>
      <c r="H26" s="847"/>
      <c r="I26" s="818"/>
      <c r="J26" s="839"/>
      <c r="K26" s="848"/>
      <c r="L26" s="805"/>
      <c r="M26" s="806"/>
      <c r="N26" s="803"/>
      <c r="O26" s="807"/>
      <c r="P26" s="804" t="str">
        <f>IF(O26=0, "Included", IF(ISERROR(N26*O26), O26, N26*O26))</f>
        <v>Included</v>
      </c>
      <c r="Q26" s="835">
        <f>S26</f>
        <v>0</v>
      </c>
      <c r="R26" s="786">
        <f>IF(P26="Included",0,P26)</f>
        <v>0</v>
      </c>
      <c r="S26" s="786">
        <f>IF(K26="",(R26*J26),(R26*K26))</f>
        <v>0</v>
      </c>
      <c r="T26" s="787"/>
      <c r="U26" s="787"/>
      <c r="AD26" s="840"/>
    </row>
    <row r="27" spans="1:31" s="786" customFormat="1" ht="16.5">
      <c r="A27" s="847">
        <v>3</v>
      </c>
      <c r="B27" s="847"/>
      <c r="C27" s="847"/>
      <c r="D27" s="847"/>
      <c r="E27" s="847"/>
      <c r="F27" s="894"/>
      <c r="G27" s="847"/>
      <c r="H27" s="847"/>
      <c r="I27" s="818"/>
      <c r="J27" s="839"/>
      <c r="K27" s="848"/>
      <c r="L27" s="805"/>
      <c r="M27" s="806"/>
      <c r="N27" s="803"/>
      <c r="O27" s="807"/>
      <c r="P27" s="804" t="str">
        <f>IF(O27=0, "Included", IF(ISERROR(N27*O27), O27, N27*O27))</f>
        <v>Included</v>
      </c>
      <c r="Q27" s="835">
        <f>S27</f>
        <v>0</v>
      </c>
      <c r="R27" s="786">
        <f>IF(P27="Included",0,P27)</f>
        <v>0</v>
      </c>
      <c r="S27" s="786">
        <f>IF(K27="",(R27*J27),(R27*K27))</f>
        <v>0</v>
      </c>
      <c r="T27" s="787"/>
      <c r="U27" s="787"/>
      <c r="AD27" s="840"/>
    </row>
    <row r="28" spans="1:31" s="786" customFormat="1" ht="16.5">
      <c r="A28" s="847">
        <v>4</v>
      </c>
      <c r="B28" s="847"/>
      <c r="C28" s="847"/>
      <c r="D28" s="847"/>
      <c r="E28" s="847"/>
      <c r="F28" s="894"/>
      <c r="G28" s="847"/>
      <c r="H28" s="847"/>
      <c r="I28" s="818"/>
      <c r="J28" s="839"/>
      <c r="K28" s="848"/>
      <c r="L28" s="805"/>
      <c r="M28" s="806"/>
      <c r="N28" s="803"/>
      <c r="O28" s="807"/>
      <c r="P28" s="804" t="str">
        <f>IF(O28=0, "Included", IF(ISERROR(N28*O28), O28, N28*O28))</f>
        <v>Included</v>
      </c>
      <c r="Q28" s="835">
        <f>S28</f>
        <v>0</v>
      </c>
      <c r="R28" s="786">
        <f>IF(P28="Included",0,P28)</f>
        <v>0</v>
      </c>
      <c r="S28" s="786">
        <f>IF(K28="",(R28*J28),(R28*K28))</f>
        <v>0</v>
      </c>
      <c r="T28" s="787"/>
      <c r="U28" s="787"/>
      <c r="AD28" s="840"/>
    </row>
    <row r="29" spans="1:31" ht="19.5" customHeight="1">
      <c r="A29" s="104"/>
      <c r="B29" s="105"/>
      <c r="C29" s="105"/>
      <c r="D29" s="105"/>
      <c r="E29" s="105"/>
      <c r="F29" s="105"/>
      <c r="G29" s="105"/>
      <c r="H29" s="105"/>
      <c r="I29" s="105"/>
      <c r="J29" s="105"/>
      <c r="K29" s="105"/>
      <c r="L29" s="105"/>
      <c r="M29" s="105"/>
      <c r="N29" s="105"/>
      <c r="O29" s="105"/>
      <c r="P29" s="105"/>
      <c r="Q29" s="105"/>
    </row>
    <row r="30" spans="1:31" s="800" customFormat="1" ht="40.5" customHeight="1">
      <c r="A30" s="1521"/>
      <c r="B30" s="1522"/>
      <c r="C30" s="1522"/>
      <c r="D30" s="1522"/>
      <c r="E30" s="1522"/>
      <c r="F30" s="1522"/>
      <c r="G30" s="1522"/>
      <c r="H30" s="1522"/>
      <c r="I30" s="1523"/>
      <c r="J30" s="1524" t="s">
        <v>544</v>
      </c>
      <c r="K30" s="1525"/>
      <c r="L30" s="1525"/>
      <c r="M30" s="1525"/>
      <c r="N30" s="1525"/>
      <c r="O30" s="1526"/>
      <c r="P30" s="836">
        <f>SUM(P20:P28)</f>
        <v>0</v>
      </c>
      <c r="Q30" s="837"/>
      <c r="R30" s="799"/>
      <c r="S30" s="885">
        <f>SUM(S20:S28)</f>
        <v>0</v>
      </c>
      <c r="AC30" s="841"/>
      <c r="AD30" s="841"/>
      <c r="AE30" s="841"/>
    </row>
    <row r="31" spans="1:31" s="800" customFormat="1" ht="25.5" customHeight="1">
      <c r="A31" s="874"/>
      <c r="B31" s="875"/>
      <c r="C31" s="875"/>
      <c r="D31" s="875"/>
      <c r="E31" s="875"/>
      <c r="F31" s="875"/>
      <c r="G31" s="875"/>
      <c r="H31" s="876"/>
      <c r="I31" s="877"/>
      <c r="J31" s="1519" t="s">
        <v>510</v>
      </c>
      <c r="K31" s="1519"/>
      <c r="L31" s="1519"/>
      <c r="M31" s="1519"/>
      <c r="N31" s="1519"/>
      <c r="O31" s="1520"/>
      <c r="P31" s="836"/>
      <c r="Q31" s="838">
        <f>SUM(Q20:Q28)</f>
        <v>0</v>
      </c>
      <c r="R31" s="799"/>
      <c r="S31" s="799"/>
      <c r="AC31" s="841"/>
      <c r="AD31" s="841"/>
      <c r="AE31" s="841"/>
    </row>
    <row r="32" spans="1:31" ht="16.5">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518"/>
      <c r="P33" s="1518"/>
      <c r="Q33" s="1518"/>
    </row>
    <row r="34" spans="1:17" ht="33.6" customHeight="1">
      <c r="A34" s="108" t="s">
        <v>407</v>
      </c>
      <c r="B34" s="123" t="str">
        <f>IF('Sch-1'!B215=0,"", 'Sch-1'!B215)</f>
        <v>--</v>
      </c>
      <c r="C34" s="109"/>
      <c r="D34" s="109"/>
      <c r="E34" s="109"/>
      <c r="F34" s="109"/>
      <c r="G34" s="109"/>
      <c r="H34" s="109"/>
      <c r="I34" s="109"/>
      <c r="J34" s="109"/>
      <c r="K34" s="109"/>
      <c r="L34" s="109"/>
      <c r="M34" s="109"/>
      <c r="N34" s="109"/>
      <c r="O34" s="1518" t="str">
        <f>"Printed Name : " &amp; IF('Sch-1'!M216=0,"",'Sch-1'!M216)</f>
        <v xml:space="preserve">Printed Name : </v>
      </c>
      <c r="P34" s="1518"/>
      <c r="Q34" s="1518"/>
    </row>
    <row r="35" spans="1:17" ht="33.6" customHeight="1">
      <c r="A35" s="108" t="s">
        <v>408</v>
      </c>
      <c r="B35" s="123" t="str">
        <f>IF('Sch-1'!B216=0,"", 'Sch-1'!B216)</f>
        <v/>
      </c>
      <c r="C35" s="98"/>
      <c r="D35" s="98"/>
      <c r="E35" s="98"/>
      <c r="F35" s="98"/>
      <c r="G35" s="98"/>
      <c r="H35" s="98"/>
      <c r="I35" s="98"/>
      <c r="J35" s="98"/>
      <c r="K35" s="98"/>
      <c r="L35" s="98"/>
      <c r="M35" s="98"/>
      <c r="N35" s="98"/>
      <c r="O35" s="1518" t="str">
        <f>"Designation   : " &amp; IF('Sch-1'!M217=0,"",'Sch-1'!M217)</f>
        <v xml:space="preserve">Designation   : </v>
      </c>
      <c r="P35" s="1518"/>
      <c r="Q35" s="1518"/>
    </row>
    <row r="36" spans="1:17" ht="33.6" customHeight="1">
      <c r="A36" s="97"/>
      <c r="B36" s="96"/>
      <c r="C36" s="98"/>
      <c r="D36" s="98"/>
      <c r="E36" s="98"/>
      <c r="F36" s="98"/>
      <c r="G36" s="98"/>
      <c r="H36" s="98"/>
      <c r="I36" s="98"/>
      <c r="J36" s="98"/>
      <c r="K36" s="98"/>
      <c r="L36" s="98"/>
      <c r="M36" s="98"/>
      <c r="N36" s="98"/>
      <c r="O36" s="1518"/>
      <c r="P36" s="1518"/>
      <c r="Q36" s="1518"/>
    </row>
    <row r="37" spans="1:17" ht="33.6"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29E1B411-4326-4E51-98A8-14D37CD45AF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3"/>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7"/>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8"/>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9"/>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0"/>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3"/>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4"/>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5"/>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1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17"/>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0"/>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1"/>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2"/>
      <headerFooter alignWithMargins="0">
        <oddFooter>&amp;R&amp;"Book Antiqua,Bold"&amp;10Schedule-4/ Page &amp;P of &amp;N</oddFooter>
      </headerFooter>
    </customSheetView>
    <customSheetView guid="{27E77C81-EC16-4D63-8CE6-4CFC97B77DCA}"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s>
  <mergeCells count="17">
    <mergeCell ref="O33:Q33"/>
    <mergeCell ref="O36:Q36"/>
    <mergeCell ref="O35:Q35"/>
    <mergeCell ref="O34:Q34"/>
    <mergeCell ref="B18:Q18"/>
    <mergeCell ref="A30:I30"/>
    <mergeCell ref="J31:O31"/>
    <mergeCell ref="J30:O30"/>
    <mergeCell ref="B19:H19"/>
    <mergeCell ref="B24:H24"/>
    <mergeCell ref="B11:O11"/>
    <mergeCell ref="A7:O7"/>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4"/>
  <headerFooter alignWithMargins="0">
    <oddFooter>&amp;R&amp;"Book Antiqua,Bold"&amp;10Schedule-4/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4" zoomScaleNormal="100" zoomScaleSheetLayoutView="100" workbookViewId="0">
      <selection activeCell="Q21" sqref="Q21"/>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6" width="10" style="175" customWidth="1"/>
    <col min="7" max="7" width="29.875" style="175" customWidth="1"/>
    <col min="8" max="8" width="10" style="175" customWidth="1"/>
    <col min="9" max="9" width="12.25" style="313" hidden="1" customWidth="1"/>
    <col min="10" max="10" width="12.625" style="313" hidden="1" customWidth="1"/>
    <col min="11" max="11" width="15" style="313" hidden="1" customWidth="1"/>
    <col min="12" max="13" width="10" style="313" hidden="1" customWidth="1"/>
    <col min="14" max="14" width="18.6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 No.: 5002001872/TRANSFORMER/DOM/A03-CC CS-4</v>
      </c>
      <c r="B1" s="64"/>
      <c r="C1" s="65"/>
      <c r="D1" s="65"/>
      <c r="E1" s="9" t="s">
        <v>429</v>
      </c>
    </row>
    <row r="2" spans="1:15" ht="8.1" customHeight="1">
      <c r="A2" s="5"/>
      <c r="B2" s="14"/>
      <c r="C2" s="7"/>
      <c r="D2" s="7"/>
      <c r="E2" s="2"/>
      <c r="F2" s="230"/>
    </row>
    <row r="3" spans="1:15" ht="48.75" customHeight="1">
      <c r="A3" s="1557"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57"/>
      <c r="C3" s="1557"/>
      <c r="D3" s="1557"/>
      <c r="E3" s="1557"/>
    </row>
    <row r="4" spans="1:15" ht="21.95" customHeight="1">
      <c r="A4" s="1561" t="s">
        <v>25</v>
      </c>
      <c r="B4" s="1561"/>
      <c r="C4" s="1561"/>
      <c r="D4" s="1561"/>
      <c r="E4" s="1561"/>
    </row>
    <row r="5" spans="1:15" ht="12" customHeight="1">
      <c r="A5" s="47"/>
      <c r="B5" s="42"/>
      <c r="C5" s="42"/>
      <c r="D5" s="42"/>
      <c r="E5" s="42"/>
    </row>
    <row r="6" spans="1:15" ht="18" customHeight="1">
      <c r="A6" s="33" t="str">
        <f>'Sch-1'!A4</f>
        <v>Bidder’s Name and Address (Sole Bidder) :</v>
      </c>
      <c r="D6" s="68" t="s">
        <v>397</v>
      </c>
    </row>
    <row r="7" spans="1:15" ht="18" customHeight="1">
      <c r="A7" s="199" t="str">
        <f>'Sch-1'!A5</f>
        <v/>
      </c>
      <c r="D7" s="69" t="str">
        <f>'Sch-1'!M5</f>
        <v>Contracts Services, 3rd Floor</v>
      </c>
    </row>
    <row r="8" spans="1:15" ht="18" customHeight="1">
      <c r="A8" s="45" t="s">
        <v>413</v>
      </c>
      <c r="B8" s="1560" t="str">
        <f>IF('Sch-1'!C6=0, "", 'Sch-1'!C6)</f>
        <v/>
      </c>
      <c r="C8" s="1560"/>
      <c r="D8" s="69" t="str">
        <f>'Sch-1'!M6</f>
        <v>Power Grid Corporation of India Ltd.,</v>
      </c>
    </row>
    <row r="9" spans="1:15" ht="18" customHeight="1">
      <c r="A9" s="45" t="s">
        <v>414</v>
      </c>
      <c r="B9" s="1560" t="str">
        <f>IF('Sch-1'!C7=0, "", 'Sch-1'!C7)</f>
        <v/>
      </c>
      <c r="C9" s="1560"/>
      <c r="D9" s="69" t="str">
        <f>'Sch-1'!M7</f>
        <v>"Saudamini", Plot No.-2</v>
      </c>
    </row>
    <row r="10" spans="1:15" ht="18" customHeight="1">
      <c r="A10" s="46"/>
      <c r="B10" s="1560" t="str">
        <f>IF('Sch-1'!C8=0, "", 'Sch-1'!C8)</f>
        <v/>
      </c>
      <c r="C10" s="1560"/>
      <c r="D10" s="69" t="str">
        <f>'Sch-1'!M8</f>
        <v xml:space="preserve">Sector-29, </v>
      </c>
    </row>
    <row r="11" spans="1:15" ht="18" customHeight="1">
      <c r="A11" s="46"/>
      <c r="B11" s="1560" t="str">
        <f>IF('Sch-1'!C9=0, "", 'Sch-1'!C9)</f>
        <v/>
      </c>
      <c r="C11" s="1560"/>
      <c r="D11" s="69" t="str">
        <f>'Sch-1'!M9</f>
        <v>Gurgaon (Haryana) - 122001</v>
      </c>
    </row>
    <row r="12" spans="1:15" ht="8.1" customHeight="1"/>
    <row r="13" spans="1:15" ht="21.95" customHeight="1">
      <c r="A13" s="84" t="s">
        <v>379</v>
      </c>
      <c r="B13" s="1562" t="s">
        <v>380</v>
      </c>
      <c r="C13" s="1563"/>
      <c r="D13" s="1558" t="s">
        <v>381</v>
      </c>
      <c r="E13" s="1559"/>
      <c r="I13" s="1556" t="s">
        <v>259</v>
      </c>
      <c r="J13" s="1556"/>
      <c r="K13" s="1556"/>
      <c r="M13" s="1556" t="s">
        <v>285</v>
      </c>
      <c r="N13" s="1556"/>
      <c r="O13" s="1556"/>
    </row>
    <row r="14" spans="1:15" ht="18" customHeight="1">
      <c r="A14" s="48" t="s">
        <v>382</v>
      </c>
      <c r="B14" s="1546" t="s">
        <v>496</v>
      </c>
      <c r="C14" s="1547"/>
      <c r="D14" s="1552"/>
      <c r="E14" s="1553"/>
      <c r="I14" s="314" t="s">
        <v>234</v>
      </c>
      <c r="K14" s="314" t="e">
        <f>ROUND('Sch-1'!AF2*#REF!,0)</f>
        <v>#REF!</v>
      </c>
      <c r="M14" s="314" t="s">
        <v>234</v>
      </c>
      <c r="O14" s="314" t="e">
        <f>ROUND('Sch-1'!#REF!*#REF!,0)</f>
        <v>#REF!</v>
      </c>
    </row>
    <row r="15" spans="1:15" ht="89.25" customHeight="1">
      <c r="A15" s="49"/>
      <c r="B15" s="1549" t="s">
        <v>497</v>
      </c>
      <c r="C15" s="1550"/>
      <c r="D15" s="1544">
        <f>'Sch-1'!N210+'Sch-7'!N21</f>
        <v>0</v>
      </c>
      <c r="E15" s="1545"/>
      <c r="G15" s="685"/>
    </row>
    <row r="16" spans="1:15" ht="18" customHeight="1">
      <c r="A16" s="48" t="s">
        <v>383</v>
      </c>
      <c r="B16" s="1546" t="s">
        <v>498</v>
      </c>
      <c r="C16" s="1547"/>
      <c r="D16" s="1551"/>
      <c r="E16" s="1551"/>
      <c r="I16" s="314" t="s">
        <v>260</v>
      </c>
      <c r="K16" s="315">
        <f>IF(ISERROR(ROUND((#REF!+#REF!)*#REF!,0)),0, ROUND((#REF!+#REF!)*#REF!,0))</f>
        <v>0</v>
      </c>
      <c r="M16" s="314" t="s">
        <v>260</v>
      </c>
      <c r="O16" s="315">
        <f>IF(ISERROR(ROUND((#REF!+#REF!)*#REF!,0)),0, ROUND((#REF!+#REF!)*#REF!,0))</f>
        <v>0</v>
      </c>
    </row>
    <row r="17" spans="1:15" ht="72.75" customHeight="1">
      <c r="A17" s="49"/>
      <c r="B17" s="1549" t="s">
        <v>610</v>
      </c>
      <c r="C17" s="1550"/>
      <c r="D17" s="1544">
        <f>'Sch-3 '!T233+'Sch-4'!Q26+'Sch-4b'!Q31</f>
        <v>0</v>
      </c>
      <c r="E17" s="1545"/>
      <c r="G17" s="683"/>
      <c r="I17" s="316" t="e">
        <f>#REF!/'Sch-1'!AF1</f>
        <v>#REF!</v>
      </c>
      <c r="K17" s="313">
        <f>'Sch-1'!AF2</f>
        <v>0</v>
      </c>
      <c r="M17" s="316" t="e">
        <f>I17</f>
        <v>#REF!</v>
      </c>
      <c r="O17" s="313" t="e">
        <f>'Sch-1'!#REF!</f>
        <v>#REF!</v>
      </c>
    </row>
    <row r="18" spans="1:15" ht="18" customHeight="1">
      <c r="A18" s="1548"/>
      <c r="B18" s="1542" t="s">
        <v>501</v>
      </c>
      <c r="C18" s="1543"/>
      <c r="D18" s="1554">
        <f>D17+D15</f>
        <v>0</v>
      </c>
      <c r="E18" s="1555"/>
      <c r="I18" s="313" t="s">
        <v>276</v>
      </c>
      <c r="K18" s="317" t="e">
        <f>K14+K16+#REF!</f>
        <v>#REF!</v>
      </c>
      <c r="M18" s="313" t="s">
        <v>286</v>
      </c>
      <c r="O18" s="317" t="e">
        <f>O14+O16+#REF!</f>
        <v>#REF!</v>
      </c>
    </row>
    <row r="19" spans="1:15" ht="24.75" customHeight="1">
      <c r="A19" s="1548"/>
      <c r="B19" s="1540"/>
      <c r="C19" s="1541"/>
      <c r="D19" s="1538"/>
      <c r="E19" s="1539"/>
    </row>
    <row r="20" spans="1:15" ht="18" customHeight="1">
      <c r="A20" s="51"/>
      <c r="B20" s="52"/>
      <c r="C20" s="52"/>
      <c r="D20" s="53"/>
      <c r="E20" s="53"/>
    </row>
    <row r="21" spans="1:15" ht="24" customHeight="1">
      <c r="A21" s="79"/>
      <c r="B21" s="1537"/>
      <c r="C21" s="1537"/>
      <c r="D21" s="1537"/>
      <c r="E21" s="1537"/>
    </row>
    <row r="22" spans="1:15" ht="18" customHeight="1">
      <c r="A22" s="54"/>
      <c r="B22" s="54"/>
      <c r="C22" s="54"/>
      <c r="D22" s="54"/>
      <c r="E22" s="54"/>
    </row>
    <row r="23" spans="1:15" ht="30" customHeight="1">
      <c r="A23" s="54"/>
      <c r="B23" s="54"/>
      <c r="C23" s="39"/>
      <c r="D23" s="54"/>
      <c r="E23" s="54"/>
    </row>
    <row r="24" spans="1:15" ht="30" customHeight="1">
      <c r="A24" s="38" t="s">
        <v>74</v>
      </c>
      <c r="B24" s="122" t="str">
        <f>IF('Sch-1'!B215=0,"", 'Sch-1'!B215)</f>
        <v>--</v>
      </c>
      <c r="C24" s="39" t="s">
        <v>409</v>
      </c>
      <c r="D24" s="115" t="str">
        <f>IF('Sch-1'!M216=0,"",'Sch-1'!M216)</f>
        <v/>
      </c>
      <c r="F24" s="318"/>
    </row>
    <row r="25" spans="1:15" ht="30" customHeight="1">
      <c r="A25" s="38" t="s">
        <v>458</v>
      </c>
      <c r="B25" s="114" t="str">
        <f>IF('Sch-1'!B216=0,"", 'Sch-1'!B216)</f>
        <v/>
      </c>
      <c r="C25" s="39" t="s">
        <v>410</v>
      </c>
      <c r="D25" s="115" t="str">
        <f>IF('Sch-1'!M217=0,"",'Sch-1'!M217)</f>
        <v/>
      </c>
      <c r="F25" s="318"/>
    </row>
    <row r="26" spans="1:15" ht="30" customHeight="1">
      <c r="A26" s="229"/>
      <c r="B26" s="228"/>
      <c r="C26" s="39"/>
      <c r="D26" s="175"/>
      <c r="E26" s="175"/>
      <c r="F26" s="318"/>
    </row>
    <row r="27" spans="1:15" ht="33" customHeight="1">
      <c r="A27" s="229"/>
      <c r="B27" s="228"/>
      <c r="C27" s="230"/>
      <c r="D27" s="259"/>
      <c r="E27" s="256"/>
      <c r="F27" s="318"/>
    </row>
    <row r="28" spans="1:15" ht="21.95" customHeight="1">
      <c r="A28" s="257"/>
      <c r="B28" s="257"/>
      <c r="C28" s="257"/>
      <c r="D28" s="257"/>
      <c r="E28" s="258"/>
    </row>
    <row r="29" spans="1:15" ht="21.95" customHeight="1">
      <c r="A29" s="257"/>
      <c r="B29" s="257"/>
      <c r="C29" s="257"/>
      <c r="D29" s="257"/>
      <c r="E29" s="258"/>
    </row>
    <row r="30" spans="1:15" ht="21.95" customHeight="1">
      <c r="A30" s="257"/>
      <c r="B30" s="257"/>
      <c r="C30" s="257"/>
      <c r="D30" s="257"/>
      <c r="E30" s="258"/>
    </row>
    <row r="31" spans="1:15" ht="21.95" customHeight="1">
      <c r="A31" s="257"/>
      <c r="B31" s="257"/>
      <c r="C31" s="257"/>
      <c r="D31" s="257"/>
      <c r="E31" s="258"/>
    </row>
    <row r="32" spans="1:15" ht="21.95" customHeight="1">
      <c r="A32" s="257"/>
      <c r="B32" s="257"/>
      <c r="C32" s="257"/>
      <c r="D32" s="257"/>
      <c r="E32" s="258"/>
    </row>
    <row r="33" spans="1:5" ht="21.95" customHeight="1">
      <c r="A33" s="257"/>
      <c r="B33" s="257"/>
      <c r="C33" s="257"/>
      <c r="D33" s="257"/>
      <c r="E33" s="258"/>
    </row>
    <row r="34" spans="1:5" ht="24.95" customHeight="1">
      <c r="A34" s="256"/>
      <c r="B34" s="256"/>
      <c r="C34" s="256"/>
      <c r="D34" s="256"/>
      <c r="E34" s="256"/>
    </row>
    <row r="35" spans="1:5" ht="24.95" customHeight="1">
      <c r="A35" s="256"/>
      <c r="B35" s="256"/>
      <c r="C35" s="256"/>
      <c r="D35" s="256"/>
      <c r="E35" s="256"/>
    </row>
    <row r="36" spans="1:5" ht="24.95" customHeight="1">
      <c r="A36" s="256"/>
      <c r="B36" s="256"/>
      <c r="C36" s="256"/>
      <c r="D36" s="256"/>
      <c r="E36" s="256"/>
    </row>
    <row r="37" spans="1:5" ht="24.95" customHeight="1">
      <c r="A37" s="256"/>
      <c r="B37" s="256"/>
      <c r="C37" s="256"/>
      <c r="D37" s="256"/>
      <c r="E37" s="256"/>
    </row>
    <row r="38" spans="1:5" ht="24.95" customHeight="1">
      <c r="A38" s="256"/>
      <c r="B38" s="256"/>
      <c r="C38" s="256"/>
      <c r="D38" s="256"/>
      <c r="E38" s="256"/>
    </row>
    <row r="39" spans="1:5" ht="24.95" customHeight="1">
      <c r="A39" s="256"/>
      <c r="B39" s="256"/>
      <c r="C39" s="256"/>
      <c r="D39" s="256"/>
      <c r="E39" s="256"/>
    </row>
    <row r="40" spans="1:5" ht="24.95" customHeight="1">
      <c r="A40" s="256"/>
      <c r="B40" s="256"/>
      <c r="C40" s="256"/>
      <c r="D40" s="256"/>
      <c r="E40" s="256"/>
    </row>
    <row r="41" spans="1:5" ht="24.95" customHeight="1">
      <c r="A41" s="256"/>
      <c r="B41" s="256"/>
      <c r="C41" s="256"/>
      <c r="D41" s="256"/>
      <c r="E41" s="256"/>
    </row>
    <row r="42" spans="1:5" ht="24.95" customHeight="1">
      <c r="A42" s="256"/>
      <c r="B42" s="256"/>
      <c r="C42" s="256"/>
      <c r="D42" s="256"/>
      <c r="E42" s="256"/>
    </row>
    <row r="43" spans="1:5" ht="24.95" customHeight="1">
      <c r="A43" s="256"/>
      <c r="B43" s="256"/>
      <c r="C43" s="256"/>
      <c r="D43" s="256"/>
      <c r="E43" s="256"/>
    </row>
    <row r="44" spans="1:5" ht="24.95" customHeight="1">
      <c r="A44" s="256"/>
      <c r="B44" s="256"/>
      <c r="C44" s="256"/>
      <c r="D44" s="256"/>
      <c r="E44" s="256"/>
    </row>
    <row r="45" spans="1:5" ht="24.95" customHeight="1">
      <c r="A45" s="256"/>
      <c r="B45" s="256"/>
      <c r="C45" s="256"/>
      <c r="D45" s="256"/>
      <c r="E45" s="256"/>
    </row>
    <row r="46" spans="1:5" ht="24.95" customHeight="1">
      <c r="A46" s="256"/>
      <c r="B46" s="256"/>
      <c r="C46" s="256"/>
      <c r="D46" s="256"/>
      <c r="E46" s="256"/>
    </row>
    <row r="47" spans="1:5" ht="24.95" customHeight="1">
      <c r="A47" s="256"/>
      <c r="B47" s="256"/>
      <c r="C47" s="256"/>
      <c r="D47" s="256"/>
      <c r="E47" s="256"/>
    </row>
    <row r="48" spans="1:5" ht="24.95" customHeight="1">
      <c r="A48" s="256"/>
      <c r="B48" s="256"/>
      <c r="C48" s="256"/>
      <c r="D48" s="256"/>
      <c r="E48" s="256"/>
    </row>
    <row r="49" spans="1:5" ht="24.95" customHeight="1">
      <c r="A49" s="256"/>
      <c r="B49" s="256"/>
      <c r="C49" s="256"/>
      <c r="D49" s="256"/>
      <c r="E49" s="256"/>
    </row>
    <row r="50" spans="1:5" ht="24.95" customHeight="1">
      <c r="A50" s="256"/>
      <c r="B50" s="256"/>
      <c r="C50" s="256"/>
      <c r="D50" s="256"/>
      <c r="E50" s="256"/>
    </row>
    <row r="51" spans="1:5" ht="24.95" customHeight="1">
      <c r="A51" s="256"/>
      <c r="B51" s="256"/>
      <c r="C51" s="256"/>
      <c r="D51" s="256"/>
      <c r="E51" s="256"/>
    </row>
    <row r="52" spans="1:5" ht="24.95" customHeight="1">
      <c r="A52" s="256"/>
      <c r="B52" s="256"/>
      <c r="C52" s="256"/>
      <c r="D52" s="256"/>
      <c r="E52" s="256"/>
    </row>
    <row r="53" spans="1:5" ht="24.95" customHeight="1">
      <c r="A53" s="256"/>
      <c r="B53" s="256"/>
      <c r="C53" s="256"/>
      <c r="D53" s="256"/>
      <c r="E53" s="256"/>
    </row>
    <row r="54" spans="1:5" ht="24.95" customHeight="1">
      <c r="A54" s="256"/>
      <c r="B54" s="256"/>
      <c r="C54" s="256"/>
      <c r="D54" s="256"/>
      <c r="E54" s="256"/>
    </row>
    <row r="55" spans="1:5" ht="24.95" customHeight="1">
      <c r="A55" s="256"/>
      <c r="B55" s="256"/>
      <c r="C55" s="256"/>
      <c r="D55" s="256"/>
      <c r="E55" s="256"/>
    </row>
    <row r="56" spans="1:5" ht="24.9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password="C7F8" sheet="1" formatColumns="0" formatRows="0" selectLockedCells="1"/>
  <dataConsolidate/>
  <customSheetViews>
    <customSheetView guid="{29E1B411-4326-4E51-98A8-14D37CD45AF7}" showPageBreaks="1" printArea="1" hiddenColumns="1" view="pageBreakPreview" topLeftCell="A4">
      <selection activeCell="Q21" sqref="Q21"/>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27E77C81-EC16-4D63-8CE6-4CFC97B77DCA}" showPageBreaks="1" printArea="1" hiddenColumns="1" view="pageBreakPreview">
      <selection activeCell="D17" sqref="D17:E17"/>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ignoredErrors>
    <ignoredError sqref="D16:E16 E17" unlockedFormula="1"/>
    <ignoredError sqref="A14 A16" numberStoredAsText="1"/>
  </ignoredErrors>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zoomScaleNormal="90" zoomScaleSheetLayoutView="100" workbookViewId="0">
      <selection activeCell="H5" sqref="H5"/>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8" width="10" style="175" customWidth="1"/>
    <col min="9" max="9" width="12.25" style="313" customWidth="1"/>
    <col min="10" max="10" width="12.625" style="313" customWidth="1"/>
    <col min="11" max="11" width="15" style="313" customWidth="1"/>
    <col min="12" max="13" width="10" style="313" customWidth="1"/>
    <col min="14" max="14" width="18.6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 No.: 5002001872/TRANSFORMER/DOM/A03-CC CS-4</v>
      </c>
      <c r="B1" s="64"/>
      <c r="C1" s="65"/>
      <c r="D1" s="65"/>
      <c r="E1" s="9" t="s">
        <v>429</v>
      </c>
    </row>
    <row r="2" spans="1:15" ht="8.1" customHeight="1">
      <c r="A2" s="5"/>
      <c r="B2" s="14"/>
      <c r="C2" s="7"/>
      <c r="D2" s="7"/>
      <c r="E2" s="2"/>
      <c r="F2" s="230"/>
    </row>
    <row r="3" spans="1:15" ht="66" customHeight="1">
      <c r="A3" s="1564"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64"/>
      <c r="C3" s="1564"/>
      <c r="D3" s="1564"/>
      <c r="E3" s="1564"/>
    </row>
    <row r="4" spans="1:15" ht="21.95" customHeight="1">
      <c r="A4" s="1561" t="s">
        <v>415</v>
      </c>
      <c r="B4" s="1561"/>
      <c r="C4" s="1561"/>
      <c r="D4" s="1561"/>
      <c r="E4" s="1561"/>
    </row>
    <row r="5" spans="1:15" ht="12" customHeight="1">
      <c r="A5" s="47"/>
      <c r="B5" s="42"/>
      <c r="C5" s="42"/>
      <c r="D5" s="42"/>
      <c r="E5" s="42"/>
    </row>
    <row r="6" spans="1:15" ht="18" customHeight="1">
      <c r="A6" s="33" t="str">
        <f>'Sch-1'!A4</f>
        <v>Bidder’s Name and Address (Sole Bidder) :</v>
      </c>
      <c r="D6" s="68" t="s">
        <v>397</v>
      </c>
    </row>
    <row r="7" spans="1:15" ht="18" customHeight="1">
      <c r="A7" s="199" t="str">
        <f>'Sch-1'!A5</f>
        <v/>
      </c>
      <c r="D7" s="69" t="str">
        <f>'Sch-1'!M5</f>
        <v>Contracts Services, 3rd Floor</v>
      </c>
    </row>
    <row r="8" spans="1:15" ht="18" customHeight="1">
      <c r="A8" s="45" t="s">
        <v>413</v>
      </c>
      <c r="B8" s="1560" t="str">
        <f>IF('Sch-1'!C6=0, "", 'Sch-1'!C6)</f>
        <v/>
      </c>
      <c r="C8" s="1560"/>
      <c r="D8" s="69" t="str">
        <f>'Sch-1'!M6</f>
        <v>Power Grid Corporation of India Ltd.,</v>
      </c>
    </row>
    <row r="9" spans="1:15" ht="18" customHeight="1">
      <c r="A9" s="45" t="s">
        <v>414</v>
      </c>
      <c r="B9" s="1560" t="str">
        <f>IF('Sch-1'!C7=0, "", 'Sch-1'!C7)</f>
        <v/>
      </c>
      <c r="C9" s="1560"/>
      <c r="D9" s="69" t="str">
        <f>'Sch-1'!M7</f>
        <v>"Saudamini", Plot No.-2</v>
      </c>
    </row>
    <row r="10" spans="1:15" ht="18" customHeight="1">
      <c r="A10" s="46"/>
      <c r="B10" s="1560" t="str">
        <f>IF('Sch-1'!C8=0, "", 'Sch-1'!C8)</f>
        <v/>
      </c>
      <c r="C10" s="1560"/>
      <c r="D10" s="69" t="str">
        <f>'Sch-1'!M8</f>
        <v xml:space="preserve">Sector-29, </v>
      </c>
    </row>
    <row r="11" spans="1:15" ht="18" customHeight="1">
      <c r="A11" s="46"/>
      <c r="B11" s="1560" t="str">
        <f>IF('Sch-1'!C9=0, "", 'Sch-1'!C9)</f>
        <v/>
      </c>
      <c r="C11" s="1560"/>
      <c r="D11" s="69" t="str">
        <f>'Sch-1'!M9</f>
        <v>Gurgaon (Haryana) - 122001</v>
      </c>
    </row>
    <row r="12" spans="1:15" ht="8.1" customHeight="1"/>
    <row r="13" spans="1:15" ht="21.95" customHeight="1">
      <c r="A13" s="84" t="s">
        <v>379</v>
      </c>
      <c r="B13" s="1562" t="s">
        <v>380</v>
      </c>
      <c r="C13" s="1563"/>
      <c r="D13" s="1558" t="s">
        <v>381</v>
      </c>
      <c r="E13" s="1559"/>
      <c r="I13" s="1556"/>
      <c r="J13" s="1556"/>
      <c r="K13" s="1556"/>
      <c r="M13" s="1556"/>
      <c r="N13" s="1556"/>
      <c r="O13" s="1556"/>
    </row>
    <row r="14" spans="1:15" ht="18" customHeight="1">
      <c r="A14" s="48" t="s">
        <v>382</v>
      </c>
      <c r="B14" s="1546" t="s">
        <v>496</v>
      </c>
      <c r="C14" s="1547"/>
      <c r="D14" s="827">
        <f>'Sch-1'!N210*(1-Discount!K18)+'Sch-7'!N21*(1-Discount!K23)</f>
        <v>0</v>
      </c>
      <c r="E14" s="828"/>
      <c r="I14" s="314"/>
      <c r="K14" s="314"/>
      <c r="M14" s="314"/>
      <c r="O14" s="314"/>
    </row>
    <row r="15" spans="1:15" ht="75.75" customHeight="1">
      <c r="A15" s="49"/>
      <c r="B15" s="1549" t="s">
        <v>497</v>
      </c>
      <c r="C15" s="1550"/>
      <c r="D15" s="819"/>
      <c r="E15" s="820"/>
    </row>
    <row r="16" spans="1:15" ht="18" customHeight="1">
      <c r="A16" s="48" t="s">
        <v>383</v>
      </c>
      <c r="B16" s="1546" t="s">
        <v>498</v>
      </c>
      <c r="C16" s="1547"/>
      <c r="D16" s="825">
        <f>'Sch-3 '!Q234*(1-Discount!K20)+'Sch-4'!Q26*(1-Discount!K21)+'Sch-4b'!Q31*(1-Discount!K22)</f>
        <v>0</v>
      </c>
      <c r="E16" s="826"/>
      <c r="I16" s="314"/>
      <c r="K16" s="315"/>
      <c r="M16" s="314"/>
      <c r="O16" s="315"/>
    </row>
    <row r="17" spans="1:15" ht="72.75" customHeight="1">
      <c r="A17" s="49"/>
      <c r="B17" s="1549" t="s">
        <v>531</v>
      </c>
      <c r="C17" s="1550"/>
      <c r="D17" s="821"/>
      <c r="E17" s="822"/>
      <c r="I17" s="316"/>
      <c r="M17" s="316"/>
    </row>
    <row r="18" spans="1:15" ht="18" customHeight="1">
      <c r="A18" s="1548"/>
      <c r="B18" s="1542" t="s">
        <v>501</v>
      </c>
      <c r="C18" s="1543"/>
      <c r="D18" s="823">
        <f>D16+D14</f>
        <v>0</v>
      </c>
      <c r="E18" s="824"/>
      <c r="K18" s="317"/>
      <c r="O18" s="317"/>
    </row>
    <row r="19" spans="1:15" ht="50.1" customHeight="1">
      <c r="A19" s="1548"/>
      <c r="B19" s="1540"/>
      <c r="C19" s="1541"/>
      <c r="D19" s="1538"/>
      <c r="E19" s="1539"/>
    </row>
    <row r="20" spans="1:15" ht="18" customHeight="1">
      <c r="A20" s="51"/>
      <c r="B20" s="52"/>
      <c r="C20" s="52"/>
      <c r="D20" s="53"/>
      <c r="E20" s="53"/>
    </row>
    <row r="21" spans="1:15" ht="21.75" customHeight="1">
      <c r="A21" s="79"/>
      <c r="B21" s="1537"/>
      <c r="C21" s="1537"/>
      <c r="D21" s="1537"/>
      <c r="E21" s="1537"/>
    </row>
    <row r="22" spans="1:15" ht="18" customHeight="1">
      <c r="A22" s="54"/>
      <c r="B22" s="54"/>
      <c r="C22" s="54"/>
      <c r="D22" s="54"/>
      <c r="E22" s="54"/>
    </row>
    <row r="23" spans="1:15" ht="30" customHeight="1">
      <c r="A23" s="54"/>
      <c r="B23" s="54"/>
      <c r="C23" s="39"/>
      <c r="D23" s="54"/>
      <c r="E23" s="54"/>
    </row>
    <row r="24" spans="1:15" ht="30" customHeight="1">
      <c r="A24" s="38" t="s">
        <v>74</v>
      </c>
      <c r="B24" s="122" t="str">
        <f>IF('Sch-1'!B215=0,"", 'Sch-1'!B215)</f>
        <v>--</v>
      </c>
      <c r="C24" s="39" t="s">
        <v>409</v>
      </c>
      <c r="D24" s="115" t="str">
        <f>IF('Sch-1'!M216=0,"",'Sch-1'!M216)</f>
        <v/>
      </c>
      <c r="F24" s="318"/>
    </row>
    <row r="25" spans="1:15" ht="30" customHeight="1">
      <c r="A25" s="38" t="s">
        <v>458</v>
      </c>
      <c r="B25" s="114" t="str">
        <f>IF('Sch-1'!B216=0,"", 'Sch-1'!B216)</f>
        <v/>
      </c>
      <c r="C25" s="39" t="s">
        <v>410</v>
      </c>
      <c r="D25" s="115" t="str">
        <f>IF('Sch-1'!M217=0,"",'Sch-1'!M217)</f>
        <v/>
      </c>
      <c r="F25" s="318"/>
    </row>
    <row r="26" spans="1:15" ht="30" customHeight="1">
      <c r="A26" s="229"/>
      <c r="B26" s="228"/>
      <c r="C26" s="39"/>
      <c r="D26" s="175"/>
      <c r="E26" s="175"/>
      <c r="F26" s="318"/>
    </row>
    <row r="27" spans="1:15" ht="33" customHeight="1">
      <c r="A27" s="229"/>
      <c r="B27" s="228"/>
      <c r="C27" s="230"/>
      <c r="D27" s="259"/>
      <c r="E27" s="256"/>
      <c r="F27" s="318"/>
    </row>
    <row r="28" spans="1:15" ht="21.95" customHeight="1">
      <c r="A28" s="257"/>
      <c r="B28" s="257"/>
      <c r="C28" s="257"/>
      <c r="D28" s="257"/>
      <c r="E28" s="258"/>
    </row>
    <row r="29" spans="1:15" ht="21.95" customHeight="1">
      <c r="A29" s="257"/>
      <c r="B29" s="257"/>
      <c r="C29" s="257"/>
      <c r="D29" s="257"/>
      <c r="E29" s="258"/>
    </row>
    <row r="30" spans="1:15" ht="21.95" customHeight="1">
      <c r="A30" s="257"/>
      <c r="B30" s="257"/>
      <c r="C30" s="257"/>
      <c r="D30" s="257"/>
      <c r="E30" s="258"/>
    </row>
    <row r="31" spans="1:15" ht="21.95" customHeight="1">
      <c r="A31" s="257"/>
      <c r="B31" s="257"/>
      <c r="C31" s="257"/>
      <c r="D31" s="257"/>
      <c r="E31" s="258"/>
    </row>
    <row r="32" spans="1:15" ht="21.95" customHeight="1">
      <c r="A32" s="257"/>
      <c r="B32" s="257"/>
      <c r="C32" s="257"/>
      <c r="D32" s="257"/>
      <c r="E32" s="258"/>
    </row>
    <row r="33" spans="1:5" ht="21.95" customHeight="1">
      <c r="A33" s="257"/>
      <c r="B33" s="257"/>
      <c r="C33" s="257"/>
      <c r="D33" s="257"/>
      <c r="E33" s="258"/>
    </row>
    <row r="34" spans="1:5" ht="24.95" customHeight="1">
      <c r="A34" s="256"/>
      <c r="B34" s="256"/>
      <c r="C34" s="256"/>
      <c r="D34" s="256"/>
      <c r="E34" s="256"/>
    </row>
    <row r="35" spans="1:5" ht="24.95" customHeight="1">
      <c r="A35" s="256"/>
      <c r="B35" s="256"/>
      <c r="C35" s="256"/>
      <c r="D35" s="256"/>
      <c r="E35" s="256"/>
    </row>
    <row r="36" spans="1:5" ht="24.95" customHeight="1">
      <c r="A36" s="256"/>
      <c r="B36" s="256"/>
      <c r="C36" s="256"/>
      <c r="D36" s="256"/>
      <c r="E36" s="256"/>
    </row>
    <row r="37" spans="1:5" ht="24.95" customHeight="1">
      <c r="A37" s="256"/>
      <c r="B37" s="256"/>
      <c r="C37" s="256"/>
      <c r="D37" s="256"/>
      <c r="E37" s="256"/>
    </row>
    <row r="38" spans="1:5" ht="24.95" customHeight="1">
      <c r="A38" s="256"/>
      <c r="B38" s="256"/>
      <c r="C38" s="256"/>
      <c r="D38" s="256"/>
      <c r="E38" s="256"/>
    </row>
    <row r="39" spans="1:5" ht="24.95" customHeight="1">
      <c r="A39" s="256"/>
      <c r="B39" s="256"/>
      <c r="C39" s="256"/>
      <c r="D39" s="256"/>
      <c r="E39" s="256"/>
    </row>
    <row r="40" spans="1:5" ht="24.95" customHeight="1">
      <c r="A40" s="256"/>
      <c r="B40" s="256"/>
      <c r="C40" s="256"/>
      <c r="D40" s="256"/>
      <c r="E40" s="256"/>
    </row>
    <row r="41" spans="1:5" ht="24.95" customHeight="1">
      <c r="A41" s="256"/>
      <c r="B41" s="256"/>
      <c r="C41" s="256"/>
      <c r="D41" s="256"/>
      <c r="E41" s="256"/>
    </row>
    <row r="42" spans="1:5" ht="24.95" customHeight="1">
      <c r="A42" s="256"/>
      <c r="B42" s="256"/>
      <c r="C42" s="256"/>
      <c r="D42" s="256"/>
      <c r="E42" s="256"/>
    </row>
    <row r="43" spans="1:5" ht="24.95" customHeight="1">
      <c r="A43" s="256"/>
      <c r="B43" s="256"/>
      <c r="C43" s="256"/>
      <c r="D43" s="256"/>
      <c r="E43" s="256"/>
    </row>
    <row r="44" spans="1:5" ht="24.95" customHeight="1">
      <c r="A44" s="256"/>
      <c r="B44" s="256"/>
      <c r="C44" s="256"/>
      <c r="D44" s="256"/>
      <c r="E44" s="256"/>
    </row>
    <row r="45" spans="1:5" ht="24.95" customHeight="1">
      <c r="A45" s="256"/>
      <c r="B45" s="256"/>
      <c r="C45" s="256"/>
      <c r="D45" s="256"/>
      <c r="E45" s="256"/>
    </row>
    <row r="46" spans="1:5" ht="24.95" customHeight="1">
      <c r="A46" s="256"/>
      <c r="B46" s="256"/>
      <c r="C46" s="256"/>
      <c r="D46" s="256"/>
      <c r="E46" s="256"/>
    </row>
    <row r="47" spans="1:5" ht="24.95" customHeight="1">
      <c r="A47" s="256"/>
      <c r="B47" s="256"/>
      <c r="C47" s="256"/>
      <c r="D47" s="256"/>
      <c r="E47" s="256"/>
    </row>
    <row r="48" spans="1:5" ht="24.95" customHeight="1">
      <c r="A48" s="256"/>
      <c r="B48" s="256"/>
      <c r="C48" s="256"/>
      <c r="D48" s="256"/>
      <c r="E48" s="256"/>
    </row>
    <row r="49" spans="1:5" ht="24.95" customHeight="1">
      <c r="A49" s="256"/>
      <c r="B49" s="256"/>
      <c r="C49" s="256"/>
      <c r="D49" s="256"/>
      <c r="E49" s="256"/>
    </row>
    <row r="50" spans="1:5" ht="24.95" customHeight="1">
      <c r="A50" s="256"/>
      <c r="B50" s="256"/>
      <c r="C50" s="256"/>
      <c r="D50" s="256"/>
      <c r="E50" s="256"/>
    </row>
    <row r="51" spans="1:5" ht="24.95" customHeight="1">
      <c r="A51" s="256"/>
      <c r="B51" s="256"/>
      <c r="C51" s="256"/>
      <c r="D51" s="256"/>
      <c r="E51" s="256"/>
    </row>
    <row r="52" spans="1:5" ht="24.95" customHeight="1">
      <c r="A52" s="256"/>
      <c r="B52" s="256"/>
      <c r="C52" s="256"/>
      <c r="D52" s="256"/>
      <c r="E52" s="256"/>
    </row>
    <row r="53" spans="1:5" ht="24.95" customHeight="1">
      <c r="A53" s="256"/>
      <c r="B53" s="256"/>
      <c r="C53" s="256"/>
      <c r="D53" s="256"/>
      <c r="E53" s="256"/>
    </row>
    <row r="54" spans="1:5" ht="24.95" customHeight="1">
      <c r="A54" s="256"/>
      <c r="B54" s="256"/>
      <c r="C54" s="256"/>
      <c r="D54" s="256"/>
      <c r="E54" s="256"/>
    </row>
    <row r="55" spans="1:5" ht="24.95" customHeight="1">
      <c r="A55" s="256"/>
      <c r="B55" s="256"/>
      <c r="C55" s="256"/>
      <c r="D55" s="256"/>
      <c r="E55" s="256"/>
    </row>
    <row r="56" spans="1:5" ht="24.9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29E1B411-4326-4E51-98A8-14D37CD45AF7}" showPageBreaks="1" printArea="1" state="hidden" view="pageBreakPreview">
      <selection activeCell="H5" sqref="H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27E77C81-EC16-4D63-8CE6-4CFC97B77DCA}"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s>
  <mergeCells count="19">
    <mergeCell ref="B21:E21"/>
    <mergeCell ref="A18:A19"/>
    <mergeCell ref="B18:C18"/>
    <mergeCell ref="B19:C19"/>
    <mergeCell ref="D19:E19"/>
    <mergeCell ref="A3:E3"/>
    <mergeCell ref="A4:E4"/>
    <mergeCell ref="B8:C8"/>
    <mergeCell ref="B9:C9"/>
    <mergeCell ref="B14:C14"/>
    <mergeCell ref="B10:C10"/>
    <mergeCell ref="B11:C11"/>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2" zoomScale="130" zoomScaleNormal="100" zoomScaleSheetLayoutView="130" workbookViewId="0">
      <selection activeCell="H27" sqref="H27"/>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 No.: 5002001872/TRANSFORMER/DOM/A03-CC CS-4</v>
      </c>
      <c r="B1" s="90"/>
      <c r="C1" s="92"/>
      <c r="D1" s="93" t="s">
        <v>430</v>
      </c>
    </row>
    <row r="2" spans="1:6" ht="18" customHeight="1">
      <c r="A2" s="72"/>
      <c r="B2" s="96"/>
      <c r="C2" s="98"/>
      <c r="D2" s="98"/>
    </row>
    <row r="3" spans="1:6" ht="58.5" customHeight="1">
      <c r="A3" s="1564"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64"/>
      <c r="C3" s="1564"/>
      <c r="D3" s="1564"/>
      <c r="E3" s="56"/>
      <c r="F3" s="56"/>
    </row>
    <row r="4" spans="1:6" ht="21.95" customHeight="1">
      <c r="A4" s="1561" t="s">
        <v>385</v>
      </c>
      <c r="B4" s="1561"/>
      <c r="C4" s="1561"/>
      <c r="D4" s="1561"/>
    </row>
    <row r="5" spans="1:6" ht="18" customHeight="1">
      <c r="A5" s="43"/>
    </row>
    <row r="6" spans="1:6" ht="18" customHeight="1">
      <c r="A6" s="33" t="str">
        <f>'Sch-1'!A4</f>
        <v>Bidder’s Name and Address (Sole Bidder) :</v>
      </c>
      <c r="D6" s="68" t="s">
        <v>397</v>
      </c>
    </row>
    <row r="7" spans="1:6" ht="36" customHeight="1">
      <c r="A7" s="1570" t="str">
        <f>'Sch-1'!A5</f>
        <v/>
      </c>
      <c r="B7" s="1570"/>
      <c r="C7" s="1570"/>
      <c r="D7" s="69" t="str">
        <f>'Sch-1'!M5</f>
        <v>Contracts Services, 3rd Floor</v>
      </c>
    </row>
    <row r="8" spans="1:6" ht="18" customHeight="1">
      <c r="A8" s="45" t="s">
        <v>413</v>
      </c>
      <c r="B8" s="1560" t="str">
        <f>IF('Sch-1'!C6=0, "", 'Sch-1'!C6)</f>
        <v/>
      </c>
      <c r="C8" s="1560"/>
      <c r="D8" s="69" t="str">
        <f>'Sch-1'!M6</f>
        <v>Power Grid Corporation of India Ltd.,</v>
      </c>
    </row>
    <row r="9" spans="1:6" ht="18" customHeight="1">
      <c r="A9" s="45" t="s">
        <v>414</v>
      </c>
      <c r="B9" s="1560" t="str">
        <f>IF('Sch-1'!C7=0, "", 'Sch-1'!C7)</f>
        <v/>
      </c>
      <c r="C9" s="1560"/>
      <c r="D9" s="69" t="str">
        <f>'Sch-1'!M7</f>
        <v>"Saudamini", Plot No.-2</v>
      </c>
    </row>
    <row r="10" spans="1:6" ht="18" customHeight="1">
      <c r="A10" s="46"/>
      <c r="B10" s="1560" t="str">
        <f>IF('Sch-1'!C8=0, "", 'Sch-1'!C8)</f>
        <v/>
      </c>
      <c r="C10" s="1560"/>
      <c r="D10" s="69" t="str">
        <f>'Sch-1'!M8</f>
        <v xml:space="preserve">Sector-29, </v>
      </c>
    </row>
    <row r="11" spans="1:6" ht="18" customHeight="1">
      <c r="A11" s="46"/>
      <c r="B11" s="1560" t="str">
        <f>IF('Sch-1'!C9=0, "", 'Sch-1'!C9)</f>
        <v/>
      </c>
      <c r="C11" s="1560"/>
      <c r="D11" s="69" t="str">
        <f>'Sch-1'!M9</f>
        <v>Gurgaon (Haryana) - 122001</v>
      </c>
    </row>
    <row r="12" spans="1:6" ht="18" customHeight="1">
      <c r="A12" s="57"/>
      <c r="B12" s="57"/>
      <c r="C12" s="57"/>
      <c r="D12" s="70"/>
    </row>
    <row r="13" spans="1:6" ht="21.95" customHeight="1">
      <c r="A13" s="58" t="s">
        <v>379</v>
      </c>
      <c r="B13" s="1558" t="s">
        <v>369</v>
      </c>
      <c r="C13" s="1559"/>
      <c r="D13" s="59" t="s">
        <v>381</v>
      </c>
    </row>
    <row r="14" spans="1:6" ht="21.95" customHeight="1">
      <c r="A14" s="48" t="s">
        <v>382</v>
      </c>
      <c r="B14" s="1568" t="s">
        <v>416</v>
      </c>
      <c r="C14" s="1568"/>
      <c r="D14" s="77">
        <f>'Sch-1'!N209</f>
        <v>0</v>
      </c>
    </row>
    <row r="15" spans="1:6" ht="35.1" customHeight="1">
      <c r="A15" s="60"/>
      <c r="B15" s="1565" t="s">
        <v>386</v>
      </c>
      <c r="C15" s="1566"/>
      <c r="D15" s="50"/>
    </row>
    <row r="16" spans="1:6" ht="21.95" customHeight="1">
      <c r="A16" s="48" t="s">
        <v>383</v>
      </c>
      <c r="B16" s="1568" t="s">
        <v>417</v>
      </c>
      <c r="C16" s="1568"/>
      <c r="D16" s="77">
        <f>'Sch-2'!J210</f>
        <v>0</v>
      </c>
    </row>
    <row r="17" spans="1:6" ht="35.1" customHeight="1">
      <c r="A17" s="60"/>
      <c r="B17" s="1569" t="s">
        <v>529</v>
      </c>
      <c r="C17" s="1566"/>
      <c r="D17" s="50"/>
    </row>
    <row r="18" spans="1:6" ht="21.95" customHeight="1">
      <c r="A18" s="48" t="s">
        <v>384</v>
      </c>
      <c r="B18" s="1568" t="s">
        <v>418</v>
      </c>
      <c r="C18" s="1568"/>
      <c r="D18" s="77">
        <f>'Sch-3 '!P233</f>
        <v>0</v>
      </c>
    </row>
    <row r="19" spans="1:6" ht="30" customHeight="1">
      <c r="A19" s="60"/>
      <c r="B19" s="1565" t="s">
        <v>387</v>
      </c>
      <c r="C19" s="1566"/>
      <c r="D19" s="50"/>
    </row>
    <row r="20" spans="1:6" ht="21.95" customHeight="1">
      <c r="A20" s="48" t="s">
        <v>557</v>
      </c>
      <c r="B20" s="1568" t="s">
        <v>558</v>
      </c>
      <c r="C20" s="1568"/>
      <c r="D20" s="809">
        <f>'Sch-4'!P25</f>
        <v>0</v>
      </c>
    </row>
    <row r="21" spans="1:6" ht="30" customHeight="1">
      <c r="A21" s="60"/>
      <c r="B21" s="1565" t="s">
        <v>388</v>
      </c>
      <c r="C21" s="1566"/>
      <c r="D21" s="50"/>
    </row>
    <row r="22" spans="1:6" ht="21.95" hidden="1" customHeight="1">
      <c r="A22" s="48" t="s">
        <v>537</v>
      </c>
      <c r="B22" s="1568" t="s">
        <v>536</v>
      </c>
      <c r="C22" s="1568"/>
      <c r="D22" s="809">
        <f>'Sch-4b'!P30</f>
        <v>0</v>
      </c>
    </row>
    <row r="23" spans="1:6" ht="44.25" hidden="1" customHeight="1">
      <c r="A23" s="60"/>
      <c r="B23" s="1569" t="s">
        <v>530</v>
      </c>
      <c r="C23" s="1566"/>
      <c r="D23" s="50"/>
    </row>
    <row r="24" spans="1:6" ht="30" customHeight="1">
      <c r="A24" s="48">
        <v>5</v>
      </c>
      <c r="B24" s="1568" t="s">
        <v>433</v>
      </c>
      <c r="C24" s="1568"/>
      <c r="D24" s="77">
        <f>'Sch-5'!D18:E18</f>
        <v>0</v>
      </c>
    </row>
    <row r="25" spans="1:6" ht="34.5" customHeight="1">
      <c r="A25" s="60"/>
      <c r="B25" s="1565" t="s">
        <v>389</v>
      </c>
      <c r="C25" s="1566"/>
      <c r="D25" s="769"/>
    </row>
    <row r="26" spans="1:6" ht="21.95" customHeight="1">
      <c r="A26" s="48" t="s">
        <v>390</v>
      </c>
      <c r="B26" s="1568" t="s">
        <v>434</v>
      </c>
      <c r="C26" s="1568"/>
      <c r="D26" s="293">
        <f>'Sch-7'!M20</f>
        <v>0</v>
      </c>
    </row>
    <row r="27" spans="1:6" ht="35.1" customHeight="1">
      <c r="A27" s="60"/>
      <c r="B27" s="1565" t="s">
        <v>69</v>
      </c>
      <c r="C27" s="1566"/>
      <c r="D27" s="50"/>
    </row>
    <row r="28" spans="1:6" ht="28.5" customHeight="1">
      <c r="A28" s="1548"/>
      <c r="B28" s="1567" t="s">
        <v>391</v>
      </c>
      <c r="C28" s="1567"/>
      <c r="D28" s="78">
        <f>SUM(D14,D16,D18,D20,D24,D26)</f>
        <v>0</v>
      </c>
    </row>
    <row r="29" spans="1:6" ht="30" customHeight="1">
      <c r="A29" s="1548"/>
      <c r="B29" s="1567"/>
      <c r="C29" s="1567"/>
      <c r="D29" s="206"/>
    </row>
    <row r="30" spans="1:6" ht="18.75" customHeight="1">
      <c r="A30" s="85"/>
      <c r="B30" s="86"/>
      <c r="C30" s="86"/>
      <c r="D30" s="87"/>
    </row>
    <row r="31" spans="1:6" ht="27.95" customHeight="1">
      <c r="A31" s="85"/>
      <c r="B31" s="86"/>
      <c r="C31" s="110"/>
      <c r="D31" s="87"/>
    </row>
    <row r="32" spans="1:6" ht="27.95" customHeight="1">
      <c r="A32" s="108" t="s">
        <v>407</v>
      </c>
      <c r="B32" s="124" t="str">
        <f>IF('Sch-1'!B215=0,"", 'Sch-1'!B215)</f>
        <v>--</v>
      </c>
      <c r="C32" s="110" t="s">
        <v>409</v>
      </c>
      <c r="D32" s="120" t="str">
        <f>IF('Sch-1'!M216=0,"",'Sch-1'!M216)</f>
        <v/>
      </c>
      <c r="F32" s="111"/>
    </row>
    <row r="33" spans="1:6" ht="27.95" customHeight="1">
      <c r="A33" s="108" t="s">
        <v>408</v>
      </c>
      <c r="B33" s="124" t="str">
        <f>IF('Sch-1'!B216=0,"", 'Sch-1'!B216)</f>
        <v/>
      </c>
      <c r="C33" s="110" t="s">
        <v>410</v>
      </c>
      <c r="D33" s="120" t="str">
        <f>IF('Sch-1'!M217=0,"",'Sch-1'!M217)</f>
        <v/>
      </c>
      <c r="F33" s="173"/>
    </row>
    <row r="34" spans="1:6" ht="27.9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7F8" sheet="1" formatColumns="0" formatRows="0" selectLockedCells="1"/>
  <customSheetViews>
    <customSheetView guid="{29E1B411-4326-4E51-98A8-14D37CD45AF7}" scale="130" showPageBreaks="1" fitToPage="1" printArea="1" hiddenRows="1" view="pageBreakPreview" topLeftCell="A12">
      <selection activeCell="H27" sqref="H27"/>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27E77C81-EC16-4D63-8CE6-4CFC97B77DCA}" scale="130" showPageBreaks="1" fitToPage="1" printArea="1" hiddenRows="1" view="pageBreakPreview">
      <selection activeCell="G9" sqref="G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s>
  <mergeCells count="24">
    <mergeCell ref="B18:C18"/>
    <mergeCell ref="B16:C16"/>
    <mergeCell ref="A3:D3"/>
    <mergeCell ref="A4:D4"/>
    <mergeCell ref="B13:C13"/>
    <mergeCell ref="B8:C8"/>
    <mergeCell ref="B9:C9"/>
    <mergeCell ref="B11:C11"/>
    <mergeCell ref="B14:C14"/>
    <mergeCell ref="A7:C7"/>
    <mergeCell ref="B10:C10"/>
    <mergeCell ref="B15:C15"/>
    <mergeCell ref="B17:C17"/>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4"/>
  <headerFooter alignWithMargins="0">
    <oddFooter>&amp;R&amp;"Book Antiqua,Bold"&amp;10Schedule-6/ Page &amp;P of &amp;N</oddFooter>
  </headerFooter>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145" zoomScaleNormal="100" zoomScaleSheetLayoutView="145" workbookViewId="0">
      <selection activeCell="F19" sqref="F19"/>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 No.: 5002001872/TRANSFORMER/DOM/A03-CC CS-4</v>
      </c>
      <c r="B1" s="90"/>
      <c r="C1" s="92"/>
      <c r="D1" s="93" t="s">
        <v>67</v>
      </c>
    </row>
    <row r="2" spans="1:6" ht="18" customHeight="1">
      <c r="A2" s="72"/>
      <c r="B2" s="96"/>
      <c r="C2" s="98"/>
      <c r="D2" s="98"/>
    </row>
    <row r="3" spans="1:6" ht="42.75" customHeight="1">
      <c r="A3" s="1571"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71"/>
      <c r="C3" s="1571"/>
      <c r="D3" s="1571"/>
      <c r="E3" s="56"/>
      <c r="F3" s="56"/>
    </row>
    <row r="4" spans="1:6" ht="21.95" customHeight="1">
      <c r="A4" s="1561" t="s">
        <v>385</v>
      </c>
      <c r="B4" s="1561"/>
      <c r="C4" s="1561"/>
      <c r="D4" s="1561"/>
    </row>
    <row r="5" spans="1:6" ht="18" customHeight="1">
      <c r="A5" s="43"/>
    </row>
    <row r="6" spans="1:6" ht="18" customHeight="1">
      <c r="A6" s="33" t="str">
        <f>'Sch-1'!A4</f>
        <v>Bidder’s Name and Address (Sole Bidder) :</v>
      </c>
      <c r="D6" s="68" t="s">
        <v>397</v>
      </c>
    </row>
    <row r="7" spans="1:6" ht="36" customHeight="1">
      <c r="A7" s="1570" t="str">
        <f>'Sch-1'!A5</f>
        <v/>
      </c>
      <c r="B7" s="1570"/>
      <c r="C7" s="1570"/>
      <c r="D7" s="69" t="str">
        <f>'Sch-1'!M5</f>
        <v>Contracts Services, 3rd Floor</v>
      </c>
    </row>
    <row r="8" spans="1:6" ht="18" customHeight="1">
      <c r="A8" s="45" t="s">
        <v>413</v>
      </c>
      <c r="B8" s="1560" t="str">
        <f>IF('Sch-1'!C6=0, "", 'Sch-1'!C6)</f>
        <v/>
      </c>
      <c r="C8" s="1560"/>
      <c r="D8" s="69" t="str">
        <f>'Sch-1'!M6</f>
        <v>Power Grid Corporation of India Ltd.,</v>
      </c>
    </row>
    <row r="9" spans="1:6" ht="18" customHeight="1">
      <c r="A9" s="45" t="s">
        <v>414</v>
      </c>
      <c r="B9" s="1560" t="str">
        <f>IF('Sch-1'!C7=0, "", 'Sch-1'!C7)</f>
        <v/>
      </c>
      <c r="C9" s="1560"/>
      <c r="D9" s="69" t="str">
        <f>'Sch-1'!M7</f>
        <v>"Saudamini", Plot No.-2</v>
      </c>
    </row>
    <row r="10" spans="1:6" ht="18" customHeight="1">
      <c r="A10" s="46"/>
      <c r="B10" s="1560" t="str">
        <f>IF('Sch-1'!C8=0, "", 'Sch-1'!C8)</f>
        <v/>
      </c>
      <c r="C10" s="1560"/>
      <c r="D10" s="69" t="str">
        <f>'Sch-1'!M8</f>
        <v xml:space="preserve">Sector-29, </v>
      </c>
    </row>
    <row r="11" spans="1:6" ht="18" customHeight="1">
      <c r="A11" s="46"/>
      <c r="B11" s="1560" t="str">
        <f>IF('Sch-1'!C9=0, "", 'Sch-1'!C9)</f>
        <v/>
      </c>
      <c r="C11" s="1560"/>
      <c r="D11" s="69" t="str">
        <f>'Sch-1'!M9</f>
        <v>Gurgaon (Haryana) - 122001</v>
      </c>
    </row>
    <row r="12" spans="1:6" ht="18" customHeight="1">
      <c r="A12" s="57"/>
      <c r="B12" s="57"/>
      <c r="C12" s="57"/>
      <c r="D12" s="70"/>
    </row>
    <row r="13" spans="1:6" ht="21.95" customHeight="1">
      <c r="A13" s="58" t="s">
        <v>379</v>
      </c>
      <c r="B13" s="1558" t="s">
        <v>369</v>
      </c>
      <c r="C13" s="1559"/>
      <c r="D13" s="59" t="s">
        <v>381</v>
      </c>
    </row>
    <row r="14" spans="1:6" ht="21.95" customHeight="1">
      <c r="A14" s="48" t="s">
        <v>382</v>
      </c>
      <c r="B14" s="1568" t="s">
        <v>416</v>
      </c>
      <c r="C14" s="1568"/>
      <c r="D14" s="77">
        <f>'Sch-1'!N207*(1-Discount!K18)+(1-Discount!K23)*'Sch-1'!N208</f>
        <v>0</v>
      </c>
    </row>
    <row r="15" spans="1:6" ht="35.1" customHeight="1">
      <c r="A15" s="60"/>
      <c r="B15" s="1565" t="s">
        <v>386</v>
      </c>
      <c r="C15" s="1566"/>
      <c r="D15" s="50"/>
    </row>
    <row r="16" spans="1:6" ht="21.95" customHeight="1">
      <c r="A16" s="48" t="s">
        <v>383</v>
      </c>
      <c r="B16" s="1568" t="s">
        <v>417</v>
      </c>
      <c r="C16" s="1568"/>
      <c r="D16" s="77">
        <f>'Sch-6'!D16*(1-Discount!K19)</f>
        <v>0</v>
      </c>
    </row>
    <row r="17" spans="1:6" ht="35.1" customHeight="1">
      <c r="A17" s="60"/>
      <c r="B17" s="1569" t="s">
        <v>529</v>
      </c>
      <c r="C17" s="1566"/>
      <c r="D17" s="50"/>
    </row>
    <row r="18" spans="1:6" ht="21.95" customHeight="1">
      <c r="A18" s="48" t="s">
        <v>384</v>
      </c>
      <c r="B18" s="1568" t="s">
        <v>418</v>
      </c>
      <c r="C18" s="1568"/>
      <c r="D18" s="77">
        <f>'Sch-6'!D18*(1-Discount!K20)</f>
        <v>0</v>
      </c>
    </row>
    <row r="19" spans="1:6" ht="30" customHeight="1">
      <c r="A19" s="60"/>
      <c r="B19" s="1565" t="s">
        <v>387</v>
      </c>
      <c r="C19" s="1566"/>
      <c r="D19" s="50"/>
    </row>
    <row r="20" spans="1:6" ht="21.95" customHeight="1">
      <c r="A20" s="48" t="s">
        <v>557</v>
      </c>
      <c r="B20" s="1568" t="s">
        <v>558</v>
      </c>
      <c r="C20" s="1568"/>
      <c r="D20" s="293">
        <f>'Sch-6'!D20*(1-Discount!K21)</f>
        <v>0</v>
      </c>
    </row>
    <row r="21" spans="1:6" ht="30" customHeight="1">
      <c r="A21" s="60"/>
      <c r="B21" s="1565" t="s">
        <v>388</v>
      </c>
      <c r="C21" s="1566"/>
      <c r="D21" s="50"/>
    </row>
    <row r="22" spans="1:6" ht="21.95" hidden="1" customHeight="1">
      <c r="A22" s="48" t="s">
        <v>537</v>
      </c>
      <c r="B22" s="1568" t="s">
        <v>536</v>
      </c>
      <c r="C22" s="1568"/>
      <c r="D22" s="293">
        <f>'Sch-6'!D22*(1-Discount!K22)</f>
        <v>0</v>
      </c>
    </row>
    <row r="23" spans="1:6" ht="38.25" hidden="1" customHeight="1">
      <c r="A23" s="60"/>
      <c r="B23" s="1569" t="s">
        <v>530</v>
      </c>
      <c r="C23" s="1566"/>
      <c r="D23" s="50"/>
    </row>
    <row r="24" spans="1:6" ht="30" customHeight="1">
      <c r="A24" s="48">
        <v>5</v>
      </c>
      <c r="B24" s="1568" t="s">
        <v>433</v>
      </c>
      <c r="C24" s="1568"/>
      <c r="D24" s="77">
        <f>'Sch-5 Dis'!D18</f>
        <v>0</v>
      </c>
    </row>
    <row r="25" spans="1:6" ht="51" customHeight="1">
      <c r="A25" s="60"/>
      <c r="B25" s="1565" t="s">
        <v>389</v>
      </c>
      <c r="C25" s="1566"/>
      <c r="D25" s="292"/>
    </row>
    <row r="26" spans="1:6" ht="21.95" customHeight="1">
      <c r="A26" s="48" t="s">
        <v>390</v>
      </c>
      <c r="B26" s="1568" t="s">
        <v>434</v>
      </c>
      <c r="C26" s="1568"/>
      <c r="D26" s="293">
        <f>'Sch-6'!D26*(1-Discount!K23)</f>
        <v>0</v>
      </c>
    </row>
    <row r="27" spans="1:6" ht="35.1" customHeight="1">
      <c r="A27" s="60"/>
      <c r="B27" s="1565" t="s">
        <v>69</v>
      </c>
      <c r="C27" s="1566"/>
      <c r="D27" s="50"/>
    </row>
    <row r="28" spans="1:6" ht="28.5" customHeight="1">
      <c r="A28" s="1548"/>
      <c r="B28" s="1567" t="s">
        <v>391</v>
      </c>
      <c r="C28" s="1567"/>
      <c r="D28" s="78">
        <f>SUM(D14,D16,D18,D20,D24,D26)</f>
        <v>0</v>
      </c>
    </row>
    <row r="29" spans="1:6" ht="25.5" customHeight="1">
      <c r="A29" s="1548"/>
      <c r="B29" s="1567"/>
      <c r="C29" s="1567"/>
      <c r="D29" s="206"/>
    </row>
    <row r="30" spans="1:6" ht="18.75" customHeight="1">
      <c r="A30" s="85"/>
      <c r="B30" s="86"/>
      <c r="C30" s="86"/>
      <c r="D30" s="87"/>
    </row>
    <row r="31" spans="1:6" ht="27.95" customHeight="1">
      <c r="A31" s="85"/>
      <c r="B31" s="86"/>
      <c r="C31" s="110"/>
      <c r="D31" s="87"/>
    </row>
    <row r="32" spans="1:6" ht="27.95" customHeight="1">
      <c r="A32" s="108" t="s">
        <v>407</v>
      </c>
      <c r="B32" s="124" t="str">
        <f>IF('Sch-1'!B215=0,"", 'Sch-1'!B215)</f>
        <v>--</v>
      </c>
      <c r="C32" s="110" t="s">
        <v>409</v>
      </c>
      <c r="D32" s="120" t="str">
        <f>IF('Sch-1'!M216=0,"",'Sch-1'!M216)</f>
        <v/>
      </c>
      <c r="F32" s="111"/>
    </row>
    <row r="33" spans="1:6" ht="27.95" customHeight="1">
      <c r="A33" s="108" t="s">
        <v>408</v>
      </c>
      <c r="B33" s="124" t="str">
        <f>IF('Sch-1'!B216=0,"", 'Sch-1'!B216)</f>
        <v/>
      </c>
      <c r="C33" s="110" t="s">
        <v>410</v>
      </c>
      <c r="D33" s="120" t="str">
        <f>IF('Sch-1'!M217=0,"",'Sch-1'!M217)</f>
        <v/>
      </c>
      <c r="F33" s="173"/>
    </row>
    <row r="34" spans="1:6" ht="27.9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7F8" sheet="1" formatColumns="0" formatRows="0" selectLockedCells="1"/>
  <customSheetViews>
    <customSheetView guid="{29E1B411-4326-4E51-98A8-14D37CD45AF7}" scale="145" showPageBreaks="1" printArea="1" hiddenRows="1" view="pageBreakPreview">
      <selection activeCell="F19" sqref="F19"/>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27E77C81-EC16-4D63-8CE6-4CFC97B77DCA}" scale="145" showPageBreaks="1" printArea="1" hiddenRows="1" view="pageBreakPreview">
      <selection activeCell="H7" sqref="H7"/>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8:C18"/>
    <mergeCell ref="B19:C19"/>
    <mergeCell ref="B14:C14"/>
    <mergeCell ref="B15:C15"/>
    <mergeCell ref="B16:C16"/>
    <mergeCell ref="B17:C17"/>
    <mergeCell ref="B13:C13"/>
    <mergeCell ref="B9:C9"/>
    <mergeCell ref="B10:C10"/>
    <mergeCell ref="A3:D3"/>
    <mergeCell ref="A4:D4"/>
    <mergeCell ref="A7:C7"/>
    <mergeCell ref="B8:C8"/>
    <mergeCell ref="B11:C11"/>
  </mergeCells>
  <phoneticPr fontId="30" type="noConversion"/>
  <printOptions horizontalCentered="1"/>
  <pageMargins left="0.5" right="0.38" top="0.56999999999999995" bottom="0.48" header="0.38" footer="0.24"/>
  <pageSetup paperSize="9" fitToHeight="0" orientation="portrait" r:id="rId21"/>
  <headerFooter alignWithMargins="0">
    <oddFooter>&amp;R&amp;"Book Antiqua,Bold"&amp;10Schedule-6/ Page &amp;P of &amp;N</oddFooter>
  </headerFooter>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N21" sqref="N21"/>
    </sheetView>
  </sheetViews>
  <sheetFormatPr defaultRowHeight="16.5"/>
  <cols>
    <col min="1" max="8" width="11.375" style="470" customWidth="1"/>
    <col min="9" max="9" width="31.375" style="471" customWidth="1"/>
    <col min="10" max="10" width="7.625" style="471" customWidth="1"/>
    <col min="11" max="11" width="10.25" style="471" customWidth="1"/>
    <col min="12" max="12" width="15.375" style="471" customWidth="1"/>
    <col min="13" max="13" width="15.75" style="471" customWidth="1"/>
    <col min="14" max="14" width="23.625" style="296" customWidth="1"/>
    <col min="15" max="15" width="9" style="462" customWidth="1"/>
    <col min="16" max="16" width="0" style="203" hidden="1" customWidth="1"/>
    <col min="17" max="17" width="18.5" style="203" hidden="1" customWidth="1"/>
    <col min="18" max="18" width="34.25" style="203" hidden="1" customWidth="1"/>
    <col min="19" max="32" width="9" style="203"/>
    <col min="33" max="33" width="0" style="254" hidden="1" customWidth="1"/>
    <col min="34" max="34" width="13.875" style="254" hidden="1" customWidth="1"/>
    <col min="35" max="35" width="13.625" style="254" hidden="1" customWidth="1"/>
    <col min="36" max="36" width="21.37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 No.: 5002001872/TRANSFORMER/DOM/A03-CC CS-4</v>
      </c>
      <c r="B1" s="89"/>
      <c r="C1" s="89"/>
      <c r="D1" s="89"/>
      <c r="E1" s="89"/>
      <c r="F1" s="89"/>
      <c r="G1" s="89"/>
      <c r="H1" s="89"/>
      <c r="I1" s="90"/>
      <c r="J1" s="91"/>
      <c r="K1" s="91"/>
      <c r="L1" s="91"/>
      <c r="M1" s="93" t="s">
        <v>443</v>
      </c>
    </row>
    <row r="2" spans="1:48" ht="3" customHeight="1">
      <c r="A2" s="464"/>
      <c r="B2" s="464"/>
      <c r="C2" s="464"/>
      <c r="D2" s="464"/>
      <c r="E2" s="464"/>
      <c r="F2" s="464"/>
      <c r="G2" s="464"/>
      <c r="H2" s="464"/>
      <c r="I2" s="465"/>
      <c r="J2" s="466"/>
      <c r="K2" s="466"/>
      <c r="L2" s="466"/>
      <c r="M2" s="466"/>
    </row>
    <row r="3" spans="1:48" ht="67.5" customHeight="1">
      <c r="A3" s="1590"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90"/>
      <c r="C3" s="1590"/>
      <c r="D3" s="1590"/>
      <c r="E3" s="1590"/>
      <c r="F3" s="1590"/>
      <c r="G3" s="1590"/>
      <c r="H3" s="1590"/>
      <c r="I3" s="1590"/>
      <c r="J3" s="1590"/>
      <c r="K3" s="1590"/>
      <c r="L3" s="1590"/>
      <c r="M3" s="1590"/>
      <c r="N3" s="1590"/>
      <c r="AG3" s="260" t="s">
        <v>343</v>
      </c>
      <c r="AI3" s="250">
        <f>IF(ISERROR(#REF!/('Sch-6'!D14+'Sch-6'!D16+'Sch-6'!D18)),0,#REF!/( 'Sch-6'!D14+'Sch-6'!D16+'Sch-6'!D18))</f>
        <v>0</v>
      </c>
    </row>
    <row r="4" spans="1:48" ht="21.95" customHeight="1">
      <c r="A4" s="1517" t="s">
        <v>24</v>
      </c>
      <c r="B4" s="1517"/>
      <c r="C4" s="1517"/>
      <c r="D4" s="1517"/>
      <c r="E4" s="1517"/>
      <c r="F4" s="1517"/>
      <c r="G4" s="1517"/>
      <c r="H4" s="1517"/>
      <c r="I4" s="1517"/>
      <c r="J4" s="1517"/>
      <c r="K4" s="1517"/>
      <c r="L4" s="1517"/>
      <c r="M4" s="1517"/>
      <c r="N4" s="1517"/>
      <c r="AG4" s="260" t="s">
        <v>344</v>
      </c>
      <c r="AI4" s="250" t="e">
        <f>#REF!</f>
        <v>#REF!</v>
      </c>
    </row>
    <row r="5" spans="1:48" ht="18.600000000000001" customHeight="1">
      <c r="A5" s="76"/>
      <c r="B5" s="76"/>
      <c r="C5" s="76"/>
      <c r="D5" s="76"/>
      <c r="E5" s="76"/>
      <c r="F5" s="76"/>
      <c r="G5" s="76"/>
      <c r="H5" s="76"/>
      <c r="I5" s="117"/>
      <c r="J5" s="117"/>
      <c r="K5" s="117"/>
      <c r="L5" s="117"/>
      <c r="M5" s="117"/>
      <c r="AG5" s="260" t="s">
        <v>351</v>
      </c>
      <c r="AI5" s="250">
        <f>IF(ISERROR(#REF!/#REF!),0,#REF! /#REF!)</f>
        <v>0</v>
      </c>
    </row>
    <row r="6" spans="1:48" ht="27.95" customHeight="1">
      <c r="A6" s="33" t="str">
        <f>'Sch-1'!A4</f>
        <v>Bidder’s Name and Address (Sole Bidder) :</v>
      </c>
      <c r="B6" s="33"/>
      <c r="C6" s="33"/>
      <c r="D6" s="33"/>
      <c r="E6" s="33"/>
      <c r="F6" s="33"/>
      <c r="G6" s="33"/>
      <c r="H6" s="33"/>
      <c r="I6" s="44"/>
      <c r="J6" s="44"/>
      <c r="K6" s="661" t="s">
        <v>397</v>
      </c>
      <c r="M6" s="44"/>
      <c r="N6" s="297"/>
      <c r="AG6" s="260" t="s">
        <v>352</v>
      </c>
      <c r="AI6" s="250" t="e">
        <f>#REF!</f>
        <v>#REF!</v>
      </c>
    </row>
    <row r="7" spans="1:48" ht="36" customHeight="1">
      <c r="A7" s="1577" t="str">
        <f>'Sch-1'!A5</f>
        <v/>
      </c>
      <c r="B7" s="1577"/>
      <c r="C7" s="1577"/>
      <c r="D7" s="1577"/>
      <c r="E7" s="1577"/>
      <c r="F7" s="1577"/>
      <c r="G7" s="1577"/>
      <c r="H7" s="1577"/>
      <c r="I7" s="1577"/>
      <c r="J7" s="1577"/>
      <c r="K7" s="99" t="str">
        <f>'Sch-1'!M5</f>
        <v>Contracts Services, 3rd Floor</v>
      </c>
      <c r="M7" s="573"/>
      <c r="N7" s="297"/>
      <c r="AG7" s="260" t="s">
        <v>347</v>
      </c>
      <c r="AI7" s="250" t="e">
        <f>SUM(AI3:AI6)</f>
        <v>#REF!</v>
      </c>
    </row>
    <row r="8" spans="1:48" ht="27.95" customHeight="1">
      <c r="A8" s="45" t="s">
        <v>413</v>
      </c>
      <c r="B8" s="45"/>
      <c r="C8" s="45"/>
      <c r="D8" s="45"/>
      <c r="E8" s="45"/>
      <c r="F8" s="45"/>
      <c r="G8" s="45"/>
      <c r="H8" s="45"/>
      <c r="I8" s="1560" t="str">
        <f>IF('Sch-1'!C6=0, "", 'Sch-1'!C6)</f>
        <v/>
      </c>
      <c r="J8" s="1560"/>
      <c r="K8" s="99" t="str">
        <f>'Sch-1'!M6</f>
        <v>Power Grid Corporation of India Ltd.,</v>
      </c>
      <c r="M8" s="571"/>
      <c r="N8" s="297"/>
    </row>
    <row r="9" spans="1:48" ht="27.95" customHeight="1">
      <c r="A9" s="45" t="s">
        <v>414</v>
      </c>
      <c r="B9" s="45"/>
      <c r="C9" s="45"/>
      <c r="D9" s="45"/>
      <c r="E9" s="45"/>
      <c r="F9" s="45"/>
      <c r="G9" s="45"/>
      <c r="H9" s="45"/>
      <c r="I9" s="1560" t="str">
        <f>IF('Sch-1'!C7=0, "", 'Sch-1'!C7)</f>
        <v/>
      </c>
      <c r="J9" s="1560"/>
      <c r="K9" s="99" t="str">
        <f>'Sch-1'!M7</f>
        <v>"Saudamini", Plot No.-2</v>
      </c>
      <c r="M9" s="571"/>
      <c r="N9" s="297"/>
    </row>
    <row r="10" spans="1:48" ht="27.95" customHeight="1">
      <c r="A10" s="467"/>
      <c r="B10" s="467"/>
      <c r="C10" s="467"/>
      <c r="D10" s="467"/>
      <c r="E10" s="467"/>
      <c r="F10" s="467"/>
      <c r="G10" s="467"/>
      <c r="H10" s="467"/>
      <c r="I10" s="1593" t="str">
        <f>IF('Sch-1'!C8=0, "", 'Sch-1'!C8)</f>
        <v/>
      </c>
      <c r="J10" s="1593"/>
      <c r="K10" s="99" t="str">
        <f>'Sch-1'!M8</f>
        <v xml:space="preserve">Sector-29, </v>
      </c>
      <c r="M10" s="468"/>
      <c r="N10" s="297"/>
      <c r="AG10" s="260" t="s">
        <v>278</v>
      </c>
      <c r="AI10" s="262">
        <f>'Sch-1'!AB8</f>
        <v>0</v>
      </c>
    </row>
    <row r="11" spans="1:48" ht="27.95" customHeight="1">
      <c r="A11" s="467"/>
      <c r="B11" s="467"/>
      <c r="C11" s="467"/>
      <c r="D11" s="467"/>
      <c r="E11" s="467"/>
      <c r="F11" s="467"/>
      <c r="G11" s="467"/>
      <c r="H11" s="467"/>
      <c r="I11" s="1593" t="str">
        <f>IF('Sch-1'!C9=0, "", 'Sch-1'!C9)</f>
        <v/>
      </c>
      <c r="J11" s="1593"/>
      <c r="K11" s="99" t="str">
        <f>'Sch-1'!M9</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7.95" customHeight="1" thickBot="1">
      <c r="A13" s="1594" t="s">
        <v>474</v>
      </c>
      <c r="B13" s="1594"/>
      <c r="C13" s="1594"/>
      <c r="D13" s="1594"/>
      <c r="E13" s="1594"/>
      <c r="F13" s="1594"/>
      <c r="G13" s="1594"/>
      <c r="H13" s="1594"/>
      <c r="I13" s="1594"/>
      <c r="J13" s="1594"/>
      <c r="K13" s="1594"/>
      <c r="L13" s="1594"/>
      <c r="M13" s="1594"/>
      <c r="N13" s="768"/>
      <c r="O13" s="767"/>
      <c r="P13" s="767"/>
      <c r="Q13" s="767"/>
      <c r="R13" s="767"/>
      <c r="S13" s="767"/>
      <c r="T13" s="767"/>
      <c r="AJ13" s="254"/>
    </row>
    <row r="14" spans="1:48" ht="157.5">
      <c r="A14" s="878" t="s">
        <v>435</v>
      </c>
      <c r="B14" s="879" t="s">
        <v>514</v>
      </c>
      <c r="C14" s="879" t="s">
        <v>525</v>
      </c>
      <c r="D14" s="880" t="s">
        <v>526</v>
      </c>
      <c r="E14" s="856" t="s">
        <v>486</v>
      </c>
      <c r="F14" s="856" t="s">
        <v>513</v>
      </c>
      <c r="G14" s="856" t="s">
        <v>487</v>
      </c>
      <c r="H14" s="856" t="s">
        <v>512</v>
      </c>
      <c r="I14" s="881" t="s">
        <v>373</v>
      </c>
      <c r="J14" s="881" t="s">
        <v>354</v>
      </c>
      <c r="K14" s="881" t="s">
        <v>355</v>
      </c>
      <c r="L14" s="881" t="s">
        <v>64</v>
      </c>
      <c r="M14" s="882" t="s">
        <v>374</v>
      </c>
      <c r="N14" s="864" t="s">
        <v>510</v>
      </c>
      <c r="O14" s="767"/>
      <c r="P14" s="767"/>
      <c r="Q14" s="833" t="s">
        <v>545</v>
      </c>
      <c r="R14" s="833" t="s">
        <v>495</v>
      </c>
      <c r="S14" s="767"/>
      <c r="T14" s="767"/>
      <c r="AH14" s="1575" t="s">
        <v>279</v>
      </c>
      <c r="AI14" s="1575"/>
      <c r="AJ14" s="294" t="s">
        <v>287</v>
      </c>
      <c r="AK14" s="1575" t="s">
        <v>280</v>
      </c>
      <c r="AL14" s="1575"/>
    </row>
    <row r="15" spans="1:48" s="846" customFormat="1">
      <c r="A15" s="883">
        <v>1</v>
      </c>
      <c r="B15" s="883">
        <v>2</v>
      </c>
      <c r="C15" s="883">
        <v>3</v>
      </c>
      <c r="D15" s="883">
        <v>4</v>
      </c>
      <c r="E15" s="884">
        <v>5</v>
      </c>
      <c r="F15" s="884">
        <v>6</v>
      </c>
      <c r="G15" s="884">
        <v>7</v>
      </c>
      <c r="H15" s="884">
        <v>8</v>
      </c>
      <c r="I15" s="881">
        <v>9</v>
      </c>
      <c r="J15" s="881">
        <v>10</v>
      </c>
      <c r="K15" s="881">
        <v>11</v>
      </c>
      <c r="L15" s="881">
        <v>12</v>
      </c>
      <c r="M15" s="882" t="s">
        <v>527</v>
      </c>
      <c r="N15" s="871">
        <v>14</v>
      </c>
      <c r="O15" s="842"/>
      <c r="P15" s="842"/>
      <c r="Q15" s="801"/>
      <c r="R15" s="816"/>
      <c r="S15" s="842"/>
      <c r="T15" s="842"/>
      <c r="U15" s="843"/>
      <c r="V15" s="843"/>
      <c r="W15" s="843"/>
      <c r="X15" s="843"/>
      <c r="Y15" s="843"/>
      <c r="Z15" s="843"/>
      <c r="AA15" s="843"/>
      <c r="AB15" s="843"/>
      <c r="AC15" s="843"/>
      <c r="AD15" s="843"/>
      <c r="AE15" s="843"/>
      <c r="AF15" s="843"/>
      <c r="AG15" s="844"/>
      <c r="AH15" s="830"/>
      <c r="AI15" s="830"/>
      <c r="AJ15" s="294"/>
      <c r="AK15" s="830"/>
      <c r="AL15" s="830"/>
      <c r="AM15" s="843"/>
      <c r="AN15" s="843"/>
      <c r="AO15" s="843"/>
      <c r="AP15" s="843"/>
      <c r="AQ15" s="843"/>
      <c r="AR15" s="843"/>
      <c r="AS15" s="845"/>
      <c r="AT15" s="845"/>
      <c r="AU15" s="845"/>
      <c r="AV15" s="845"/>
    </row>
    <row r="16" spans="1:48" s="846" customFormat="1">
      <c r="A16" s="893" t="s">
        <v>341</v>
      </c>
      <c r="B16" s="1586"/>
      <c r="C16" s="1587"/>
      <c r="D16" s="1587"/>
      <c r="E16" s="1587"/>
      <c r="F16" s="1587"/>
      <c r="G16" s="1587"/>
      <c r="H16" s="1587"/>
      <c r="I16" s="1587"/>
      <c r="J16" s="1587"/>
      <c r="K16" s="1587"/>
      <c r="L16" s="1587"/>
      <c r="M16" s="1587"/>
      <c r="N16" s="1588"/>
      <c r="O16" s="842"/>
      <c r="P16" s="842"/>
      <c r="Q16" s="801"/>
      <c r="R16" s="816"/>
      <c r="S16" s="842"/>
      <c r="T16" s="842"/>
      <c r="U16" s="843"/>
      <c r="V16" s="843"/>
      <c r="W16" s="843"/>
      <c r="X16" s="843"/>
      <c r="Y16" s="843"/>
      <c r="Z16" s="843"/>
      <c r="AA16" s="843"/>
      <c r="AB16" s="843"/>
      <c r="AC16" s="843"/>
      <c r="AD16" s="843"/>
      <c r="AE16" s="843"/>
      <c r="AF16" s="843"/>
      <c r="AG16" s="844"/>
      <c r="AH16" s="830"/>
      <c r="AI16" s="830"/>
      <c r="AJ16" s="294"/>
      <c r="AK16" s="830"/>
      <c r="AL16" s="830"/>
      <c r="AM16" s="843"/>
      <c r="AN16" s="843"/>
      <c r="AO16" s="843"/>
      <c r="AP16" s="843"/>
      <c r="AQ16" s="843"/>
      <c r="AR16" s="843"/>
      <c r="AS16" s="845"/>
      <c r="AT16" s="845"/>
      <c r="AU16" s="845"/>
      <c r="AV16" s="845"/>
    </row>
    <row r="17" spans="1:48" s="577" customFormat="1" hidden="1">
      <c r="A17" s="794">
        <v>1</v>
      </c>
      <c r="B17" s="849"/>
      <c r="C17" s="849"/>
      <c r="D17" s="849"/>
      <c r="E17" s="794"/>
      <c r="F17" s="815"/>
      <c r="G17" s="810"/>
      <c r="H17" s="817"/>
      <c r="I17" s="795"/>
      <c r="J17" s="669"/>
      <c r="K17" s="670"/>
      <c r="L17" s="666"/>
      <c r="M17" s="665" t="str">
        <f>IF(L17=0, "Included", IF(ISERROR(K17*L17), L17, K17*L17))</f>
        <v>Included</v>
      </c>
      <c r="N17" s="886">
        <f>R17</f>
        <v>0</v>
      </c>
      <c r="O17" s="686"/>
      <c r="P17" s="686"/>
      <c r="Q17" s="801">
        <f>IF(M17="Included",0,M17)</f>
        <v>0</v>
      </c>
      <c r="R17" s="816">
        <f>IF(H17="", G17*Q17,H17*Q17)</f>
        <v>0</v>
      </c>
      <c r="S17" s="686"/>
      <c r="T17" s="686"/>
    </row>
    <row r="18" spans="1:48" s="577" customFormat="1" hidden="1">
      <c r="A18" s="794">
        <v>2</v>
      </c>
      <c r="B18" s="849"/>
      <c r="C18" s="849"/>
      <c r="D18" s="849"/>
      <c r="E18" s="794"/>
      <c r="F18" s="815"/>
      <c r="G18" s="810"/>
      <c r="H18" s="817"/>
      <c r="I18" s="795"/>
      <c r="J18" s="669"/>
      <c r="K18" s="670"/>
      <c r="L18" s="666"/>
      <c r="M18" s="665" t="str">
        <f>IF(L18=0, "Included", IF(ISERROR(K18*L18), L18, K18*L18))</f>
        <v>Included</v>
      </c>
      <c r="N18" s="886">
        <f>R18</f>
        <v>0</v>
      </c>
      <c r="O18" s="686"/>
      <c r="P18" s="686"/>
      <c r="Q18" s="801">
        <f>IF(M18="Included",0,M18)</f>
        <v>0</v>
      </c>
      <c r="R18" s="816">
        <f>IF(H18="", G18*Q18,H18*Q18)</f>
        <v>0</v>
      </c>
      <c r="S18" s="686"/>
      <c r="T18" s="686"/>
    </row>
    <row r="19" spans="1:48" ht="45" customHeight="1">
      <c r="A19" s="467"/>
      <c r="B19" s="467"/>
      <c r="C19" s="467"/>
      <c r="D19" s="467"/>
      <c r="E19" s="467"/>
      <c r="F19" s="1589" t="s">
        <v>553</v>
      </c>
      <c r="G19" s="1589"/>
      <c r="H19" s="1589"/>
      <c r="I19" s="1589"/>
      <c r="J19" s="1589"/>
      <c r="K19" s="1589"/>
      <c r="L19" s="1589"/>
      <c r="M19" s="468"/>
      <c r="N19" s="766"/>
      <c r="O19" s="767"/>
      <c r="P19" s="767"/>
      <c r="Q19" s="767"/>
      <c r="R19" s="767"/>
      <c r="S19" s="767"/>
      <c r="T19" s="767"/>
      <c r="AG19" s="260"/>
      <c r="AI19" s="250"/>
    </row>
    <row r="20" spans="1:48" s="577" customFormat="1" ht="24.75" customHeight="1">
      <c r="A20" s="1580"/>
      <c r="B20" s="1581"/>
      <c r="C20" s="1581"/>
      <c r="D20" s="1581"/>
      <c r="E20" s="1581"/>
      <c r="F20" s="1581"/>
      <c r="G20" s="1581"/>
      <c r="H20" s="1582"/>
      <c r="I20" s="887" t="s">
        <v>473</v>
      </c>
      <c r="J20" s="887"/>
      <c r="K20" s="887"/>
      <c r="L20" s="887"/>
      <c r="M20" s="888">
        <f>SUM(M17:M18)</f>
        <v>0</v>
      </c>
      <c r="N20" s="889"/>
      <c r="O20" s="686"/>
      <c r="P20" s="686"/>
      <c r="Q20" s="686"/>
      <c r="R20" s="686"/>
      <c r="S20" s="686"/>
      <c r="T20" s="686"/>
    </row>
    <row r="21" spans="1:48" ht="36" customHeight="1">
      <c r="A21" s="1583"/>
      <c r="B21" s="1584"/>
      <c r="C21" s="1584"/>
      <c r="D21" s="1584"/>
      <c r="E21" s="1584"/>
      <c r="F21" s="1584"/>
      <c r="G21" s="1584"/>
      <c r="H21" s="1585"/>
      <c r="I21" s="890" t="s">
        <v>510</v>
      </c>
      <c r="J21" s="890"/>
      <c r="K21" s="890"/>
      <c r="L21" s="890"/>
      <c r="M21" s="890"/>
      <c r="N21" s="888">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578"/>
      <c r="K22" s="1578"/>
      <c r="L22" s="1578"/>
      <c r="M22" s="1578"/>
      <c r="AH22" s="295"/>
      <c r="AI22" s="264"/>
      <c r="AJ22" s="254"/>
      <c r="AM22" s="463"/>
      <c r="AN22" s="463"/>
      <c r="AO22" s="463"/>
      <c r="AP22" s="463"/>
      <c r="AQ22" s="463"/>
      <c r="AR22" s="463"/>
      <c r="AS22" s="463"/>
      <c r="AT22" s="463"/>
      <c r="AU22" s="463"/>
      <c r="AV22" s="463"/>
    </row>
    <row r="23" spans="1:48" ht="31.5" customHeight="1">
      <c r="A23" s="108" t="s">
        <v>407</v>
      </c>
      <c r="B23" s="124" t="str">
        <f>'Sch-1'!B215</f>
        <v>--</v>
      </c>
      <c r="C23" s="108"/>
      <c r="D23" s="108"/>
      <c r="F23" s="108"/>
      <c r="G23" s="108"/>
      <c r="H23" s="108"/>
      <c r="J23" s="1578" t="str">
        <f>"Printed Name   : " &amp; 'Sch-1'!M216</f>
        <v xml:space="preserve">Printed Name   : </v>
      </c>
      <c r="K23" s="1578"/>
      <c r="L23" s="1578"/>
      <c r="M23" s="1578"/>
      <c r="AJ23" s="254"/>
      <c r="AM23" s="463"/>
      <c r="AN23" s="463"/>
      <c r="AO23" s="463"/>
      <c r="AP23" s="463"/>
      <c r="AQ23" s="463"/>
      <c r="AR23" s="463"/>
      <c r="AS23" s="463"/>
      <c r="AT23" s="463"/>
      <c r="AU23" s="463"/>
      <c r="AV23" s="463"/>
    </row>
    <row r="24" spans="1:48" ht="27.75" customHeight="1">
      <c r="A24" s="108" t="s">
        <v>408</v>
      </c>
      <c r="B24" s="120" t="str">
        <f>'Sch-1'!B216</f>
        <v/>
      </c>
      <c r="C24" s="108"/>
      <c r="D24" s="108"/>
      <c r="F24" s="108"/>
      <c r="G24" s="108"/>
      <c r="H24" s="108"/>
      <c r="J24" s="1578" t="str">
        <f>"Designation      : " &amp; 'Sch-1'!M217</f>
        <v xml:space="preserve">Designation      : </v>
      </c>
      <c r="K24" s="1578"/>
      <c r="L24" s="1578"/>
      <c r="M24" s="1578"/>
      <c r="AJ24" s="254"/>
      <c r="AM24" s="463"/>
      <c r="AN24" s="463"/>
      <c r="AO24" s="463"/>
      <c r="AP24" s="463"/>
      <c r="AQ24" s="463"/>
      <c r="AR24" s="463"/>
      <c r="AS24" s="463"/>
      <c r="AT24" s="463"/>
      <c r="AU24" s="463"/>
      <c r="AV24" s="463"/>
    </row>
    <row r="25" spans="1:48" ht="36.75" customHeight="1">
      <c r="A25" s="121" t="s">
        <v>68</v>
      </c>
      <c r="B25" s="121"/>
      <c r="C25" s="121"/>
      <c r="D25" s="121"/>
      <c r="E25" s="1579" t="s">
        <v>376</v>
      </c>
      <c r="F25" s="1579"/>
      <c r="G25" s="1579"/>
      <c r="H25" s="1579"/>
      <c r="I25" s="1579"/>
      <c r="J25" s="1579"/>
      <c r="K25" s="1579"/>
      <c r="L25" s="1579"/>
      <c r="M25" s="1579"/>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 No.: 5002001872/TRANSFORMER/DOM/A03-CC CS-4</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591" t="str">
        <f>A3</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100" s="1591"/>
      <c r="C100" s="1591"/>
      <c r="D100" s="1591"/>
      <c r="E100" s="1591"/>
      <c r="F100" s="1591"/>
      <c r="G100" s="1591"/>
      <c r="H100" s="1591"/>
      <c r="I100" s="1591">
        <f>I3</f>
        <v>0</v>
      </c>
      <c r="J100" s="1591">
        <f>J3</f>
        <v>0</v>
      </c>
      <c r="K100" s="1591"/>
      <c r="L100" s="1591"/>
      <c r="M100" s="1591"/>
      <c r="N100" s="208"/>
    </row>
    <row r="101" spans="1:38" s="311" customFormat="1" hidden="1">
      <c r="A101" s="1592" t="str">
        <f>A4</f>
        <v>(SCHEDULE OF RATES AND PRICES )</v>
      </c>
      <c r="B101" s="1592"/>
      <c r="C101" s="1592"/>
      <c r="D101" s="1592"/>
      <c r="E101" s="1592"/>
      <c r="F101" s="1592"/>
      <c r="G101" s="1592"/>
      <c r="H101" s="1592"/>
      <c r="I101" s="1592">
        <f>I4</f>
        <v>0</v>
      </c>
      <c r="J101" s="1592">
        <f>J4</f>
        <v>0</v>
      </c>
      <c r="K101" s="1592"/>
      <c r="L101" s="1592"/>
      <c r="M101" s="1592"/>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(Sole Bidder) :</v>
      </c>
      <c r="B103" s="116"/>
      <c r="C103" s="116"/>
      <c r="D103" s="116"/>
      <c r="E103" s="116"/>
      <c r="F103" s="116"/>
      <c r="G103" s="116"/>
      <c r="H103" s="116"/>
      <c r="I103" s="367"/>
      <c r="J103" s="367"/>
      <c r="K103" s="367"/>
      <c r="L103" s="367"/>
      <c r="M103" s="367"/>
      <c r="N103" s="208"/>
    </row>
    <row r="104" spans="1:38" s="311" customFormat="1" hidden="1">
      <c r="A104" s="1577" t="str">
        <f>A7</f>
        <v/>
      </c>
      <c r="B104" s="1577"/>
      <c r="C104" s="1577"/>
      <c r="D104" s="1577"/>
      <c r="E104" s="1577"/>
      <c r="F104" s="1577"/>
      <c r="G104" s="1577"/>
      <c r="H104" s="1577"/>
      <c r="I104" s="1577">
        <f t="shared" ref="I104:J108" si="0">I7</f>
        <v>0</v>
      </c>
      <c r="J104" s="1577">
        <f t="shared" si="0"/>
        <v>0</v>
      </c>
      <c r="K104" s="573"/>
      <c r="L104" s="573"/>
      <c r="M104" s="573"/>
      <c r="N104" s="208"/>
    </row>
    <row r="105" spans="1:38" s="311" customFormat="1" hidden="1">
      <c r="A105" s="368" t="str">
        <f>A8</f>
        <v>Name     :</v>
      </c>
      <c r="B105" s="368"/>
      <c r="C105" s="368"/>
      <c r="D105" s="368"/>
      <c r="E105" s="368"/>
      <c r="F105" s="368"/>
      <c r="G105" s="368"/>
      <c r="H105" s="368"/>
      <c r="I105" s="1576" t="str">
        <f t="shared" si="0"/>
        <v/>
      </c>
      <c r="J105" s="1576">
        <f t="shared" si="0"/>
        <v>0</v>
      </c>
      <c r="K105" s="572"/>
      <c r="L105" s="572"/>
      <c r="M105" s="572"/>
      <c r="N105" s="208"/>
    </row>
    <row r="106" spans="1:38" s="311" customFormat="1" hidden="1">
      <c r="A106" s="368" t="str">
        <f>A9</f>
        <v>Address :</v>
      </c>
      <c r="B106" s="368"/>
      <c r="C106" s="368"/>
      <c r="D106" s="368"/>
      <c r="E106" s="368"/>
      <c r="F106" s="368"/>
      <c r="G106" s="368"/>
      <c r="H106" s="368"/>
      <c r="I106" s="1576" t="str">
        <f t="shared" si="0"/>
        <v/>
      </c>
      <c r="J106" s="1576">
        <f t="shared" si="0"/>
        <v>0</v>
      </c>
      <c r="K106" s="572"/>
      <c r="L106" s="572"/>
      <c r="M106" s="572"/>
      <c r="N106" s="208"/>
    </row>
    <row r="107" spans="1:38" s="311" customFormat="1" hidden="1">
      <c r="A107" s="369"/>
      <c r="B107" s="369"/>
      <c r="C107" s="369"/>
      <c r="D107" s="369"/>
      <c r="E107" s="369"/>
      <c r="F107" s="369"/>
      <c r="G107" s="369"/>
      <c r="H107" s="369"/>
      <c r="I107" s="1576" t="str">
        <f t="shared" si="0"/>
        <v/>
      </c>
      <c r="J107" s="1576">
        <f t="shared" si="0"/>
        <v>0</v>
      </c>
      <c r="K107" s="572"/>
      <c r="L107" s="572"/>
      <c r="M107" s="572"/>
      <c r="N107" s="208"/>
    </row>
    <row r="108" spans="1:38" s="311" customFormat="1" hidden="1">
      <c r="A108" s="369"/>
      <c r="B108" s="369"/>
      <c r="C108" s="369"/>
      <c r="D108" s="369"/>
      <c r="E108" s="369"/>
      <c r="F108" s="369"/>
      <c r="G108" s="369"/>
      <c r="H108" s="369"/>
      <c r="I108" s="1576" t="str">
        <f t="shared" si="0"/>
        <v/>
      </c>
      <c r="J108" s="1576">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572" t="e">
        <f>#REF!</f>
        <v>#REF!</v>
      </c>
      <c r="K110" s="1572"/>
      <c r="L110" s="1572"/>
      <c r="M110" s="1572"/>
      <c r="N110" s="208"/>
      <c r="AH110" s="1572"/>
      <c r="AI110" s="1572"/>
      <c r="AK110" s="1572"/>
      <c r="AL110" s="1572"/>
    </row>
    <row r="111" spans="1:38" s="311" customFormat="1" hidden="1">
      <c r="A111" s="366" t="e">
        <f>#REF!</f>
        <v>#REF!</v>
      </c>
      <c r="B111" s="366"/>
      <c r="C111" s="366"/>
      <c r="D111" s="366"/>
      <c r="E111" s="366"/>
      <c r="F111" s="366"/>
      <c r="G111" s="366"/>
      <c r="H111" s="366"/>
      <c r="I111" s="366" t="e">
        <f>#REF!</f>
        <v>#REF!</v>
      </c>
      <c r="J111" s="1573" t="e">
        <f>#REF!</f>
        <v>#REF!</v>
      </c>
      <c r="K111" s="1573"/>
      <c r="L111" s="1573"/>
      <c r="M111" s="1573"/>
      <c r="N111" s="208"/>
      <c r="AH111" s="1573"/>
      <c r="AI111" s="1573"/>
      <c r="AK111" s="1573"/>
      <c r="AL111" s="1573"/>
    </row>
    <row r="112" spans="1:38" s="311" customFormat="1" hidden="1">
      <c r="A112" s="373" t="e">
        <f>#REF!</f>
        <v>#REF!</v>
      </c>
      <c r="B112" s="373"/>
      <c r="C112" s="373"/>
      <c r="D112" s="373"/>
      <c r="E112" s="373"/>
      <c r="F112" s="373"/>
      <c r="G112" s="373"/>
      <c r="H112" s="373"/>
      <c r="I112" s="374" t="e">
        <f>#REF!</f>
        <v>#REF!</v>
      </c>
      <c r="J112" s="1573"/>
      <c r="K112" s="1573"/>
      <c r="L112" s="1573"/>
      <c r="M112" s="1573"/>
      <c r="N112" s="208"/>
      <c r="AH112" s="1573"/>
      <c r="AI112" s="1573"/>
      <c r="AK112" s="1573"/>
      <c r="AL112" s="1573"/>
    </row>
    <row r="113" spans="1:38" s="311" customFormat="1" hidden="1">
      <c r="A113" s="375" t="e">
        <f>#REF!</f>
        <v>#REF!</v>
      </c>
      <c r="B113" s="375"/>
      <c r="C113" s="375"/>
      <c r="D113" s="375"/>
      <c r="E113" s="375"/>
      <c r="F113" s="375"/>
      <c r="G113" s="375"/>
      <c r="H113" s="375"/>
      <c r="I113" s="376" t="e">
        <f>#REF!</f>
        <v>#REF!</v>
      </c>
      <c r="J113" s="1574" t="e">
        <f>#REF!</f>
        <v>#REF!</v>
      </c>
      <c r="K113" s="1574"/>
      <c r="L113" s="1574"/>
      <c r="M113" s="1574"/>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574" t="e">
        <f>#REF!</f>
        <v>#REF!</v>
      </c>
      <c r="K114" s="1574"/>
      <c r="L114" s="1574"/>
      <c r="M114" s="1574"/>
      <c r="N114" s="378"/>
      <c r="AH114" s="379"/>
      <c r="AI114" s="379"/>
      <c r="AK114" s="377"/>
      <c r="AL114" s="379"/>
    </row>
    <row r="115" spans="1:38" s="311" customFormat="1" ht="20.100000000000001" hidden="1" customHeight="1">
      <c r="A115" s="380"/>
      <c r="B115" s="380"/>
      <c r="C115" s="380"/>
      <c r="D115" s="380"/>
      <c r="E115" s="380"/>
      <c r="F115" s="380"/>
      <c r="G115" s="380"/>
      <c r="H115" s="380"/>
      <c r="I115" s="374" t="e">
        <f>#REF!</f>
        <v>#REF!</v>
      </c>
      <c r="J115" s="1574" t="e">
        <f>#REF!</f>
        <v>#REF!</v>
      </c>
      <c r="K115" s="1574"/>
      <c r="L115" s="1574"/>
      <c r="M115" s="1574"/>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574"/>
      <c r="K116" s="1574"/>
      <c r="L116" s="1574"/>
      <c r="M116" s="1574"/>
      <c r="N116" s="208"/>
      <c r="AH116" s="1574"/>
      <c r="AI116" s="1574"/>
      <c r="AK116" s="1574"/>
      <c r="AL116" s="1574"/>
    </row>
    <row r="117" spans="1:38" s="311" customFormat="1" hidden="1">
      <c r="A117" s="381" t="e">
        <f>#REF!</f>
        <v>#REF!</v>
      </c>
      <c r="B117" s="381"/>
      <c r="C117" s="381"/>
      <c r="D117" s="381"/>
      <c r="E117" s="381"/>
      <c r="F117" s="381"/>
      <c r="G117" s="381"/>
      <c r="H117" s="381"/>
      <c r="I117" s="374" t="e">
        <f>#REF!</f>
        <v>#REF!</v>
      </c>
      <c r="J117" s="1574"/>
      <c r="K117" s="1574"/>
      <c r="L117" s="1574"/>
      <c r="M117" s="1574"/>
      <c r="N117" s="208"/>
      <c r="AH117" s="1574"/>
      <c r="AI117" s="1574"/>
      <c r="AK117" s="1574"/>
      <c r="AL117" s="1574"/>
    </row>
    <row r="118" spans="1:38" s="311" customFormat="1" hidden="1">
      <c r="A118" s="382" t="e">
        <f>#REF!</f>
        <v>#REF!</v>
      </c>
      <c r="B118" s="382"/>
      <c r="C118" s="382"/>
      <c r="D118" s="382"/>
      <c r="E118" s="382"/>
      <c r="F118" s="382"/>
      <c r="G118" s="382"/>
      <c r="H118" s="382"/>
      <c r="I118" s="374" t="e">
        <f>#REF!</f>
        <v>#REF!</v>
      </c>
      <c r="J118" s="1574"/>
      <c r="K118" s="1574"/>
      <c r="L118" s="1574"/>
      <c r="M118" s="1574"/>
      <c r="N118" s="208"/>
      <c r="AH118" s="1574"/>
      <c r="AI118" s="1574"/>
      <c r="AK118" s="1574"/>
      <c r="AL118" s="1574"/>
    </row>
    <row r="119" spans="1:38" s="311" customFormat="1" hidden="1">
      <c r="A119" s="375" t="e">
        <f>#REF!</f>
        <v>#REF!</v>
      </c>
      <c r="B119" s="375"/>
      <c r="C119" s="375"/>
      <c r="D119" s="375"/>
      <c r="E119" s="375"/>
      <c r="F119" s="375"/>
      <c r="G119" s="375"/>
      <c r="H119" s="375"/>
      <c r="I119" s="376" t="e">
        <f>#REF!</f>
        <v>#REF!</v>
      </c>
      <c r="J119" s="1574" t="e">
        <f>#REF!</f>
        <v>#REF!</v>
      </c>
      <c r="K119" s="1574"/>
      <c r="L119" s="1574"/>
      <c r="M119" s="1574"/>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574" t="e">
        <f>#REF!</f>
        <v>#REF!</v>
      </c>
      <c r="K120" s="1574"/>
      <c r="L120" s="1574"/>
      <c r="M120" s="1574"/>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574" t="e">
        <f>#REF!</f>
        <v>#REF!</v>
      </c>
      <c r="K121" s="1574"/>
      <c r="L121" s="1574"/>
      <c r="M121" s="1574"/>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574" t="e">
        <f>#REF!</f>
        <v>#REF!</v>
      </c>
      <c r="K122" s="1574"/>
      <c r="L122" s="1574"/>
      <c r="M122" s="1574"/>
      <c r="N122" s="378"/>
      <c r="AH122" s="379"/>
      <c r="AI122" s="379"/>
      <c r="AK122" s="377"/>
      <c r="AL122" s="379"/>
    </row>
    <row r="123" spans="1:38" s="311" customFormat="1" hidden="1">
      <c r="A123" s="375"/>
      <c r="B123" s="375"/>
      <c r="C123" s="375"/>
      <c r="D123" s="375"/>
      <c r="E123" s="375"/>
      <c r="F123" s="375"/>
      <c r="G123" s="375"/>
      <c r="H123" s="375"/>
      <c r="I123" s="374" t="e">
        <f>#REF!</f>
        <v>#REF!</v>
      </c>
      <c r="J123" s="1574" t="e">
        <f>#REF!</f>
        <v>#REF!</v>
      </c>
      <c r="K123" s="1574"/>
      <c r="L123" s="1574"/>
      <c r="M123" s="1574"/>
      <c r="N123" s="378"/>
      <c r="AH123" s="379"/>
      <c r="AI123" s="379"/>
      <c r="AK123" s="379"/>
      <c r="AL123" s="379"/>
    </row>
    <row r="124" spans="1:38" s="311" customFormat="1" ht="20.100000000000001" hidden="1" customHeight="1">
      <c r="A124" s="382" t="e">
        <f>#REF!</f>
        <v>#REF!</v>
      </c>
      <c r="B124" s="382"/>
      <c r="C124" s="382"/>
      <c r="D124" s="382"/>
      <c r="E124" s="382"/>
      <c r="F124" s="382"/>
      <c r="G124" s="382"/>
      <c r="H124" s="382"/>
      <c r="I124" s="374" t="e">
        <f>#REF!</f>
        <v>#REF!</v>
      </c>
      <c r="J124" s="1574"/>
      <c r="K124" s="1574"/>
      <c r="L124" s="1574"/>
      <c r="M124" s="1574"/>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574" t="e">
        <f>#REF!</f>
        <v>#REF!</v>
      </c>
      <c r="K125" s="1574"/>
      <c r="L125" s="1574"/>
      <c r="M125" s="1574"/>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574" t="e">
        <f>#REF!</f>
        <v>#REF!</v>
      </c>
      <c r="K126" s="1574"/>
      <c r="L126" s="1574"/>
      <c r="M126" s="1574"/>
      <c r="N126" s="378"/>
      <c r="AH126" s="379"/>
      <c r="AI126" s="379"/>
      <c r="AK126" s="377"/>
      <c r="AL126" s="379"/>
    </row>
    <row r="127" spans="1:38" s="311" customFormat="1" ht="20.100000000000001" hidden="1" customHeight="1">
      <c r="A127" s="375" t="e">
        <f>#REF!</f>
        <v>#REF!</v>
      </c>
      <c r="B127" s="375"/>
      <c r="C127" s="375"/>
      <c r="D127" s="375"/>
      <c r="E127" s="375"/>
      <c r="F127" s="375"/>
      <c r="G127" s="375"/>
      <c r="H127" s="375"/>
      <c r="I127" s="376" t="e">
        <f>#REF!</f>
        <v>#REF!</v>
      </c>
      <c r="J127" s="1574" t="e">
        <f>#REF!</f>
        <v>#REF!</v>
      </c>
      <c r="K127" s="1574"/>
      <c r="L127" s="1574"/>
      <c r="M127" s="1574"/>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574" t="e">
        <f>#REF!</f>
        <v>#REF!</v>
      </c>
      <c r="K128" s="1574"/>
      <c r="L128" s="1574"/>
      <c r="M128" s="1574"/>
      <c r="N128" s="378"/>
      <c r="AH128" s="379"/>
      <c r="AI128" s="379"/>
      <c r="AK128" s="377"/>
      <c r="AL128" s="379"/>
    </row>
    <row r="129" spans="1:38" s="312" customFormat="1" ht="20.100000000000001" hidden="1" customHeight="1">
      <c r="A129" s="383"/>
      <c r="B129" s="383"/>
      <c r="C129" s="383"/>
      <c r="D129" s="383"/>
      <c r="E129" s="383"/>
      <c r="F129" s="383"/>
      <c r="G129" s="383"/>
      <c r="H129" s="383"/>
      <c r="I129" s="374" t="e">
        <f>#REF!</f>
        <v>#REF!</v>
      </c>
      <c r="J129" s="1574" t="e">
        <f>#REF!</f>
        <v>#REF!</v>
      </c>
      <c r="K129" s="1574"/>
      <c r="L129" s="1574"/>
      <c r="M129" s="1574"/>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574"/>
      <c r="K130" s="1574"/>
      <c r="L130" s="1574"/>
      <c r="M130" s="1574"/>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574" t="e">
        <f>#REF!</f>
        <v>#REF!</v>
      </c>
      <c r="K131" s="1574"/>
      <c r="L131" s="1574"/>
      <c r="M131" s="1574"/>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574" t="e">
        <f>#REF!</f>
        <v>#REF!</v>
      </c>
      <c r="K132" s="1574"/>
      <c r="L132" s="1574"/>
      <c r="M132" s="1574"/>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574" t="e">
        <f>#REF!</f>
        <v>#REF!</v>
      </c>
      <c r="K133" s="1574"/>
      <c r="L133" s="1574"/>
      <c r="M133" s="1574"/>
      <c r="N133" s="378"/>
      <c r="AH133" s="379"/>
      <c r="AI133" s="379"/>
      <c r="AK133" s="377"/>
      <c r="AL133" s="379"/>
    </row>
    <row r="134" spans="1:38" s="312" customFormat="1" ht="20.100000000000001" hidden="1" customHeight="1">
      <c r="A134" s="375"/>
      <c r="B134" s="375"/>
      <c r="C134" s="375"/>
      <c r="D134" s="375"/>
      <c r="E134" s="375"/>
      <c r="F134" s="375"/>
      <c r="G134" s="375"/>
      <c r="H134" s="375"/>
      <c r="I134" s="374" t="e">
        <f>#REF!</f>
        <v>#REF!</v>
      </c>
      <c r="J134" s="1574" t="e">
        <f>#REF!</f>
        <v>#REF!</v>
      </c>
      <c r="K134" s="1574"/>
      <c r="L134" s="1574"/>
      <c r="M134" s="1574"/>
      <c r="N134" s="378"/>
      <c r="AH134" s="379"/>
      <c r="AI134" s="379"/>
      <c r="AK134" s="379"/>
      <c r="AL134" s="379"/>
    </row>
    <row r="135" spans="1:38" s="311" customFormat="1" ht="20.100000000000001" hidden="1" customHeight="1">
      <c r="A135" s="382" t="e">
        <f>#REF!</f>
        <v>#REF!</v>
      </c>
      <c r="B135" s="382"/>
      <c r="C135" s="382"/>
      <c r="D135" s="382"/>
      <c r="E135" s="382"/>
      <c r="F135" s="382"/>
      <c r="G135" s="382"/>
      <c r="H135" s="382"/>
      <c r="I135" s="374" t="e">
        <f>#REF!</f>
        <v>#REF!</v>
      </c>
      <c r="J135" s="1574"/>
      <c r="K135" s="1574"/>
      <c r="L135" s="1574"/>
      <c r="M135" s="1574"/>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574" t="e">
        <f>#REF!</f>
        <v>#REF!</v>
      </c>
      <c r="K136" s="1574"/>
      <c r="L136" s="1574"/>
      <c r="M136" s="1574"/>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574" t="e">
        <f>#REF!</f>
        <v>#REF!</v>
      </c>
      <c r="K137" s="1574"/>
      <c r="L137" s="1574"/>
      <c r="M137" s="1574"/>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574" t="e">
        <f>#REF!</f>
        <v>#REF!</v>
      </c>
      <c r="K138" s="1574"/>
      <c r="L138" s="1574"/>
      <c r="M138" s="1574"/>
      <c r="N138" s="378"/>
      <c r="AH138" s="379"/>
      <c r="AI138" s="379"/>
      <c r="AK138" s="377"/>
      <c r="AL138" s="379"/>
    </row>
    <row r="139" spans="1:38" s="311" customFormat="1" hidden="1">
      <c r="A139" s="375"/>
      <c r="B139" s="375"/>
      <c r="C139" s="375"/>
      <c r="D139" s="375"/>
      <c r="E139" s="375"/>
      <c r="F139" s="375"/>
      <c r="G139" s="375"/>
      <c r="H139" s="375"/>
      <c r="I139" s="374" t="e">
        <f>#REF!</f>
        <v>#REF!</v>
      </c>
      <c r="J139" s="1574" t="e">
        <f>#REF!</f>
        <v>#REF!</v>
      </c>
      <c r="K139" s="1574"/>
      <c r="L139" s="1574"/>
      <c r="M139" s="1574"/>
      <c r="N139" s="378"/>
      <c r="AH139" s="379"/>
      <c r="AI139" s="379"/>
      <c r="AK139" s="379"/>
      <c r="AL139" s="379"/>
    </row>
    <row r="140" spans="1:38" s="311" customFormat="1" ht="20.100000000000001" hidden="1" customHeight="1">
      <c r="A140" s="382" t="e">
        <f>#REF!</f>
        <v>#REF!</v>
      </c>
      <c r="B140" s="382"/>
      <c r="C140" s="382"/>
      <c r="D140" s="382"/>
      <c r="E140" s="382"/>
      <c r="F140" s="382"/>
      <c r="G140" s="382"/>
      <c r="H140" s="382"/>
      <c r="I140" s="374" t="e">
        <f>#REF!</f>
        <v>#REF!</v>
      </c>
      <c r="J140" s="1574"/>
      <c r="K140" s="1574"/>
      <c r="L140" s="1574"/>
      <c r="M140" s="1574"/>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574" t="e">
        <f>#REF!</f>
        <v>#REF!</v>
      </c>
      <c r="K141" s="1574"/>
      <c r="L141" s="1574"/>
      <c r="M141" s="1574"/>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574" t="e">
        <f>#REF!</f>
        <v>#REF!</v>
      </c>
      <c r="K142" s="1574"/>
      <c r="L142" s="1574"/>
      <c r="M142" s="1574"/>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574" t="e">
        <f>#REF!</f>
        <v>#REF!</v>
      </c>
      <c r="K143" s="1574"/>
      <c r="L143" s="1574"/>
      <c r="M143" s="1574"/>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574" t="e">
        <f>#REF!</f>
        <v>#REF!</v>
      </c>
      <c r="K144" s="1574"/>
      <c r="L144" s="1574"/>
      <c r="M144" s="1574"/>
      <c r="N144" s="378"/>
      <c r="AH144" s="379"/>
      <c r="AI144" s="379"/>
      <c r="AK144" s="377"/>
      <c r="AL144" s="379"/>
    </row>
    <row r="145" spans="1:38" s="312" customFormat="1" ht="20.100000000000001" hidden="1" customHeight="1">
      <c r="A145" s="375"/>
      <c r="B145" s="375"/>
      <c r="C145" s="375"/>
      <c r="D145" s="375"/>
      <c r="E145" s="375"/>
      <c r="F145" s="375"/>
      <c r="G145" s="375"/>
      <c r="H145" s="375"/>
      <c r="I145" s="374" t="e">
        <f>#REF!</f>
        <v>#REF!</v>
      </c>
      <c r="J145" s="1574" t="e">
        <f>#REF!</f>
        <v>#REF!</v>
      </c>
      <c r="K145" s="1574"/>
      <c r="L145" s="1574"/>
      <c r="M145" s="1574"/>
      <c r="N145" s="378"/>
      <c r="AH145" s="379"/>
      <c r="AI145" s="379"/>
      <c r="AK145" s="379"/>
      <c r="AL145" s="379"/>
    </row>
    <row r="146" spans="1:38" s="311" customFormat="1" ht="20.100000000000001" hidden="1" customHeight="1">
      <c r="A146" s="384"/>
      <c r="B146" s="384"/>
      <c r="C146" s="384"/>
      <c r="D146" s="384"/>
      <c r="E146" s="384"/>
      <c r="F146" s="384"/>
      <c r="G146" s="384"/>
      <c r="H146" s="384"/>
      <c r="I146" s="374" t="e">
        <f>#REF!</f>
        <v>#REF!</v>
      </c>
      <c r="J146" s="1574" t="e">
        <f>#REF!</f>
        <v>#REF!</v>
      </c>
      <c r="K146" s="1574"/>
      <c r="L146" s="1574"/>
      <c r="M146" s="1574"/>
      <c r="N146" s="378"/>
      <c r="AH146" s="379"/>
      <c r="AI146" s="379"/>
      <c r="AK146" s="379"/>
      <c r="AL146" s="379"/>
    </row>
    <row r="147" spans="1:38" s="311" customFormat="1" hidden="1">
      <c r="A147" s="384"/>
      <c r="B147" s="384"/>
      <c r="C147" s="384"/>
      <c r="D147" s="384"/>
      <c r="E147" s="384"/>
      <c r="F147" s="384"/>
      <c r="G147" s="384"/>
      <c r="H147" s="384"/>
      <c r="I147" s="374"/>
      <c r="J147" s="1574"/>
      <c r="K147" s="1574"/>
      <c r="L147" s="1574"/>
      <c r="M147" s="1574"/>
      <c r="N147" s="378"/>
      <c r="AH147" s="379"/>
      <c r="AI147" s="379"/>
      <c r="AK147" s="379"/>
      <c r="AL147" s="379"/>
    </row>
    <row r="148" spans="1:38" s="311" customFormat="1" ht="20.100000000000001" hidden="1" customHeight="1">
      <c r="A148" s="381" t="e">
        <f>#REF!</f>
        <v>#REF!</v>
      </c>
      <c r="B148" s="381"/>
      <c r="C148" s="381"/>
      <c r="D148" s="381"/>
      <c r="E148" s="381"/>
      <c r="F148" s="381"/>
      <c r="G148" s="381"/>
      <c r="H148" s="381"/>
      <c r="I148" s="374" t="e">
        <f>#REF!</f>
        <v>#REF!</v>
      </c>
      <c r="J148" s="1574"/>
      <c r="K148" s="1574"/>
      <c r="L148" s="1574"/>
      <c r="M148" s="1574"/>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574"/>
      <c r="K149" s="1574"/>
      <c r="L149" s="1574"/>
      <c r="M149" s="1574"/>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574" t="e">
        <f>#REF!</f>
        <v>#REF!</v>
      </c>
      <c r="K150" s="1574"/>
      <c r="L150" s="1574"/>
      <c r="M150" s="1574"/>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574" t="e">
        <f>#REF!</f>
        <v>#REF!</v>
      </c>
      <c r="K151" s="1574"/>
      <c r="L151" s="1574"/>
      <c r="M151" s="1574"/>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574" t="e">
        <f>#REF!</f>
        <v>#REF!</v>
      </c>
      <c r="K152" s="1574"/>
      <c r="L152" s="1574"/>
      <c r="M152" s="1574"/>
      <c r="N152" s="378"/>
      <c r="AH152" s="379"/>
      <c r="AI152" s="379"/>
      <c r="AK152" s="377"/>
      <c r="AL152" s="379"/>
    </row>
    <row r="153" spans="1:38" s="311" customFormat="1" ht="20.100000000000001" hidden="1" customHeight="1">
      <c r="A153" s="385"/>
      <c r="B153" s="385"/>
      <c r="C153" s="385"/>
      <c r="D153" s="385"/>
      <c r="E153" s="385"/>
      <c r="F153" s="385"/>
      <c r="G153" s="385"/>
      <c r="H153" s="385"/>
      <c r="I153" s="374" t="e">
        <f>#REF!</f>
        <v>#REF!</v>
      </c>
      <c r="J153" s="1574" t="e">
        <f>#REF!</f>
        <v>#REF!</v>
      </c>
      <c r="K153" s="1574"/>
      <c r="L153" s="1574"/>
      <c r="M153" s="1574"/>
      <c r="N153" s="378"/>
      <c r="AH153" s="379"/>
      <c r="AI153" s="379"/>
      <c r="AK153" s="379"/>
      <c r="AL153" s="379"/>
    </row>
    <row r="154" spans="1:38" s="311" customFormat="1" ht="20.100000000000001" hidden="1" customHeight="1">
      <c r="A154" s="384"/>
      <c r="B154" s="384"/>
      <c r="C154" s="384"/>
      <c r="D154" s="384"/>
      <c r="E154" s="384"/>
      <c r="F154" s="384"/>
      <c r="G154" s="384"/>
      <c r="H154" s="384"/>
      <c r="I154" s="374" t="e">
        <f>#REF!</f>
        <v>#REF!</v>
      </c>
      <c r="J154" s="1574" t="e">
        <f>#REF!</f>
        <v>#REF!</v>
      </c>
      <c r="K154" s="1574"/>
      <c r="L154" s="1574"/>
      <c r="M154" s="1574"/>
      <c r="N154" s="378"/>
      <c r="AH154" s="379"/>
      <c r="AI154" s="379"/>
      <c r="AK154" s="379"/>
      <c r="AL154" s="379"/>
    </row>
    <row r="155" spans="1:38" s="311" customFormat="1" ht="20.100000000000001" hidden="1" customHeight="1">
      <c r="A155" s="373" t="e">
        <f>#REF!</f>
        <v>#REF!</v>
      </c>
      <c r="B155" s="373"/>
      <c r="C155" s="373"/>
      <c r="D155" s="373"/>
      <c r="E155" s="373"/>
      <c r="F155" s="373"/>
      <c r="G155" s="373"/>
      <c r="H155" s="373"/>
      <c r="I155" s="374" t="e">
        <f>#REF!</f>
        <v>#REF!</v>
      </c>
      <c r="J155" s="1574"/>
      <c r="K155" s="1574"/>
      <c r="L155" s="1574"/>
      <c r="M155" s="1574"/>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574"/>
      <c r="K156" s="1574"/>
      <c r="L156" s="1574"/>
      <c r="M156" s="1574"/>
      <c r="N156" s="378"/>
      <c r="AH156" s="379"/>
      <c r="AI156" s="379"/>
      <c r="AK156" s="379"/>
      <c r="AL156" s="379"/>
    </row>
    <row r="157" spans="1:38" s="311" customFormat="1" ht="20.100000000000001" hidden="1" customHeight="1">
      <c r="A157" s="375" t="e">
        <f>#REF!</f>
        <v>#REF!</v>
      </c>
      <c r="B157" s="375"/>
      <c r="C157" s="375"/>
      <c r="D157" s="375"/>
      <c r="E157" s="375"/>
      <c r="F157" s="375"/>
      <c r="G157" s="375"/>
      <c r="H157" s="375"/>
      <c r="I157" s="376" t="e">
        <f>#REF!</f>
        <v>#REF!</v>
      </c>
      <c r="J157" s="1574" t="e">
        <f>#REF!</f>
        <v>#REF!</v>
      </c>
      <c r="K157" s="1574"/>
      <c r="L157" s="1574"/>
      <c r="M157" s="1574"/>
      <c r="N157" s="378"/>
      <c r="AH157" s="379"/>
      <c r="AI157" s="379"/>
      <c r="AK157" s="377"/>
      <c r="AL157" s="379"/>
    </row>
    <row r="158" spans="1:38" s="311" customFormat="1" ht="20.100000000000001" hidden="1" customHeight="1">
      <c r="A158" s="375" t="e">
        <f>#REF!</f>
        <v>#REF!</v>
      </c>
      <c r="B158" s="375"/>
      <c r="C158" s="375"/>
      <c r="D158" s="375"/>
      <c r="E158" s="375"/>
      <c r="F158" s="375"/>
      <c r="G158" s="375"/>
      <c r="H158" s="375"/>
      <c r="I158" s="376" t="e">
        <f>#REF!</f>
        <v>#REF!</v>
      </c>
      <c r="J158" s="1574" t="e">
        <f>#REF!</f>
        <v>#REF!</v>
      </c>
      <c r="K158" s="1574"/>
      <c r="L158" s="1574"/>
      <c r="M158" s="1574"/>
      <c r="N158" s="378"/>
      <c r="AH158" s="379"/>
      <c r="AI158" s="379"/>
      <c r="AK158" s="377"/>
      <c r="AL158" s="379"/>
    </row>
    <row r="159" spans="1:38" s="311" customFormat="1" ht="20.100000000000001" hidden="1" customHeight="1">
      <c r="A159" s="375" t="e">
        <f>#REF!</f>
        <v>#REF!</v>
      </c>
      <c r="B159" s="375"/>
      <c r="C159" s="375"/>
      <c r="D159" s="375"/>
      <c r="E159" s="375"/>
      <c r="F159" s="375"/>
      <c r="G159" s="375"/>
      <c r="H159" s="375"/>
      <c r="I159" s="376" t="e">
        <f>#REF!</f>
        <v>#REF!</v>
      </c>
      <c r="J159" s="1574" t="e">
        <f>#REF!</f>
        <v>#REF!</v>
      </c>
      <c r="K159" s="1574"/>
      <c r="L159" s="1574"/>
      <c r="M159" s="1574"/>
      <c r="N159" s="378"/>
      <c r="AH159" s="379"/>
      <c r="AI159" s="379"/>
      <c r="AK159" s="377"/>
      <c r="AL159" s="379"/>
    </row>
    <row r="160" spans="1:38" s="311" customFormat="1" ht="20.100000000000001" hidden="1" customHeight="1">
      <c r="A160" s="375" t="e">
        <f>#REF!</f>
        <v>#REF!</v>
      </c>
      <c r="B160" s="375"/>
      <c r="C160" s="375"/>
      <c r="D160" s="375"/>
      <c r="E160" s="375"/>
      <c r="F160" s="375"/>
      <c r="G160" s="375"/>
      <c r="H160" s="375"/>
      <c r="I160" s="376" t="e">
        <f>#REF!</f>
        <v>#REF!</v>
      </c>
      <c r="J160" s="1574" t="e">
        <f>#REF!</f>
        <v>#REF!</v>
      </c>
      <c r="K160" s="1574"/>
      <c r="L160" s="1574"/>
      <c r="M160" s="1574"/>
      <c r="N160" s="378"/>
      <c r="AH160" s="379"/>
      <c r="AI160" s="379"/>
      <c r="AK160" s="377"/>
      <c r="AL160" s="379"/>
    </row>
    <row r="161" spans="1:38" s="311" customFormat="1" ht="20.100000000000001" hidden="1" customHeight="1">
      <c r="A161" s="375" t="e">
        <f>#REF!</f>
        <v>#REF!</v>
      </c>
      <c r="B161" s="375"/>
      <c r="C161" s="375"/>
      <c r="D161" s="375"/>
      <c r="E161" s="375"/>
      <c r="F161" s="375"/>
      <c r="G161" s="375"/>
      <c r="H161" s="375"/>
      <c r="I161" s="376" t="e">
        <f>#REF!</f>
        <v>#REF!</v>
      </c>
      <c r="J161" s="1574" t="e">
        <f>#REF!</f>
        <v>#REF!</v>
      </c>
      <c r="K161" s="1574"/>
      <c r="L161" s="1574"/>
      <c r="M161" s="1574"/>
      <c r="N161" s="378"/>
      <c r="AH161" s="379"/>
      <c r="AI161" s="379"/>
      <c r="AK161" s="377"/>
      <c r="AL161" s="379"/>
    </row>
    <row r="162" spans="1:38" s="311" customFormat="1" ht="20.100000000000001" hidden="1" customHeight="1">
      <c r="A162" s="380"/>
      <c r="B162" s="380"/>
      <c r="C162" s="380"/>
      <c r="D162" s="380"/>
      <c r="E162" s="380"/>
      <c r="F162" s="380"/>
      <c r="G162" s="380"/>
      <c r="H162" s="380"/>
      <c r="I162" s="374" t="e">
        <f>#REF!</f>
        <v>#REF!</v>
      </c>
      <c r="J162" s="1574" t="e">
        <f>#REF!</f>
        <v>#REF!</v>
      </c>
      <c r="K162" s="1574"/>
      <c r="L162" s="1574"/>
      <c r="M162" s="1574"/>
      <c r="N162" s="378"/>
      <c r="AH162" s="379"/>
      <c r="AI162" s="379"/>
      <c r="AK162" s="379"/>
      <c r="AL162" s="379"/>
    </row>
    <row r="163" spans="1:38" s="311" customFormat="1" ht="20.100000000000001" hidden="1" customHeight="1">
      <c r="A163" s="381" t="e">
        <f>#REF!</f>
        <v>#REF!</v>
      </c>
      <c r="B163" s="381"/>
      <c r="C163" s="381"/>
      <c r="D163" s="381"/>
      <c r="E163" s="381"/>
      <c r="F163" s="381"/>
      <c r="G163" s="381"/>
      <c r="H163" s="381"/>
      <c r="I163" s="374" t="e">
        <f>#REF!</f>
        <v>#REF!</v>
      </c>
      <c r="J163" s="1574"/>
      <c r="K163" s="1574"/>
      <c r="L163" s="1574"/>
      <c r="M163" s="1574"/>
      <c r="N163" s="378"/>
      <c r="AH163" s="379"/>
      <c r="AI163" s="379"/>
      <c r="AK163" s="379"/>
      <c r="AL163" s="379"/>
    </row>
    <row r="164" spans="1:38" s="311" customFormat="1" ht="20.100000000000001" hidden="1" customHeight="1">
      <c r="A164" s="375" t="e">
        <f>#REF!</f>
        <v>#REF!</v>
      </c>
      <c r="B164" s="375"/>
      <c r="C164" s="375"/>
      <c r="D164" s="375"/>
      <c r="E164" s="375"/>
      <c r="F164" s="375"/>
      <c r="G164" s="375"/>
      <c r="H164" s="375"/>
      <c r="I164" s="386" t="e">
        <f>#REF!</f>
        <v>#REF!</v>
      </c>
      <c r="J164" s="1574" t="e">
        <f>#REF!</f>
        <v>#REF!</v>
      </c>
      <c r="K164" s="1574"/>
      <c r="L164" s="1574"/>
      <c r="M164" s="1574"/>
      <c r="N164" s="378"/>
      <c r="AH164" s="379"/>
      <c r="AI164" s="379"/>
      <c r="AK164" s="377"/>
      <c r="AL164" s="379"/>
    </row>
    <row r="165" spans="1:38" s="311" customFormat="1" ht="20.100000000000001" hidden="1" customHeight="1">
      <c r="A165" s="375" t="e">
        <f>#REF!</f>
        <v>#REF!</v>
      </c>
      <c r="B165" s="375"/>
      <c r="C165" s="375"/>
      <c r="D165" s="375"/>
      <c r="E165" s="375"/>
      <c r="F165" s="375"/>
      <c r="G165" s="375"/>
      <c r="H165" s="375"/>
      <c r="I165" s="386" t="e">
        <f>#REF!</f>
        <v>#REF!</v>
      </c>
      <c r="J165" s="1574" t="e">
        <f>#REF!</f>
        <v>#REF!</v>
      </c>
      <c r="K165" s="1574"/>
      <c r="L165" s="1574"/>
      <c r="M165" s="1574"/>
      <c r="N165" s="378"/>
      <c r="AH165" s="379"/>
      <c r="AI165" s="379"/>
      <c r="AK165" s="377"/>
      <c r="AL165" s="379"/>
    </row>
    <row r="166" spans="1:38" s="311" customFormat="1" ht="20.100000000000001" hidden="1" customHeight="1">
      <c r="A166" s="375" t="e">
        <f>#REF!</f>
        <v>#REF!</v>
      </c>
      <c r="B166" s="375"/>
      <c r="C166" s="375"/>
      <c r="D166" s="375"/>
      <c r="E166" s="375"/>
      <c r="F166" s="375"/>
      <c r="G166" s="375"/>
      <c r="H166" s="375"/>
      <c r="I166" s="386" t="e">
        <f>#REF!</f>
        <v>#REF!</v>
      </c>
      <c r="J166" s="1574" t="e">
        <f>#REF!</f>
        <v>#REF!</v>
      </c>
      <c r="K166" s="1574"/>
      <c r="L166" s="1574"/>
      <c r="M166" s="1574"/>
      <c r="N166" s="378"/>
      <c r="AH166" s="379"/>
      <c r="AI166" s="379"/>
      <c r="AK166" s="377"/>
      <c r="AL166" s="379"/>
    </row>
    <row r="167" spans="1:38" s="311" customFormat="1" ht="20.100000000000001" hidden="1" customHeight="1">
      <c r="A167" s="375" t="e">
        <f>#REF!</f>
        <v>#REF!</v>
      </c>
      <c r="B167" s="375"/>
      <c r="C167" s="375"/>
      <c r="D167" s="375"/>
      <c r="E167" s="375"/>
      <c r="F167" s="375"/>
      <c r="G167" s="375"/>
      <c r="H167" s="375"/>
      <c r="I167" s="386" t="e">
        <f>#REF!</f>
        <v>#REF!</v>
      </c>
      <c r="J167" s="1574" t="e">
        <f>#REF!</f>
        <v>#REF!</v>
      </c>
      <c r="K167" s="1574"/>
      <c r="L167" s="1574"/>
      <c r="M167" s="1574"/>
      <c r="N167" s="378"/>
      <c r="AH167" s="379"/>
      <c r="AI167" s="379"/>
      <c r="AK167" s="377"/>
      <c r="AL167" s="379"/>
    </row>
    <row r="168" spans="1:38" s="311" customFormat="1" ht="20.100000000000001" hidden="1" customHeight="1">
      <c r="A168" s="375" t="e">
        <f>#REF!</f>
        <v>#REF!</v>
      </c>
      <c r="B168" s="375"/>
      <c r="C168" s="375"/>
      <c r="D168" s="375"/>
      <c r="E168" s="375"/>
      <c r="F168" s="375"/>
      <c r="G168" s="375"/>
      <c r="H168" s="375"/>
      <c r="I168" s="386" t="e">
        <f>#REF!</f>
        <v>#REF!</v>
      </c>
      <c r="J168" s="1574" t="e">
        <f>#REF!</f>
        <v>#REF!</v>
      </c>
      <c r="K168" s="1574"/>
      <c r="L168" s="1574"/>
      <c r="M168" s="1574"/>
      <c r="N168" s="378"/>
      <c r="AH168" s="379"/>
      <c r="AI168" s="379"/>
      <c r="AK168" s="377"/>
      <c r="AL168" s="379"/>
    </row>
    <row r="169" spans="1:38" s="311" customFormat="1" ht="20.100000000000001" hidden="1" customHeight="1">
      <c r="A169" s="375" t="e">
        <f>#REF!</f>
        <v>#REF!</v>
      </c>
      <c r="B169" s="375"/>
      <c r="C169" s="375"/>
      <c r="D169" s="375"/>
      <c r="E169" s="375"/>
      <c r="F169" s="375"/>
      <c r="G169" s="375"/>
      <c r="H169" s="375"/>
      <c r="I169" s="386" t="e">
        <f>#REF!</f>
        <v>#REF!</v>
      </c>
      <c r="J169" s="1574" t="e">
        <f>#REF!</f>
        <v>#REF!</v>
      </c>
      <c r="K169" s="1574"/>
      <c r="L169" s="1574"/>
      <c r="M169" s="1574"/>
      <c r="N169" s="378"/>
      <c r="AH169" s="379"/>
      <c r="AI169" s="379"/>
      <c r="AK169" s="377"/>
      <c r="AL169" s="379"/>
    </row>
    <row r="170" spans="1:38" s="311" customFormat="1" ht="20.100000000000001" hidden="1" customHeight="1">
      <c r="A170" s="387"/>
      <c r="B170" s="387"/>
      <c r="C170" s="387"/>
      <c r="D170" s="387"/>
      <c r="E170" s="387"/>
      <c r="F170" s="387"/>
      <c r="G170" s="387"/>
      <c r="H170" s="387"/>
      <c r="I170" s="374" t="e">
        <f>#REF!</f>
        <v>#REF!</v>
      </c>
      <c r="J170" s="1574" t="e">
        <f>#REF!</f>
        <v>#REF!</v>
      </c>
      <c r="K170" s="1574"/>
      <c r="L170" s="1574"/>
      <c r="M170" s="1574"/>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574"/>
      <c r="K171" s="1574"/>
      <c r="L171" s="1574"/>
      <c r="M171" s="1574"/>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574" t="e">
        <f>#REF!</f>
        <v>#REF!</v>
      </c>
      <c r="K172" s="1574"/>
      <c r="L172" s="1574"/>
      <c r="M172" s="1574"/>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574" t="e">
        <f>#REF!</f>
        <v>#REF!</v>
      </c>
      <c r="K173" s="1574"/>
      <c r="L173" s="1574"/>
      <c r="M173" s="1574"/>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574" t="e">
        <f>#REF!</f>
        <v>#REF!</v>
      </c>
      <c r="K174" s="1574"/>
      <c r="L174" s="1574"/>
      <c r="M174" s="1574"/>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574" t="e">
        <f>#REF!</f>
        <v>#REF!</v>
      </c>
      <c r="K175" s="1574"/>
      <c r="L175" s="1574"/>
      <c r="M175" s="1574"/>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574" t="e">
        <f>#REF!</f>
        <v>#REF!</v>
      </c>
      <c r="K176" s="1574"/>
      <c r="L176" s="1574"/>
      <c r="M176" s="1574"/>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574" t="e">
        <f>#REF!</f>
        <v>#REF!</v>
      </c>
      <c r="K177" s="1574"/>
      <c r="L177" s="1574"/>
      <c r="M177" s="1574"/>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574" t="e">
        <f>#REF!</f>
        <v>#REF!</v>
      </c>
      <c r="K178" s="1574"/>
      <c r="L178" s="1574"/>
      <c r="M178" s="1574"/>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574" t="e">
        <f>#REF!</f>
        <v>#REF!</v>
      </c>
      <c r="K179" s="1574"/>
      <c r="L179" s="1574"/>
      <c r="M179" s="1574"/>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574" t="e">
        <f>#REF!</f>
        <v>#REF!</v>
      </c>
      <c r="K180" s="1574"/>
      <c r="L180" s="1574"/>
      <c r="M180" s="1574"/>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574" t="e">
        <f>#REF!</f>
        <v>#REF!</v>
      </c>
      <c r="K181" s="1574"/>
      <c r="L181" s="1574"/>
      <c r="M181" s="1574"/>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574"/>
      <c r="K182" s="1574"/>
      <c r="L182" s="1574"/>
      <c r="M182" s="1574"/>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574" t="e">
        <f>#REF!</f>
        <v>#REF!</v>
      </c>
      <c r="K183" s="1574"/>
      <c r="L183" s="1574"/>
      <c r="M183" s="1574"/>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574" t="e">
        <f>#REF!</f>
        <v>#REF!</v>
      </c>
      <c r="K184" s="1574"/>
      <c r="L184" s="1574"/>
      <c r="M184" s="1574"/>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574" t="e">
        <f>#REF!</f>
        <v>#REF!</v>
      </c>
      <c r="K185" s="1574"/>
      <c r="L185" s="1574"/>
      <c r="M185" s="1574"/>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574" t="e">
        <f>#REF!</f>
        <v>#REF!</v>
      </c>
      <c r="K186" s="1574"/>
      <c r="L186" s="1574"/>
      <c r="M186" s="1574"/>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574"/>
      <c r="K187" s="1574"/>
      <c r="L187" s="1574"/>
      <c r="M187" s="1574"/>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574" t="e">
        <f>#REF!</f>
        <v>#REF!</v>
      </c>
      <c r="K188" s="1574"/>
      <c r="L188" s="1574"/>
      <c r="M188" s="1574"/>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574" t="e">
        <f>#REF!</f>
        <v>#REF!</v>
      </c>
      <c r="K189" s="1574"/>
      <c r="L189" s="1574"/>
      <c r="M189" s="1574"/>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574" t="e">
        <f>#REF!</f>
        <v>#REF!</v>
      </c>
      <c r="K190" s="1574"/>
      <c r="L190" s="1574"/>
      <c r="M190" s="1574"/>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574" t="e">
        <f>#REF!</f>
        <v>#REF!</v>
      </c>
      <c r="K191" s="1574"/>
      <c r="L191" s="1574"/>
      <c r="M191" s="1574"/>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574"/>
      <c r="K192" s="1574"/>
      <c r="L192" s="1574"/>
      <c r="M192" s="1574"/>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574" t="e">
        <f>#REF!</f>
        <v>#REF!</v>
      </c>
      <c r="K193" s="1574"/>
      <c r="L193" s="1574"/>
      <c r="M193" s="1574"/>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574" t="e">
        <f>#REF!</f>
        <v>#REF!</v>
      </c>
      <c r="K194" s="1574"/>
      <c r="L194" s="1574"/>
      <c r="M194" s="1574"/>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574" t="e">
        <f>#REF!</f>
        <v>#REF!</v>
      </c>
      <c r="K195" s="1574"/>
      <c r="L195" s="1574"/>
      <c r="M195" s="1574"/>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574"/>
      <c r="K196" s="1574"/>
      <c r="L196" s="1574"/>
      <c r="M196" s="1574"/>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574" t="e">
        <f>#REF!</f>
        <v>#REF!</v>
      </c>
      <c r="K197" s="1574"/>
      <c r="L197" s="1574"/>
      <c r="M197" s="1574"/>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574" t="e">
        <f>#REF!</f>
        <v>#REF!</v>
      </c>
      <c r="K198" s="1574"/>
      <c r="L198" s="1574"/>
      <c r="M198" s="1574"/>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574" t="e">
        <f>#REF!</f>
        <v>#REF!</v>
      </c>
      <c r="K199" s="1574"/>
      <c r="L199" s="1574"/>
      <c r="M199" s="1574"/>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574" t="e">
        <f>#REF!</f>
        <v>#REF!</v>
      </c>
      <c r="K200" s="1574"/>
      <c r="L200" s="1574"/>
      <c r="M200" s="1574"/>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574" t="e">
        <f>#REF!</f>
        <v>#REF!</v>
      </c>
      <c r="K201" s="1574"/>
      <c r="L201" s="1574"/>
      <c r="M201" s="1574"/>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574" t="e">
        <f>#REF!</f>
        <v>#REF!</v>
      </c>
      <c r="K202" s="1574"/>
      <c r="L202" s="1574"/>
      <c r="M202" s="1574"/>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574" t="e">
        <f>#REF!</f>
        <v>#REF!</v>
      </c>
      <c r="K203" s="1574"/>
      <c r="L203" s="1574"/>
      <c r="M203" s="1574"/>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574"/>
      <c r="K204" s="1574"/>
      <c r="L204" s="1574"/>
      <c r="M204" s="1574"/>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574" t="e">
        <f>#REF!</f>
        <v>#REF!</v>
      </c>
      <c r="K205" s="1574"/>
      <c r="L205" s="1574"/>
      <c r="M205" s="1574"/>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574" t="e">
        <f>#REF!</f>
        <v>#REF!</v>
      </c>
      <c r="K206" s="1574"/>
      <c r="L206" s="1574"/>
      <c r="M206" s="1574"/>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574" t="e">
        <f>#REF!</f>
        <v>#REF!</v>
      </c>
      <c r="K207" s="1574"/>
      <c r="L207" s="1574"/>
      <c r="M207" s="1574"/>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574" t="e">
        <f>#REF!</f>
        <v>#REF!</v>
      </c>
      <c r="K208" s="1574"/>
      <c r="L208" s="1574"/>
      <c r="M208" s="1574"/>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574"/>
      <c r="K209" s="1574"/>
      <c r="L209" s="1574"/>
      <c r="M209" s="1574"/>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574" t="e">
        <f>#REF!</f>
        <v>#REF!</v>
      </c>
      <c r="K210" s="1574"/>
      <c r="L210" s="1574"/>
      <c r="M210" s="1574"/>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574" t="e">
        <f>#REF!</f>
        <v>#REF!</v>
      </c>
      <c r="K211" s="1574"/>
      <c r="L211" s="1574"/>
      <c r="M211" s="1574"/>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574" t="e">
        <f>#REF!</f>
        <v>#REF!</v>
      </c>
      <c r="K212" s="1574"/>
      <c r="L212" s="1574"/>
      <c r="M212" s="1574"/>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574" t="e">
        <f>#REF!</f>
        <v>#REF!</v>
      </c>
      <c r="K213" s="1574"/>
      <c r="L213" s="1574"/>
      <c r="M213" s="1574"/>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574" t="e">
        <f>#REF!</f>
        <v>#REF!</v>
      </c>
      <c r="K214" s="1574"/>
      <c r="L214" s="1574"/>
      <c r="M214" s="1574"/>
      <c r="N214" s="208"/>
      <c r="AH214" s="379"/>
      <c r="AI214" s="379"/>
      <c r="AK214" s="379"/>
      <c r="AL214" s="379"/>
    </row>
    <row r="215" spans="1:38" s="311" customFormat="1" hidden="1">
      <c r="A215" s="383"/>
      <c r="B215" s="383"/>
      <c r="C215" s="383"/>
      <c r="D215" s="383"/>
      <c r="E215" s="383"/>
      <c r="F215" s="383"/>
      <c r="G215" s="383"/>
      <c r="H215" s="383"/>
      <c r="I215" s="374" t="e">
        <f>#REF!</f>
        <v>#REF!</v>
      </c>
      <c r="J215" s="1574" t="e">
        <f>#REF!</f>
        <v>#REF!</v>
      </c>
      <c r="K215" s="1574"/>
      <c r="L215" s="1574"/>
      <c r="M215" s="1574"/>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574" t="e">
        <f>#REF!</f>
        <v>#REF!</v>
      </c>
      <c r="K216" s="1574"/>
      <c r="L216" s="1574"/>
      <c r="M216" s="1574"/>
      <c r="N216" s="208"/>
      <c r="AH216" s="379"/>
      <c r="AI216" s="379"/>
      <c r="AK216" s="379"/>
      <c r="AL216" s="379"/>
    </row>
    <row r="217" spans="1:38" s="254" customFormat="1">
      <c r="A217" s="265"/>
      <c r="B217" s="265"/>
      <c r="C217" s="265"/>
      <c r="D217" s="265"/>
      <c r="E217" s="265"/>
      <c r="F217" s="265"/>
      <c r="G217" s="265"/>
      <c r="H217" s="265"/>
      <c r="I217" s="266"/>
      <c r="J217" s="1575"/>
      <c r="K217" s="1575"/>
      <c r="L217" s="1575"/>
      <c r="M217" s="1575"/>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7F8" sheet="1" formatColumns="0" formatRows="0" selectLockedCells="1"/>
  <customSheetViews>
    <customSheetView guid="{29E1B411-4326-4E51-98A8-14D37CD45AF7}" scale="70" fitToPage="1" printArea="1" hiddenRows="1" hiddenColumns="1" view="pageBreakPreview">
      <selection activeCell="N21" sqref="N21"/>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3"/>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9"/>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5"/>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0"/>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1"/>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27E77C81-EC16-4D63-8CE6-4CFC97B77DCA}" scale="70" fitToPage="1" printArea="1" hiddenRows="1" hiddenColumns="1" view="pageBreakPreview">
      <selection activeCell="W25" sqref="W25"/>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I105:J105"/>
    <mergeCell ref="I106:J106"/>
    <mergeCell ref="I107:J107"/>
    <mergeCell ref="J126:M126"/>
    <mergeCell ref="AK14:AL14"/>
    <mergeCell ref="AH14:AI14"/>
    <mergeCell ref="A104:J104"/>
    <mergeCell ref="J24:M24"/>
    <mergeCell ref="J23:M23"/>
    <mergeCell ref="J22:M22"/>
    <mergeCell ref="E25:M25"/>
    <mergeCell ref="A20:H20"/>
    <mergeCell ref="A21:H21"/>
    <mergeCell ref="B16:N16"/>
    <mergeCell ref="F19:L19"/>
    <mergeCell ref="J114:M114"/>
    <mergeCell ref="J115:M115"/>
    <mergeCell ref="J116:M116"/>
    <mergeCell ref="J117:M117"/>
    <mergeCell ref="J120:M120"/>
    <mergeCell ref="J121:M121"/>
    <mergeCell ref="J118:M118"/>
    <mergeCell ref="J119:M119"/>
    <mergeCell ref="I108:J108"/>
    <mergeCell ref="J112:M112"/>
    <mergeCell ref="J113:M113"/>
    <mergeCell ref="J110:M110"/>
    <mergeCell ref="J111:M111"/>
    <mergeCell ref="J122:M122"/>
    <mergeCell ref="J123:M123"/>
    <mergeCell ref="J124:M124"/>
    <mergeCell ref="J125:M125"/>
    <mergeCell ref="J128:M128"/>
    <mergeCell ref="J129:M129"/>
    <mergeCell ref="J130:M130"/>
    <mergeCell ref="J135:M135"/>
    <mergeCell ref="J136:M136"/>
    <mergeCell ref="J127:M127"/>
    <mergeCell ref="J144:M144"/>
    <mergeCell ref="J145:M145"/>
    <mergeCell ref="J138:M138"/>
    <mergeCell ref="J131:M131"/>
    <mergeCell ref="J132:M132"/>
    <mergeCell ref="J133:M133"/>
    <mergeCell ref="J134:M134"/>
    <mergeCell ref="J137:M137"/>
    <mergeCell ref="J140:M140"/>
    <mergeCell ref="J141:M141"/>
    <mergeCell ref="J142:M142"/>
    <mergeCell ref="J143:M143"/>
    <mergeCell ref="J139:M139"/>
    <mergeCell ref="J146:M146"/>
    <mergeCell ref="J147:M147"/>
    <mergeCell ref="J148:M148"/>
    <mergeCell ref="J149:M149"/>
    <mergeCell ref="J160:M160"/>
    <mergeCell ref="J161:M161"/>
    <mergeCell ref="J162:M162"/>
    <mergeCell ref="J152:M152"/>
    <mergeCell ref="J153:M153"/>
    <mergeCell ref="J163:M163"/>
    <mergeCell ref="J150:M150"/>
    <mergeCell ref="J151:M151"/>
    <mergeCell ref="J154:M154"/>
    <mergeCell ref="J155:M155"/>
    <mergeCell ref="J156:M156"/>
    <mergeCell ref="J157:M157"/>
    <mergeCell ref="J168:M168"/>
    <mergeCell ref="J169:M169"/>
    <mergeCell ref="J158:M158"/>
    <mergeCell ref="J159:M159"/>
    <mergeCell ref="J196:M196"/>
    <mergeCell ref="J197:M197"/>
    <mergeCell ref="J170:M170"/>
    <mergeCell ref="J171:M171"/>
    <mergeCell ref="J164:M164"/>
    <mergeCell ref="J165:M165"/>
    <mergeCell ref="J166:M166"/>
    <mergeCell ref="J167:M167"/>
    <mergeCell ref="J178:M178"/>
    <mergeCell ref="J179:M179"/>
    <mergeCell ref="J176:M176"/>
    <mergeCell ref="J177:M177"/>
    <mergeCell ref="J172:M172"/>
    <mergeCell ref="J173:M173"/>
    <mergeCell ref="J174:M174"/>
    <mergeCell ref="J175:M175"/>
    <mergeCell ref="J217:M217"/>
    <mergeCell ref="AH117:AI117"/>
    <mergeCell ref="J213:M213"/>
    <mergeCell ref="J214:M214"/>
    <mergeCell ref="J215:M215"/>
    <mergeCell ref="J216:M216"/>
    <mergeCell ref="J209:M209"/>
    <mergeCell ref="J212:M212"/>
    <mergeCell ref="J204:M204"/>
    <mergeCell ref="AH118:AI118"/>
    <mergeCell ref="J202:M202"/>
    <mergeCell ref="J203:M203"/>
    <mergeCell ref="J198:M198"/>
    <mergeCell ref="J192:M192"/>
    <mergeCell ref="J193:M193"/>
    <mergeCell ref="J194:M194"/>
    <mergeCell ref="J195:M195"/>
    <mergeCell ref="J200:M200"/>
    <mergeCell ref="J199:M199"/>
    <mergeCell ref="J180:M180"/>
    <mergeCell ref="J181:M181"/>
    <mergeCell ref="J184:M184"/>
    <mergeCell ref="J185:M185"/>
    <mergeCell ref="J182:M182"/>
    <mergeCell ref="AH110:AI110"/>
    <mergeCell ref="AK110:AL110"/>
    <mergeCell ref="AH111:AI111"/>
    <mergeCell ref="AK111:AL111"/>
    <mergeCell ref="AH112:AI112"/>
    <mergeCell ref="AK112:AL112"/>
    <mergeCell ref="J210:M210"/>
    <mergeCell ref="J211:M211"/>
    <mergeCell ref="J205:M205"/>
    <mergeCell ref="J206:M206"/>
    <mergeCell ref="J207:M207"/>
    <mergeCell ref="J208:M208"/>
    <mergeCell ref="AK116:AL116"/>
    <mergeCell ref="AK117:AL117"/>
    <mergeCell ref="AK118:AL118"/>
    <mergeCell ref="J183:M183"/>
    <mergeCell ref="AH116:AI116"/>
    <mergeCell ref="J201:M201"/>
    <mergeCell ref="J186:M186"/>
    <mergeCell ref="J187:M187"/>
    <mergeCell ref="J188:M188"/>
    <mergeCell ref="J189:M189"/>
    <mergeCell ref="J190:M190"/>
    <mergeCell ref="J191:M191"/>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4"/>
  <headerFooter alignWithMargins="0">
    <oddFooter>&amp;R&amp;"Book Antiqua,Bold"&amp;10Schedule-7/ Page &amp;P of &amp;N</oddFooter>
  </headerFooter>
  <colBreaks count="1" manualBreakCount="1">
    <brk id="13" max="1048575" man="1"/>
  </colBreaks>
  <drawing r:id="rId2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470" customWidth="1"/>
    <col min="2" max="2" width="38.125" style="471" customWidth="1"/>
    <col min="3" max="3" width="7.625" style="471" customWidth="1"/>
    <col min="4" max="4" width="10.25" style="471" customWidth="1"/>
    <col min="5" max="5" width="15.375" style="471" customWidth="1"/>
    <col min="6" max="6" width="11.375" style="471" customWidth="1"/>
    <col min="7" max="7" width="13.625" style="471" customWidth="1"/>
    <col min="8" max="8" width="20.875" style="296" customWidth="1"/>
    <col min="9" max="12" width="9" style="462"/>
    <col min="13" max="29" width="9" style="203"/>
    <col min="30" max="30" width="0" style="254" hidden="1" customWidth="1"/>
    <col min="31" max="31" width="13.875" style="254" hidden="1" customWidth="1"/>
    <col min="32" max="32" width="13.625" style="254" hidden="1" customWidth="1"/>
    <col min="33" max="33" width="21.37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 No.: 5002001872/TRANSFORMER/DOM/A03-CC CS-4</v>
      </c>
      <c r="B1" s="90"/>
      <c r="C1" s="91"/>
      <c r="D1" s="91"/>
      <c r="E1" s="91"/>
      <c r="F1" s="91"/>
      <c r="G1" s="91"/>
    </row>
    <row r="2" spans="1:35" ht="18.600000000000001" customHeight="1">
      <c r="A2" s="464"/>
      <c r="B2" s="465"/>
      <c r="C2" s="466"/>
      <c r="D2" s="466"/>
      <c r="E2" s="466"/>
      <c r="F2" s="466"/>
      <c r="G2" s="466"/>
    </row>
    <row r="3" spans="1:35" ht="55.5" customHeight="1">
      <c r="A3" s="1591"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91"/>
      <c r="C3" s="1591"/>
      <c r="D3" s="1591"/>
      <c r="E3" s="1591"/>
      <c r="F3" s="1591"/>
      <c r="G3" s="1591"/>
      <c r="AD3" s="260" t="s">
        <v>343</v>
      </c>
      <c r="AF3" s="250">
        <f>IF(ISERROR(#REF!/('Sch-6'!D14+'Sch-6'!D16+'Sch-6'!D18)),0,#REF!/( 'Sch-6'!D14+'Sch-6'!D16+'Sch-6'!D18))</f>
        <v>0</v>
      </c>
    </row>
    <row r="4" spans="1:35" ht="21.95" customHeight="1">
      <c r="A4" s="1517" t="s">
        <v>420</v>
      </c>
      <c r="B4" s="1517"/>
      <c r="C4" s="1517"/>
      <c r="D4" s="1517"/>
      <c r="E4" s="1517"/>
      <c r="F4" s="1517"/>
      <c r="G4" s="1517"/>
      <c r="AD4" s="260" t="s">
        <v>344</v>
      </c>
      <c r="AF4" s="250" t="e">
        <f>#REF!</f>
        <v>#REF!</v>
      </c>
    </row>
    <row r="5" spans="1:35" ht="18.600000000000001" customHeight="1">
      <c r="A5" s="76"/>
      <c r="B5" s="117"/>
      <c r="C5" s="117"/>
      <c r="D5" s="117"/>
      <c r="E5" s="117"/>
      <c r="F5" s="117"/>
      <c r="G5" s="117"/>
      <c r="AD5" s="260" t="s">
        <v>351</v>
      </c>
      <c r="AF5" s="250">
        <f>IF(ISERROR(#REF!/#REF!),0,#REF! /#REF!)</f>
        <v>0</v>
      </c>
    </row>
    <row r="6" spans="1:35" ht="27.95" customHeight="1">
      <c r="A6" s="33" t="str">
        <f>'Sch-1'!A4</f>
        <v>Bidder’s Name and Address (Sole Bidder) :</v>
      </c>
      <c r="B6" s="44"/>
      <c r="C6" s="44"/>
      <c r="D6" s="44"/>
      <c r="E6" s="661" t="s">
        <v>397</v>
      </c>
      <c r="F6" s="44"/>
      <c r="G6" s="67"/>
      <c r="H6" s="297"/>
      <c r="AD6" s="260" t="s">
        <v>352</v>
      </c>
      <c r="AF6" s="250" t="e">
        <f>#REF!</f>
        <v>#REF!</v>
      </c>
    </row>
    <row r="7" spans="1:35" ht="36" customHeight="1">
      <c r="A7" s="1577" t="str">
        <f>'Sch-1'!A5</f>
        <v/>
      </c>
      <c r="B7" s="1577"/>
      <c r="C7" s="1577"/>
      <c r="D7" s="573"/>
      <c r="E7" s="662" t="str">
        <f>'Sch-1'!M5</f>
        <v>Contracts Services, 3rd Floor</v>
      </c>
      <c r="F7" s="573"/>
      <c r="G7" s="66"/>
      <c r="H7" s="297"/>
      <c r="AD7" s="260" t="s">
        <v>347</v>
      </c>
      <c r="AF7" s="250" t="e">
        <f>SUM(AF3:AF6)</f>
        <v>#REF!</v>
      </c>
    </row>
    <row r="8" spans="1:35" ht="27.95" customHeight="1">
      <c r="A8" s="45" t="s">
        <v>413</v>
      </c>
      <c r="B8" s="1560" t="str">
        <f>IF('Sch-1'!C6=0, "", 'Sch-1'!C6)</f>
        <v/>
      </c>
      <c r="C8" s="1560"/>
      <c r="D8" s="571"/>
      <c r="E8" s="662" t="str">
        <f>'Sch-1'!M6</f>
        <v>Power Grid Corporation of India Ltd.,</v>
      </c>
      <c r="F8" s="571"/>
      <c r="G8" s="66"/>
      <c r="H8" s="297"/>
    </row>
    <row r="9" spans="1:35" ht="27.95" customHeight="1">
      <c r="A9" s="45" t="s">
        <v>414</v>
      </c>
      <c r="B9" s="1560" t="str">
        <f>IF('Sch-1'!C7=0, "", 'Sch-1'!C7)</f>
        <v/>
      </c>
      <c r="C9" s="1560"/>
      <c r="D9" s="571"/>
      <c r="E9" s="662" t="str">
        <f>'Sch-1'!M7</f>
        <v>"Saudamini", Plot No.-2</v>
      </c>
      <c r="F9" s="571"/>
      <c r="G9" s="66"/>
      <c r="H9" s="297"/>
    </row>
    <row r="10" spans="1:35" ht="27.95" customHeight="1">
      <c r="A10" s="467"/>
      <c r="B10" s="1593" t="str">
        <f>IF('Sch-1'!C8=0, "", 'Sch-1'!C8)</f>
        <v/>
      </c>
      <c r="C10" s="1593"/>
      <c r="D10" s="468"/>
      <c r="E10" s="662" t="str">
        <f>'Sch-1'!M8</f>
        <v xml:space="preserve">Sector-29, </v>
      </c>
      <c r="F10" s="468"/>
      <c r="G10" s="393"/>
      <c r="H10" s="297"/>
      <c r="AD10" s="260" t="s">
        <v>278</v>
      </c>
      <c r="AF10" s="262">
        <f>'Sch-1'!AB8</f>
        <v>0</v>
      </c>
    </row>
    <row r="11" spans="1:35" ht="27.95" customHeight="1">
      <c r="A11" s="467"/>
      <c r="B11" s="1593" t="str">
        <f>IF('Sch-1'!C9=0, "", 'Sch-1'!C9)</f>
        <v/>
      </c>
      <c r="C11" s="1593"/>
      <c r="D11" s="468"/>
      <c r="E11" s="662" t="str">
        <f>'Sch-1'!M9</f>
        <v>Gurgaon (Haryana) - 122001</v>
      </c>
      <c r="F11" s="468"/>
      <c r="G11" s="393"/>
      <c r="H11" s="297"/>
      <c r="AD11" s="260"/>
      <c r="AF11" s="250"/>
    </row>
    <row r="12" spans="1:35" ht="18.600000000000001" customHeight="1">
      <c r="A12" s="467"/>
      <c r="B12" s="468"/>
      <c r="C12" s="468"/>
      <c r="D12" s="468"/>
      <c r="E12" s="468"/>
      <c r="F12" s="468"/>
      <c r="G12" s="393"/>
      <c r="H12" s="297"/>
      <c r="AD12" s="260"/>
      <c r="AF12" s="250"/>
    </row>
    <row r="13" spans="1:35" ht="27.95" customHeight="1">
      <c r="A13" s="1594" t="s">
        <v>71</v>
      </c>
      <c r="B13" s="1594"/>
      <c r="C13" s="1594"/>
      <c r="D13" s="1594"/>
      <c r="E13" s="1594"/>
      <c r="F13" s="1594"/>
      <c r="G13" s="1597"/>
      <c r="AG13" s="254"/>
    </row>
    <row r="14" spans="1:35" ht="33.75" customHeight="1">
      <c r="A14" s="118" t="s">
        <v>435</v>
      </c>
      <c r="B14" s="645" t="s">
        <v>373</v>
      </c>
      <c r="C14" s="645" t="s">
        <v>354</v>
      </c>
      <c r="D14" s="645" t="s">
        <v>355</v>
      </c>
      <c r="E14" s="645" t="s">
        <v>64</v>
      </c>
      <c r="F14" s="119" t="s">
        <v>374</v>
      </c>
      <c r="G14" s="372"/>
      <c r="AE14" s="1575" t="s">
        <v>279</v>
      </c>
      <c r="AF14" s="1575"/>
      <c r="AG14" s="294" t="s">
        <v>287</v>
      </c>
      <c r="AH14" s="1575" t="s">
        <v>280</v>
      </c>
      <c r="AI14" s="1575"/>
    </row>
    <row r="15" spans="1:35" s="577" customFormat="1">
      <c r="A15" s="667" t="s">
        <v>341</v>
      </c>
      <c r="B15" s="663" t="e">
        <f>'Sch-7'!#REF!</f>
        <v>#REF!</v>
      </c>
      <c r="C15" s="663"/>
      <c r="D15" s="663"/>
      <c r="E15" s="664"/>
      <c r="F15" s="665"/>
    </row>
    <row r="16" spans="1:35" s="577" customFormat="1">
      <c r="A16" s="668" t="s">
        <v>460</v>
      </c>
      <c r="B16" s="663" t="e">
        <f>'Sch-7'!#REF!</f>
        <v>#REF!</v>
      </c>
      <c r="C16" s="663" t="e">
        <f>'Sch-7'!#REF!</f>
        <v>#REF!</v>
      </c>
      <c r="D16" s="663" t="e">
        <f>'Sch-7'!#REF!</f>
        <v>#REF!</v>
      </c>
      <c r="E16" s="664" t="e">
        <f>'Sch-7'!#REF!</f>
        <v>#REF!</v>
      </c>
      <c r="F16" s="665" t="e">
        <f>IF(E16=0, "Included", IF(ISERROR(D16*E16), E16, D16*E16))</f>
        <v>#REF!</v>
      </c>
    </row>
    <row r="17" spans="1:35" s="577" customFormat="1">
      <c r="A17" s="668" t="s">
        <v>461</v>
      </c>
      <c r="B17" s="663" t="e">
        <f>'Sch-7'!#REF!</f>
        <v>#REF!</v>
      </c>
      <c r="C17" s="663" t="e">
        <f>'Sch-7'!#REF!</f>
        <v>#REF!</v>
      </c>
      <c r="D17" s="663" t="e">
        <f>'Sch-7'!#REF!</f>
        <v>#REF!</v>
      </c>
      <c r="E17" s="664" t="e">
        <f>'Sch-7'!#REF!</f>
        <v>#REF!</v>
      </c>
      <c r="F17" s="665" t="e">
        <f>IF(E17=0, "Included", IF(ISERROR(D17*E17), E17, D17*E17))</f>
        <v>#REF!</v>
      </c>
    </row>
    <row r="18" spans="1:35" s="577" customFormat="1" ht="15.75">
      <c r="A18" s="671"/>
      <c r="B18" s="673" t="s">
        <v>21</v>
      </c>
      <c r="C18" s="673"/>
      <c r="D18" s="673"/>
      <c r="E18" s="673"/>
      <c r="F18" s="674" t="e">
        <f>SUM(F16:F17)</f>
        <v>#REF!</v>
      </c>
    </row>
    <row r="19" spans="1:35" s="577" customFormat="1" ht="15.75">
      <c r="A19" s="672"/>
      <c r="B19" s="675" t="s">
        <v>22</v>
      </c>
      <c r="C19" s="675"/>
      <c r="D19" s="675"/>
      <c r="E19" s="675"/>
      <c r="F19" s="676" t="e">
        <f>F18</f>
        <v>#REF!</v>
      </c>
    </row>
    <row r="20" spans="1:35" ht="18.600000000000001"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262</v>
      </c>
      <c r="AE21" s="264" t="e">
        <f>#REF!-#REF!</f>
        <v>#REF!</v>
      </c>
      <c r="AG21" s="295" t="s">
        <v>281</v>
      </c>
      <c r="AH21" s="264" t="e">
        <f>#REF!-#REF!</f>
        <v>#REF!</v>
      </c>
      <c r="AI21" s="254"/>
    </row>
    <row r="22" spans="1:35" ht="18.600000000000001" customHeight="1">
      <c r="A22" s="1595"/>
      <c r="B22" s="1595"/>
      <c r="C22" s="1595"/>
      <c r="D22" s="1595"/>
      <c r="E22" s="1595"/>
      <c r="F22" s="1595"/>
      <c r="G22" s="1595"/>
      <c r="AD22" s="254" t="s">
        <v>287</v>
      </c>
      <c r="AE22" s="295" t="e">
        <f>IF(#REF!&gt;0,#REF!&amp; " Item(s) in Sch-3", "")</f>
        <v>#REF!</v>
      </c>
      <c r="AF22" s="264"/>
      <c r="AG22" s="254"/>
    </row>
    <row r="23" spans="1:35" ht="27.95" customHeight="1">
      <c r="A23" s="469"/>
      <c r="B23" s="469"/>
      <c r="C23" s="1578" t="s">
        <v>368</v>
      </c>
      <c r="D23" s="1578"/>
      <c r="E23" s="1578"/>
      <c r="F23" s="1578"/>
      <c r="G23" s="1578"/>
      <c r="AE23" s="295"/>
      <c r="AF23" s="264"/>
      <c r="AG23" s="254"/>
    </row>
    <row r="24" spans="1:35" ht="27.95" customHeight="1">
      <c r="A24" s="108" t="s">
        <v>407</v>
      </c>
      <c r="B24" s="124" t="str">
        <f>'Sch-1'!B215</f>
        <v>--</v>
      </c>
      <c r="C24" s="1578" t="str">
        <f>"Printed Name   : " &amp; 'Sch-1'!M216</f>
        <v xml:space="preserve">Printed Name   : </v>
      </c>
      <c r="D24" s="1578"/>
      <c r="E24" s="1578"/>
      <c r="F24" s="1578"/>
      <c r="G24" s="1578"/>
      <c r="AG24" s="254"/>
    </row>
    <row r="25" spans="1:35" ht="27.95" customHeight="1">
      <c r="A25" s="108" t="s">
        <v>408</v>
      </c>
      <c r="B25" s="120" t="str">
        <f>'Sch-1'!B216</f>
        <v/>
      </c>
      <c r="C25" s="1578" t="str">
        <f>"Designation      : " &amp; 'Sch-1'!M217</f>
        <v xml:space="preserve">Designation      : </v>
      </c>
      <c r="D25" s="1578"/>
      <c r="E25" s="1578"/>
      <c r="F25" s="1578"/>
      <c r="G25" s="1578"/>
      <c r="AG25" s="254"/>
    </row>
    <row r="26" spans="1:35" ht="27.95" customHeight="1">
      <c r="A26" s="466"/>
      <c r="B26" s="465"/>
      <c r="C26" s="1578" t="s">
        <v>312</v>
      </c>
      <c r="D26" s="1578"/>
      <c r="E26" s="1578"/>
      <c r="F26" s="1578"/>
      <c r="G26" s="1578"/>
      <c r="AG26" s="254"/>
    </row>
    <row r="27" spans="1:35" ht="27.95" customHeight="1">
      <c r="A27" s="466"/>
      <c r="B27" s="465"/>
      <c r="C27" s="353"/>
      <c r="D27" s="353"/>
      <c r="E27" s="353"/>
      <c r="F27" s="353"/>
      <c r="G27" s="353"/>
      <c r="AG27" s="254"/>
    </row>
    <row r="28" spans="1:35" ht="36.75" customHeight="1">
      <c r="A28" s="121" t="s">
        <v>68</v>
      </c>
      <c r="B28" s="1596" t="s">
        <v>376</v>
      </c>
      <c r="C28" s="1596"/>
      <c r="D28" s="1596"/>
      <c r="E28" s="1596"/>
      <c r="F28" s="1596"/>
      <c r="G28" s="1596"/>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 No.: 5002001872/TRANSFORMER/DOM/A03-CC CS-4</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591" t="str">
        <f t="shared" ref="A106:C107" si="0">A3</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106" s="1591">
        <f t="shared" si="0"/>
        <v>0</v>
      </c>
      <c r="C106" s="1591">
        <f t="shared" si="0"/>
        <v>0</v>
      </c>
      <c r="D106" s="1591"/>
      <c r="E106" s="1591"/>
      <c r="F106" s="1591"/>
      <c r="G106" s="1591">
        <f>G3</f>
        <v>0</v>
      </c>
      <c r="H106" s="208"/>
    </row>
    <row r="107" spans="1:12" s="311" customFormat="1" hidden="1">
      <c r="A107" s="1592" t="str">
        <f t="shared" si="0"/>
        <v>(SCHEDULE OF RATES AND PRICES : TYPE TEST CHARGES)</v>
      </c>
      <c r="B107" s="1592">
        <f t="shared" si="0"/>
        <v>0</v>
      </c>
      <c r="C107" s="1592">
        <f t="shared" si="0"/>
        <v>0</v>
      </c>
      <c r="D107" s="1592"/>
      <c r="E107" s="1592"/>
      <c r="F107" s="1592"/>
      <c r="G107" s="1592">
        <f>G4</f>
        <v>0</v>
      </c>
      <c r="H107" s="208"/>
    </row>
    <row r="108" spans="1:12" s="311" customFormat="1" hidden="1">
      <c r="A108" s="365"/>
      <c r="B108" s="366"/>
      <c r="C108" s="366"/>
      <c r="D108" s="366"/>
      <c r="E108" s="366"/>
      <c r="F108" s="366"/>
      <c r="G108" s="366"/>
      <c r="H108" s="208"/>
    </row>
    <row r="109" spans="1:12" s="311" customFormat="1" hidden="1">
      <c r="A109" s="116" t="str">
        <f>A6</f>
        <v>Bidder’s Name and Address (Sole Bidder) :</v>
      </c>
      <c r="B109" s="367"/>
      <c r="C109" s="367"/>
      <c r="D109" s="367"/>
      <c r="E109" s="367"/>
      <c r="F109" s="367"/>
      <c r="G109" s="67">
        <f t="shared" ref="G109:G114" si="1">G6</f>
        <v>0</v>
      </c>
      <c r="H109" s="208"/>
    </row>
    <row r="110" spans="1:12" s="311" customFormat="1" hidden="1">
      <c r="A110" s="1577" t="str">
        <f>A7</f>
        <v/>
      </c>
      <c r="B110" s="1577">
        <f t="shared" ref="B110:C114" si="2">B7</f>
        <v>0</v>
      </c>
      <c r="C110" s="1577">
        <f t="shared" si="2"/>
        <v>0</v>
      </c>
      <c r="D110" s="573"/>
      <c r="E110" s="573"/>
      <c r="F110" s="573"/>
      <c r="G110" s="354">
        <f t="shared" si="1"/>
        <v>0</v>
      </c>
      <c r="H110" s="208"/>
    </row>
    <row r="111" spans="1:12" s="311" customFormat="1" hidden="1">
      <c r="A111" s="368" t="str">
        <f>A8</f>
        <v>Name     :</v>
      </c>
      <c r="B111" s="1576" t="str">
        <f t="shared" si="2"/>
        <v/>
      </c>
      <c r="C111" s="1576">
        <f t="shared" si="2"/>
        <v>0</v>
      </c>
      <c r="D111" s="572"/>
      <c r="E111" s="572"/>
      <c r="F111" s="572"/>
      <c r="G111" s="354">
        <f t="shared" si="1"/>
        <v>0</v>
      </c>
      <c r="H111" s="208"/>
    </row>
    <row r="112" spans="1:12" s="311" customFormat="1" hidden="1">
      <c r="A112" s="368" t="str">
        <f>A9</f>
        <v>Address :</v>
      </c>
      <c r="B112" s="1576" t="str">
        <f t="shared" si="2"/>
        <v/>
      </c>
      <c r="C112" s="1576">
        <f t="shared" si="2"/>
        <v>0</v>
      </c>
      <c r="D112" s="572"/>
      <c r="E112" s="572"/>
      <c r="F112" s="572"/>
      <c r="G112" s="354">
        <f t="shared" si="1"/>
        <v>0</v>
      </c>
      <c r="H112" s="208"/>
    </row>
    <row r="113" spans="1:35" s="311" customFormat="1" hidden="1">
      <c r="A113" s="369"/>
      <c r="B113" s="1576" t="str">
        <f t="shared" si="2"/>
        <v/>
      </c>
      <c r="C113" s="1576">
        <f t="shared" si="2"/>
        <v>0</v>
      </c>
      <c r="D113" s="572"/>
      <c r="E113" s="572"/>
      <c r="F113" s="572"/>
      <c r="G113" s="354">
        <f t="shared" si="1"/>
        <v>0</v>
      </c>
      <c r="H113" s="208"/>
    </row>
    <row r="114" spans="1:35" s="311" customFormat="1" hidden="1">
      <c r="A114" s="369"/>
      <c r="B114" s="1576" t="str">
        <f t="shared" si="2"/>
        <v/>
      </c>
      <c r="C114" s="1576">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572">
        <f>G14</f>
        <v>0</v>
      </c>
      <c r="D116" s="1572"/>
      <c r="E116" s="1572"/>
      <c r="F116" s="1572"/>
      <c r="G116" s="1572"/>
      <c r="H116" s="208"/>
      <c r="AE116" s="1572"/>
      <c r="AF116" s="1572"/>
      <c r="AH116" s="1572"/>
      <c r="AI116" s="1572"/>
    </row>
    <row r="117" spans="1:35" s="311" customFormat="1" hidden="1">
      <c r="A117" s="366" t="e">
        <f>#REF!</f>
        <v>#REF!</v>
      </c>
      <c r="B117" s="366" t="e">
        <f>#REF!</f>
        <v>#REF!</v>
      </c>
      <c r="C117" s="1573" t="e">
        <f>#REF!</f>
        <v>#REF!</v>
      </c>
      <c r="D117" s="1573"/>
      <c r="E117" s="1573"/>
      <c r="F117" s="1573"/>
      <c r="G117" s="1573"/>
      <c r="H117" s="208"/>
      <c r="AE117" s="1573"/>
      <c r="AF117" s="1573"/>
      <c r="AH117" s="1573"/>
      <c r="AI117" s="1573"/>
    </row>
    <row r="118" spans="1:35" s="311" customFormat="1" hidden="1">
      <c r="A118" s="373" t="e">
        <f>#REF!</f>
        <v>#REF!</v>
      </c>
      <c r="B118" s="374" t="e">
        <f>#REF!</f>
        <v>#REF!</v>
      </c>
      <c r="C118" s="1573"/>
      <c r="D118" s="1573"/>
      <c r="E118" s="1573"/>
      <c r="F118" s="1573"/>
      <c r="G118" s="1573"/>
      <c r="H118" s="208"/>
      <c r="AE118" s="1573"/>
      <c r="AF118" s="1573"/>
      <c r="AH118" s="1573"/>
      <c r="AI118" s="1573"/>
    </row>
    <row r="119" spans="1:35" s="311" customFormat="1" hidden="1">
      <c r="A119" s="375" t="e">
        <f>#REF!</f>
        <v>#REF!</v>
      </c>
      <c r="B119" s="376" t="e">
        <f>#REF!</f>
        <v>#REF!</v>
      </c>
      <c r="C119" s="1574" t="e">
        <f>#REF!</f>
        <v>#REF!</v>
      </c>
      <c r="D119" s="1574"/>
      <c r="E119" s="1574"/>
      <c r="F119" s="1574"/>
      <c r="G119" s="1574"/>
      <c r="H119" s="378"/>
      <c r="AE119" s="377"/>
      <c r="AF119" s="377"/>
      <c r="AH119" s="377"/>
      <c r="AI119" s="377"/>
    </row>
    <row r="120" spans="1:35" s="311" customFormat="1" hidden="1">
      <c r="A120" s="375" t="e">
        <f>#REF!</f>
        <v>#REF!</v>
      </c>
      <c r="B120" s="376" t="e">
        <f>#REF!</f>
        <v>#REF!</v>
      </c>
      <c r="C120" s="1574" t="e">
        <f>#REF!</f>
        <v>#REF!</v>
      </c>
      <c r="D120" s="1574"/>
      <c r="E120" s="1574"/>
      <c r="F120" s="1574"/>
      <c r="G120" s="1574"/>
      <c r="H120" s="378"/>
      <c r="AE120" s="379"/>
      <c r="AF120" s="379"/>
      <c r="AH120" s="377"/>
      <c r="AI120" s="379"/>
    </row>
    <row r="121" spans="1:35" s="311" customFormat="1" ht="20.100000000000001" hidden="1" customHeight="1">
      <c r="A121" s="380"/>
      <c r="B121" s="374" t="e">
        <f>#REF!</f>
        <v>#REF!</v>
      </c>
      <c r="C121" s="1574" t="e">
        <f>#REF!</f>
        <v>#REF!</v>
      </c>
      <c r="D121" s="1574"/>
      <c r="E121" s="1574"/>
      <c r="F121" s="1574"/>
      <c r="G121" s="1574"/>
      <c r="H121" s="208"/>
      <c r="AE121" s="379"/>
      <c r="AF121" s="379"/>
      <c r="AH121" s="379"/>
      <c r="AI121" s="379"/>
    </row>
    <row r="122" spans="1:35" s="311" customFormat="1" hidden="1">
      <c r="A122" s="373" t="e">
        <f>#REF!</f>
        <v>#REF!</v>
      </c>
      <c r="B122" s="374" t="e">
        <f>#REF!</f>
        <v>#REF!</v>
      </c>
      <c r="C122" s="1574"/>
      <c r="D122" s="1574"/>
      <c r="E122" s="1574"/>
      <c r="F122" s="1574"/>
      <c r="G122" s="1574"/>
      <c r="H122" s="208"/>
      <c r="AE122" s="1574"/>
      <c r="AF122" s="1574"/>
      <c r="AH122" s="1574"/>
      <c r="AI122" s="1574"/>
    </row>
    <row r="123" spans="1:35" s="311" customFormat="1" hidden="1">
      <c r="A123" s="381" t="e">
        <f>#REF!</f>
        <v>#REF!</v>
      </c>
      <c r="B123" s="374" t="e">
        <f>#REF!</f>
        <v>#REF!</v>
      </c>
      <c r="C123" s="1574"/>
      <c r="D123" s="1574"/>
      <c r="E123" s="1574"/>
      <c r="F123" s="1574"/>
      <c r="G123" s="1574"/>
      <c r="H123" s="208"/>
      <c r="AE123" s="1574"/>
      <c r="AF123" s="1574"/>
      <c r="AH123" s="1574"/>
      <c r="AI123" s="1574"/>
    </row>
    <row r="124" spans="1:35" s="311" customFormat="1" hidden="1">
      <c r="A124" s="382" t="e">
        <f>#REF!</f>
        <v>#REF!</v>
      </c>
      <c r="B124" s="374" t="e">
        <f>#REF!</f>
        <v>#REF!</v>
      </c>
      <c r="C124" s="1574"/>
      <c r="D124" s="1574"/>
      <c r="E124" s="1574"/>
      <c r="F124" s="1574"/>
      <c r="G124" s="1574"/>
      <c r="H124" s="208"/>
      <c r="AE124" s="1574"/>
      <c r="AF124" s="1574"/>
      <c r="AH124" s="1574"/>
      <c r="AI124" s="1574"/>
    </row>
    <row r="125" spans="1:35" s="311" customFormat="1" hidden="1">
      <c r="A125" s="375" t="e">
        <f>#REF!</f>
        <v>#REF!</v>
      </c>
      <c r="B125" s="376" t="e">
        <f>#REF!</f>
        <v>#REF!</v>
      </c>
      <c r="C125" s="1574" t="e">
        <f>#REF!</f>
        <v>#REF!</v>
      </c>
      <c r="D125" s="1574"/>
      <c r="E125" s="1574"/>
      <c r="F125" s="1574"/>
      <c r="G125" s="1574"/>
      <c r="H125" s="378"/>
      <c r="AE125" s="379"/>
      <c r="AF125" s="379"/>
      <c r="AH125" s="377"/>
      <c r="AI125" s="379"/>
    </row>
    <row r="126" spans="1:35" s="311" customFormat="1" hidden="1">
      <c r="A126" s="375" t="e">
        <f>#REF!</f>
        <v>#REF!</v>
      </c>
      <c r="B126" s="376" t="e">
        <f>#REF!</f>
        <v>#REF!</v>
      </c>
      <c r="C126" s="1574" t="e">
        <f>#REF!</f>
        <v>#REF!</v>
      </c>
      <c r="D126" s="1574"/>
      <c r="E126" s="1574"/>
      <c r="F126" s="1574"/>
      <c r="G126" s="1574"/>
      <c r="H126" s="378"/>
      <c r="AE126" s="379"/>
      <c r="AF126" s="379"/>
      <c r="AH126" s="377"/>
      <c r="AI126" s="379"/>
    </row>
    <row r="127" spans="1:35" s="311" customFormat="1" hidden="1">
      <c r="A127" s="375" t="e">
        <f>#REF!</f>
        <v>#REF!</v>
      </c>
      <c r="B127" s="376" t="e">
        <f>#REF!</f>
        <v>#REF!</v>
      </c>
      <c r="C127" s="1574" t="e">
        <f>#REF!</f>
        <v>#REF!</v>
      </c>
      <c r="D127" s="1574"/>
      <c r="E127" s="1574"/>
      <c r="F127" s="1574"/>
      <c r="G127" s="1574"/>
      <c r="H127" s="378"/>
      <c r="AE127" s="379"/>
      <c r="AF127" s="379"/>
      <c r="AH127" s="377"/>
      <c r="AI127" s="379"/>
    </row>
    <row r="128" spans="1:35" s="311" customFormat="1" hidden="1">
      <c r="A128" s="375" t="e">
        <f>#REF!</f>
        <v>#REF!</v>
      </c>
      <c r="B128" s="376" t="e">
        <f>#REF!</f>
        <v>#REF!</v>
      </c>
      <c r="C128" s="1574" t="e">
        <f>#REF!</f>
        <v>#REF!</v>
      </c>
      <c r="D128" s="1574"/>
      <c r="E128" s="1574"/>
      <c r="F128" s="1574"/>
      <c r="G128" s="1574"/>
      <c r="H128" s="378"/>
      <c r="AE128" s="379"/>
      <c r="AF128" s="379"/>
      <c r="AH128" s="377"/>
      <c r="AI128" s="379"/>
    </row>
    <row r="129" spans="1:35" s="311" customFormat="1" hidden="1">
      <c r="A129" s="375"/>
      <c r="B129" s="374" t="e">
        <f>#REF!</f>
        <v>#REF!</v>
      </c>
      <c r="C129" s="1574" t="e">
        <f>#REF!</f>
        <v>#REF!</v>
      </c>
      <c r="D129" s="1574"/>
      <c r="E129" s="1574"/>
      <c r="F129" s="1574"/>
      <c r="G129" s="1574"/>
      <c r="H129" s="378"/>
      <c r="AE129" s="379"/>
      <c r="AF129" s="379"/>
      <c r="AH129" s="379"/>
      <c r="AI129" s="379"/>
    </row>
    <row r="130" spans="1:35" s="311" customFormat="1" ht="20.100000000000001" hidden="1" customHeight="1">
      <c r="A130" s="382" t="e">
        <f>#REF!</f>
        <v>#REF!</v>
      </c>
      <c r="B130" s="374" t="e">
        <f>#REF!</f>
        <v>#REF!</v>
      </c>
      <c r="C130" s="1574"/>
      <c r="D130" s="1574"/>
      <c r="E130" s="1574"/>
      <c r="F130" s="1574"/>
      <c r="G130" s="1574"/>
      <c r="H130" s="378"/>
      <c r="AE130" s="379"/>
      <c r="AF130" s="379"/>
      <c r="AH130" s="379"/>
      <c r="AI130" s="379"/>
    </row>
    <row r="131" spans="1:35" s="311" customFormat="1" hidden="1">
      <c r="A131" s="375" t="e">
        <f>#REF!</f>
        <v>#REF!</v>
      </c>
      <c r="B131" s="376" t="e">
        <f>#REF!</f>
        <v>#REF!</v>
      </c>
      <c r="C131" s="1574" t="e">
        <f>#REF!</f>
        <v>#REF!</v>
      </c>
      <c r="D131" s="1574"/>
      <c r="E131" s="1574"/>
      <c r="F131" s="1574"/>
      <c r="G131" s="1574"/>
      <c r="H131" s="378"/>
      <c r="AE131" s="379"/>
      <c r="AF131" s="379"/>
      <c r="AH131" s="377"/>
      <c r="AI131" s="379"/>
    </row>
    <row r="132" spans="1:35" s="311" customFormat="1" hidden="1">
      <c r="A132" s="375" t="e">
        <f>#REF!</f>
        <v>#REF!</v>
      </c>
      <c r="B132" s="376" t="e">
        <f>#REF!</f>
        <v>#REF!</v>
      </c>
      <c r="C132" s="1574" t="e">
        <f>#REF!</f>
        <v>#REF!</v>
      </c>
      <c r="D132" s="1574"/>
      <c r="E132" s="1574"/>
      <c r="F132" s="1574"/>
      <c r="G132" s="1574"/>
      <c r="H132" s="378"/>
      <c r="AE132" s="379"/>
      <c r="AF132" s="379"/>
      <c r="AH132" s="377"/>
      <c r="AI132" s="379"/>
    </row>
    <row r="133" spans="1:35" s="311" customFormat="1" ht="20.100000000000001" hidden="1" customHeight="1">
      <c r="A133" s="375" t="e">
        <f>#REF!</f>
        <v>#REF!</v>
      </c>
      <c r="B133" s="376" t="e">
        <f>#REF!</f>
        <v>#REF!</v>
      </c>
      <c r="C133" s="1574" t="e">
        <f>#REF!</f>
        <v>#REF!</v>
      </c>
      <c r="D133" s="1574"/>
      <c r="E133" s="1574"/>
      <c r="F133" s="1574"/>
      <c r="G133" s="1574"/>
      <c r="H133" s="378"/>
      <c r="AE133" s="379"/>
      <c r="AF133" s="379"/>
      <c r="AH133" s="377"/>
      <c r="AI133" s="379"/>
    </row>
    <row r="134" spans="1:35" s="311" customFormat="1" hidden="1">
      <c r="A134" s="375" t="e">
        <f>#REF!</f>
        <v>#REF!</v>
      </c>
      <c r="B134" s="376" t="e">
        <f>#REF!</f>
        <v>#REF!</v>
      </c>
      <c r="C134" s="1574" t="e">
        <f>#REF!</f>
        <v>#REF!</v>
      </c>
      <c r="D134" s="1574"/>
      <c r="E134" s="1574"/>
      <c r="F134" s="1574"/>
      <c r="G134" s="1574"/>
      <c r="H134" s="378"/>
      <c r="AE134" s="379"/>
      <c r="AF134" s="379"/>
      <c r="AH134" s="377"/>
      <c r="AI134" s="379"/>
    </row>
    <row r="135" spans="1:35" s="312" customFormat="1" ht="20.100000000000001" hidden="1" customHeight="1">
      <c r="A135" s="383"/>
      <c r="B135" s="374" t="e">
        <f>#REF!</f>
        <v>#REF!</v>
      </c>
      <c r="C135" s="1574" t="e">
        <f>#REF!</f>
        <v>#REF!</v>
      </c>
      <c r="D135" s="1574"/>
      <c r="E135" s="1574"/>
      <c r="F135" s="1574"/>
      <c r="G135" s="1574"/>
      <c r="H135" s="378"/>
      <c r="AE135" s="379"/>
      <c r="AF135" s="379"/>
      <c r="AH135" s="379"/>
      <c r="AI135" s="379"/>
    </row>
    <row r="136" spans="1:35" s="311" customFormat="1" ht="24" hidden="1" customHeight="1">
      <c r="A136" s="382" t="e">
        <f>#REF!</f>
        <v>#REF!</v>
      </c>
      <c r="B136" s="374" t="e">
        <f>#REF!</f>
        <v>#REF!</v>
      </c>
      <c r="C136" s="1574"/>
      <c r="D136" s="1574"/>
      <c r="E136" s="1574"/>
      <c r="F136" s="1574"/>
      <c r="G136" s="1574"/>
      <c r="H136" s="378"/>
      <c r="AE136" s="379"/>
      <c r="AF136" s="379"/>
      <c r="AH136" s="379"/>
      <c r="AI136" s="379"/>
    </row>
    <row r="137" spans="1:35" s="311" customFormat="1" hidden="1">
      <c r="A137" s="375" t="e">
        <f>#REF!</f>
        <v>#REF!</v>
      </c>
      <c r="B137" s="376" t="e">
        <f>#REF!</f>
        <v>#REF!</v>
      </c>
      <c r="C137" s="1574" t="e">
        <f>#REF!</f>
        <v>#REF!</v>
      </c>
      <c r="D137" s="1574"/>
      <c r="E137" s="1574"/>
      <c r="F137" s="1574"/>
      <c r="G137" s="1574"/>
      <c r="H137" s="378"/>
      <c r="AE137" s="379"/>
      <c r="AF137" s="379"/>
      <c r="AH137" s="377"/>
      <c r="AI137" s="379"/>
    </row>
    <row r="138" spans="1:35" s="311" customFormat="1" hidden="1">
      <c r="A138" s="375" t="e">
        <f>#REF!</f>
        <v>#REF!</v>
      </c>
      <c r="B138" s="376" t="e">
        <f>#REF!</f>
        <v>#REF!</v>
      </c>
      <c r="C138" s="1574" t="e">
        <f>#REF!</f>
        <v>#REF!</v>
      </c>
      <c r="D138" s="1574"/>
      <c r="E138" s="1574"/>
      <c r="F138" s="1574"/>
      <c r="G138" s="1574"/>
      <c r="H138" s="378"/>
      <c r="AE138" s="379"/>
      <c r="AF138" s="379"/>
      <c r="AH138" s="377"/>
      <c r="AI138" s="379"/>
    </row>
    <row r="139" spans="1:35" s="311" customFormat="1" ht="33" hidden="1" customHeight="1">
      <c r="A139" s="375" t="e">
        <f>#REF!</f>
        <v>#REF!</v>
      </c>
      <c r="B139" s="376" t="e">
        <f>#REF!</f>
        <v>#REF!</v>
      </c>
      <c r="C139" s="1574" t="e">
        <f>#REF!</f>
        <v>#REF!</v>
      </c>
      <c r="D139" s="1574"/>
      <c r="E139" s="1574"/>
      <c r="F139" s="1574"/>
      <c r="G139" s="1574"/>
      <c r="H139" s="378"/>
      <c r="AE139" s="379"/>
      <c r="AF139" s="379"/>
      <c r="AH139" s="377"/>
      <c r="AI139" s="379"/>
    </row>
    <row r="140" spans="1:35" s="312" customFormat="1" ht="20.100000000000001" hidden="1" customHeight="1">
      <c r="A140" s="375"/>
      <c r="B140" s="374" t="e">
        <f>#REF!</f>
        <v>#REF!</v>
      </c>
      <c r="C140" s="1574" t="e">
        <f>#REF!</f>
        <v>#REF!</v>
      </c>
      <c r="D140" s="1574"/>
      <c r="E140" s="1574"/>
      <c r="F140" s="1574"/>
      <c r="G140" s="1574"/>
      <c r="H140" s="378"/>
      <c r="AE140" s="379"/>
      <c r="AF140" s="379"/>
      <c r="AH140" s="379"/>
      <c r="AI140" s="379"/>
    </row>
    <row r="141" spans="1:35" s="311" customFormat="1" ht="20.100000000000001" hidden="1" customHeight="1">
      <c r="A141" s="382" t="e">
        <f>#REF!</f>
        <v>#REF!</v>
      </c>
      <c r="B141" s="374" t="e">
        <f>#REF!</f>
        <v>#REF!</v>
      </c>
      <c r="C141" s="1574"/>
      <c r="D141" s="1574"/>
      <c r="E141" s="1574"/>
      <c r="F141" s="1574"/>
      <c r="G141" s="1574"/>
      <c r="H141" s="378"/>
      <c r="AE141" s="379"/>
      <c r="AF141" s="379"/>
      <c r="AH141" s="379"/>
      <c r="AI141" s="379"/>
    </row>
    <row r="142" spans="1:35" s="311" customFormat="1" hidden="1">
      <c r="A142" s="375" t="e">
        <f>#REF!</f>
        <v>#REF!</v>
      </c>
      <c r="B142" s="376" t="e">
        <f>#REF!</f>
        <v>#REF!</v>
      </c>
      <c r="C142" s="1574" t="e">
        <f>#REF!</f>
        <v>#REF!</v>
      </c>
      <c r="D142" s="1574"/>
      <c r="E142" s="1574"/>
      <c r="F142" s="1574"/>
      <c r="G142" s="1574"/>
      <c r="H142" s="378"/>
      <c r="AE142" s="379"/>
      <c r="AF142" s="379"/>
      <c r="AH142" s="377"/>
      <c r="AI142" s="379"/>
    </row>
    <row r="143" spans="1:35" s="311" customFormat="1" hidden="1">
      <c r="A143" s="375" t="e">
        <f>#REF!</f>
        <v>#REF!</v>
      </c>
      <c r="B143" s="376" t="e">
        <f>#REF!</f>
        <v>#REF!</v>
      </c>
      <c r="C143" s="1574" t="e">
        <f>#REF!</f>
        <v>#REF!</v>
      </c>
      <c r="D143" s="1574"/>
      <c r="E143" s="1574"/>
      <c r="F143" s="1574"/>
      <c r="G143" s="1574"/>
      <c r="H143" s="378"/>
      <c r="AE143" s="379"/>
      <c r="AF143" s="379"/>
      <c r="AH143" s="377"/>
      <c r="AI143" s="379"/>
    </row>
    <row r="144" spans="1:35" s="311" customFormat="1" hidden="1">
      <c r="A144" s="375" t="e">
        <f>#REF!</f>
        <v>#REF!</v>
      </c>
      <c r="B144" s="376" t="e">
        <f>#REF!</f>
        <v>#REF!</v>
      </c>
      <c r="C144" s="1574" t="e">
        <f>#REF!</f>
        <v>#REF!</v>
      </c>
      <c r="D144" s="1574"/>
      <c r="E144" s="1574"/>
      <c r="F144" s="1574"/>
      <c r="G144" s="1574"/>
      <c r="H144" s="378"/>
      <c r="AE144" s="379"/>
      <c r="AF144" s="379"/>
      <c r="AH144" s="377"/>
      <c r="AI144" s="379"/>
    </row>
    <row r="145" spans="1:35" s="311" customFormat="1" hidden="1">
      <c r="A145" s="375"/>
      <c r="B145" s="374" t="e">
        <f>#REF!</f>
        <v>#REF!</v>
      </c>
      <c r="C145" s="1574" t="e">
        <f>#REF!</f>
        <v>#REF!</v>
      </c>
      <c r="D145" s="1574"/>
      <c r="E145" s="1574"/>
      <c r="F145" s="1574"/>
      <c r="G145" s="1574"/>
      <c r="H145" s="378"/>
      <c r="AE145" s="379"/>
      <c r="AF145" s="379"/>
      <c r="AH145" s="379"/>
      <c r="AI145" s="379"/>
    </row>
    <row r="146" spans="1:35" s="311" customFormat="1" ht="20.100000000000001" hidden="1" customHeight="1">
      <c r="A146" s="382" t="e">
        <f>#REF!</f>
        <v>#REF!</v>
      </c>
      <c r="B146" s="374" t="e">
        <f>#REF!</f>
        <v>#REF!</v>
      </c>
      <c r="C146" s="1574"/>
      <c r="D146" s="1574"/>
      <c r="E146" s="1574"/>
      <c r="F146" s="1574"/>
      <c r="G146" s="1574"/>
      <c r="H146" s="378"/>
      <c r="AE146" s="379"/>
      <c r="AF146" s="379"/>
      <c r="AH146" s="379"/>
      <c r="AI146" s="379"/>
    </row>
    <row r="147" spans="1:35" s="311" customFormat="1" hidden="1">
      <c r="A147" s="375" t="e">
        <f>#REF!</f>
        <v>#REF!</v>
      </c>
      <c r="B147" s="376" t="e">
        <f>#REF!</f>
        <v>#REF!</v>
      </c>
      <c r="C147" s="1574" t="e">
        <f>#REF!</f>
        <v>#REF!</v>
      </c>
      <c r="D147" s="1574"/>
      <c r="E147" s="1574"/>
      <c r="F147" s="1574"/>
      <c r="G147" s="1574"/>
      <c r="H147" s="378"/>
      <c r="AE147" s="379"/>
      <c r="AF147" s="379"/>
      <c r="AH147" s="377"/>
      <c r="AI147" s="379"/>
    </row>
    <row r="148" spans="1:35" s="311" customFormat="1" hidden="1">
      <c r="A148" s="375" t="e">
        <f>#REF!</f>
        <v>#REF!</v>
      </c>
      <c r="B148" s="376" t="e">
        <f>#REF!</f>
        <v>#REF!</v>
      </c>
      <c r="C148" s="1574" t="e">
        <f>#REF!</f>
        <v>#REF!</v>
      </c>
      <c r="D148" s="1574"/>
      <c r="E148" s="1574"/>
      <c r="F148" s="1574"/>
      <c r="G148" s="1574"/>
      <c r="H148" s="378"/>
      <c r="AE148" s="379"/>
      <c r="AF148" s="379"/>
      <c r="AH148" s="377"/>
      <c r="AI148" s="379"/>
    </row>
    <row r="149" spans="1:35" s="311" customFormat="1" hidden="1">
      <c r="A149" s="375" t="e">
        <f>#REF!</f>
        <v>#REF!</v>
      </c>
      <c r="B149" s="376" t="e">
        <f>#REF!</f>
        <v>#REF!</v>
      </c>
      <c r="C149" s="1574" t="e">
        <f>#REF!</f>
        <v>#REF!</v>
      </c>
      <c r="D149" s="1574"/>
      <c r="E149" s="1574"/>
      <c r="F149" s="1574"/>
      <c r="G149" s="1574"/>
      <c r="H149" s="378"/>
      <c r="AE149" s="379"/>
      <c r="AF149" s="379"/>
      <c r="AH149" s="377"/>
      <c r="AI149" s="379"/>
    </row>
    <row r="150" spans="1:35" s="311" customFormat="1" hidden="1">
      <c r="A150" s="375" t="e">
        <f>#REF!</f>
        <v>#REF!</v>
      </c>
      <c r="B150" s="376" t="e">
        <f>#REF!</f>
        <v>#REF!</v>
      </c>
      <c r="C150" s="1574" t="e">
        <f>#REF!</f>
        <v>#REF!</v>
      </c>
      <c r="D150" s="1574"/>
      <c r="E150" s="1574"/>
      <c r="F150" s="1574"/>
      <c r="G150" s="1574"/>
      <c r="H150" s="378"/>
      <c r="AE150" s="379"/>
      <c r="AF150" s="379"/>
      <c r="AH150" s="377"/>
      <c r="AI150" s="379"/>
    </row>
    <row r="151" spans="1:35" s="312" customFormat="1" ht="20.100000000000001" hidden="1" customHeight="1">
      <c r="A151" s="375"/>
      <c r="B151" s="374" t="e">
        <f>#REF!</f>
        <v>#REF!</v>
      </c>
      <c r="C151" s="1574" t="e">
        <f>#REF!</f>
        <v>#REF!</v>
      </c>
      <c r="D151" s="1574"/>
      <c r="E151" s="1574"/>
      <c r="F151" s="1574"/>
      <c r="G151" s="1574"/>
      <c r="H151" s="378"/>
      <c r="AE151" s="379"/>
      <c r="AF151" s="379"/>
      <c r="AH151" s="379"/>
      <c r="AI151" s="379"/>
    </row>
    <row r="152" spans="1:35" s="311" customFormat="1" ht="20.100000000000001" hidden="1" customHeight="1">
      <c r="A152" s="384"/>
      <c r="B152" s="374" t="e">
        <f>#REF!</f>
        <v>#REF!</v>
      </c>
      <c r="C152" s="1574" t="e">
        <f>#REF!</f>
        <v>#REF!</v>
      </c>
      <c r="D152" s="1574"/>
      <c r="E152" s="1574"/>
      <c r="F152" s="1574"/>
      <c r="G152" s="1574"/>
      <c r="H152" s="378"/>
      <c r="AE152" s="379"/>
      <c r="AF152" s="379"/>
      <c r="AH152" s="379"/>
      <c r="AI152" s="379"/>
    </row>
    <row r="153" spans="1:35" s="311" customFormat="1" hidden="1">
      <c r="A153" s="384"/>
      <c r="B153" s="374"/>
      <c r="C153" s="1574"/>
      <c r="D153" s="1574"/>
      <c r="E153" s="1574"/>
      <c r="F153" s="1574"/>
      <c r="G153" s="1574"/>
      <c r="H153" s="378"/>
      <c r="AE153" s="379"/>
      <c r="AF153" s="379"/>
      <c r="AH153" s="379"/>
      <c r="AI153" s="379"/>
    </row>
    <row r="154" spans="1:35" s="311" customFormat="1" ht="20.100000000000001" hidden="1" customHeight="1">
      <c r="A154" s="381" t="e">
        <f>#REF!</f>
        <v>#REF!</v>
      </c>
      <c r="B154" s="374" t="e">
        <f>#REF!</f>
        <v>#REF!</v>
      </c>
      <c r="C154" s="1574"/>
      <c r="D154" s="1574"/>
      <c r="E154" s="1574"/>
      <c r="F154" s="1574"/>
      <c r="G154" s="1574"/>
      <c r="H154" s="378"/>
      <c r="AE154" s="379"/>
      <c r="AF154" s="379"/>
      <c r="AH154" s="379"/>
      <c r="AI154" s="379"/>
    </row>
    <row r="155" spans="1:35" s="311" customFormat="1" ht="30" hidden="1" customHeight="1">
      <c r="A155" s="382" t="e">
        <f>#REF!</f>
        <v>#REF!</v>
      </c>
      <c r="B155" s="374" t="e">
        <f>#REF!</f>
        <v>#REF!</v>
      </c>
      <c r="C155" s="1574"/>
      <c r="D155" s="1574"/>
      <c r="E155" s="1574"/>
      <c r="F155" s="1574"/>
      <c r="G155" s="1574"/>
      <c r="H155" s="378"/>
      <c r="AE155" s="379"/>
      <c r="AF155" s="379"/>
      <c r="AH155" s="379"/>
      <c r="AI155" s="379"/>
    </row>
    <row r="156" spans="1:35" s="311" customFormat="1" hidden="1">
      <c r="A156" s="375" t="e">
        <f>#REF!</f>
        <v>#REF!</v>
      </c>
      <c r="B156" s="376" t="e">
        <f>#REF!</f>
        <v>#REF!</v>
      </c>
      <c r="C156" s="1574" t="e">
        <f>#REF!</f>
        <v>#REF!</v>
      </c>
      <c r="D156" s="1574"/>
      <c r="E156" s="1574"/>
      <c r="F156" s="1574"/>
      <c r="G156" s="1574"/>
      <c r="H156" s="378"/>
      <c r="AE156" s="379"/>
      <c r="AF156" s="379"/>
      <c r="AH156" s="377"/>
      <c r="AI156" s="379"/>
    </row>
    <row r="157" spans="1:35" s="311" customFormat="1" hidden="1">
      <c r="A157" s="375" t="e">
        <f>#REF!</f>
        <v>#REF!</v>
      </c>
      <c r="B157" s="376" t="e">
        <f>#REF!</f>
        <v>#REF!</v>
      </c>
      <c r="C157" s="1574" t="e">
        <f>#REF!</f>
        <v>#REF!</v>
      </c>
      <c r="D157" s="1574"/>
      <c r="E157" s="1574"/>
      <c r="F157" s="1574"/>
      <c r="G157" s="1574"/>
      <c r="H157" s="378"/>
      <c r="AE157" s="379"/>
      <c r="AF157" s="379"/>
      <c r="AH157" s="377"/>
      <c r="AI157" s="379"/>
    </row>
    <row r="158" spans="1:35" s="311" customFormat="1" hidden="1">
      <c r="A158" s="375" t="e">
        <f>#REF!</f>
        <v>#REF!</v>
      </c>
      <c r="B158" s="376" t="e">
        <f>#REF!</f>
        <v>#REF!</v>
      </c>
      <c r="C158" s="1574" t="e">
        <f>#REF!</f>
        <v>#REF!</v>
      </c>
      <c r="D158" s="1574"/>
      <c r="E158" s="1574"/>
      <c r="F158" s="1574"/>
      <c r="G158" s="1574"/>
      <c r="H158" s="378"/>
      <c r="AE158" s="379"/>
      <c r="AF158" s="379"/>
      <c r="AH158" s="377"/>
      <c r="AI158" s="379"/>
    </row>
    <row r="159" spans="1:35" s="311" customFormat="1" ht="20.100000000000001" hidden="1" customHeight="1">
      <c r="A159" s="385"/>
      <c r="B159" s="374" t="e">
        <f>#REF!</f>
        <v>#REF!</v>
      </c>
      <c r="C159" s="1574" t="e">
        <f>#REF!</f>
        <v>#REF!</v>
      </c>
      <c r="D159" s="1574"/>
      <c r="E159" s="1574"/>
      <c r="F159" s="1574"/>
      <c r="G159" s="1574"/>
      <c r="H159" s="378"/>
      <c r="AE159" s="379"/>
      <c r="AF159" s="379"/>
      <c r="AH159" s="379"/>
      <c r="AI159" s="379"/>
    </row>
    <row r="160" spans="1:35" s="311" customFormat="1" ht="20.100000000000001" hidden="1" customHeight="1">
      <c r="A160" s="384"/>
      <c r="B160" s="374" t="e">
        <f>#REF!</f>
        <v>#REF!</v>
      </c>
      <c r="C160" s="1574" t="e">
        <f>#REF!</f>
        <v>#REF!</v>
      </c>
      <c r="D160" s="1574"/>
      <c r="E160" s="1574"/>
      <c r="F160" s="1574"/>
      <c r="G160" s="1574"/>
      <c r="H160" s="378"/>
      <c r="AE160" s="379"/>
      <c r="AF160" s="379"/>
      <c r="AH160" s="379"/>
      <c r="AI160" s="379"/>
    </row>
    <row r="161" spans="1:35" s="311" customFormat="1" ht="20.100000000000001" hidden="1" customHeight="1">
      <c r="A161" s="373" t="e">
        <f>#REF!</f>
        <v>#REF!</v>
      </c>
      <c r="B161" s="374" t="e">
        <f>#REF!</f>
        <v>#REF!</v>
      </c>
      <c r="C161" s="1574"/>
      <c r="D161" s="1574"/>
      <c r="E161" s="1574"/>
      <c r="F161" s="1574"/>
      <c r="G161" s="1574"/>
      <c r="H161" s="378"/>
      <c r="AE161" s="379"/>
      <c r="AF161" s="379"/>
      <c r="AH161" s="379"/>
      <c r="AI161" s="379"/>
    </row>
    <row r="162" spans="1:35" s="311" customFormat="1" ht="30" hidden="1" customHeight="1">
      <c r="A162" s="381" t="e">
        <f>#REF!</f>
        <v>#REF!</v>
      </c>
      <c r="B162" s="374" t="e">
        <f>#REF!</f>
        <v>#REF!</v>
      </c>
      <c r="C162" s="1574"/>
      <c r="D162" s="1574"/>
      <c r="E162" s="1574"/>
      <c r="F162" s="1574"/>
      <c r="G162" s="1574"/>
      <c r="H162" s="378"/>
      <c r="AE162" s="379"/>
      <c r="AF162" s="379"/>
      <c r="AH162" s="379"/>
      <c r="AI162" s="379"/>
    </row>
    <row r="163" spans="1:35" s="311" customFormat="1" ht="20.100000000000001" hidden="1" customHeight="1">
      <c r="A163" s="375" t="e">
        <f>#REF!</f>
        <v>#REF!</v>
      </c>
      <c r="B163" s="376" t="e">
        <f>#REF!</f>
        <v>#REF!</v>
      </c>
      <c r="C163" s="1574" t="e">
        <f>#REF!</f>
        <v>#REF!</v>
      </c>
      <c r="D163" s="1574"/>
      <c r="E163" s="1574"/>
      <c r="F163" s="1574"/>
      <c r="G163" s="1574"/>
      <c r="H163" s="378"/>
      <c r="AE163" s="379"/>
      <c r="AF163" s="379"/>
      <c r="AH163" s="377"/>
      <c r="AI163" s="379"/>
    </row>
    <row r="164" spans="1:35" s="311" customFormat="1" ht="20.100000000000001" hidden="1" customHeight="1">
      <c r="A164" s="375" t="e">
        <f>#REF!</f>
        <v>#REF!</v>
      </c>
      <c r="B164" s="376" t="e">
        <f>#REF!</f>
        <v>#REF!</v>
      </c>
      <c r="C164" s="1574" t="e">
        <f>#REF!</f>
        <v>#REF!</v>
      </c>
      <c r="D164" s="1574"/>
      <c r="E164" s="1574"/>
      <c r="F164" s="1574"/>
      <c r="G164" s="1574"/>
      <c r="H164" s="378"/>
      <c r="AE164" s="379"/>
      <c r="AF164" s="379"/>
      <c r="AH164" s="377"/>
      <c r="AI164" s="379"/>
    </row>
    <row r="165" spans="1:35" s="311" customFormat="1" ht="20.100000000000001" hidden="1" customHeight="1">
      <c r="A165" s="375" t="e">
        <f>#REF!</f>
        <v>#REF!</v>
      </c>
      <c r="B165" s="376" t="e">
        <f>#REF!</f>
        <v>#REF!</v>
      </c>
      <c r="C165" s="1574" t="e">
        <f>#REF!</f>
        <v>#REF!</v>
      </c>
      <c r="D165" s="1574"/>
      <c r="E165" s="1574"/>
      <c r="F165" s="1574"/>
      <c r="G165" s="1574"/>
      <c r="H165" s="378"/>
      <c r="AE165" s="379"/>
      <c r="AF165" s="379"/>
      <c r="AH165" s="377"/>
      <c r="AI165" s="379"/>
    </row>
    <row r="166" spans="1:35" s="311" customFormat="1" ht="20.100000000000001" hidden="1" customHeight="1">
      <c r="A166" s="375" t="e">
        <f>#REF!</f>
        <v>#REF!</v>
      </c>
      <c r="B166" s="376" t="e">
        <f>#REF!</f>
        <v>#REF!</v>
      </c>
      <c r="C166" s="1574" t="e">
        <f>#REF!</f>
        <v>#REF!</v>
      </c>
      <c r="D166" s="1574"/>
      <c r="E166" s="1574"/>
      <c r="F166" s="1574"/>
      <c r="G166" s="1574"/>
      <c r="H166" s="378"/>
      <c r="AE166" s="379"/>
      <c r="AF166" s="379"/>
      <c r="AH166" s="377"/>
      <c r="AI166" s="379"/>
    </row>
    <row r="167" spans="1:35" s="311" customFormat="1" ht="20.100000000000001" hidden="1" customHeight="1">
      <c r="A167" s="375" t="e">
        <f>#REF!</f>
        <v>#REF!</v>
      </c>
      <c r="B167" s="376" t="e">
        <f>#REF!</f>
        <v>#REF!</v>
      </c>
      <c r="C167" s="1574" t="e">
        <f>#REF!</f>
        <v>#REF!</v>
      </c>
      <c r="D167" s="1574"/>
      <c r="E167" s="1574"/>
      <c r="F167" s="1574"/>
      <c r="G167" s="1574"/>
      <c r="H167" s="378"/>
      <c r="AE167" s="379"/>
      <c r="AF167" s="379"/>
      <c r="AH167" s="377"/>
      <c r="AI167" s="379"/>
    </row>
    <row r="168" spans="1:35" s="311" customFormat="1" ht="20.100000000000001" hidden="1" customHeight="1">
      <c r="A168" s="380"/>
      <c r="B168" s="374" t="e">
        <f>#REF!</f>
        <v>#REF!</v>
      </c>
      <c r="C168" s="1574" t="e">
        <f>#REF!</f>
        <v>#REF!</v>
      </c>
      <c r="D168" s="1574"/>
      <c r="E168" s="1574"/>
      <c r="F168" s="1574"/>
      <c r="G168" s="1574"/>
      <c r="H168" s="378"/>
      <c r="AE168" s="379"/>
      <c r="AF168" s="379"/>
      <c r="AH168" s="379"/>
      <c r="AI168" s="379"/>
    </row>
    <row r="169" spans="1:35" s="311" customFormat="1" ht="20.100000000000001" hidden="1" customHeight="1">
      <c r="A169" s="381" t="e">
        <f>#REF!</f>
        <v>#REF!</v>
      </c>
      <c r="B169" s="374" t="e">
        <f>#REF!</f>
        <v>#REF!</v>
      </c>
      <c r="C169" s="1574"/>
      <c r="D169" s="1574"/>
      <c r="E169" s="1574"/>
      <c r="F169" s="1574"/>
      <c r="G169" s="1574"/>
      <c r="H169" s="378"/>
      <c r="AE169" s="379"/>
      <c r="AF169" s="379"/>
      <c r="AH169" s="379"/>
      <c r="AI169" s="379"/>
    </row>
    <row r="170" spans="1:35" s="311" customFormat="1" ht="20.100000000000001" hidden="1" customHeight="1">
      <c r="A170" s="375" t="e">
        <f>#REF!</f>
        <v>#REF!</v>
      </c>
      <c r="B170" s="386" t="e">
        <f>#REF!</f>
        <v>#REF!</v>
      </c>
      <c r="C170" s="1574" t="e">
        <f>#REF!</f>
        <v>#REF!</v>
      </c>
      <c r="D170" s="1574"/>
      <c r="E170" s="1574"/>
      <c r="F170" s="1574"/>
      <c r="G170" s="1574"/>
      <c r="H170" s="378"/>
      <c r="AE170" s="379"/>
      <c r="AF170" s="379"/>
      <c r="AH170" s="377"/>
      <c r="AI170" s="379"/>
    </row>
    <row r="171" spans="1:35" s="311" customFormat="1" ht="20.100000000000001" hidden="1" customHeight="1">
      <c r="A171" s="375" t="e">
        <f>#REF!</f>
        <v>#REF!</v>
      </c>
      <c r="B171" s="386" t="e">
        <f>#REF!</f>
        <v>#REF!</v>
      </c>
      <c r="C171" s="1574" t="e">
        <f>#REF!</f>
        <v>#REF!</v>
      </c>
      <c r="D171" s="1574"/>
      <c r="E171" s="1574"/>
      <c r="F171" s="1574"/>
      <c r="G171" s="1574"/>
      <c r="H171" s="378"/>
      <c r="AE171" s="379"/>
      <c r="AF171" s="379"/>
      <c r="AH171" s="377"/>
      <c r="AI171" s="379"/>
    </row>
    <row r="172" spans="1:35" s="311" customFormat="1" ht="20.100000000000001" hidden="1" customHeight="1">
      <c r="A172" s="375" t="e">
        <f>#REF!</f>
        <v>#REF!</v>
      </c>
      <c r="B172" s="386" t="e">
        <f>#REF!</f>
        <v>#REF!</v>
      </c>
      <c r="C172" s="1574" t="e">
        <f>#REF!</f>
        <v>#REF!</v>
      </c>
      <c r="D172" s="1574"/>
      <c r="E172" s="1574"/>
      <c r="F172" s="1574"/>
      <c r="G172" s="1574"/>
      <c r="H172" s="378"/>
      <c r="AE172" s="379"/>
      <c r="AF172" s="379"/>
      <c r="AH172" s="377"/>
      <c r="AI172" s="379"/>
    </row>
    <row r="173" spans="1:35" s="311" customFormat="1" ht="20.100000000000001" hidden="1" customHeight="1">
      <c r="A173" s="375" t="e">
        <f>#REF!</f>
        <v>#REF!</v>
      </c>
      <c r="B173" s="386" t="e">
        <f>#REF!</f>
        <v>#REF!</v>
      </c>
      <c r="C173" s="1574" t="e">
        <f>#REF!</f>
        <v>#REF!</v>
      </c>
      <c r="D173" s="1574"/>
      <c r="E173" s="1574"/>
      <c r="F173" s="1574"/>
      <c r="G173" s="1574"/>
      <c r="H173" s="378"/>
      <c r="AE173" s="379"/>
      <c r="AF173" s="379"/>
      <c r="AH173" s="377"/>
      <c r="AI173" s="379"/>
    </row>
    <row r="174" spans="1:35" s="311" customFormat="1" ht="20.100000000000001" hidden="1" customHeight="1">
      <c r="A174" s="375" t="e">
        <f>#REF!</f>
        <v>#REF!</v>
      </c>
      <c r="B174" s="386" t="e">
        <f>#REF!</f>
        <v>#REF!</v>
      </c>
      <c r="C174" s="1574" t="e">
        <f>#REF!</f>
        <v>#REF!</v>
      </c>
      <c r="D174" s="1574"/>
      <c r="E174" s="1574"/>
      <c r="F174" s="1574"/>
      <c r="G174" s="1574"/>
      <c r="H174" s="378"/>
      <c r="AE174" s="379"/>
      <c r="AF174" s="379"/>
      <c r="AH174" s="377"/>
      <c r="AI174" s="379"/>
    </row>
    <row r="175" spans="1:35" s="311" customFormat="1" ht="20.100000000000001" hidden="1" customHeight="1">
      <c r="A175" s="375" t="e">
        <f>#REF!</f>
        <v>#REF!</v>
      </c>
      <c r="B175" s="386" t="e">
        <f>#REF!</f>
        <v>#REF!</v>
      </c>
      <c r="C175" s="1574" t="e">
        <f>#REF!</f>
        <v>#REF!</v>
      </c>
      <c r="D175" s="1574"/>
      <c r="E175" s="1574"/>
      <c r="F175" s="1574"/>
      <c r="G175" s="1574"/>
      <c r="H175" s="378"/>
      <c r="AE175" s="379"/>
      <c r="AF175" s="379"/>
      <c r="AH175" s="377"/>
      <c r="AI175" s="379"/>
    </row>
    <row r="176" spans="1:35" s="311" customFormat="1" ht="20.100000000000001" hidden="1" customHeight="1">
      <c r="A176" s="387"/>
      <c r="B176" s="374" t="e">
        <f>#REF!</f>
        <v>#REF!</v>
      </c>
      <c r="C176" s="1574" t="e">
        <f>#REF!</f>
        <v>#REF!</v>
      </c>
      <c r="D176" s="1574"/>
      <c r="E176" s="1574"/>
      <c r="F176" s="1574"/>
      <c r="G176" s="1574"/>
      <c r="H176" s="378"/>
      <c r="AE176" s="379"/>
      <c r="AF176" s="379"/>
      <c r="AH176" s="379"/>
      <c r="AI176" s="379"/>
    </row>
    <row r="177" spans="1:35" s="311" customFormat="1" ht="35.25" hidden="1" customHeight="1">
      <c r="A177" s="381" t="e">
        <f>#REF!</f>
        <v>#REF!</v>
      </c>
      <c r="B177" s="374" t="e">
        <f>#REF!</f>
        <v>#REF!</v>
      </c>
      <c r="C177" s="1574"/>
      <c r="D177" s="1574"/>
      <c r="E177" s="1574"/>
      <c r="F177" s="1574"/>
      <c r="G177" s="1574"/>
      <c r="H177" s="378"/>
      <c r="AE177" s="379"/>
      <c r="AF177" s="379"/>
      <c r="AH177" s="379"/>
      <c r="AI177" s="379"/>
    </row>
    <row r="178" spans="1:35" s="311" customFormat="1" ht="19.5" hidden="1" customHeight="1">
      <c r="A178" s="375" t="e">
        <f>#REF!</f>
        <v>#REF!</v>
      </c>
      <c r="B178" s="386" t="e">
        <f>#REF!</f>
        <v>#REF!</v>
      </c>
      <c r="C178" s="1574" t="e">
        <f>#REF!</f>
        <v>#REF!</v>
      </c>
      <c r="D178" s="1574"/>
      <c r="E178" s="1574"/>
      <c r="F178" s="1574"/>
      <c r="G178" s="1574"/>
      <c r="H178" s="378"/>
      <c r="AE178" s="379"/>
      <c r="AF178" s="379"/>
      <c r="AH178" s="377"/>
      <c r="AI178" s="379"/>
    </row>
    <row r="179" spans="1:35" s="311" customFormat="1" ht="19.5" hidden="1" customHeight="1">
      <c r="A179" s="375" t="e">
        <f>#REF!</f>
        <v>#REF!</v>
      </c>
      <c r="B179" s="386" t="e">
        <f>#REF!</f>
        <v>#REF!</v>
      </c>
      <c r="C179" s="1574" t="e">
        <f>#REF!</f>
        <v>#REF!</v>
      </c>
      <c r="D179" s="1574"/>
      <c r="E179" s="1574"/>
      <c r="F179" s="1574"/>
      <c r="G179" s="1574"/>
      <c r="H179" s="378"/>
      <c r="AE179" s="379"/>
      <c r="AF179" s="379"/>
      <c r="AH179" s="377"/>
      <c r="AI179" s="379"/>
    </row>
    <row r="180" spans="1:35" s="311" customFormat="1" ht="19.5" hidden="1" customHeight="1">
      <c r="A180" s="375" t="e">
        <f>#REF!</f>
        <v>#REF!</v>
      </c>
      <c r="B180" s="386" t="e">
        <f>#REF!</f>
        <v>#REF!</v>
      </c>
      <c r="C180" s="1574" t="e">
        <f>#REF!</f>
        <v>#REF!</v>
      </c>
      <c r="D180" s="1574"/>
      <c r="E180" s="1574"/>
      <c r="F180" s="1574"/>
      <c r="G180" s="1574"/>
      <c r="H180" s="378"/>
      <c r="AE180" s="379"/>
      <c r="AF180" s="379"/>
      <c r="AH180" s="377"/>
      <c r="AI180" s="379"/>
    </row>
    <row r="181" spans="1:35" s="311" customFormat="1" ht="19.5" hidden="1" customHeight="1">
      <c r="A181" s="375" t="e">
        <f>#REF!</f>
        <v>#REF!</v>
      </c>
      <c r="B181" s="386" t="e">
        <f>#REF!</f>
        <v>#REF!</v>
      </c>
      <c r="C181" s="1574" t="e">
        <f>#REF!</f>
        <v>#REF!</v>
      </c>
      <c r="D181" s="1574"/>
      <c r="E181" s="1574"/>
      <c r="F181" s="1574"/>
      <c r="G181" s="1574"/>
      <c r="H181" s="378"/>
      <c r="AE181" s="379"/>
      <c r="AF181" s="379"/>
      <c r="AH181" s="377"/>
      <c r="AI181" s="379"/>
    </row>
    <row r="182" spans="1:35" s="311" customFormat="1" ht="33" hidden="1" customHeight="1">
      <c r="A182" s="375" t="e">
        <f>#REF!</f>
        <v>#REF!</v>
      </c>
      <c r="B182" s="386" t="e">
        <f>#REF!</f>
        <v>#REF!</v>
      </c>
      <c r="C182" s="1574" t="e">
        <f>#REF!</f>
        <v>#REF!</v>
      </c>
      <c r="D182" s="1574"/>
      <c r="E182" s="1574"/>
      <c r="F182" s="1574"/>
      <c r="G182" s="1574"/>
      <c r="H182" s="378"/>
      <c r="AE182" s="379"/>
      <c r="AF182" s="379"/>
      <c r="AH182" s="377"/>
      <c r="AI182" s="379"/>
    </row>
    <row r="183" spans="1:35" s="311" customFormat="1" ht="19.5" hidden="1" customHeight="1">
      <c r="A183" s="375" t="e">
        <f>#REF!</f>
        <v>#REF!</v>
      </c>
      <c r="B183" s="386" t="e">
        <f>#REF!</f>
        <v>#REF!</v>
      </c>
      <c r="C183" s="1574" t="e">
        <f>#REF!</f>
        <v>#REF!</v>
      </c>
      <c r="D183" s="1574"/>
      <c r="E183" s="1574"/>
      <c r="F183" s="1574"/>
      <c r="G183" s="1574"/>
      <c r="H183" s="378"/>
      <c r="AE183" s="379"/>
      <c r="AF183" s="379"/>
      <c r="AH183" s="377"/>
      <c r="AI183" s="379"/>
    </row>
    <row r="184" spans="1:35" s="311" customFormat="1" ht="19.5" hidden="1" customHeight="1">
      <c r="A184" s="375" t="e">
        <f>#REF!</f>
        <v>#REF!</v>
      </c>
      <c r="B184" s="386" t="e">
        <f>#REF!</f>
        <v>#REF!</v>
      </c>
      <c r="C184" s="1574" t="e">
        <f>#REF!</f>
        <v>#REF!</v>
      </c>
      <c r="D184" s="1574"/>
      <c r="E184" s="1574"/>
      <c r="F184" s="1574"/>
      <c r="G184" s="1574"/>
      <c r="H184" s="378"/>
      <c r="AE184" s="379"/>
      <c r="AF184" s="379"/>
      <c r="AH184" s="377"/>
      <c r="AI184" s="379"/>
    </row>
    <row r="185" spans="1:35" s="311" customFormat="1" ht="19.5" hidden="1" customHeight="1">
      <c r="A185" s="375" t="e">
        <f>#REF!</f>
        <v>#REF!</v>
      </c>
      <c r="B185" s="386" t="e">
        <f>#REF!</f>
        <v>#REF!</v>
      </c>
      <c r="C185" s="1574" t="e">
        <f>#REF!</f>
        <v>#REF!</v>
      </c>
      <c r="D185" s="1574"/>
      <c r="E185" s="1574"/>
      <c r="F185" s="1574"/>
      <c r="G185" s="1574"/>
      <c r="H185" s="378"/>
      <c r="AE185" s="379"/>
      <c r="AF185" s="379"/>
      <c r="AH185" s="377"/>
      <c r="AI185" s="379"/>
    </row>
    <row r="186" spans="1:35" s="311" customFormat="1" ht="19.5" hidden="1" customHeight="1">
      <c r="A186" s="375" t="e">
        <f>#REF!</f>
        <v>#REF!</v>
      </c>
      <c r="B186" s="386" t="e">
        <f>#REF!</f>
        <v>#REF!</v>
      </c>
      <c r="C186" s="1574" t="e">
        <f>#REF!</f>
        <v>#REF!</v>
      </c>
      <c r="D186" s="1574"/>
      <c r="E186" s="1574"/>
      <c r="F186" s="1574"/>
      <c r="G186" s="1574"/>
      <c r="H186" s="378"/>
      <c r="AE186" s="379"/>
      <c r="AF186" s="379"/>
      <c r="AH186" s="377"/>
      <c r="AI186" s="379"/>
    </row>
    <row r="187" spans="1:35" s="311" customFormat="1" ht="19.5" hidden="1" customHeight="1">
      <c r="A187" s="387"/>
      <c r="B187" s="374" t="e">
        <f>#REF!</f>
        <v>#REF!</v>
      </c>
      <c r="C187" s="1574" t="e">
        <f>#REF!</f>
        <v>#REF!</v>
      </c>
      <c r="D187" s="1574"/>
      <c r="E187" s="1574"/>
      <c r="F187" s="1574"/>
      <c r="G187" s="1574"/>
      <c r="H187" s="378"/>
      <c r="AE187" s="379"/>
      <c r="AF187" s="379"/>
      <c r="AH187" s="379"/>
      <c r="AI187" s="379"/>
    </row>
    <row r="188" spans="1:35" s="311" customFormat="1" ht="19.5" hidden="1" customHeight="1">
      <c r="A188" s="381" t="e">
        <f>#REF!</f>
        <v>#REF!</v>
      </c>
      <c r="B188" s="374" t="e">
        <f>#REF!</f>
        <v>#REF!</v>
      </c>
      <c r="C188" s="1574"/>
      <c r="D188" s="1574"/>
      <c r="E188" s="1574"/>
      <c r="F188" s="1574"/>
      <c r="G188" s="1574"/>
      <c r="H188" s="378"/>
      <c r="AE188" s="379"/>
      <c r="AF188" s="379"/>
      <c r="AH188" s="379"/>
      <c r="AI188" s="379"/>
    </row>
    <row r="189" spans="1:35" s="311" customFormat="1" ht="19.5" hidden="1" customHeight="1">
      <c r="A189" s="375" t="e">
        <f>#REF!</f>
        <v>#REF!</v>
      </c>
      <c r="B189" s="376" t="e">
        <f>#REF!</f>
        <v>#REF!</v>
      </c>
      <c r="C189" s="1574" t="e">
        <f>#REF!</f>
        <v>#REF!</v>
      </c>
      <c r="D189" s="1574"/>
      <c r="E189" s="1574"/>
      <c r="F189" s="1574"/>
      <c r="G189" s="1574"/>
      <c r="H189" s="378"/>
      <c r="AE189" s="379"/>
      <c r="AF189" s="379"/>
      <c r="AH189" s="377"/>
      <c r="AI189" s="379"/>
    </row>
    <row r="190" spans="1:35" s="311" customFormat="1" ht="19.5" hidden="1" customHeight="1">
      <c r="A190" s="375" t="e">
        <f>#REF!</f>
        <v>#REF!</v>
      </c>
      <c r="B190" s="376" t="e">
        <f>#REF!</f>
        <v>#REF!</v>
      </c>
      <c r="C190" s="1574" t="e">
        <f>#REF!</f>
        <v>#REF!</v>
      </c>
      <c r="D190" s="1574"/>
      <c r="E190" s="1574"/>
      <c r="F190" s="1574"/>
      <c r="G190" s="1574"/>
      <c r="H190" s="378"/>
      <c r="AE190" s="379"/>
      <c r="AF190" s="379"/>
      <c r="AH190" s="377"/>
      <c r="AI190" s="379"/>
    </row>
    <row r="191" spans="1:35" s="311" customFormat="1" ht="19.5" hidden="1" customHeight="1">
      <c r="A191" s="375" t="e">
        <f>#REF!</f>
        <v>#REF!</v>
      </c>
      <c r="B191" s="376" t="e">
        <f>#REF!</f>
        <v>#REF!</v>
      </c>
      <c r="C191" s="1574" t="e">
        <f>#REF!</f>
        <v>#REF!</v>
      </c>
      <c r="D191" s="1574"/>
      <c r="E191" s="1574"/>
      <c r="F191" s="1574"/>
      <c r="G191" s="1574"/>
      <c r="H191" s="378"/>
      <c r="AE191" s="379"/>
      <c r="AF191" s="379"/>
      <c r="AH191" s="377"/>
      <c r="AI191" s="379"/>
    </row>
    <row r="192" spans="1:35" s="311" customFormat="1" ht="19.5" hidden="1" customHeight="1">
      <c r="A192" s="387"/>
      <c r="B192" s="374" t="e">
        <f>#REF!</f>
        <v>#REF!</v>
      </c>
      <c r="C192" s="1574" t="e">
        <f>#REF!</f>
        <v>#REF!</v>
      </c>
      <c r="D192" s="1574"/>
      <c r="E192" s="1574"/>
      <c r="F192" s="1574"/>
      <c r="G192" s="1574"/>
      <c r="H192" s="378"/>
      <c r="AE192" s="379"/>
      <c r="AF192" s="379"/>
      <c r="AH192" s="379"/>
      <c r="AI192" s="379"/>
    </row>
    <row r="193" spans="1:35" s="311" customFormat="1" ht="33" hidden="1" customHeight="1">
      <c r="A193" s="381" t="e">
        <f>#REF!</f>
        <v>#REF!</v>
      </c>
      <c r="B193" s="374" t="e">
        <f>#REF!</f>
        <v>#REF!</v>
      </c>
      <c r="C193" s="1574"/>
      <c r="D193" s="1574"/>
      <c r="E193" s="1574"/>
      <c r="F193" s="1574"/>
      <c r="G193" s="1574"/>
      <c r="H193" s="378"/>
      <c r="AE193" s="379"/>
      <c r="AF193" s="379"/>
      <c r="AH193" s="379"/>
      <c r="AI193" s="379"/>
    </row>
    <row r="194" spans="1:35" s="311" customFormat="1" ht="19.5" hidden="1" customHeight="1">
      <c r="A194" s="387" t="e">
        <f>#REF!</f>
        <v>#REF!</v>
      </c>
      <c r="B194" s="376" t="e">
        <f>#REF!</f>
        <v>#REF!</v>
      </c>
      <c r="C194" s="1574" t="e">
        <f>#REF!</f>
        <v>#REF!</v>
      </c>
      <c r="D194" s="1574"/>
      <c r="E194" s="1574"/>
      <c r="F194" s="1574"/>
      <c r="G194" s="1574"/>
      <c r="H194" s="378"/>
      <c r="AE194" s="379"/>
      <c r="AF194" s="379"/>
      <c r="AH194" s="377"/>
      <c r="AI194" s="379"/>
    </row>
    <row r="195" spans="1:35" s="311" customFormat="1" ht="19.5" hidden="1" customHeight="1">
      <c r="A195" s="387" t="e">
        <f>#REF!</f>
        <v>#REF!</v>
      </c>
      <c r="B195" s="376" t="e">
        <f>#REF!</f>
        <v>#REF!</v>
      </c>
      <c r="C195" s="1574" t="e">
        <f>#REF!</f>
        <v>#REF!</v>
      </c>
      <c r="D195" s="1574"/>
      <c r="E195" s="1574"/>
      <c r="F195" s="1574"/>
      <c r="G195" s="1574"/>
      <c r="H195" s="378"/>
      <c r="AE195" s="379"/>
      <c r="AF195" s="379"/>
      <c r="AH195" s="377"/>
      <c r="AI195" s="379"/>
    </row>
    <row r="196" spans="1:35" s="311" customFormat="1" ht="19.5" hidden="1" customHeight="1">
      <c r="A196" s="387" t="e">
        <f>#REF!</f>
        <v>#REF!</v>
      </c>
      <c r="B196" s="376" t="e">
        <f>#REF!</f>
        <v>#REF!</v>
      </c>
      <c r="C196" s="1574" t="e">
        <f>#REF!</f>
        <v>#REF!</v>
      </c>
      <c r="D196" s="1574"/>
      <c r="E196" s="1574"/>
      <c r="F196" s="1574"/>
      <c r="G196" s="1574"/>
      <c r="H196" s="378"/>
      <c r="AE196" s="379"/>
      <c r="AF196" s="379"/>
      <c r="AH196" s="377"/>
      <c r="AI196" s="379"/>
    </row>
    <row r="197" spans="1:35" s="311" customFormat="1" ht="19.5" hidden="1" customHeight="1">
      <c r="A197" s="387"/>
      <c r="B197" s="374" t="e">
        <f>#REF!</f>
        <v>#REF!</v>
      </c>
      <c r="C197" s="1574" t="e">
        <f>#REF!</f>
        <v>#REF!</v>
      </c>
      <c r="D197" s="1574"/>
      <c r="E197" s="1574"/>
      <c r="F197" s="1574"/>
      <c r="G197" s="1574"/>
      <c r="H197" s="378"/>
      <c r="AE197" s="379"/>
      <c r="AF197" s="379"/>
      <c r="AH197" s="379"/>
      <c r="AI197" s="379"/>
    </row>
    <row r="198" spans="1:35" s="311" customFormat="1" ht="19.5" hidden="1" customHeight="1">
      <c r="A198" s="381" t="e">
        <f>#REF!</f>
        <v>#REF!</v>
      </c>
      <c r="B198" s="374" t="e">
        <f>#REF!</f>
        <v>#REF!</v>
      </c>
      <c r="C198" s="1574"/>
      <c r="D198" s="1574"/>
      <c r="E198" s="1574"/>
      <c r="F198" s="1574"/>
      <c r="G198" s="1574"/>
      <c r="H198" s="378"/>
      <c r="AE198" s="379"/>
      <c r="AF198" s="379"/>
      <c r="AH198" s="379"/>
      <c r="AI198" s="379"/>
    </row>
    <row r="199" spans="1:35" s="311" customFormat="1" ht="19.5" hidden="1" customHeight="1">
      <c r="A199" s="375" t="e">
        <f>#REF!</f>
        <v>#REF!</v>
      </c>
      <c r="B199" s="376" t="e">
        <f>#REF!</f>
        <v>#REF!</v>
      </c>
      <c r="C199" s="1574" t="e">
        <f>#REF!</f>
        <v>#REF!</v>
      </c>
      <c r="D199" s="1574"/>
      <c r="E199" s="1574"/>
      <c r="F199" s="1574"/>
      <c r="G199" s="1574"/>
      <c r="H199" s="378"/>
      <c r="AE199" s="379"/>
      <c r="AF199" s="379"/>
      <c r="AH199" s="377"/>
      <c r="AI199" s="379"/>
    </row>
    <row r="200" spans="1:35" s="311" customFormat="1" ht="19.5" hidden="1" customHeight="1">
      <c r="A200" s="375" t="e">
        <f>#REF!</f>
        <v>#REF!</v>
      </c>
      <c r="B200" s="376" t="e">
        <f>#REF!</f>
        <v>#REF!</v>
      </c>
      <c r="C200" s="1574" t="e">
        <f>#REF!</f>
        <v>#REF!</v>
      </c>
      <c r="D200" s="1574"/>
      <c r="E200" s="1574"/>
      <c r="F200" s="1574"/>
      <c r="G200" s="1574"/>
      <c r="H200" s="378"/>
      <c r="AE200" s="379"/>
      <c r="AF200" s="379"/>
      <c r="AH200" s="377"/>
      <c r="AI200" s="379"/>
    </row>
    <row r="201" spans="1:35" s="311" customFormat="1" ht="19.5" hidden="1" customHeight="1">
      <c r="A201" s="387"/>
      <c r="B201" s="374" t="e">
        <f>#REF!</f>
        <v>#REF!</v>
      </c>
      <c r="C201" s="1574" t="e">
        <f>#REF!</f>
        <v>#REF!</v>
      </c>
      <c r="D201" s="1574"/>
      <c r="E201" s="1574"/>
      <c r="F201" s="1574"/>
      <c r="G201" s="1574"/>
      <c r="H201" s="378"/>
      <c r="AE201" s="379"/>
      <c r="AF201" s="379"/>
      <c r="AH201" s="379"/>
      <c r="AI201" s="379"/>
    </row>
    <row r="202" spans="1:35" s="311" customFormat="1" ht="33" hidden="1" customHeight="1">
      <c r="A202" s="381" t="e">
        <f>#REF!</f>
        <v>#REF!</v>
      </c>
      <c r="B202" s="374" t="e">
        <f>#REF!</f>
        <v>#REF!</v>
      </c>
      <c r="C202" s="1574"/>
      <c r="D202" s="1574"/>
      <c r="E202" s="1574"/>
      <c r="F202" s="1574"/>
      <c r="G202" s="1574"/>
      <c r="H202" s="378"/>
      <c r="AE202" s="379"/>
      <c r="AF202" s="379"/>
      <c r="AH202" s="379"/>
      <c r="AI202" s="379"/>
    </row>
    <row r="203" spans="1:35" s="311" customFormat="1" ht="19.5" hidden="1" customHeight="1">
      <c r="A203" s="375" t="e">
        <f>#REF!</f>
        <v>#REF!</v>
      </c>
      <c r="B203" s="376" t="e">
        <f>#REF!</f>
        <v>#REF!</v>
      </c>
      <c r="C203" s="1574" t="e">
        <f>#REF!</f>
        <v>#REF!</v>
      </c>
      <c r="D203" s="1574"/>
      <c r="E203" s="1574"/>
      <c r="F203" s="1574"/>
      <c r="G203" s="1574"/>
      <c r="H203" s="378"/>
      <c r="AE203" s="379"/>
      <c r="AF203" s="379"/>
      <c r="AH203" s="377"/>
      <c r="AI203" s="379"/>
    </row>
    <row r="204" spans="1:35" s="311" customFormat="1" ht="19.5" hidden="1" customHeight="1">
      <c r="A204" s="375" t="e">
        <f>#REF!</f>
        <v>#REF!</v>
      </c>
      <c r="B204" s="376" t="e">
        <f>#REF!</f>
        <v>#REF!</v>
      </c>
      <c r="C204" s="1574" t="e">
        <f>#REF!</f>
        <v>#REF!</v>
      </c>
      <c r="D204" s="1574"/>
      <c r="E204" s="1574"/>
      <c r="F204" s="1574"/>
      <c r="G204" s="1574"/>
      <c r="H204" s="378"/>
      <c r="AE204" s="379"/>
      <c r="AF204" s="379"/>
      <c r="AH204" s="377"/>
      <c r="AI204" s="379"/>
    </row>
    <row r="205" spans="1:35" s="311" customFormat="1" ht="19.5" hidden="1" customHeight="1">
      <c r="A205" s="375" t="e">
        <f>#REF!</f>
        <v>#REF!</v>
      </c>
      <c r="B205" s="376" t="e">
        <f>#REF!</f>
        <v>#REF!</v>
      </c>
      <c r="C205" s="1574" t="e">
        <f>#REF!</f>
        <v>#REF!</v>
      </c>
      <c r="D205" s="1574"/>
      <c r="E205" s="1574"/>
      <c r="F205" s="1574"/>
      <c r="G205" s="1574"/>
      <c r="H205" s="378"/>
      <c r="AE205" s="379"/>
      <c r="AF205" s="379"/>
      <c r="AH205" s="377"/>
      <c r="AI205" s="379"/>
    </row>
    <row r="206" spans="1:35" s="311" customFormat="1" ht="19.5" hidden="1" customHeight="1">
      <c r="A206" s="375" t="e">
        <f>#REF!</f>
        <v>#REF!</v>
      </c>
      <c r="B206" s="376" t="e">
        <f>#REF!</f>
        <v>#REF!</v>
      </c>
      <c r="C206" s="1574" t="e">
        <f>#REF!</f>
        <v>#REF!</v>
      </c>
      <c r="D206" s="1574"/>
      <c r="E206" s="1574"/>
      <c r="F206" s="1574"/>
      <c r="G206" s="1574"/>
      <c r="H206" s="378"/>
      <c r="AE206" s="379"/>
      <c r="AF206" s="379"/>
      <c r="AH206" s="377"/>
      <c r="AI206" s="379"/>
    </row>
    <row r="207" spans="1:35" s="311" customFormat="1" ht="19.5" hidden="1" customHeight="1">
      <c r="A207" s="375" t="e">
        <f>#REF!</f>
        <v>#REF!</v>
      </c>
      <c r="B207" s="376" t="e">
        <f>#REF!</f>
        <v>#REF!</v>
      </c>
      <c r="C207" s="1574" t="e">
        <f>#REF!</f>
        <v>#REF!</v>
      </c>
      <c r="D207" s="1574"/>
      <c r="E207" s="1574"/>
      <c r="F207" s="1574"/>
      <c r="G207" s="1574"/>
      <c r="H207" s="378"/>
      <c r="AE207" s="379"/>
      <c r="AF207" s="379"/>
      <c r="AH207" s="377"/>
      <c r="AI207" s="379"/>
    </row>
    <row r="208" spans="1:35" s="311" customFormat="1" ht="19.5" hidden="1" customHeight="1">
      <c r="A208" s="375" t="e">
        <f>#REF!</f>
        <v>#REF!</v>
      </c>
      <c r="B208" s="376" t="e">
        <f>#REF!</f>
        <v>#REF!</v>
      </c>
      <c r="C208" s="1574" t="e">
        <f>#REF!</f>
        <v>#REF!</v>
      </c>
      <c r="D208" s="1574"/>
      <c r="E208" s="1574"/>
      <c r="F208" s="1574"/>
      <c r="G208" s="1574"/>
      <c r="H208" s="378"/>
      <c r="AE208" s="379"/>
      <c r="AF208" s="379"/>
      <c r="AH208" s="377"/>
      <c r="AI208" s="379"/>
    </row>
    <row r="209" spans="1:35" s="311" customFormat="1" ht="19.5" hidden="1" customHeight="1">
      <c r="A209" s="387"/>
      <c r="B209" s="374" t="e">
        <f>#REF!</f>
        <v>#REF!</v>
      </c>
      <c r="C209" s="1574" t="e">
        <f>#REF!</f>
        <v>#REF!</v>
      </c>
      <c r="D209" s="1574"/>
      <c r="E209" s="1574"/>
      <c r="F209" s="1574"/>
      <c r="G209" s="1574"/>
      <c r="H209" s="378"/>
      <c r="AE209" s="379"/>
      <c r="AF209" s="379"/>
      <c r="AH209" s="379"/>
      <c r="AI209" s="379"/>
    </row>
    <row r="210" spans="1:35" s="311" customFormat="1" ht="33" hidden="1" customHeight="1">
      <c r="A210" s="381" t="e">
        <f>#REF!</f>
        <v>#REF!</v>
      </c>
      <c r="B210" s="374" t="e">
        <f>#REF!</f>
        <v>#REF!</v>
      </c>
      <c r="C210" s="1574"/>
      <c r="D210" s="1574"/>
      <c r="E210" s="1574"/>
      <c r="F210" s="1574"/>
      <c r="G210" s="1574"/>
      <c r="H210" s="378"/>
      <c r="AE210" s="379"/>
      <c r="AF210" s="379"/>
      <c r="AH210" s="379"/>
      <c r="AI210" s="379"/>
    </row>
    <row r="211" spans="1:35" s="311" customFormat="1" ht="33" hidden="1" customHeight="1">
      <c r="A211" s="375" t="e">
        <f>#REF!</f>
        <v>#REF!</v>
      </c>
      <c r="B211" s="376" t="e">
        <f>#REF!</f>
        <v>#REF!</v>
      </c>
      <c r="C211" s="1574" t="e">
        <f>#REF!</f>
        <v>#REF!</v>
      </c>
      <c r="D211" s="1574"/>
      <c r="E211" s="1574"/>
      <c r="F211" s="1574"/>
      <c r="G211" s="1574"/>
      <c r="H211" s="378"/>
      <c r="AE211" s="379"/>
      <c r="AF211" s="379"/>
      <c r="AH211" s="377"/>
      <c r="AI211" s="379"/>
    </row>
    <row r="212" spans="1:35" s="311" customFormat="1" ht="19.5" hidden="1" customHeight="1">
      <c r="A212" s="375" t="e">
        <f>#REF!</f>
        <v>#REF!</v>
      </c>
      <c r="B212" s="376" t="e">
        <f>#REF!</f>
        <v>#REF!</v>
      </c>
      <c r="C212" s="1574" t="e">
        <f>#REF!</f>
        <v>#REF!</v>
      </c>
      <c r="D212" s="1574"/>
      <c r="E212" s="1574"/>
      <c r="F212" s="1574"/>
      <c r="G212" s="1574"/>
      <c r="H212" s="378"/>
      <c r="AE212" s="379"/>
      <c r="AF212" s="379"/>
      <c r="AH212" s="377"/>
      <c r="AI212" s="379"/>
    </row>
    <row r="213" spans="1:35" s="311" customFormat="1" ht="19.5" hidden="1" customHeight="1">
      <c r="A213" s="375" t="e">
        <f>#REF!</f>
        <v>#REF!</v>
      </c>
      <c r="B213" s="376" t="e">
        <f>#REF!</f>
        <v>#REF!</v>
      </c>
      <c r="C213" s="1574" t="e">
        <f>#REF!</f>
        <v>#REF!</v>
      </c>
      <c r="D213" s="1574"/>
      <c r="E213" s="1574"/>
      <c r="F213" s="1574"/>
      <c r="G213" s="1574"/>
      <c r="H213" s="378"/>
      <c r="AE213" s="379"/>
      <c r="AF213" s="379"/>
      <c r="AH213" s="377"/>
      <c r="AI213" s="379"/>
    </row>
    <row r="214" spans="1:35" s="311" customFormat="1" ht="19.5" hidden="1" customHeight="1">
      <c r="A214" s="387" t="e">
        <f>#REF!</f>
        <v>#REF!</v>
      </c>
      <c r="B214" s="374" t="e">
        <f>#REF!</f>
        <v>#REF!</v>
      </c>
      <c r="C214" s="1574" t="e">
        <f>#REF!</f>
        <v>#REF!</v>
      </c>
      <c r="D214" s="1574"/>
      <c r="E214" s="1574"/>
      <c r="F214" s="1574"/>
      <c r="G214" s="1574"/>
      <c r="H214" s="378"/>
      <c r="AE214" s="379"/>
      <c r="AF214" s="379"/>
      <c r="AH214" s="379"/>
      <c r="AI214" s="379"/>
    </row>
    <row r="215" spans="1:35" s="311" customFormat="1" ht="33" hidden="1" customHeight="1">
      <c r="A215" s="381" t="e">
        <f>#REF!</f>
        <v>#REF!</v>
      </c>
      <c r="B215" s="374" t="e">
        <f>#REF!</f>
        <v>#REF!</v>
      </c>
      <c r="C215" s="1574"/>
      <c r="D215" s="1574"/>
      <c r="E215" s="1574"/>
      <c r="F215" s="1574"/>
      <c r="G215" s="1574"/>
      <c r="H215" s="378"/>
      <c r="AE215" s="379"/>
      <c r="AF215" s="379"/>
      <c r="AH215" s="379"/>
      <c r="AI215" s="379"/>
    </row>
    <row r="216" spans="1:35" s="311" customFormat="1" ht="19.5" hidden="1" customHeight="1">
      <c r="A216" s="375" t="e">
        <f>#REF!</f>
        <v>#REF!</v>
      </c>
      <c r="B216" s="376" t="e">
        <f>#REF!</f>
        <v>#REF!</v>
      </c>
      <c r="C216" s="1574" t="e">
        <f>#REF!</f>
        <v>#REF!</v>
      </c>
      <c r="D216" s="1574"/>
      <c r="E216" s="1574"/>
      <c r="F216" s="1574"/>
      <c r="G216" s="1574"/>
      <c r="H216" s="378"/>
      <c r="AE216" s="379"/>
      <c r="AF216" s="379"/>
      <c r="AH216" s="377"/>
      <c r="AI216" s="379"/>
    </row>
    <row r="217" spans="1:35" s="311" customFormat="1" ht="19.5" hidden="1" customHeight="1">
      <c r="A217" s="375" t="e">
        <f>#REF!</f>
        <v>#REF!</v>
      </c>
      <c r="B217" s="376" t="e">
        <f>#REF!</f>
        <v>#REF!</v>
      </c>
      <c r="C217" s="1574" t="e">
        <f>#REF!</f>
        <v>#REF!</v>
      </c>
      <c r="D217" s="1574"/>
      <c r="E217" s="1574"/>
      <c r="F217" s="1574"/>
      <c r="G217" s="1574"/>
      <c r="H217" s="378"/>
      <c r="AE217" s="379"/>
      <c r="AF217" s="379"/>
      <c r="AH217" s="377"/>
      <c r="AI217" s="379"/>
    </row>
    <row r="218" spans="1:35" s="311" customFormat="1" ht="32.25" hidden="1" customHeight="1">
      <c r="A218" s="375" t="e">
        <f>#REF!</f>
        <v>#REF!</v>
      </c>
      <c r="B218" s="376" t="e">
        <f>#REF!</f>
        <v>#REF!</v>
      </c>
      <c r="C218" s="1574" t="e">
        <f>#REF!</f>
        <v>#REF!</v>
      </c>
      <c r="D218" s="1574"/>
      <c r="E218" s="1574"/>
      <c r="F218" s="1574"/>
      <c r="G218" s="1574"/>
      <c r="H218" s="378"/>
      <c r="AE218" s="379"/>
      <c r="AF218" s="379"/>
      <c r="AH218" s="377"/>
      <c r="AI218" s="379"/>
    </row>
    <row r="219" spans="1:35" s="311" customFormat="1" ht="19.5" hidden="1" customHeight="1">
      <c r="A219" s="375" t="e">
        <f>#REF!</f>
        <v>#REF!</v>
      </c>
      <c r="B219" s="376" t="e">
        <f>#REF!</f>
        <v>#REF!</v>
      </c>
      <c r="C219" s="1574" t="e">
        <f>#REF!</f>
        <v>#REF!</v>
      </c>
      <c r="D219" s="1574"/>
      <c r="E219" s="1574"/>
      <c r="F219" s="1574"/>
      <c r="G219" s="1574"/>
      <c r="H219" s="378"/>
      <c r="AE219" s="379"/>
      <c r="AF219" s="379"/>
      <c r="AH219" s="377"/>
      <c r="AI219" s="379"/>
    </row>
    <row r="220" spans="1:35" s="311" customFormat="1" ht="19.5" hidden="1" customHeight="1">
      <c r="A220" s="380"/>
      <c r="B220" s="374" t="e">
        <f>#REF!</f>
        <v>#REF!</v>
      </c>
      <c r="C220" s="1574" t="e">
        <f>#REF!</f>
        <v>#REF!</v>
      </c>
      <c r="D220" s="1574"/>
      <c r="E220" s="1574"/>
      <c r="F220" s="1574"/>
      <c r="G220" s="1574"/>
      <c r="H220" s="208"/>
      <c r="AE220" s="379"/>
      <c r="AF220" s="379"/>
      <c r="AH220" s="379"/>
      <c r="AI220" s="379"/>
    </row>
    <row r="221" spans="1:35" s="311" customFormat="1" hidden="1">
      <c r="A221" s="383"/>
      <c r="B221" s="374" t="e">
        <f>#REF!</f>
        <v>#REF!</v>
      </c>
      <c r="C221" s="1574" t="e">
        <f>#REF!</f>
        <v>#REF!</v>
      </c>
      <c r="D221" s="1574"/>
      <c r="E221" s="1574"/>
      <c r="F221" s="1574"/>
      <c r="G221" s="1574"/>
      <c r="H221" s="208"/>
      <c r="AE221" s="379"/>
      <c r="AF221" s="379"/>
      <c r="AH221" s="379"/>
      <c r="AI221" s="379"/>
    </row>
    <row r="222" spans="1:35" s="311" customFormat="1" ht="19.5" hidden="1" customHeight="1">
      <c r="A222" s="384"/>
      <c r="B222" s="374" t="e">
        <f>#REF!</f>
        <v>#REF!</v>
      </c>
      <c r="C222" s="1574" t="e">
        <f>#REF!</f>
        <v>#REF!</v>
      </c>
      <c r="D222" s="1574"/>
      <c r="E222" s="1574"/>
      <c r="F222" s="1574"/>
      <c r="G222" s="1574"/>
      <c r="H222" s="208"/>
      <c r="AE222" s="379"/>
      <c r="AF222" s="379"/>
      <c r="AH222" s="379"/>
      <c r="AI222" s="379"/>
    </row>
    <row r="223" spans="1:35" s="254" customFormat="1">
      <c r="A223" s="265"/>
      <c r="B223" s="266"/>
      <c r="C223" s="1575"/>
      <c r="D223" s="1575"/>
      <c r="E223" s="1575"/>
      <c r="F223" s="1575"/>
      <c r="G223" s="1575"/>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29E1B411-4326-4E51-98A8-14D37CD45AF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27E77C81-EC16-4D63-8CE6-4CFC97B77DC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54:G154"/>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B112:C112"/>
    <mergeCell ref="B113:C113"/>
    <mergeCell ref="A22:G22"/>
    <mergeCell ref="C23:G23"/>
    <mergeCell ref="C26:G26"/>
    <mergeCell ref="B28:G28"/>
    <mergeCell ref="B114:C114"/>
    <mergeCell ref="C116:G116"/>
    <mergeCell ref="C24:G24"/>
    <mergeCell ref="C25:G25"/>
    <mergeCell ref="A106:G106"/>
    <mergeCell ref="A107:G107"/>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5" zoomScaleNormal="100" zoomScaleSheetLayoutView="100" workbookViewId="0">
      <selection activeCell="G18" sqref="G18"/>
    </sheetView>
  </sheetViews>
  <sheetFormatPr defaultRowHeight="16.5"/>
  <cols>
    <col min="1" max="2" width="6.625" style="606" customWidth="1"/>
    <col min="3" max="3" width="21.625" style="606" customWidth="1"/>
    <col min="4" max="4" width="13.375" style="606" customWidth="1"/>
    <col min="5" max="5" width="23.625" style="606" customWidth="1"/>
    <col min="6" max="6" width="11.875" style="606" customWidth="1"/>
    <col min="7" max="7" width="14.375" style="606" customWidth="1"/>
    <col min="8" max="8" width="15.625" style="773" hidden="1" customWidth="1"/>
    <col min="9" max="9" width="20" style="774" hidden="1" customWidth="1"/>
    <col min="10" max="10" width="41.5" style="774" hidden="1" customWidth="1"/>
    <col min="11" max="11" width="21.25" style="774" hidden="1" customWidth="1"/>
    <col min="12" max="13" width="14.25" style="774" customWidth="1"/>
    <col min="14" max="16" width="9" style="775" customWidth="1"/>
    <col min="17" max="19" width="9" style="689"/>
    <col min="20" max="21" width="9" style="690"/>
    <col min="22" max="16384" width="9" style="601"/>
  </cols>
  <sheetData>
    <row r="1" spans="1:21" s="600" customFormat="1" ht="39.950000000000003" customHeight="1">
      <c r="A1" s="1613" t="s">
        <v>26</v>
      </c>
      <c r="B1" s="1613"/>
      <c r="C1" s="1613"/>
      <c r="D1" s="1613"/>
      <c r="E1" s="1613"/>
      <c r="F1" s="1613"/>
      <c r="G1" s="1613"/>
      <c r="H1" s="770"/>
      <c r="I1" s="771"/>
      <c r="J1" s="771"/>
      <c r="K1" s="771"/>
      <c r="L1" s="771"/>
      <c r="M1" s="771"/>
      <c r="N1" s="771"/>
      <c r="O1" s="771"/>
      <c r="P1" s="771"/>
      <c r="Q1" s="687"/>
      <c r="R1" s="687"/>
      <c r="S1" s="687"/>
      <c r="T1" s="688"/>
      <c r="U1" s="688"/>
    </row>
    <row r="2" spans="1:21" ht="18" customHeight="1">
      <c r="A2" s="89" t="str">
        <f>Cover!B3</f>
        <v>Spec. No.: 5002001872/TRANSFORMER/DOM/A03-CC CS-4</v>
      </c>
      <c r="B2" s="89"/>
      <c r="C2" s="90"/>
      <c r="D2" s="91"/>
      <c r="E2" s="91"/>
      <c r="F2" s="91"/>
      <c r="G2" s="93" t="s">
        <v>27</v>
      </c>
    </row>
    <row r="3" spans="1:21" ht="18" customHeight="1">
      <c r="A3" s="72"/>
      <c r="B3" s="72"/>
      <c r="C3" s="96"/>
      <c r="D3" s="97"/>
      <c r="E3" s="97"/>
      <c r="F3" s="97"/>
      <c r="G3" s="98"/>
    </row>
    <row r="4" spans="1:21" ht="18.95" customHeight="1">
      <c r="A4" s="1614" t="s">
        <v>28</v>
      </c>
      <c r="B4" s="1614"/>
      <c r="C4" s="1614"/>
      <c r="D4" s="1614"/>
      <c r="E4" s="1614"/>
      <c r="F4" s="1614"/>
      <c r="G4" s="1614"/>
    </row>
    <row r="5" spans="1:21" ht="21" customHeight="1">
      <c r="A5" s="67" t="s">
        <v>397</v>
      </c>
      <c r="B5" s="67"/>
      <c r="C5" s="602"/>
      <c r="D5" s="602"/>
      <c r="E5" s="602"/>
      <c r="F5" s="602"/>
      <c r="G5" s="602"/>
    </row>
    <row r="6" spans="1:21" ht="21" customHeight="1">
      <c r="A6" s="66" t="s">
        <v>399</v>
      </c>
      <c r="B6" s="66"/>
      <c r="C6" s="602"/>
      <c r="D6" s="602"/>
      <c r="E6" s="602"/>
      <c r="F6" s="602"/>
      <c r="G6" s="602"/>
    </row>
    <row r="7" spans="1:21" ht="21" customHeight="1">
      <c r="A7" s="66" t="s">
        <v>401</v>
      </c>
      <c r="B7" s="66"/>
      <c r="C7" s="602"/>
      <c r="D7" s="602"/>
      <c r="E7" s="602"/>
      <c r="F7" s="602"/>
      <c r="G7" s="602"/>
    </row>
    <row r="8" spans="1:21" ht="21" customHeight="1">
      <c r="A8" s="66" t="s">
        <v>402</v>
      </c>
      <c r="B8" s="66"/>
      <c r="C8" s="602"/>
      <c r="D8" s="602"/>
      <c r="E8" s="602"/>
      <c r="F8" s="602"/>
      <c r="G8" s="602"/>
    </row>
    <row r="9" spans="1:21" ht="21" customHeight="1">
      <c r="A9" s="66" t="s">
        <v>29</v>
      </c>
      <c r="B9" s="66"/>
      <c r="C9" s="602"/>
      <c r="D9" s="602"/>
      <c r="E9" s="602"/>
      <c r="F9" s="602"/>
      <c r="G9" s="602"/>
    </row>
    <row r="10" spans="1:21" ht="21" customHeight="1">
      <c r="A10" s="66" t="s">
        <v>403</v>
      </c>
      <c r="B10" s="66"/>
      <c r="C10" s="602"/>
      <c r="D10" s="602"/>
      <c r="E10" s="602"/>
      <c r="F10" s="602"/>
      <c r="G10" s="602"/>
    </row>
    <row r="11" spans="1:21" ht="21" customHeight="1">
      <c r="A11" s="602"/>
      <c r="B11" s="602"/>
      <c r="C11" s="602"/>
      <c r="D11" s="602"/>
      <c r="E11" s="602"/>
      <c r="F11" s="602"/>
      <c r="G11" s="602"/>
    </row>
    <row r="12" spans="1:21" ht="78" customHeight="1">
      <c r="A12" s="603" t="s">
        <v>30</v>
      </c>
      <c r="B12" s="603"/>
      <c r="C12" s="1615"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D12" s="1615"/>
      <c r="E12" s="1615"/>
      <c r="F12" s="1615"/>
      <c r="G12" s="1615"/>
    </row>
    <row r="13" spans="1:21" ht="21" customHeight="1">
      <c r="A13" s="604" t="s">
        <v>31</v>
      </c>
      <c r="B13" s="604"/>
      <c r="C13" s="605"/>
      <c r="D13" s="604"/>
      <c r="E13" s="604"/>
      <c r="F13" s="604"/>
      <c r="G13" s="604"/>
    </row>
    <row r="14" spans="1:21" ht="55.5" customHeight="1">
      <c r="A14" s="1616" t="s">
        <v>32</v>
      </c>
      <c r="B14" s="1616"/>
      <c r="C14" s="1616"/>
      <c r="D14" s="1616"/>
      <c r="E14" s="1616"/>
      <c r="F14" s="1616"/>
      <c r="G14" s="1616"/>
      <c r="I14" s="892" t="s">
        <v>33</v>
      </c>
      <c r="J14" s="776" t="s">
        <v>34</v>
      </c>
    </row>
    <row r="15" spans="1:21" ht="69.95" customHeight="1">
      <c r="B15" s="607">
        <v>1</v>
      </c>
      <c r="C15" s="1601" t="s">
        <v>548</v>
      </c>
      <c r="D15" s="1602"/>
      <c r="E15" s="1602"/>
      <c r="F15" s="1603"/>
      <c r="G15" s="608"/>
      <c r="H15" s="777">
        <f>'Sch-1'!N207+'Sch-2'!J210+'Sch-3 '!P233+'Sch-4'!P25+'Sch-4b'!P30+'Sch-7'!M20</f>
        <v>0</v>
      </c>
      <c r="I15" s="778">
        <f>IF(H15=0,0,G15/H15)</f>
        <v>0</v>
      </c>
    </row>
    <row r="16" spans="1:21" ht="69.95" customHeight="1">
      <c r="B16" s="607">
        <v>2</v>
      </c>
      <c r="C16" s="1601" t="s">
        <v>549</v>
      </c>
      <c r="D16" s="1602"/>
      <c r="E16" s="1602"/>
      <c r="F16" s="1603"/>
      <c r="G16" s="609"/>
      <c r="H16" s="777">
        <f>'Sch-1'!N207+'Sch-2'!J210+'Sch-3 '!P233+'Sch-4'!P25+'Sch-4b'!P30+'Sch-7'!M20</f>
        <v>0</v>
      </c>
      <c r="I16" s="779">
        <f>G16</f>
        <v>0</v>
      </c>
    </row>
    <row r="17" spans="1:21" s="610" customFormat="1" ht="54.95" customHeight="1">
      <c r="B17" s="611">
        <v>3</v>
      </c>
      <c r="C17" s="1604" t="s">
        <v>35</v>
      </c>
      <c r="D17" s="1605"/>
      <c r="E17" s="1605"/>
      <c r="F17" s="1606"/>
      <c r="G17" s="612"/>
      <c r="H17" s="772"/>
      <c r="I17" s="780"/>
      <c r="J17" s="780"/>
      <c r="K17" s="780"/>
      <c r="L17" s="780"/>
      <c r="M17" s="780"/>
      <c r="N17" s="781"/>
      <c r="O17" s="781"/>
      <c r="P17" s="781"/>
      <c r="Q17" s="691"/>
      <c r="R17" s="691"/>
      <c r="S17" s="691"/>
      <c r="T17" s="692"/>
      <c r="U17" s="692"/>
    </row>
    <row r="18" spans="1:21" s="610" customFormat="1" ht="21" customHeight="1">
      <c r="B18" s="613"/>
      <c r="C18" s="829" t="s">
        <v>499</v>
      </c>
      <c r="D18" s="615"/>
      <c r="E18" s="616"/>
      <c r="F18" s="617" t="s">
        <v>36</v>
      </c>
      <c r="G18" s="618"/>
      <c r="H18" s="782">
        <f>'Sch-1'!N207</f>
        <v>0</v>
      </c>
      <c r="I18" s="783">
        <f t="shared" ref="I18:I23" si="0">IF(H18=0,0,G18/H18)</f>
        <v>0</v>
      </c>
      <c r="J18" s="784" t="s">
        <v>502</v>
      </c>
      <c r="K18" s="891">
        <f>I15+I16+I18+I25</f>
        <v>0</v>
      </c>
      <c r="L18" s="780"/>
      <c r="M18" s="780"/>
      <c r="N18" s="781"/>
      <c r="O18" s="781"/>
      <c r="P18" s="781"/>
      <c r="Q18" s="691"/>
      <c r="R18" s="691"/>
      <c r="S18" s="691"/>
      <c r="T18" s="692"/>
      <c r="U18" s="692"/>
    </row>
    <row r="19" spans="1:21" s="610" customFormat="1" ht="21" customHeight="1">
      <c r="B19" s="613"/>
      <c r="C19" s="614" t="s">
        <v>37</v>
      </c>
      <c r="D19" s="615"/>
      <c r="E19" s="616"/>
      <c r="F19" s="617" t="s">
        <v>36</v>
      </c>
      <c r="G19" s="618"/>
      <c r="H19" s="782">
        <f>'Sch-2'!J210</f>
        <v>0</v>
      </c>
      <c r="I19" s="783">
        <f t="shared" si="0"/>
        <v>0</v>
      </c>
      <c r="J19" s="784" t="s">
        <v>37</v>
      </c>
      <c r="K19" s="891">
        <f>I15+I16+I19+I26</f>
        <v>0</v>
      </c>
      <c r="L19" s="780"/>
      <c r="M19" s="780"/>
      <c r="N19" s="781"/>
      <c r="O19" s="781"/>
      <c r="P19" s="781"/>
      <c r="Q19" s="691"/>
      <c r="R19" s="691"/>
      <c r="S19" s="691"/>
      <c r="T19" s="692"/>
      <c r="U19" s="692"/>
    </row>
    <row r="20" spans="1:21" s="610" customFormat="1" ht="21" customHeight="1">
      <c r="B20" s="613"/>
      <c r="C20" s="614" t="s">
        <v>38</v>
      </c>
      <c r="D20" s="615"/>
      <c r="E20" s="616"/>
      <c r="F20" s="617" t="s">
        <v>36</v>
      </c>
      <c r="G20" s="618"/>
      <c r="H20" s="782">
        <f>'Sch-3 '!P233</f>
        <v>0</v>
      </c>
      <c r="I20" s="783">
        <f t="shared" si="0"/>
        <v>0</v>
      </c>
      <c r="J20" s="784" t="s">
        <v>38</v>
      </c>
      <c r="K20" s="891">
        <f>I15+I16+I20+I27</f>
        <v>0</v>
      </c>
      <c r="L20" s="780"/>
      <c r="M20" s="780"/>
      <c r="N20" s="781"/>
      <c r="O20" s="781"/>
      <c r="P20" s="781"/>
      <c r="Q20" s="691"/>
      <c r="R20" s="691"/>
      <c r="S20" s="691"/>
      <c r="T20" s="692"/>
      <c r="U20" s="692"/>
    </row>
    <row r="21" spans="1:21" s="610" customFormat="1" ht="21" customHeight="1">
      <c r="B21" s="613"/>
      <c r="C21" s="829" t="s">
        <v>547</v>
      </c>
      <c r="D21" s="615"/>
      <c r="E21" s="616"/>
      <c r="F21" s="617" t="s">
        <v>36</v>
      </c>
      <c r="G21" s="618"/>
      <c r="H21" s="782">
        <f>'Sch-4'!P25</f>
        <v>0</v>
      </c>
      <c r="I21" s="783">
        <f t="shared" si="0"/>
        <v>0</v>
      </c>
      <c r="J21" s="784" t="s">
        <v>547</v>
      </c>
      <c r="K21" s="891">
        <f>I15+I16+I21+I28</f>
        <v>0</v>
      </c>
      <c r="L21" s="780"/>
      <c r="M21" s="780"/>
      <c r="N21" s="781"/>
      <c r="O21" s="781"/>
      <c r="P21" s="781"/>
      <c r="Q21" s="691"/>
      <c r="R21" s="691"/>
      <c r="S21" s="691"/>
      <c r="T21" s="692"/>
      <c r="U21" s="692"/>
    </row>
    <row r="22" spans="1:21" s="610" customFormat="1" ht="21" hidden="1" customHeight="1">
      <c r="B22" s="613"/>
      <c r="C22" s="829" t="s">
        <v>550</v>
      </c>
      <c r="D22" s="615"/>
      <c r="E22" s="616"/>
      <c r="F22" s="617" t="s">
        <v>36</v>
      </c>
      <c r="G22" s="618"/>
      <c r="H22" s="782">
        <f>'Sch-4b'!P30</f>
        <v>0</v>
      </c>
      <c r="I22" s="783">
        <f t="shared" si="0"/>
        <v>0</v>
      </c>
      <c r="J22" s="784" t="s">
        <v>551</v>
      </c>
      <c r="K22" s="891">
        <f>I15+I16+I22+I29</f>
        <v>0</v>
      </c>
      <c r="L22" s="780"/>
      <c r="M22" s="780"/>
      <c r="N22" s="781"/>
      <c r="O22" s="781"/>
      <c r="P22" s="781"/>
      <c r="Q22" s="691"/>
      <c r="R22" s="691"/>
      <c r="S22" s="691"/>
      <c r="T22" s="692"/>
      <c r="U22" s="692"/>
    </row>
    <row r="23" spans="1:21" s="610" customFormat="1" ht="23.25" customHeight="1">
      <c r="B23" s="619"/>
      <c r="C23" s="620" t="s">
        <v>65</v>
      </c>
      <c r="D23" s="621"/>
      <c r="E23" s="616"/>
      <c r="F23" s="622" t="s">
        <v>36</v>
      </c>
      <c r="G23" s="895"/>
      <c r="H23" s="782">
        <f>'Sch-7'!M20</f>
        <v>0</v>
      </c>
      <c r="I23" s="783">
        <f t="shared" si="0"/>
        <v>0</v>
      </c>
      <c r="J23" s="784" t="s">
        <v>65</v>
      </c>
      <c r="K23" s="891">
        <f>I15+I16+I23+I30</f>
        <v>0</v>
      </c>
      <c r="L23" s="780"/>
      <c r="M23" s="780"/>
      <c r="N23" s="781"/>
      <c r="O23" s="781"/>
      <c r="P23" s="781"/>
      <c r="Q23" s="691"/>
      <c r="R23" s="691"/>
      <c r="S23" s="691"/>
      <c r="T23" s="692"/>
      <c r="U23" s="692"/>
    </row>
    <row r="24" spans="1:21" s="610" customFormat="1" ht="54.95" customHeight="1">
      <c r="B24" s="611">
        <v>4</v>
      </c>
      <c r="C24" s="1607" t="s">
        <v>39</v>
      </c>
      <c r="D24" s="1608"/>
      <c r="E24" s="1608"/>
      <c r="F24" s="1609"/>
      <c r="G24" s="612"/>
      <c r="H24" s="772"/>
      <c r="I24" s="780"/>
      <c r="J24" s="780"/>
      <c r="K24" s="780"/>
      <c r="L24" s="780"/>
      <c r="M24" s="780"/>
      <c r="N24" s="781"/>
      <c r="O24" s="781"/>
      <c r="P24" s="781"/>
      <c r="Q24" s="691"/>
      <c r="R24" s="691"/>
      <c r="S24" s="691"/>
      <c r="T24" s="692"/>
      <c r="U24" s="692"/>
    </row>
    <row r="25" spans="1:21" s="610" customFormat="1" ht="21" customHeight="1">
      <c r="A25" s="623"/>
      <c r="B25" s="613"/>
      <c r="C25" s="829" t="s">
        <v>500</v>
      </c>
      <c r="D25" s="615"/>
      <c r="E25" s="624"/>
      <c r="F25" s="617" t="s">
        <v>40</v>
      </c>
      <c r="G25" s="625"/>
      <c r="H25" s="782">
        <f>'Sch-1'!N207</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37</v>
      </c>
      <c r="D26" s="615"/>
      <c r="E26" s="624"/>
      <c r="F26" s="617" t="s">
        <v>40</v>
      </c>
      <c r="G26" s="625"/>
      <c r="H26" s="782">
        <f>'Sch-2'!J210</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38</v>
      </c>
      <c r="D27" s="615"/>
      <c r="E27" s="624"/>
      <c r="F27" s="617" t="s">
        <v>40</v>
      </c>
      <c r="G27" s="625"/>
      <c r="H27" s="782">
        <f>'Sch-3 '!P233</f>
        <v>0</v>
      </c>
      <c r="I27" s="785">
        <f t="shared" si="1"/>
        <v>0</v>
      </c>
      <c r="J27" s="780"/>
      <c r="K27" s="780"/>
      <c r="L27" s="780"/>
      <c r="M27" s="780"/>
      <c r="N27" s="781"/>
      <c r="O27" s="781"/>
      <c r="P27" s="781"/>
      <c r="Q27" s="691"/>
      <c r="R27" s="691"/>
      <c r="S27" s="691"/>
      <c r="T27" s="692"/>
      <c r="U27" s="692"/>
    </row>
    <row r="28" spans="1:21" s="610" customFormat="1" ht="21" customHeight="1">
      <c r="A28" s="623"/>
      <c r="B28" s="613"/>
      <c r="C28" s="829" t="s">
        <v>547</v>
      </c>
      <c r="D28" s="615"/>
      <c r="E28" s="624"/>
      <c r="F28" s="617" t="s">
        <v>40</v>
      </c>
      <c r="G28" s="625"/>
      <c r="H28" s="782">
        <f>'Sch-4'!P25</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829" t="s">
        <v>550</v>
      </c>
      <c r="D29" s="615"/>
      <c r="E29" s="624"/>
      <c r="F29" s="617" t="s">
        <v>40</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65</v>
      </c>
      <c r="D30" s="621"/>
      <c r="E30" s="626"/>
      <c r="F30" s="622" t="s">
        <v>40</v>
      </c>
      <c r="G30" s="895"/>
      <c r="H30" s="782">
        <f>'Sch-7'!M20</f>
        <v>0</v>
      </c>
      <c r="I30" s="785">
        <f t="shared" si="1"/>
        <v>0</v>
      </c>
      <c r="J30" s="780"/>
      <c r="K30" s="780"/>
      <c r="L30" s="780"/>
      <c r="M30" s="780"/>
      <c r="N30" s="781"/>
      <c r="O30" s="781"/>
      <c r="P30" s="781"/>
      <c r="Q30" s="691"/>
      <c r="R30" s="691"/>
      <c r="S30" s="691"/>
      <c r="T30" s="692"/>
      <c r="U30" s="692"/>
    </row>
    <row r="31" spans="1:21" s="610" customFormat="1">
      <c r="A31" s="623"/>
      <c r="B31" s="627"/>
      <c r="C31" s="1610" t="s">
        <v>472</v>
      </c>
      <c r="D31" s="1611"/>
      <c r="E31" s="1611"/>
      <c r="F31" s="1611"/>
      <c r="G31" s="1611"/>
      <c r="H31" s="772"/>
      <c r="I31" s="780"/>
      <c r="J31" s="780"/>
      <c r="K31" s="780"/>
      <c r="L31" s="780"/>
      <c r="M31" s="780"/>
      <c r="N31" s="781"/>
      <c r="O31" s="781"/>
      <c r="P31" s="781"/>
      <c r="Q31" s="691"/>
      <c r="R31" s="691"/>
      <c r="S31" s="691"/>
      <c r="T31" s="692"/>
      <c r="U31" s="692"/>
    </row>
    <row r="32" spans="1:21" s="610" customFormat="1" ht="48.75" hidden="1" customHeight="1">
      <c r="A32" s="623"/>
      <c r="B32" s="693">
        <v>5</v>
      </c>
      <c r="C32" s="1598" t="s">
        <v>471</v>
      </c>
      <c r="D32" s="1598"/>
      <c r="E32" s="1598"/>
      <c r="F32" s="1598"/>
      <c r="G32" s="1598"/>
      <c r="H32" s="772"/>
      <c r="I32" s="780"/>
      <c r="J32" s="780"/>
      <c r="K32" s="780"/>
      <c r="L32" s="780"/>
      <c r="M32" s="780"/>
      <c r="N32" s="781"/>
      <c r="O32" s="781"/>
      <c r="P32" s="781"/>
      <c r="Q32" s="691"/>
      <c r="R32" s="691"/>
      <c r="S32" s="691"/>
      <c r="T32" s="692"/>
      <c r="U32" s="692"/>
    </row>
    <row r="33" spans="1:21" s="610" customFormat="1" ht="48.75" hidden="1" customHeight="1">
      <c r="A33" s="623"/>
      <c r="B33" s="1612"/>
      <c r="C33" s="1612"/>
      <c r="D33" s="1612"/>
      <c r="E33" s="1612"/>
      <c r="F33" s="1612"/>
      <c r="G33" s="1612"/>
      <c r="H33" s="772"/>
      <c r="I33" s="780"/>
      <c r="J33" s="780"/>
      <c r="K33" s="780"/>
      <c r="L33" s="780"/>
      <c r="M33" s="780"/>
      <c r="N33" s="781"/>
      <c r="O33" s="781"/>
      <c r="P33" s="781"/>
      <c r="Q33" s="691"/>
      <c r="R33" s="691"/>
      <c r="S33" s="691"/>
      <c r="T33" s="692"/>
      <c r="U33" s="692"/>
    </row>
    <row r="34" spans="1:21" s="610" customFormat="1" ht="48.75" hidden="1" customHeight="1">
      <c r="A34" s="623"/>
      <c r="B34" s="628"/>
      <c r="C34" s="1598" t="s">
        <v>0</v>
      </c>
      <c r="D34" s="1599"/>
      <c r="E34" s="1599"/>
      <c r="F34" s="1599"/>
      <c r="G34" s="1599"/>
      <c r="H34" s="772"/>
      <c r="I34" s="780"/>
      <c r="J34" s="780"/>
      <c r="K34" s="780"/>
      <c r="L34" s="780"/>
      <c r="M34" s="780"/>
      <c r="N34" s="781"/>
      <c r="O34" s="781"/>
      <c r="P34" s="781"/>
      <c r="Q34" s="691"/>
      <c r="R34" s="691"/>
      <c r="S34" s="691"/>
      <c r="T34" s="692"/>
      <c r="U34" s="692"/>
    </row>
    <row r="35" spans="1:21" s="610" customFormat="1" ht="33" customHeight="1">
      <c r="A35" s="604" t="s">
        <v>41</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83</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84</v>
      </c>
    </row>
    <row r="39" spans="1:21" ht="33" customHeight="1">
      <c r="A39" s="635"/>
      <c r="B39" s="635"/>
      <c r="C39" s="636"/>
      <c r="D39" s="634"/>
      <c r="E39" s="632"/>
      <c r="F39" s="632"/>
      <c r="G39" s="637" t="str">
        <f>"For and on behalf of " &amp; 'Sch-1'!C6</f>
        <v xml:space="preserve">For and on behalf of </v>
      </c>
    </row>
    <row r="40" spans="1:21" ht="33" customHeight="1">
      <c r="A40" s="638"/>
      <c r="B40" s="638"/>
      <c r="C40" s="638"/>
      <c r="D40" s="639"/>
      <c r="E40" s="640"/>
      <c r="F40" s="640"/>
      <c r="G40" s="601"/>
    </row>
    <row r="41" spans="1:21" ht="33" customHeight="1">
      <c r="A41" s="641" t="s">
        <v>254</v>
      </c>
      <c r="B41" s="641"/>
      <c r="C41" s="639" t="str">
        <f>IF('Sch-1'!B215=0,"", 'Sch-1'!B215)</f>
        <v>--</v>
      </c>
      <c r="D41" s="639"/>
      <c r="E41" s="640" t="s">
        <v>85</v>
      </c>
      <c r="F41" s="1600" t="str">
        <f>'Sch-1'!M216</f>
        <v/>
      </c>
      <c r="G41" s="1600"/>
    </row>
    <row r="42" spans="1:21" ht="33" customHeight="1">
      <c r="A42" s="641" t="s">
        <v>255</v>
      </c>
      <c r="B42" s="641"/>
      <c r="C42" s="639" t="str">
        <f>IF('Sch-1'!B216=0,"", 'Sch-1'!B216)</f>
        <v/>
      </c>
      <c r="D42" s="642"/>
      <c r="E42" s="640" t="s">
        <v>86</v>
      </c>
      <c r="F42" s="1600" t="str">
        <f>'Sch-1'!M217</f>
        <v/>
      </c>
      <c r="G42" s="1600"/>
    </row>
    <row r="43" spans="1:21" ht="33" customHeight="1">
      <c r="A43" s="635"/>
      <c r="B43" s="635"/>
      <c r="C43" s="635"/>
      <c r="D43" s="635"/>
      <c r="E43" s="640"/>
      <c r="F43" s="640"/>
      <c r="G43" s="601"/>
    </row>
  </sheetData>
  <sheetProtection password="C7F8" sheet="1" formatColumns="0" formatRows="0" selectLockedCells="1"/>
  <customSheetViews>
    <customSheetView guid="{29E1B411-4326-4E51-98A8-14D37CD45AF7}" showPageBreaks="1" zeroValues="0" printArea="1" hiddenRows="1" hiddenColumns="1" view="pageBreakPreview" topLeftCell="A15">
      <selection activeCell="G18" sqref="G18"/>
      <pageMargins left="0.72" right="0.49" top="0.62" bottom="0.52" header="0.32" footer="0.27"/>
      <pageSetup scale="96" orientation="portrait" r:id="rId1"/>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2"/>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3"/>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6"/>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7"/>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8"/>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1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27E77C81-EC16-4D63-8CE6-4CFC97B77DCA}" showPageBreaks="1" zeroValues="0" printArea="1" hiddenRows="1" hiddenColumns="1" view="pageBreakPreview" topLeftCell="A16">
      <selection activeCell="G28" sqref="G28"/>
      <pageMargins left="0.72" right="0.49" top="0.62" bottom="0.52" header="0.32" footer="0.27"/>
      <pageSetup scale="96" orientation="portrait" r:id="rId20"/>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C34:G34"/>
    <mergeCell ref="F41:G41"/>
    <mergeCell ref="F42:G42"/>
    <mergeCell ref="C16:F16"/>
    <mergeCell ref="C17:F17"/>
    <mergeCell ref="C24:F24"/>
    <mergeCell ref="C31:G31"/>
    <mergeCell ref="C32:G32"/>
    <mergeCell ref="B33:G33"/>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1"/>
  <headerFooter alignWithMargins="0">
    <oddFooter>&amp;R&amp;"Book Antiqua,Bold"&amp;10Letter of Discount  / Page &amp;P of &amp;N</oddFooter>
  </headerFooter>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130" zoomScaleNormal="100" zoomScaleSheetLayoutView="130" workbookViewId="0">
      <selection activeCell="I4" sqref="I4"/>
    </sheetView>
  </sheetViews>
  <sheetFormatPr defaultColWidth="8" defaultRowHeight="13.5"/>
  <cols>
    <col min="1" max="1" width="8.625" style="32" customWidth="1"/>
    <col min="2" max="2" width="11.125" style="32" customWidth="1"/>
    <col min="3" max="4" width="38.625" style="32" customWidth="1"/>
    <col min="5" max="5" width="11.25" style="32" customWidth="1"/>
    <col min="6" max="6" width="8.125" style="26" customWidth="1"/>
    <col min="7" max="7" width="8" style="26" customWidth="1"/>
    <col min="8" max="16384" width="8" style="18"/>
  </cols>
  <sheetData>
    <row r="1" spans="1:8" ht="30.75" customHeight="1">
      <c r="A1" s="788"/>
      <c r="B1" s="1380"/>
      <c r="C1" s="1381"/>
      <c r="D1" s="1381"/>
      <c r="E1" s="1382"/>
      <c r="F1" s="331"/>
      <c r="G1" s="16"/>
      <c r="H1" s="17"/>
    </row>
    <row r="2" spans="1:8" ht="117.75" customHeight="1">
      <c r="A2" s="1397" t="s">
        <v>311</v>
      </c>
      <c r="B2" s="1385" t="str">
        <f>Basic!B1</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C2" s="1386"/>
      <c r="D2" s="1386"/>
      <c r="E2" s="1387"/>
      <c r="F2" s="1397" t="str">
        <f>":Substation Package " &amp;Basic!B3</f>
        <v>:Substation Package TR34</v>
      </c>
      <c r="G2" s="16"/>
      <c r="H2" s="17"/>
    </row>
    <row r="3" spans="1:8" ht="23.25" customHeight="1">
      <c r="A3" s="1398"/>
      <c r="B3" s="1388" t="str">
        <f>Basic!B5</f>
        <v>Spec. No.: 5002001872/TRANSFORMER/DOM/A03-CC CS-4</v>
      </c>
      <c r="C3" s="1389"/>
      <c r="D3" s="1389"/>
      <c r="E3" s="1390"/>
      <c r="F3" s="1398"/>
      <c r="G3" s="16"/>
      <c r="H3" s="17"/>
    </row>
    <row r="4" spans="1:8" ht="39.950000000000003" customHeight="1">
      <c r="A4" s="1398"/>
      <c r="B4" s="329">
        <v>1</v>
      </c>
      <c r="C4" s="1383" t="s">
        <v>572</v>
      </c>
      <c r="D4" s="1383"/>
      <c r="E4" s="1384"/>
      <c r="F4" s="1398"/>
      <c r="G4" s="16"/>
      <c r="H4" s="17"/>
    </row>
    <row r="5" spans="1:8" ht="30" customHeight="1">
      <c r="A5" s="1398"/>
      <c r="B5" s="329">
        <v>2</v>
      </c>
      <c r="C5" s="1383" t="s">
        <v>573</v>
      </c>
      <c r="D5" s="1383"/>
      <c r="E5" s="1384"/>
      <c r="F5" s="1398"/>
      <c r="G5" s="16"/>
      <c r="H5" s="17"/>
    </row>
    <row r="6" spans="1:8" s="26" customFormat="1" ht="30" customHeight="1">
      <c r="A6" s="1398"/>
      <c r="B6" s="329">
        <v>3</v>
      </c>
      <c r="C6" s="1383" t="s">
        <v>269</v>
      </c>
      <c r="D6" s="1383"/>
      <c r="E6" s="1384"/>
      <c r="F6" s="1398"/>
      <c r="G6" s="16"/>
      <c r="H6" s="16"/>
    </row>
    <row r="7" spans="1:8" ht="52.5" hidden="1" customHeight="1">
      <c r="A7" s="1398"/>
      <c r="B7" s="329">
        <v>4</v>
      </c>
      <c r="C7" s="1383" t="s">
        <v>459</v>
      </c>
      <c r="D7" s="1383"/>
      <c r="E7" s="1384"/>
      <c r="F7" s="1398"/>
      <c r="G7" s="16"/>
      <c r="H7" s="17"/>
    </row>
    <row r="8" spans="1:8" ht="9.75" customHeight="1">
      <c r="A8" s="1398"/>
      <c r="B8" s="20"/>
      <c r="C8" s="19"/>
      <c r="D8" s="19"/>
      <c r="E8" s="21"/>
      <c r="F8" s="1398"/>
      <c r="G8" s="16"/>
      <c r="H8" s="17"/>
    </row>
    <row r="9" spans="1:8" ht="23.25" customHeight="1">
      <c r="A9" s="1398"/>
      <c r="B9" s="1404"/>
      <c r="C9" s="1405"/>
      <c r="D9" s="1405"/>
      <c r="E9" s="1406"/>
      <c r="F9" s="1398"/>
      <c r="G9" s="16"/>
      <c r="H9" s="17"/>
    </row>
    <row r="10" spans="1:8" ht="10.5" customHeight="1">
      <c r="A10" s="1398"/>
      <c r="B10" s="22"/>
      <c r="C10" s="23"/>
      <c r="D10" s="23"/>
      <c r="E10" s="24"/>
      <c r="F10" s="1398"/>
      <c r="G10" s="16"/>
      <c r="H10" s="17"/>
    </row>
    <row r="11" spans="1:8" ht="24" customHeight="1">
      <c r="A11" s="1398"/>
      <c r="B11" s="1402" t="s">
        <v>393</v>
      </c>
      <c r="C11" s="1403"/>
      <c r="D11" s="1403"/>
      <c r="E11" s="25"/>
      <c r="F11" s="1398"/>
    </row>
    <row r="12" spans="1:8" ht="15.95" customHeight="1">
      <c r="A12" s="1399"/>
      <c r="B12" s="1391" t="s">
        <v>394</v>
      </c>
      <c r="C12" s="1392"/>
      <c r="D12" s="1392"/>
      <c r="E12" s="27"/>
      <c r="F12" s="1399"/>
      <c r="G12" s="16"/>
      <c r="H12" s="17"/>
    </row>
    <row r="13" spans="1:8" ht="24" customHeight="1">
      <c r="A13" s="1396"/>
      <c r="B13" s="1393" t="s">
        <v>395</v>
      </c>
      <c r="C13" s="1394"/>
      <c r="D13" s="1394"/>
      <c r="E13" s="25"/>
      <c r="F13" s="1395"/>
      <c r="G13" s="28"/>
      <c r="H13" s="28"/>
    </row>
    <row r="14" spans="1:8" ht="15.95" customHeight="1">
      <c r="A14" s="1396"/>
      <c r="B14" s="1400" t="s">
        <v>396</v>
      </c>
      <c r="C14" s="1401"/>
      <c r="D14" s="1401"/>
      <c r="E14" s="29"/>
      <c r="F14" s="1395"/>
      <c r="G14" s="28"/>
      <c r="H14" s="28"/>
    </row>
    <row r="15" spans="1:8" ht="15.75">
      <c r="A15" s="30"/>
      <c r="B15" s="31"/>
      <c r="C15" s="31"/>
      <c r="D15" s="31"/>
      <c r="E15" s="31"/>
      <c r="F15" s="16"/>
      <c r="G15" s="16"/>
      <c r="H15" s="17"/>
    </row>
    <row r="16" spans="1:8" ht="15.75">
      <c r="A16" s="30"/>
      <c r="B16" s="19"/>
      <c r="C16" s="19"/>
      <c r="D16" s="19"/>
      <c r="E16" s="19"/>
      <c r="F16" s="16"/>
      <c r="G16" s="16"/>
      <c r="H16" s="17"/>
    </row>
    <row r="17" spans="1:8" ht="15.75">
      <c r="A17" s="30"/>
      <c r="B17" s="30"/>
      <c r="C17" s="30"/>
      <c r="D17" s="30"/>
      <c r="E17" s="30"/>
      <c r="F17" s="16"/>
      <c r="G17" s="16"/>
      <c r="H17" s="17"/>
    </row>
  </sheetData>
  <sheetProtection password="C6E5" sheet="1" objects="1" scenarios="1" formatColumns="0" formatRows="0" selectLockedCells="1"/>
  <customSheetViews>
    <customSheetView guid="{29E1B411-4326-4E51-98A8-14D37CD45AF7}"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1"/>
      <headerFooter alignWithMargins="0"/>
    </customSheetView>
    <customSheetView guid="{1E0C44A1-9358-4FBD-8C2C-4DB661DA1476}" scale="130" showPageBreaks="1" showGridLines="0" fitToPage="1" printArea="1" hiddenRows="1" view="pageBreakPreview">
      <selection activeCell="J2" sqref="J2"/>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27E77C81-EC16-4D63-8CE6-4CFC97B77DCA}" scale="130" showPageBreaks="1" showGridLines="0" fitToPage="1" printArea="1" hiddenRows="1" view="pageBreakPreview">
      <selection activeCell="J12" sqref="J12"/>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1.95" customHeight="1">
      <c r="A2" s="1617" t="s">
        <v>42</v>
      </c>
      <c r="B2" s="1617"/>
      <c r="C2" s="1617"/>
      <c r="D2" s="1617"/>
      <c r="E2" s="633"/>
    </row>
    <row r="3" spans="1:6">
      <c r="A3" s="643"/>
      <c r="B3" s="644"/>
      <c r="C3" s="644"/>
      <c r="D3" s="644"/>
      <c r="E3" s="644"/>
    </row>
    <row r="4" spans="1:6" ht="30">
      <c r="A4" s="645" t="s">
        <v>43</v>
      </c>
      <c r="B4" s="646" t="s">
        <v>44</v>
      </c>
      <c r="C4" s="645" t="s">
        <v>73</v>
      </c>
      <c r="D4" s="645" t="s">
        <v>45</v>
      </c>
      <c r="E4" s="645" t="s">
        <v>46</v>
      </c>
    </row>
    <row r="5" spans="1:6" ht="18" customHeight="1">
      <c r="A5" s="647" t="s">
        <v>47</v>
      </c>
      <c r="B5" s="647" t="s">
        <v>48</v>
      </c>
      <c r="C5" s="647" t="s">
        <v>49</v>
      </c>
      <c r="D5" s="647" t="s">
        <v>50</v>
      </c>
      <c r="E5" s="647" t="s">
        <v>51</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29E1B411-4326-4E51-98A8-14D37CD45AF7}" state="hidden">
      <selection activeCell="C8" sqref="C8"/>
      <pageMargins left="0.75" right="0.75" top="0.65" bottom="1" header="0.5" footer="0.5"/>
      <pageSetup orientation="portrait" r:id="rId1"/>
      <headerFooter alignWithMargins="0"/>
    </customSheetView>
    <customSheetView guid="{498493C3-769C-4143-9114-C68CD1D40B11}" state="hidden">
      <selection activeCell="C8" sqref="C8"/>
      <pageMargins left="0.75" right="0.75" top="0.65" bottom="1" header="0.5" footer="0.5"/>
      <pageSetup orientation="portrait" r:id="rId2"/>
      <headerFooter alignWithMargins="0"/>
    </customSheetView>
    <customSheetView guid="{C431BC99-7569-44AB-83F6-AB73BDED3783}" state="hidden">
      <selection activeCell="C8" sqref="C8"/>
      <pageMargins left="0.75" right="0.75" top="0.65" bottom="1" header="0.5" footer="0.5"/>
      <pageSetup orientation="portrait" r:id="rId3"/>
      <headerFooter alignWithMargins="0"/>
    </customSheetView>
    <customSheetView guid="{E97134B6-5E8D-4951-8DA0-73D065532361}" state="hidden">
      <selection activeCell="C8" sqref="C8"/>
      <pageMargins left="0.75" right="0.75" top="0.65" bottom="1" header="0.5" footer="0.5"/>
      <pageSetup orientation="portrait" r:id="rId4"/>
      <headerFooter alignWithMargins="0"/>
    </customSheetView>
    <customSheetView guid="{D0757F9E-DF41-4B40-A5E5-F4F8FDD8D61D}" state="hidden">
      <selection activeCell="C8" sqref="C8"/>
      <pageMargins left="0.75" right="0.75" top="0.65" bottom="1" header="0.5" footer="0.5"/>
      <pageSetup orientation="portrait" r:id="rId5"/>
      <headerFooter alignWithMargins="0"/>
    </customSheetView>
    <customSheetView guid="{EE46BCD1-F715-4FA9-A5FC-1B125AD601E0}">
      <selection activeCell="B6" sqref="B6:D15"/>
      <pageMargins left="0.75" right="0.75" top="0.65" bottom="1" header="0.5" footer="0.5"/>
      <pageSetup orientation="portrait" r:id="rId6"/>
      <headerFooter alignWithMargins="0"/>
    </customSheetView>
    <customSheetView guid="{4AA1107B-A795-4744-B566-827168772C7A}">
      <selection activeCell="B6" sqref="B6:D15"/>
      <pageMargins left="0.75" right="0.75" top="0.65" bottom="1" header="0.5" footer="0.5"/>
      <pageSetup orientation="portrait" r:id="rId7"/>
      <headerFooter alignWithMargins="0"/>
    </customSheetView>
    <customSheetView guid="{B23AD343-29DA-4CE0-BD10-47BF44F3782F}">
      <selection activeCell="G8" sqref="G8"/>
      <pageMargins left="0.75" right="0.75" top="0.65" bottom="1" header="0.5" footer="0.5"/>
      <pageSetup orientation="portrait" r:id="rId8"/>
      <headerFooter alignWithMargins="0"/>
    </customSheetView>
    <customSheetView guid="{ECE9294F-C910-4036-88BC-B1F2176FB06B}">
      <selection activeCell="B9" sqref="B9"/>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A7DBDDEF-9245-44C6-9EBF-032DB6E1C0A2}" topLeftCell="A9">
      <selection activeCell="B6" sqref="B6:D15"/>
      <pageMargins left="0.75" right="0.75" top="0.65" bottom="1" header="0.5" footer="0.5"/>
      <pageSetup orientation="portrait" r:id="rId12"/>
      <headerFooter alignWithMargins="0"/>
    </customSheetView>
    <customSheetView guid="{7487ED9F-BBED-4B2A-9631-22F1A430946B}">
      <selection activeCell="B6" sqref="B6:D15"/>
      <pageMargins left="0.75" right="0.75" top="0.65" bottom="1" header="0.5" footer="0.5"/>
      <pageSetup orientation="portrait" r:id="rId13"/>
      <headerFooter alignWithMargins="0"/>
    </customSheetView>
    <customSheetView guid="{B3CE7B10-A914-4559-A6DA-AED8C22AFD6D}" state="hidden">
      <selection activeCell="C8" sqref="C8"/>
      <pageMargins left="0.75" right="0.75" top="0.65" bottom="1" header="0.5" footer="0.5"/>
      <pageSetup orientation="portrait" r:id="rId14"/>
      <headerFooter alignWithMargins="0"/>
    </customSheetView>
    <customSheetView guid="{D53177B2-31EC-4222-B97A-A37DCFD9E45B}" state="hidden">
      <selection activeCell="C8" sqref="C8"/>
      <pageMargins left="0.75" right="0.75" top="0.65" bottom="1" header="0.5" footer="0.5"/>
      <pageSetup orientation="portrait" r:id="rId15"/>
      <headerFooter alignWithMargins="0"/>
    </customSheetView>
    <customSheetView guid="{223BC0FC-814D-40F0-9795-CE82A16FF3A5}" state="hidden">
      <selection activeCell="C8" sqref="C8"/>
      <pageMargins left="0.75" right="0.75" top="0.65" bottom="1" header="0.5" footer="0.5"/>
      <pageSetup orientation="portrait" r:id="rId16"/>
      <headerFooter alignWithMargins="0"/>
    </customSheetView>
    <customSheetView guid="{B835C05C-B615-4DCB-982D-4519616B3CD8}" state="hidden">
      <selection activeCell="C8" sqref="C8"/>
      <pageMargins left="0.75" right="0.75" top="0.65" bottom="1" header="0.5" footer="0.5"/>
      <pageSetup orientation="portrait" r:id="rId17"/>
      <headerFooter alignWithMargins="0"/>
    </customSheetView>
    <customSheetView guid="{A34CC49F-E309-4C23-B4F6-1E3B307C10D1}" state="hidden">
      <selection activeCell="C8" sqref="C8"/>
      <pageMargins left="0.75" right="0.75" top="0.65" bottom="1" header="0.5" footer="0.5"/>
      <pageSetup orientation="portrait" r:id="rId18"/>
      <headerFooter alignWithMargins="0"/>
    </customSheetView>
    <customSheetView guid="{1E0C44A1-9358-4FBD-8C2C-4DB661DA1476}" state="hidden">
      <selection activeCell="C8" sqref="C8"/>
      <pageMargins left="0.75" right="0.75" top="0.65" bottom="1" header="0.5" footer="0.5"/>
      <pageSetup orientation="portrait" r:id="rId19"/>
      <headerFooter alignWithMargins="0"/>
    </customSheetView>
    <customSheetView guid="{27E77C81-EC16-4D63-8CE6-4CFC97B77DCA}" state="hidden">
      <selection activeCell="C8" sqref="C8"/>
      <pageMargins left="0.75" right="0.75" top="0.65" bottom="1" header="0.5" footer="0.5"/>
      <pageSetup orientation="portrait" r:id="rId20"/>
      <headerFooter alignWithMargins="0"/>
    </customSheetView>
  </customSheetViews>
  <mergeCells count="1">
    <mergeCell ref="A2:D2"/>
  </mergeCells>
  <phoneticPr fontId="30" type="noConversion"/>
  <pageMargins left="0.75" right="0.75" top="0.65" bottom="1" header="0.5" footer="0.5"/>
  <pageSetup orientation="portrait"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1.95" customHeight="1">
      <c r="A2" s="1617" t="s">
        <v>53</v>
      </c>
      <c r="B2" s="1617"/>
      <c r="C2" s="1617"/>
      <c r="D2" s="1618"/>
      <c r="E2"/>
    </row>
    <row r="3" spans="1:6">
      <c r="A3" s="643"/>
      <c r="B3" s="644"/>
      <c r="C3" s="644"/>
      <c r="D3" s="644"/>
      <c r="E3" s="644"/>
    </row>
    <row r="4" spans="1:6" ht="36" customHeight="1">
      <c r="A4" s="645" t="s">
        <v>43</v>
      </c>
      <c r="B4" s="646" t="s">
        <v>44</v>
      </c>
      <c r="C4" s="645" t="s">
        <v>54</v>
      </c>
      <c r="D4" s="645" t="s">
        <v>55</v>
      </c>
      <c r="E4" s="645" t="s">
        <v>56</v>
      </c>
    </row>
    <row r="5" spans="1:6" ht="18" customHeight="1">
      <c r="A5" s="647" t="s">
        <v>47</v>
      </c>
      <c r="B5" s="647" t="s">
        <v>48</v>
      </c>
      <c r="C5" s="647" t="s">
        <v>49</v>
      </c>
      <c r="D5" s="647" t="s">
        <v>50</v>
      </c>
      <c r="E5" s="647" t="s">
        <v>51</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29E1B411-4326-4E51-98A8-14D37CD45AF7}" state="hidden">
      <selection activeCell="B6" sqref="B6"/>
      <pageMargins left="0.75" right="0.75" top="0.65" bottom="1" header="0.5" footer="0.5"/>
      <pageSetup orientation="portrait" r:id="rId1"/>
      <headerFooter alignWithMargins="0"/>
    </customSheetView>
    <customSheetView guid="{498493C3-769C-4143-9114-C68CD1D40B11}" state="hidden">
      <selection activeCell="B6" sqref="B6"/>
      <pageMargins left="0.75" right="0.75" top="0.65" bottom="1" header="0.5" footer="0.5"/>
      <pageSetup orientation="portrait" r:id="rId2"/>
      <headerFooter alignWithMargins="0"/>
    </customSheetView>
    <customSheetView guid="{C431BC99-7569-44AB-83F6-AB73BDED3783}" state="hidden">
      <selection activeCell="B6" sqref="B6"/>
      <pageMargins left="0.75" right="0.75" top="0.65" bottom="1" header="0.5" footer="0.5"/>
      <pageSetup orientation="portrait" r:id="rId3"/>
      <headerFooter alignWithMargins="0"/>
    </customSheetView>
    <customSheetView guid="{E97134B6-5E8D-4951-8DA0-73D065532361}" state="hidden">
      <selection activeCell="B6" sqref="B6"/>
      <pageMargins left="0.75" right="0.75" top="0.65" bottom="1" header="0.5" footer="0.5"/>
      <pageSetup orientation="portrait" r:id="rId4"/>
      <headerFooter alignWithMargins="0"/>
    </customSheetView>
    <customSheetView guid="{D0757F9E-DF41-4B40-A5E5-F4F8FDD8D61D}" state="hidden">
      <selection activeCell="B6" sqref="B6"/>
      <pageMargins left="0.75" right="0.75" top="0.65" bottom="1" header="0.5" footer="0.5"/>
      <pageSetup orientation="portrait" r:id="rId5"/>
      <headerFooter alignWithMargins="0"/>
    </customSheetView>
    <customSheetView guid="{EE46BCD1-F715-4FA9-A5FC-1B125AD601E0}">
      <selection activeCell="G8" sqref="G8"/>
      <pageMargins left="0.75" right="0.75" top="0.65" bottom="1" header="0.5" footer="0.5"/>
      <pageSetup orientation="portrait" r:id="rId6"/>
      <headerFooter alignWithMargins="0"/>
    </customSheetView>
    <customSheetView guid="{4AA1107B-A795-4744-B566-827168772C7A}" topLeftCell="A10">
      <selection activeCell="G8" sqref="G8"/>
      <pageMargins left="0.75" right="0.75" top="0.65" bottom="1" header="0.5" footer="0.5"/>
      <pageSetup orientation="portrait" r:id="rId7"/>
      <headerFooter alignWithMargins="0"/>
    </customSheetView>
    <customSheetView guid="{B23AD343-29DA-4CE0-BD10-47BF44F3782F}">
      <selection activeCell="G8" sqref="G8"/>
      <pageMargins left="0.75" right="0.75" top="0.65" bottom="1" header="0.5" footer="0.5"/>
      <pageSetup orientation="portrait" r:id="rId8"/>
      <headerFooter alignWithMargins="0"/>
    </customSheetView>
    <customSheetView guid="{ECE9294F-C910-4036-88BC-B1F2176FB06B}">
      <selection activeCell="B11" sqref="B11"/>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A7DBDDEF-9245-44C6-9EBF-032DB6E1C0A2}" topLeftCell="A10">
      <selection activeCell="G8" sqref="G8"/>
      <pageMargins left="0.75" right="0.75" top="0.65" bottom="1" header="0.5" footer="0.5"/>
      <pageSetup orientation="portrait" r:id="rId12"/>
      <headerFooter alignWithMargins="0"/>
    </customSheetView>
    <customSheetView guid="{7487ED9F-BBED-4B2A-9631-22F1A430946B}" topLeftCell="A10">
      <selection activeCell="G8" sqref="G8"/>
      <pageMargins left="0.75" right="0.75" top="0.65" bottom="1" header="0.5" footer="0.5"/>
      <pageSetup orientation="portrait" r:id="rId13"/>
      <headerFooter alignWithMargins="0"/>
    </customSheetView>
    <customSheetView guid="{B3CE7B10-A914-4559-A6DA-AED8C22AFD6D}" state="hidden">
      <selection activeCell="B6" sqref="B6"/>
      <pageMargins left="0.75" right="0.75" top="0.65" bottom="1" header="0.5" footer="0.5"/>
      <pageSetup orientation="portrait" r:id="rId14"/>
      <headerFooter alignWithMargins="0"/>
    </customSheetView>
    <customSheetView guid="{D53177B2-31EC-4222-B97A-A37DCFD9E45B}" state="hidden">
      <selection activeCell="B6" sqref="B6"/>
      <pageMargins left="0.75" right="0.75" top="0.65" bottom="1" header="0.5" footer="0.5"/>
      <pageSetup orientation="portrait" r:id="rId15"/>
      <headerFooter alignWithMargins="0"/>
    </customSheetView>
    <customSheetView guid="{223BC0FC-814D-40F0-9795-CE82A16FF3A5}" state="hidden">
      <selection activeCell="B6" sqref="B6"/>
      <pageMargins left="0.75" right="0.75" top="0.65" bottom="1" header="0.5" footer="0.5"/>
      <pageSetup orientation="portrait" r:id="rId16"/>
      <headerFooter alignWithMargins="0"/>
    </customSheetView>
    <customSheetView guid="{B835C05C-B615-4DCB-982D-4519616B3CD8}" state="hidden">
      <selection activeCell="B6" sqref="B6"/>
      <pageMargins left="0.75" right="0.75" top="0.65" bottom="1" header="0.5" footer="0.5"/>
      <pageSetup orientation="portrait" r:id="rId17"/>
      <headerFooter alignWithMargins="0"/>
    </customSheetView>
    <customSheetView guid="{A34CC49F-E309-4C23-B4F6-1E3B307C10D1}" state="hidden">
      <selection activeCell="B6" sqref="B6"/>
      <pageMargins left="0.75" right="0.75" top="0.65" bottom="1" header="0.5" footer="0.5"/>
      <pageSetup orientation="portrait" r:id="rId18"/>
      <headerFooter alignWithMargins="0"/>
    </customSheetView>
    <customSheetView guid="{1E0C44A1-9358-4FBD-8C2C-4DB661DA1476}" state="hidden">
      <selection activeCell="B6" sqref="B6"/>
      <pageMargins left="0.75" right="0.75" top="0.65" bottom="1" header="0.5" footer="0.5"/>
      <pageSetup orientation="portrait" r:id="rId19"/>
      <headerFooter alignWithMargins="0"/>
    </customSheetView>
    <customSheetView guid="{27E77C81-EC16-4D63-8CE6-4CFC97B77DCA}" state="hidden">
      <selection activeCell="B6" sqref="B6"/>
      <pageMargins left="0.75" right="0.75" top="0.65" bottom="1" header="0.5" footer="0.5"/>
      <pageSetup orientation="portrait" r:id="rId20"/>
      <headerFooter alignWithMargins="0"/>
    </customSheetView>
  </customSheetViews>
  <mergeCells count="1">
    <mergeCell ref="A2:D2"/>
  </mergeCells>
  <phoneticPr fontId="30" type="noConversion"/>
  <pageMargins left="0.75" right="0.75" top="0.65" bottom="1" header="0.5" footer="0.5"/>
  <pageSetup orientation="portrait" r:id="rId21"/>
  <headerFooter alignWithMargins="0"/>
  <drawing r:id="rId2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656" customWidth="1"/>
    <col min="2" max="4" width="20.625" style="657" customWidth="1"/>
    <col min="5" max="5" width="9.625" style="657" customWidth="1"/>
    <col min="6" max="6" width="12.625" style="657" customWidth="1"/>
    <col min="7" max="16384" width="9" style="633"/>
  </cols>
  <sheetData>
    <row r="1" spans="1:7">
      <c r="A1" s="643"/>
      <c r="B1" s="644"/>
      <c r="C1" s="644"/>
      <c r="D1" s="644"/>
      <c r="E1" s="644"/>
      <c r="F1" s="644"/>
    </row>
    <row r="2" spans="1:7" ht="21.95" customHeight="1">
      <c r="A2" s="1617" t="s">
        <v>57</v>
      </c>
      <c r="B2" s="1617"/>
      <c r="C2" s="1617"/>
      <c r="D2" s="1617"/>
      <c r="E2" s="1618"/>
      <c r="F2" s="633"/>
    </row>
    <row r="3" spans="1:7">
      <c r="A3" s="643"/>
      <c r="B3" s="644"/>
      <c r="C3" s="644"/>
      <c r="D3" s="644"/>
      <c r="E3" s="644"/>
      <c r="F3" s="644"/>
    </row>
    <row r="4" spans="1:7" ht="53.25" customHeight="1">
      <c r="A4" s="645" t="s">
        <v>43</v>
      </c>
      <c r="B4" s="646" t="s">
        <v>44</v>
      </c>
      <c r="C4" s="645" t="s">
        <v>58</v>
      </c>
      <c r="D4" s="645" t="s">
        <v>59</v>
      </c>
      <c r="E4" s="645" t="s">
        <v>60</v>
      </c>
      <c r="F4" s="645" t="s">
        <v>61</v>
      </c>
    </row>
    <row r="5" spans="1:7" ht="18" customHeight="1">
      <c r="A5" s="647" t="s">
        <v>47</v>
      </c>
      <c r="B5" s="647" t="s">
        <v>48</v>
      </c>
      <c r="C5" s="647" t="s">
        <v>49</v>
      </c>
      <c r="D5" s="647" t="s">
        <v>50</v>
      </c>
      <c r="E5" s="658" t="s">
        <v>62</v>
      </c>
      <c r="F5" s="647" t="s">
        <v>63</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52</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29E1B411-4326-4E51-98A8-14D37CD45AF7}" state="hidden">
      <selection activeCell="E8" sqref="E8"/>
      <pageMargins left="0.75" right="0.62" top="0.65" bottom="1" header="0.5" footer="0.5"/>
      <pageSetup orientation="portrait" r:id="rId1"/>
      <headerFooter alignWithMargins="0"/>
    </customSheetView>
    <customSheetView guid="{498493C3-769C-4143-9114-C68CD1D40B11}" state="hidden">
      <selection activeCell="E8" sqref="E8"/>
      <pageMargins left="0.75" right="0.62" top="0.65" bottom="1" header="0.5" footer="0.5"/>
      <pageSetup orientation="portrait" r:id="rId2"/>
      <headerFooter alignWithMargins="0"/>
    </customSheetView>
    <customSheetView guid="{C431BC99-7569-44AB-83F6-AB73BDED3783}" state="hidden">
      <selection activeCell="E8" sqref="E8"/>
      <pageMargins left="0.75" right="0.62" top="0.65" bottom="1" header="0.5" footer="0.5"/>
      <pageSetup orientation="portrait" r:id="rId3"/>
      <headerFooter alignWithMargins="0"/>
    </customSheetView>
    <customSheetView guid="{E97134B6-5E8D-4951-8DA0-73D065532361}" state="hidden">
      <selection activeCell="E8" sqref="E8"/>
      <pageMargins left="0.75" right="0.62" top="0.65" bottom="1" header="0.5" footer="0.5"/>
      <pageSetup orientation="portrait" r:id="rId4"/>
      <headerFooter alignWithMargins="0"/>
    </customSheetView>
    <customSheetView guid="{D0757F9E-DF41-4B40-A5E5-F4F8FDD8D61D}" state="hidden">
      <selection activeCell="E8" sqref="E8"/>
      <pageMargins left="0.75" right="0.62" top="0.65" bottom="1" header="0.5" footer="0.5"/>
      <pageSetup orientation="portrait" r:id="rId5"/>
      <headerFooter alignWithMargins="0"/>
    </customSheetView>
    <customSheetView guid="{EE46BCD1-F715-4FA9-A5FC-1B125AD601E0}">
      <selection activeCell="E8" sqref="E8"/>
      <pageMargins left="0.75" right="0.62" top="0.65" bottom="1" header="0.5" footer="0.5"/>
      <pageSetup orientation="portrait" r:id="rId6"/>
      <headerFooter alignWithMargins="0"/>
    </customSheetView>
    <customSheetView guid="{4AA1107B-A795-4744-B566-827168772C7A}">
      <selection activeCell="E8" sqref="E8"/>
      <pageMargins left="0.75" right="0.62" top="0.65" bottom="1" header="0.5" footer="0.5"/>
      <pageSetup orientation="portrait" r:id="rId7"/>
      <headerFooter alignWithMargins="0"/>
    </customSheetView>
    <customSheetView guid="{B23AD343-29DA-4CE0-BD10-47BF44F3782F}">
      <selection activeCell="G8" sqref="G8"/>
      <pageMargins left="0.75" right="0.62" top="0.65" bottom="1" header="0.5" footer="0.5"/>
      <pageSetup orientation="portrait" r:id="rId8"/>
      <headerFooter alignWithMargins="0"/>
    </customSheetView>
    <customSheetView guid="{ECE9294F-C910-4036-88BC-B1F2176FB06B}">
      <selection activeCell="B6" sqref="B6"/>
      <pageMargins left="0.75" right="0.62" top="0.65" bottom="1" header="0.5" footer="0.5"/>
      <pageSetup orientation="portrait" r:id="rId9"/>
      <headerFooter alignWithMargins="0"/>
    </customSheetView>
    <customSheetView guid="{27A45B7A-04F2-4516-B80B-5ED0825D4ED3}" scale="70">
      <selection activeCell="C6" sqref="C6"/>
      <pageMargins left="0.75" right="0.62" top="0.65" bottom="1" header="0.5" footer="0.5"/>
      <pageSetup orientation="portrait" r:id="rId10"/>
      <headerFooter alignWithMargins="0"/>
    </customSheetView>
    <customSheetView guid="{E9F4E142-7D26-464D-BECA-4F3806DB1FE1}">
      <selection activeCell="G8" sqref="G8"/>
      <pageMargins left="0.75" right="0.62" top="0.65" bottom="1" header="0.5" footer="0.5"/>
      <pageSetup orientation="portrait" r:id="rId11"/>
      <headerFooter alignWithMargins="0"/>
    </customSheetView>
    <customSheetView guid="{A7DBDDEF-9245-44C6-9EBF-032DB6E1C0A2}" topLeftCell="A9">
      <selection activeCell="B9" sqref="B9"/>
      <pageMargins left="0.75" right="0.62" top="0.65" bottom="1" header="0.5" footer="0.5"/>
      <pageSetup orientation="portrait" r:id="rId12"/>
      <headerFooter alignWithMargins="0"/>
    </customSheetView>
    <customSheetView guid="{7487ED9F-BBED-4B2A-9631-22F1A430946B}">
      <selection activeCell="E8" sqref="E8"/>
      <pageMargins left="0.75" right="0.62" top="0.65" bottom="1" header="0.5" footer="0.5"/>
      <pageSetup orientation="portrait" r:id="rId13"/>
      <headerFooter alignWithMargins="0"/>
    </customSheetView>
    <customSheetView guid="{B3CE7B10-A914-4559-A6DA-AED8C22AFD6D}" state="hidden">
      <selection activeCell="E8" sqref="E8"/>
      <pageMargins left="0.75" right="0.62" top="0.65" bottom="1" header="0.5" footer="0.5"/>
      <pageSetup orientation="portrait" r:id="rId14"/>
      <headerFooter alignWithMargins="0"/>
    </customSheetView>
    <customSheetView guid="{D53177B2-31EC-4222-B97A-A37DCFD9E45B}" state="hidden">
      <selection activeCell="E8" sqref="E8"/>
      <pageMargins left="0.75" right="0.62" top="0.65" bottom="1" header="0.5" footer="0.5"/>
      <pageSetup orientation="portrait" r:id="rId15"/>
      <headerFooter alignWithMargins="0"/>
    </customSheetView>
    <customSheetView guid="{223BC0FC-814D-40F0-9795-CE82A16FF3A5}" state="hidden">
      <selection activeCell="E8" sqref="E8"/>
      <pageMargins left="0.75" right="0.62" top="0.65" bottom="1" header="0.5" footer="0.5"/>
      <pageSetup orientation="portrait" r:id="rId16"/>
      <headerFooter alignWithMargins="0"/>
    </customSheetView>
    <customSheetView guid="{B835C05C-B615-4DCB-982D-4519616B3CD8}" state="hidden">
      <selection activeCell="E8" sqref="E8"/>
      <pageMargins left="0.75" right="0.62" top="0.65" bottom="1" header="0.5" footer="0.5"/>
      <pageSetup orientation="portrait" r:id="rId17"/>
      <headerFooter alignWithMargins="0"/>
    </customSheetView>
    <customSheetView guid="{A34CC49F-E309-4C23-B4F6-1E3B307C10D1}" state="hidden">
      <selection activeCell="E8" sqref="E8"/>
      <pageMargins left="0.75" right="0.62" top="0.65" bottom="1" header="0.5" footer="0.5"/>
      <pageSetup orientation="portrait" r:id="rId18"/>
      <headerFooter alignWithMargins="0"/>
    </customSheetView>
    <customSheetView guid="{1E0C44A1-9358-4FBD-8C2C-4DB661DA1476}" state="hidden">
      <selection activeCell="E8" sqref="E8"/>
      <pageMargins left="0.75" right="0.62" top="0.65" bottom="1" header="0.5" footer="0.5"/>
      <pageSetup orientation="portrait" r:id="rId19"/>
      <headerFooter alignWithMargins="0"/>
    </customSheetView>
    <customSheetView guid="{27E77C81-EC16-4D63-8CE6-4CFC97B77DCA}" state="hidden">
      <selection activeCell="E8" sqref="E8"/>
      <pageMargins left="0.75" right="0.62" top="0.65" bottom="1" header="0.5" footer="0.5"/>
      <pageSetup orientation="portrait" r:id="rId20"/>
      <headerFooter alignWithMargins="0"/>
    </customSheetView>
  </customSheetViews>
  <mergeCells count="1">
    <mergeCell ref="A2:E2"/>
  </mergeCells>
  <phoneticPr fontId="30" type="noConversion"/>
  <pageMargins left="0.75" right="0.62" top="0.65" bottom="1" header="0.5" footer="0.5"/>
  <pageSetup orientation="portrait" r:id="rId21"/>
  <headerFooter alignWithMargins="0"/>
  <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53" zoomScale="120" zoomScaleNormal="100" zoomScaleSheetLayoutView="120" workbookViewId="0">
      <selection activeCell="F53" sqref="F53"/>
    </sheetView>
  </sheetViews>
  <sheetFormatPr defaultColWidth="8" defaultRowHeight="16.5"/>
  <cols>
    <col min="1" max="1" width="9.375" style="527" customWidth="1"/>
    <col min="2" max="2" width="9.375" style="530" customWidth="1"/>
    <col min="3" max="3" width="12.875" style="527" customWidth="1"/>
    <col min="4" max="4" width="18.125" style="527" customWidth="1"/>
    <col min="5" max="5" width="11.12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5" style="528" hidden="1" customWidth="1"/>
    <col min="29" max="29" width="12.125" style="528" hidden="1" customWidth="1"/>
    <col min="30" max="30" width="8" style="524" hidden="1" customWidth="1"/>
    <col min="31" max="31" width="8" style="525" hidden="1" customWidth="1"/>
    <col min="32" max="32" width="12" style="525" hidden="1" customWidth="1"/>
    <col min="33" max="35" width="8" style="524" hidden="1" customWidth="1"/>
    <col min="36" max="36" width="9.125" style="524" hidden="1" customWidth="1"/>
    <col min="37" max="40" width="8" style="524" hidden="1" customWidth="1"/>
    <col min="41" max="41" width="8" style="524" customWidth="1"/>
    <col min="42" max="16384" width="8" style="526"/>
  </cols>
  <sheetData>
    <row r="1" spans="1:36" ht="17.25">
      <c r="A1" s="518" t="str">
        <f>Cover!B3</f>
        <v>Spec. No.: 5002001872/TRANSFORMER/DOM/A03-CC CS-4</v>
      </c>
      <c r="B1" s="518"/>
      <c r="C1" s="519"/>
      <c r="D1" s="519"/>
      <c r="E1" s="519"/>
      <c r="F1" s="520" t="s">
        <v>308</v>
      </c>
      <c r="G1" s="521"/>
      <c r="H1" s="521"/>
      <c r="I1" s="522"/>
      <c r="J1" s="522"/>
      <c r="K1" s="522"/>
      <c r="L1" s="522"/>
      <c r="M1" s="522"/>
      <c r="N1" s="522"/>
      <c r="O1" s="522"/>
      <c r="P1" s="522"/>
      <c r="Q1" s="522"/>
      <c r="R1" s="522"/>
      <c r="S1" s="522"/>
      <c r="T1" s="522"/>
      <c r="U1" s="522"/>
      <c r="V1" s="522"/>
      <c r="W1" s="522"/>
      <c r="X1" s="522"/>
      <c r="Y1" s="522"/>
      <c r="Z1" s="523" t="str">
        <f>'Names of Bidder'!D6</f>
        <v>Sole Bidder</v>
      </c>
      <c r="AA1" s="523"/>
      <c r="AB1" s="523"/>
      <c r="AC1" s="523"/>
      <c r="AE1" s="525">
        <v>1</v>
      </c>
      <c r="AF1" s="525" t="s">
        <v>97</v>
      </c>
      <c r="AI1" s="525">
        <v>1</v>
      </c>
      <c r="AJ1" s="524" t="s">
        <v>101</v>
      </c>
    </row>
    <row r="2" spans="1:36">
      <c r="B2" s="527"/>
      <c r="Z2" s="528">
        <f>'Names of Bidder'!L6</f>
        <v>0</v>
      </c>
      <c r="AE2" s="525">
        <v>2</v>
      </c>
      <c r="AF2" s="525" t="s">
        <v>98</v>
      </c>
      <c r="AI2" s="525">
        <v>2</v>
      </c>
      <c r="AJ2" s="524" t="s">
        <v>102</v>
      </c>
    </row>
    <row r="3" spans="1:36">
      <c r="A3" s="1637" t="s">
        <v>252</v>
      </c>
      <c r="B3" s="1637"/>
      <c r="C3" s="1637"/>
      <c r="D3" s="1637"/>
      <c r="E3" s="1637"/>
      <c r="F3" s="1637"/>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99</v>
      </c>
      <c r="AI3" s="525">
        <v>3</v>
      </c>
      <c r="AJ3" s="524" t="s">
        <v>103</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100</v>
      </c>
      <c r="AI4" s="525">
        <v>4</v>
      </c>
      <c r="AJ4" s="524" t="s">
        <v>104</v>
      </c>
    </row>
    <row r="5" spans="1:36">
      <c r="A5" s="530" t="s">
        <v>87</v>
      </c>
      <c r="C5" s="1638"/>
      <c r="D5" s="1638"/>
      <c r="E5" s="1638"/>
      <c r="F5" s="1638"/>
      <c r="AE5" s="525">
        <v>5</v>
      </c>
      <c r="AF5" s="525" t="s">
        <v>100</v>
      </c>
      <c r="AI5" s="525">
        <v>5</v>
      </c>
      <c r="AJ5" s="524" t="s">
        <v>105</v>
      </c>
    </row>
    <row r="6" spans="1:36">
      <c r="A6" s="530" t="s">
        <v>75</v>
      </c>
      <c r="B6" s="1639" t="str">
        <f>'Sch-1'!B215</f>
        <v>--</v>
      </c>
      <c r="C6" s="1639"/>
      <c r="AE6" s="525">
        <v>6</v>
      </c>
      <c r="AF6" s="525" t="s">
        <v>100</v>
      </c>
      <c r="AG6" s="532" t="e">
        <f>DAY(B6)</f>
        <v>#VALUE!</v>
      </c>
      <c r="AI6" s="525">
        <v>6</v>
      </c>
      <c r="AJ6" s="524" t="s">
        <v>106</v>
      </c>
    </row>
    <row r="7" spans="1:36">
      <c r="A7" s="530"/>
      <c r="B7" s="531"/>
      <c r="C7" s="531"/>
      <c r="AE7" s="525">
        <v>7</v>
      </c>
      <c r="AF7" s="525" t="s">
        <v>100</v>
      </c>
      <c r="AG7" s="532" t="e">
        <f>MONTH(B6)</f>
        <v>#VALUE!</v>
      </c>
      <c r="AI7" s="525">
        <v>7</v>
      </c>
      <c r="AJ7" s="524" t="s">
        <v>107</v>
      </c>
    </row>
    <row r="8" spans="1:36">
      <c r="A8" s="533" t="s">
        <v>397</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100</v>
      </c>
      <c r="AG8" s="532" t="e">
        <f>LOOKUP(AG7,AI1:AI12,AJ1:AJ12)</f>
        <v>#VALUE!</v>
      </c>
      <c r="AI8" s="525">
        <v>8</v>
      </c>
      <c r="AJ8" s="524" t="s">
        <v>108</v>
      </c>
    </row>
    <row r="9" spans="1:36">
      <c r="A9" s="536" t="str">
        <f>'Sch-1'!M5</f>
        <v>Contracts Services, 3rd Floor</v>
      </c>
      <c r="B9" s="536"/>
      <c r="F9" s="537"/>
      <c r="AE9" s="525">
        <v>9</v>
      </c>
      <c r="AF9" s="525" t="s">
        <v>100</v>
      </c>
      <c r="AG9" s="532" t="e">
        <f>YEAR(B6)</f>
        <v>#VALUE!</v>
      </c>
      <c r="AI9" s="525">
        <v>9</v>
      </c>
      <c r="AJ9" s="524" t="s">
        <v>109</v>
      </c>
    </row>
    <row r="10" spans="1:36">
      <c r="A10" s="536" t="str">
        <f>'Sch-1'!M6</f>
        <v>Power Grid Corporation of India Ltd.,</v>
      </c>
      <c r="B10" s="536"/>
      <c r="F10" s="537"/>
      <c r="AE10" s="525">
        <v>10</v>
      </c>
      <c r="AF10" s="525" t="s">
        <v>100</v>
      </c>
      <c r="AI10" s="525">
        <v>10</v>
      </c>
      <c r="AJ10" s="524" t="s">
        <v>110</v>
      </c>
    </row>
    <row r="11" spans="1:36">
      <c r="A11" s="536" t="str">
        <f>'Sch-1'!M7</f>
        <v>"Saudamini", Plot No.-2</v>
      </c>
      <c r="B11" s="536"/>
      <c r="F11" s="537"/>
      <c r="AE11" s="525">
        <v>11</v>
      </c>
      <c r="AF11" s="525" t="s">
        <v>100</v>
      </c>
      <c r="AI11" s="525">
        <v>11</v>
      </c>
      <c r="AJ11" s="524" t="s">
        <v>111</v>
      </c>
    </row>
    <row r="12" spans="1:36">
      <c r="A12" s="536" t="str">
        <f>'Sch-1'!M8</f>
        <v xml:space="preserve">Sector-29, </v>
      </c>
      <c r="B12" s="536"/>
      <c r="F12" s="537"/>
      <c r="AE12" s="525">
        <v>12</v>
      </c>
      <c r="AF12" s="525" t="s">
        <v>100</v>
      </c>
      <c r="AI12" s="525">
        <v>12</v>
      </c>
      <c r="AJ12" s="524" t="s">
        <v>112</v>
      </c>
    </row>
    <row r="13" spans="1:36">
      <c r="A13" s="536" t="str">
        <f>'Sch-1'!M9</f>
        <v>Gurgaon (Haryana) - 122001</v>
      </c>
      <c r="B13" s="536"/>
      <c r="F13" s="537"/>
      <c r="AE13" s="525">
        <v>13</v>
      </c>
      <c r="AF13" s="525" t="s">
        <v>100</v>
      </c>
    </row>
    <row r="14" spans="1:36" ht="22.5" customHeight="1">
      <c r="A14" s="530"/>
      <c r="F14" s="537"/>
      <c r="AE14" s="525">
        <v>14</v>
      </c>
      <c r="AF14" s="525" t="s">
        <v>100</v>
      </c>
    </row>
    <row r="15" spans="1:36" ht="139.5" customHeight="1">
      <c r="A15" s="972" t="s">
        <v>88</v>
      </c>
      <c r="B15" s="1635"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C15" s="1635"/>
      <c r="D15" s="1635"/>
      <c r="E15" s="1635"/>
      <c r="F15" s="1635"/>
      <c r="AE15" s="525">
        <v>15</v>
      </c>
      <c r="AF15" s="525" t="s">
        <v>100</v>
      </c>
    </row>
    <row r="16" spans="1:36" ht="27.75" customHeight="1">
      <c r="A16" s="527" t="s">
        <v>76</v>
      </c>
      <c r="B16" s="527"/>
      <c r="C16" s="537"/>
      <c r="D16" s="537"/>
      <c r="E16" s="537"/>
      <c r="F16" s="537"/>
      <c r="AE16" s="525">
        <v>16</v>
      </c>
      <c r="AF16" s="525" t="s">
        <v>100</v>
      </c>
    </row>
    <row r="17" spans="1:41" ht="156.75" customHeight="1">
      <c r="A17" s="539">
        <v>1</v>
      </c>
      <c r="B17" s="1622"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622"/>
      <c r="D17" s="1622"/>
      <c r="E17" s="1622"/>
      <c r="F17" s="1622"/>
      <c r="Z17" s="540" t="s">
        <v>96</v>
      </c>
      <c r="AA17" s="831" t="s">
        <v>503</v>
      </c>
      <c r="AB17" s="541">
        <f>'Sch-6 After Discount'!D28</f>
        <v>0</v>
      </c>
      <c r="AC17" s="542" t="str">
        <f>" (" &amp; 'N to W'!A4 &amp; ")"</f>
        <v xml:space="preserve"> (Rs. Zero Only )</v>
      </c>
      <c r="AE17" s="525">
        <v>17</v>
      </c>
      <c r="AF17" s="525" t="s">
        <v>100</v>
      </c>
    </row>
    <row r="18" spans="1:41" ht="39" customHeight="1">
      <c r="B18" s="1640" t="s">
        <v>77</v>
      </c>
      <c r="C18" s="1640"/>
      <c r="D18" s="1640"/>
      <c r="E18" s="1640"/>
      <c r="F18" s="1640"/>
      <c r="AE18" s="525">
        <v>18</v>
      </c>
      <c r="AF18" s="525" t="s">
        <v>100</v>
      </c>
    </row>
    <row r="19" spans="1:41" s="527" customFormat="1" ht="27.75" customHeight="1">
      <c r="A19" s="543">
        <v>2</v>
      </c>
      <c r="B19" s="1636" t="s">
        <v>78</v>
      </c>
      <c r="C19" s="1636"/>
      <c r="D19" s="1636"/>
      <c r="E19" s="1636"/>
      <c r="F19" s="1636"/>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100</v>
      </c>
      <c r="AG19" s="545"/>
      <c r="AH19" s="545"/>
      <c r="AI19" s="545"/>
      <c r="AJ19" s="545"/>
      <c r="AK19" s="545"/>
      <c r="AL19" s="545"/>
      <c r="AM19" s="545"/>
      <c r="AN19" s="545"/>
      <c r="AO19" s="545"/>
    </row>
    <row r="20" spans="1:41" ht="39.75" customHeight="1">
      <c r="A20" s="539">
        <v>2.1</v>
      </c>
      <c r="B20" s="1622" t="s">
        <v>79</v>
      </c>
      <c r="C20" s="1622"/>
      <c r="D20" s="1622"/>
      <c r="E20" s="1622"/>
      <c r="F20" s="1622"/>
      <c r="AE20" s="525">
        <v>20</v>
      </c>
      <c r="AF20" s="525" t="s">
        <v>100</v>
      </c>
    </row>
    <row r="21" spans="1:41" ht="36.75" customHeight="1">
      <c r="B21" s="1619" t="s">
        <v>438</v>
      </c>
      <c r="C21" s="1619"/>
      <c r="D21" s="1622" t="s">
        <v>80</v>
      </c>
      <c r="E21" s="1622"/>
      <c r="F21" s="1622"/>
      <c r="AE21" s="525">
        <v>21</v>
      </c>
      <c r="AF21" s="525" t="s">
        <v>97</v>
      </c>
    </row>
    <row r="22" spans="1:41" ht="33" customHeight="1">
      <c r="B22" s="1619" t="s">
        <v>439</v>
      </c>
      <c r="C22" s="1619"/>
      <c r="D22" s="832" t="s">
        <v>504</v>
      </c>
      <c r="E22" s="538"/>
      <c r="F22" s="538"/>
      <c r="AE22" s="525">
        <v>22</v>
      </c>
      <c r="AF22" s="525" t="s">
        <v>100</v>
      </c>
    </row>
    <row r="23" spans="1:41" ht="27.95" customHeight="1">
      <c r="B23" s="1619" t="s">
        <v>440</v>
      </c>
      <c r="C23" s="1619"/>
      <c r="D23" s="538" t="s">
        <v>95</v>
      </c>
      <c r="E23" s="538"/>
      <c r="F23" s="538"/>
      <c r="H23" s="547"/>
      <c r="AE23" s="525">
        <v>23</v>
      </c>
      <c r="AF23" s="525" t="s">
        <v>100</v>
      </c>
    </row>
    <row r="24" spans="1:41" ht="27.95" customHeight="1">
      <c r="B24" s="1620" t="s">
        <v>559</v>
      </c>
      <c r="C24" s="1619"/>
      <c r="D24" s="538" t="s">
        <v>81</v>
      </c>
      <c r="E24" s="538"/>
      <c r="F24" s="538"/>
      <c r="AE24" s="525">
        <v>24</v>
      </c>
      <c r="AF24" s="525" t="s">
        <v>100</v>
      </c>
    </row>
    <row r="25" spans="1:41" ht="27.95" hidden="1" customHeight="1">
      <c r="B25" s="1620" t="s">
        <v>538</v>
      </c>
      <c r="C25" s="1619"/>
      <c r="D25" s="832" t="s">
        <v>539</v>
      </c>
      <c r="E25" s="538"/>
      <c r="F25" s="538"/>
    </row>
    <row r="26" spans="1:41" ht="27.95" customHeight="1">
      <c r="B26" s="1619" t="s">
        <v>441</v>
      </c>
      <c r="C26" s="1619"/>
      <c r="D26" s="538" t="s">
        <v>444</v>
      </c>
      <c r="E26" s="538"/>
      <c r="F26" s="538"/>
      <c r="AE26" s="525">
        <v>25</v>
      </c>
      <c r="AF26" s="525" t="s">
        <v>100</v>
      </c>
    </row>
    <row r="27" spans="1:41" ht="27.95" customHeight="1">
      <c r="B27" s="1619" t="s">
        <v>442</v>
      </c>
      <c r="C27" s="1619"/>
      <c r="D27" s="538" t="s">
        <v>445</v>
      </c>
      <c r="E27" s="538"/>
      <c r="F27" s="538"/>
      <c r="AE27" s="525">
        <v>26</v>
      </c>
      <c r="AF27" s="525" t="s">
        <v>100</v>
      </c>
    </row>
    <row r="28" spans="1:41" ht="27.95" customHeight="1">
      <c r="B28" s="1619" t="s">
        <v>443</v>
      </c>
      <c r="C28" s="1619"/>
      <c r="D28" s="538" t="s">
        <v>82</v>
      </c>
      <c r="E28" s="538"/>
      <c r="F28" s="538"/>
      <c r="AE28" s="525">
        <v>27</v>
      </c>
      <c r="AF28" s="525" t="s">
        <v>100</v>
      </c>
    </row>
    <row r="29" spans="1:41" ht="105" customHeight="1">
      <c r="A29" s="546">
        <v>2.2000000000000002</v>
      </c>
      <c r="B29" s="1622" t="s">
        <v>89</v>
      </c>
      <c r="C29" s="1622"/>
      <c r="D29" s="1622"/>
      <c r="E29" s="1622"/>
      <c r="F29" s="1622"/>
      <c r="AE29" s="525">
        <v>28</v>
      </c>
      <c r="AF29" s="525" t="s">
        <v>100</v>
      </c>
    </row>
    <row r="30" spans="1:41" ht="72" customHeight="1">
      <c r="A30" s="546">
        <v>2.2999999999999998</v>
      </c>
      <c r="B30" s="1622" t="s">
        <v>90</v>
      </c>
      <c r="C30" s="1622"/>
      <c r="D30" s="1622"/>
      <c r="E30" s="1622"/>
      <c r="F30" s="1622"/>
      <c r="AE30" s="525">
        <v>29</v>
      </c>
      <c r="AF30" s="525" t="s">
        <v>100</v>
      </c>
    </row>
    <row r="31" spans="1:41" ht="146.25" customHeight="1">
      <c r="A31" s="546">
        <v>2.4</v>
      </c>
      <c r="B31" s="1622" t="s">
        <v>91</v>
      </c>
      <c r="C31" s="1622"/>
      <c r="D31" s="1622"/>
      <c r="E31" s="1622"/>
      <c r="F31" s="1622"/>
      <c r="AE31" s="525">
        <v>30</v>
      </c>
      <c r="AF31" s="525" t="s">
        <v>100</v>
      </c>
    </row>
    <row r="32" spans="1:41" ht="78" customHeight="1">
      <c r="A32" s="546">
        <v>2.5</v>
      </c>
      <c r="B32" s="1622" t="s">
        <v>92</v>
      </c>
      <c r="C32" s="1622"/>
      <c r="D32" s="1622"/>
      <c r="E32" s="1622"/>
      <c r="F32" s="1622"/>
      <c r="AE32" s="525">
        <v>31</v>
      </c>
      <c r="AF32" s="525" t="s">
        <v>97</v>
      </c>
    </row>
    <row r="33" spans="1:29" ht="92.25" customHeight="1">
      <c r="A33" s="539">
        <v>3</v>
      </c>
      <c r="B33" s="1622" t="s">
        <v>113</v>
      </c>
      <c r="C33" s="1622"/>
      <c r="D33" s="1622"/>
      <c r="E33" s="1622"/>
      <c r="F33" s="1622"/>
    </row>
    <row r="34" spans="1:29" ht="60" customHeight="1">
      <c r="A34" s="539">
        <v>3.1</v>
      </c>
      <c r="B34" s="1623" t="s">
        <v>505</v>
      </c>
      <c r="C34" s="1623"/>
      <c r="D34" s="1623"/>
      <c r="E34" s="1623"/>
      <c r="F34" s="1623"/>
    </row>
    <row r="35" spans="1:29" ht="117.75" customHeight="1">
      <c r="A35" s="546">
        <v>3.2</v>
      </c>
      <c r="B35" s="1621" t="s">
        <v>540</v>
      </c>
      <c r="C35" s="1622"/>
      <c r="D35" s="1622"/>
      <c r="E35" s="1622"/>
      <c r="F35" s="1622"/>
    </row>
    <row r="36" spans="1:29" ht="12.75" customHeight="1">
      <c r="A36" s="546"/>
      <c r="B36" s="1622"/>
      <c r="C36" s="1622"/>
      <c r="D36" s="1622"/>
      <c r="E36" s="1622"/>
      <c r="F36" s="1622"/>
    </row>
    <row r="37" spans="1:29" ht="58.5" customHeight="1">
      <c r="A37" s="546">
        <v>3.3</v>
      </c>
      <c r="B37" s="1621" t="s">
        <v>506</v>
      </c>
      <c r="C37" s="1622"/>
      <c r="D37" s="1622"/>
      <c r="E37" s="1622"/>
      <c r="F37" s="1622"/>
    </row>
    <row r="38" spans="1:29" ht="5.25" customHeight="1">
      <c r="A38" s="546"/>
      <c r="B38" s="1622"/>
      <c r="C38" s="1622"/>
      <c r="D38" s="1622"/>
      <c r="E38" s="1622"/>
      <c r="F38" s="1622"/>
    </row>
    <row r="39" spans="1:29" ht="72.75" customHeight="1">
      <c r="A39" s="539">
        <v>4</v>
      </c>
      <c r="B39" s="1628" t="s">
        <v>93</v>
      </c>
      <c r="C39" s="1628"/>
      <c r="D39" s="1628"/>
      <c r="E39" s="1628"/>
      <c r="F39" s="1628"/>
      <c r="H39" s="527">
        <f>'Names of Bidder'!K6</f>
        <v>1</v>
      </c>
    </row>
    <row r="40" spans="1:29" ht="96" customHeight="1">
      <c r="A40" s="539">
        <v>5</v>
      </c>
      <c r="B40" s="1622" t="s">
        <v>94</v>
      </c>
      <c r="C40" s="1622"/>
      <c r="D40" s="1622"/>
      <c r="E40" s="1622"/>
      <c r="F40" s="1622"/>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83</v>
      </c>
      <c r="C42" s="550"/>
      <c r="D42" s="551"/>
      <c r="E42" s="551"/>
      <c r="F42" s="551"/>
    </row>
    <row r="43" spans="1:29" ht="30" customHeight="1">
      <c r="B43" s="552"/>
      <c r="C43" s="551"/>
      <c r="D43" s="551"/>
      <c r="E43" s="548"/>
      <c r="F43" s="553" t="s">
        <v>84</v>
      </c>
    </row>
    <row r="44" spans="1:29" ht="30" customHeight="1">
      <c r="B44" s="552"/>
      <c r="C44" s="551"/>
      <c r="D44" s="548"/>
      <c r="E44" s="548"/>
      <c r="F44" s="553" t="str">
        <f>"For and on behalf of " &amp; 'Sch-1'!C6</f>
        <v xml:space="preserve">For and on behalf of </v>
      </c>
    </row>
    <row r="45" spans="1:29" ht="30" customHeight="1">
      <c r="A45" s="526"/>
      <c r="B45" s="526"/>
      <c r="C45" s="554"/>
      <c r="D45" s="522"/>
      <c r="E45" s="555" t="s">
        <v>367</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254</v>
      </c>
      <c r="B46" s="1629" t="str">
        <f>'Sch-1'!B215</f>
        <v>--</v>
      </c>
      <c r="C46" s="1629"/>
      <c r="D46" s="522"/>
      <c r="E46" s="555" t="s">
        <v>85</v>
      </c>
      <c r="F46" s="558" t="str">
        <f>'Sch-1'!M216</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255</v>
      </c>
      <c r="B47" s="558" t="str">
        <f>'Sch-1'!B216</f>
        <v/>
      </c>
      <c r="C47" s="559"/>
      <c r="D47" s="522"/>
      <c r="E47" s="555" t="s">
        <v>86</v>
      </c>
      <c r="F47" s="558" t="str">
        <f>'Sch-1'!M217</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366</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30" customHeight="1">
      <c r="A49" s="1627"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627"/>
      <c r="C49" s="1627"/>
      <c r="D49" s="1627"/>
      <c r="E49" s="1627"/>
      <c r="F49" s="1627"/>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hidden="1" customHeight="1">
      <c r="A52" s="548"/>
      <c r="B52" s="553" t="str">
        <f>IF(Z2="2 or More", "Printed Name :", "")</f>
        <v/>
      </c>
      <c r="C52" s="517"/>
      <c r="D52" s="548"/>
      <c r="E52" s="553" t="str">
        <f>IF(Z1="Sole Bidder", "", "Printed Name :")</f>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253</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633" t="s">
        <v>271</v>
      </c>
      <c r="B56" s="1633"/>
      <c r="C56" s="1633"/>
      <c r="D56" s="1625"/>
      <c r="E56" s="1626"/>
      <c r="F56" s="1626"/>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634"/>
      <c r="B57" s="1634"/>
      <c r="C57" s="1634"/>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632"/>
      <c r="B58" s="1632"/>
      <c r="C58" s="1632"/>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624" t="s">
        <v>272</v>
      </c>
      <c r="B59" s="1624"/>
      <c r="C59" s="1624"/>
      <c r="D59" s="1625"/>
      <c r="E59" s="1626"/>
      <c r="F59" s="1626"/>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624" t="s">
        <v>270</v>
      </c>
      <c r="B60" s="1624"/>
      <c r="C60" s="1624"/>
      <c r="D60" s="1625"/>
      <c r="E60" s="1626"/>
      <c r="F60" s="1626"/>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624" t="s">
        <v>273</v>
      </c>
      <c r="B61" s="1624"/>
      <c r="C61" s="1624"/>
      <c r="D61" s="1625"/>
      <c r="E61" s="1626"/>
      <c r="F61" s="1626"/>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633" t="s">
        <v>274</v>
      </c>
      <c r="B62" s="1633"/>
      <c r="C62" s="1633"/>
      <c r="D62" s="1625"/>
      <c r="E62" s="1626"/>
      <c r="F62" s="1626"/>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634"/>
      <c r="B63" s="1634"/>
      <c r="C63" s="1634"/>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632"/>
      <c r="B64" s="1632"/>
      <c r="C64" s="1632"/>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631"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631"/>
      <c r="C65" s="1631"/>
      <c r="D65" s="1631"/>
      <c r="E65" s="1631"/>
      <c r="F65" s="1631"/>
      <c r="H65" s="530"/>
      <c r="Z65" s="565"/>
      <c r="AA65" s="565"/>
      <c r="AB65" s="565"/>
      <c r="AC65" s="565"/>
      <c r="AD65" s="545"/>
      <c r="AE65" s="525"/>
      <c r="AF65" s="525"/>
      <c r="AG65" s="545"/>
      <c r="AH65" s="545"/>
      <c r="AI65" s="545"/>
      <c r="AJ65" s="545"/>
      <c r="AK65" s="545"/>
      <c r="AL65" s="545"/>
      <c r="AM65" s="545"/>
      <c r="AN65" s="545"/>
      <c r="AO65" s="545"/>
    </row>
    <row r="66" spans="1:41" s="527" customFormat="1" ht="20.25" customHeight="1">
      <c r="A66" s="1630" t="s">
        <v>141</v>
      </c>
      <c r="B66" s="1630"/>
      <c r="C66" s="1630"/>
      <c r="D66" s="1630"/>
      <c r="E66" s="1630"/>
      <c r="F66" s="1630"/>
      <c r="H66" s="530"/>
      <c r="Z66" s="565"/>
      <c r="AA66" s="565"/>
      <c r="AB66" s="565"/>
      <c r="AC66" s="565"/>
      <c r="AD66" s="545"/>
      <c r="AE66" s="525"/>
      <c r="AF66" s="525"/>
      <c r="AG66" s="545"/>
      <c r="AH66" s="545"/>
      <c r="AI66" s="545"/>
      <c r="AJ66" s="545"/>
      <c r="AK66" s="545"/>
      <c r="AL66" s="545"/>
      <c r="AM66" s="545"/>
      <c r="AN66" s="545"/>
      <c r="AO66" s="545"/>
    </row>
    <row r="67" spans="1:41" s="527" customFormat="1" ht="16.5"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19.5"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password="C7F8" sheet="1" formatColumns="0" formatRows="0" selectLockedCells="1"/>
  <customSheetViews>
    <customSheetView guid="{29E1B411-4326-4E51-98A8-14D37CD45AF7}" scale="120" showPageBreaks="1" showGridLines="0" zeroValues="0" printArea="1" hiddenRows="1" hiddenColumns="1" view="pageBreakPreview" topLeftCell="A53">
      <selection activeCell="F53" sqref="F53"/>
      <pageMargins left="0.75" right="0.77" top="0.62" bottom="0.61" header="0.39" footer="0.32"/>
      <pageSetup orientation="portrait" r:id="rId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3"/>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0"/>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1"/>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27E77C81-EC16-4D63-8CE6-4CFC97B77DCA}" scale="120" showPageBreaks="1" showGridLines="0" zeroValues="0" printArea="1" hiddenRows="1" hiddenColumns="1" view="pageBreakPreview">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59:C59"/>
    <mergeCell ref="D59:F59"/>
    <mergeCell ref="D60:F60"/>
    <mergeCell ref="B40:F40"/>
    <mergeCell ref="B29:F29"/>
    <mergeCell ref="B37:F37"/>
    <mergeCell ref="D56:F56"/>
    <mergeCell ref="B36:F36"/>
    <mergeCell ref="B38:F38"/>
    <mergeCell ref="A49:F49"/>
    <mergeCell ref="B39:F39"/>
    <mergeCell ref="B46:C46"/>
    <mergeCell ref="B22:C22"/>
    <mergeCell ref="B23:C23"/>
    <mergeCell ref="B24:C24"/>
    <mergeCell ref="B26:C26"/>
    <mergeCell ref="B35:F35"/>
    <mergeCell ref="B28:C28"/>
    <mergeCell ref="B34:F34"/>
    <mergeCell ref="B25:C25"/>
    <mergeCell ref="B27:C27"/>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757" customWidth="1"/>
    <col min="2" max="2" width="46.875" style="757" customWidth="1"/>
    <col min="3" max="3" width="2.25" style="757" customWidth="1"/>
    <col min="4" max="4" width="17.625" style="758" customWidth="1"/>
    <col min="5" max="5" width="4.125" style="758" customWidth="1"/>
    <col min="6" max="6" width="17.625" style="758" customWidth="1"/>
    <col min="7" max="7" width="29.625" style="697" customWidth="1"/>
    <col min="8" max="8" width="15.25" style="697" customWidth="1"/>
    <col min="9" max="9" width="8.875" style="697" bestFit="1" customWidth="1"/>
    <col min="10" max="11" width="8" style="697"/>
    <col min="12" max="12" width="14" style="697" customWidth="1"/>
    <col min="13" max="16384" width="8" style="697"/>
  </cols>
  <sheetData>
    <row r="1" spans="1:8" ht="15.95" customHeight="1">
      <c r="A1" s="694"/>
      <c r="B1" s="1659" t="s">
        <v>218</v>
      </c>
      <c r="C1" s="1660"/>
      <c r="D1" s="1660"/>
      <c r="E1" s="1660"/>
      <c r="F1" s="1660"/>
    </row>
    <row r="2" spans="1:8" ht="15.95" customHeight="1">
      <c r="A2" s="694"/>
      <c r="B2" s="695"/>
      <c r="C2" s="696"/>
      <c r="D2" s="698"/>
      <c r="E2" s="698"/>
      <c r="F2" s="698"/>
    </row>
    <row r="3" spans="1:8" s="699" customFormat="1" ht="15.95" customHeight="1">
      <c r="A3" s="694"/>
      <c r="B3" s="694"/>
      <c r="C3" s="694"/>
      <c r="D3" s="1661" t="s">
        <v>219</v>
      </c>
      <c r="E3" s="1661"/>
      <c r="F3" s="1661"/>
    </row>
    <row r="4" spans="1:8" s="699" customFormat="1" ht="20.25" customHeight="1">
      <c r="A4" s="1662" t="s">
        <v>220</v>
      </c>
      <c r="B4" s="1662"/>
      <c r="C4" s="1662"/>
      <c r="D4" s="1663">
        <f>'Sch-1'!C6:E6</f>
        <v>0</v>
      </c>
      <c r="E4" s="1663"/>
      <c r="F4" s="1663"/>
    </row>
    <row r="5" spans="1:8" s="704" customFormat="1" ht="21" customHeight="1">
      <c r="A5" s="700" t="s">
        <v>379</v>
      </c>
      <c r="B5" s="1655" t="s">
        <v>221</v>
      </c>
      <c r="C5" s="1656"/>
      <c r="D5" s="701" t="s">
        <v>222</v>
      </c>
      <c r="E5" s="1657" t="s">
        <v>223</v>
      </c>
      <c r="F5" s="1658"/>
    </row>
    <row r="6" spans="1:8" s="699" customFormat="1" ht="36" customHeight="1">
      <c r="A6" s="705">
        <v>1</v>
      </c>
      <c r="B6" s="706" t="s">
        <v>245</v>
      </c>
      <c r="C6" s="707"/>
      <c r="D6" s="708">
        <f>'Sch-6'!D14</f>
        <v>0</v>
      </c>
      <c r="E6" s="709" t="s">
        <v>353</v>
      </c>
      <c r="F6" s="710">
        <f>D6</f>
        <v>0</v>
      </c>
      <c r="G6" s="711"/>
    </row>
    <row r="7" spans="1:8" s="699" customFormat="1" ht="34.5" customHeight="1">
      <c r="A7" s="705">
        <v>2</v>
      </c>
      <c r="B7" s="706" t="s">
        <v>246</v>
      </c>
      <c r="C7" s="707"/>
      <c r="D7" s="708">
        <f>'Sch-6'!D16</f>
        <v>0</v>
      </c>
      <c r="E7" s="709"/>
      <c r="F7" s="710">
        <f>D7</f>
        <v>0</v>
      </c>
      <c r="G7" s="711"/>
    </row>
    <row r="8" spans="1:8" s="699" customFormat="1" ht="21" customHeight="1">
      <c r="A8" s="705">
        <v>3</v>
      </c>
      <c r="B8" s="706" t="s">
        <v>247</v>
      </c>
      <c r="C8" s="707"/>
      <c r="D8" s="712">
        <f>'Sch-6'!D18</f>
        <v>0</v>
      </c>
      <c r="E8" s="702"/>
      <c r="F8" s="703">
        <f>D8</f>
        <v>0</v>
      </c>
      <c r="G8" s="711"/>
    </row>
    <row r="9" spans="1:8" s="699" customFormat="1" ht="21" customHeight="1">
      <c r="A9" s="705">
        <v>4</v>
      </c>
      <c r="B9" s="706" t="s">
        <v>248</v>
      </c>
      <c r="C9" s="707"/>
      <c r="D9" s="713" t="s">
        <v>436</v>
      </c>
      <c r="E9" s="709"/>
      <c r="F9" s="703" t="str">
        <f>D9</f>
        <v>Not Applicable</v>
      </c>
    </row>
    <row r="10" spans="1:8" s="699" customFormat="1" ht="21" customHeight="1">
      <c r="A10" s="705">
        <v>5</v>
      </c>
      <c r="B10" s="706" t="s">
        <v>249</v>
      </c>
      <c r="C10" s="707"/>
      <c r="D10" s="714">
        <f>SUM(D6,D7,D8)</f>
        <v>0</v>
      </c>
      <c r="E10" s="709"/>
      <c r="F10" s="715">
        <f>SUM(F6,F7,F8)</f>
        <v>0</v>
      </c>
    </row>
    <row r="11" spans="1:8" s="699" customFormat="1" ht="21" customHeight="1">
      <c r="A11" s="705">
        <v>6</v>
      </c>
      <c r="B11" s="716" t="s">
        <v>224</v>
      </c>
      <c r="C11" s="717" t="s">
        <v>353</v>
      </c>
      <c r="D11" s="718" t="e">
        <f>H11</f>
        <v>#REF!</v>
      </c>
      <c r="E11" s="719" t="s">
        <v>353</v>
      </c>
      <c r="F11" s="710" t="e">
        <f>D11</f>
        <v>#REF!</v>
      </c>
      <c r="H11" s="720" t="e">
        <f>ROUND(('Sch-1'!N209-'Sch-1 dis'!F75)+('Sch-2'!J210-'Sch-2 Dis'!F56)+ ('Sch-3 '!P233-'Sch-3 Dis'!F81),0)</f>
        <v>#REF!</v>
      </c>
    </row>
    <row r="12" spans="1:8" s="699" customFormat="1" ht="21.95" customHeight="1">
      <c r="A12" s="705">
        <v>7</v>
      </c>
      <c r="B12" s="716" t="s">
        <v>250</v>
      </c>
      <c r="C12" s="707"/>
      <c r="D12" s="701" t="e">
        <f>D10-D11</f>
        <v>#REF!</v>
      </c>
      <c r="E12" s="709"/>
      <c r="F12" s="715" t="e">
        <f>F10-F11</f>
        <v>#REF!</v>
      </c>
      <c r="G12" s="721"/>
      <c r="H12" s="720"/>
    </row>
    <row r="13" spans="1:8" s="699" customFormat="1" ht="21.95" customHeight="1">
      <c r="A13" s="705">
        <v>8</v>
      </c>
      <c r="B13" s="706" t="s">
        <v>225</v>
      </c>
      <c r="C13" s="707"/>
      <c r="D13" s="718"/>
      <c r="E13" s="709"/>
      <c r="F13" s="710"/>
    </row>
    <row r="14" spans="1:8" s="699" customFormat="1" ht="21.95" customHeight="1">
      <c r="A14" s="705" t="s">
        <v>353</v>
      </c>
      <c r="B14" s="706" t="s">
        <v>226</v>
      </c>
      <c r="C14" s="722"/>
      <c r="D14" s="723">
        <f>'Sch-5 Dis'!D14:E14</f>
        <v>0</v>
      </c>
      <c r="E14" s="724"/>
      <c r="F14" s="703">
        <f>F32</f>
        <v>0</v>
      </c>
      <c r="G14" s="711"/>
    </row>
    <row r="15" spans="1:8" s="699" customFormat="1" ht="21.95" customHeight="1">
      <c r="A15" s="705"/>
      <c r="B15" s="706" t="s">
        <v>1</v>
      </c>
      <c r="C15" s="707"/>
      <c r="D15" s="723">
        <f>'Sch-5 Dis'!D16:E16</f>
        <v>0</v>
      </c>
      <c r="E15" s="725"/>
      <c r="F15" s="703">
        <f>F34</f>
        <v>0</v>
      </c>
      <c r="G15" s="711"/>
    </row>
    <row r="16" spans="1:8" s="699" customFormat="1" ht="21.95" customHeight="1">
      <c r="A16" s="705"/>
      <c r="B16" s="706" t="s">
        <v>2</v>
      </c>
      <c r="C16" s="707"/>
      <c r="D16" s="723" t="e">
        <f>'Sch-5 Dis'!#REF!</f>
        <v>#REF!</v>
      </c>
      <c r="E16" s="725"/>
      <c r="F16" s="703">
        <f>F35</f>
        <v>0</v>
      </c>
      <c r="G16" s="711"/>
    </row>
    <row r="17" spans="1:12" s="699" customFormat="1" ht="21.95" customHeight="1">
      <c r="A17" s="705"/>
      <c r="B17" s="706" t="s">
        <v>3</v>
      </c>
      <c r="C17" s="707"/>
      <c r="D17" s="723" t="e">
        <f>SUM('Sch-5 Dis'!#REF!,'Sch-5 Dis'!#REF!)</f>
        <v>#REF!</v>
      </c>
      <c r="E17" s="725"/>
      <c r="F17" s="703">
        <f>F38</f>
        <v>0</v>
      </c>
      <c r="G17" s="711"/>
    </row>
    <row r="18" spans="1:12" s="699" customFormat="1" ht="21.95" customHeight="1">
      <c r="A18" s="705"/>
      <c r="B18" s="706" t="s">
        <v>4</v>
      </c>
      <c r="C18" s="707"/>
      <c r="D18" s="712" t="s">
        <v>476</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231</v>
      </c>
      <c r="C20" s="707"/>
      <c r="D20" s="701" t="e">
        <f>D10+D19</f>
        <v>#REF!</v>
      </c>
      <c r="E20" s="729" t="s">
        <v>353</v>
      </c>
      <c r="F20" s="730">
        <f>F10+F19</f>
        <v>0</v>
      </c>
      <c r="G20" s="711"/>
    </row>
    <row r="21" spans="1:12" s="699" customFormat="1" ht="51" customHeight="1">
      <c r="A21" s="705">
        <v>9</v>
      </c>
      <c r="B21" s="706" t="s">
        <v>251</v>
      </c>
      <c r="C21" s="707"/>
      <c r="D21" s="718">
        <v>0</v>
      </c>
      <c r="E21" s="709"/>
      <c r="F21" s="710">
        <f>D21</f>
        <v>0</v>
      </c>
    </row>
    <row r="22" spans="1:12" s="736" customFormat="1" ht="23.25" customHeight="1">
      <c r="A22" s="731" t="s">
        <v>353</v>
      </c>
      <c r="B22" s="732" t="s">
        <v>353</v>
      </c>
      <c r="C22" s="732"/>
      <c r="D22" s="733"/>
      <c r="E22" s="734"/>
      <c r="F22" s="735"/>
    </row>
    <row r="23" spans="1:12" s="699" customFormat="1" ht="18.75" customHeight="1">
      <c r="A23" s="737" t="s">
        <v>232</v>
      </c>
      <c r="B23" s="1641" t="s">
        <v>233</v>
      </c>
      <c r="C23" s="1641"/>
      <c r="D23" s="1641"/>
      <c r="E23" s="1641"/>
      <c r="F23" s="1664"/>
    </row>
    <row r="24" spans="1:12" s="699" customFormat="1" ht="18.75" customHeight="1">
      <c r="A24" s="737"/>
      <c r="B24" s="1647" t="str">
        <f>H24&amp;" "&amp;G24&amp;" "&amp;I24&amp;" "&amp;J24&amp;"%"&amp; " as"&amp;" "&amp;K24&amp; " "&amp;L24</f>
        <v xml:space="preserve">Excise Duty    % as  </v>
      </c>
      <c r="C24" s="1648"/>
      <c r="D24" s="1648"/>
      <c r="E24" s="1648"/>
      <c r="F24" s="1649"/>
      <c r="G24" s="739" t="s">
        <v>476</v>
      </c>
      <c r="H24" s="740" t="s">
        <v>6</v>
      </c>
      <c r="I24" s="740" t="str">
        <f>IF(J24="","","@")</f>
        <v/>
      </c>
      <c r="J24" s="741" t="s">
        <v>476</v>
      </c>
      <c r="K24" s="742" t="str">
        <f>IF(OR(L24=0,L24=""),"","Rs.")</f>
        <v/>
      </c>
      <c r="L24" s="743" t="str">
        <f>IF(D14=0,"",D14)</f>
        <v/>
      </c>
    </row>
    <row r="25" spans="1:12" s="699" customFormat="1" ht="19.5" customHeight="1">
      <c r="B25" s="1647" t="str">
        <f>H25&amp;" "&amp;G25&amp;" "&amp;I25&amp;" "&amp;J25&amp;"%"&amp; " as"&amp;" "&amp;K25&amp; " "&amp;L25</f>
        <v xml:space="preserve">CST    % as  </v>
      </c>
      <c r="C25" s="1648"/>
      <c r="D25" s="1648"/>
      <c r="E25" s="1648"/>
      <c r="F25" s="1649"/>
      <c r="G25" s="739" t="s">
        <v>476</v>
      </c>
      <c r="H25" s="740" t="s">
        <v>7</v>
      </c>
      <c r="I25" s="740" t="str">
        <f>IF(J25="","","@")</f>
        <v/>
      </c>
      <c r="J25" s="741" t="s">
        <v>476</v>
      </c>
      <c r="K25" s="742" t="str">
        <f>IF(OR(L25=0,L25=""),"","Rs.")</f>
        <v/>
      </c>
      <c r="L25" s="743" t="str">
        <f>IF(D15=0,"",D15)</f>
        <v/>
      </c>
    </row>
    <row r="26" spans="1:12" s="699" customFormat="1" ht="19.5" customHeight="1">
      <c r="B26" s="1647" t="e">
        <f>H26&amp;" "&amp;G26&amp;" "&amp;I26&amp;" "&amp;J26&amp;"%"&amp; " as"&amp;" "&amp;K26&amp; " "&amp;L26</f>
        <v>#REF!</v>
      </c>
      <c r="C26" s="1648"/>
      <c r="D26" s="1648"/>
      <c r="E26" s="1648"/>
      <c r="F26" s="1649"/>
      <c r="G26" s="739" t="s">
        <v>476</v>
      </c>
      <c r="H26" s="740" t="s">
        <v>8</v>
      </c>
      <c r="I26" s="740" t="str">
        <f>IF(J26="","","@")</f>
        <v/>
      </c>
      <c r="J26" s="741" t="s">
        <v>476</v>
      </c>
      <c r="K26" s="742" t="e">
        <f>IF(OR(L26=0,L26=""),"","Rs.")</f>
        <v>#REF!</v>
      </c>
      <c r="L26" s="743" t="e">
        <f>IF(D16=0,"",D16)</f>
        <v>#REF!</v>
      </c>
    </row>
    <row r="27" spans="1:12" s="699" customFormat="1" ht="19.5" customHeight="1">
      <c r="B27" s="1647" t="e">
        <f>H27&amp;" "&amp;G27&amp;" "&amp;I27&amp;" "&amp;J27&amp; " as"&amp;" "&amp;K27&amp; " "&amp;L27</f>
        <v>#REF!</v>
      </c>
      <c r="C27" s="1648"/>
      <c r="D27" s="1648"/>
      <c r="E27" s="1648"/>
      <c r="F27" s="1649"/>
      <c r="G27" s="739" t="s">
        <v>476</v>
      </c>
      <c r="H27" s="740" t="s">
        <v>9</v>
      </c>
      <c r="I27" s="740"/>
      <c r="J27" s="744"/>
      <c r="K27" s="742" t="e">
        <f>IF(OR(L27=0,L27=""),"","Rs.")</f>
        <v>#REF!</v>
      </c>
      <c r="L27" s="743" t="e">
        <f>IF(D17=0,"",D17)</f>
        <v>#REF!</v>
      </c>
    </row>
    <row r="28" spans="1:12" s="699" customFormat="1" ht="19.5" customHeight="1">
      <c r="B28" s="1647" t="str">
        <f>H28&amp;" "&amp;G28&amp;" "&amp;I28&amp;" "&amp;J28&amp; " as"&amp;" "&amp;K28&amp; " "&amp;L28</f>
        <v xml:space="preserve">Others     as  </v>
      </c>
      <c r="C28" s="1648"/>
      <c r="D28" s="1648"/>
      <c r="E28" s="1648"/>
      <c r="F28" s="1649"/>
      <c r="G28" s="739" t="s">
        <v>476</v>
      </c>
      <c r="H28" s="738" t="s">
        <v>237</v>
      </c>
      <c r="I28" s="738"/>
      <c r="J28" s="738"/>
      <c r="K28" s="738" t="str">
        <f>IF(OR(L28=0,L28=""),"","Rs.")</f>
        <v/>
      </c>
      <c r="L28" s="745" t="str">
        <f>IF(D18=0,"",D18)</f>
        <v/>
      </c>
    </row>
    <row r="29" spans="1:12" s="699" customFormat="1" ht="19.5" customHeight="1">
      <c r="B29" s="1653"/>
      <c r="C29" s="1653"/>
      <c r="D29" s="1653"/>
      <c r="E29" s="1653"/>
      <c r="F29" s="1654"/>
    </row>
    <row r="30" spans="1:12" s="747" customFormat="1" ht="59.25" customHeight="1">
      <c r="A30" s="746" t="s">
        <v>238</v>
      </c>
      <c r="B30" s="1650" t="s">
        <v>10</v>
      </c>
      <c r="C30" s="1651"/>
      <c r="D30" s="1651"/>
      <c r="E30" s="1651"/>
      <c r="F30" s="1652"/>
    </row>
    <row r="31" spans="1:12" s="699" customFormat="1" ht="19.5" customHeight="1">
      <c r="A31" s="748" t="s">
        <v>356</v>
      </c>
      <c r="B31" s="1641" t="s">
        <v>239</v>
      </c>
      <c r="C31" s="1641"/>
      <c r="D31" s="1641"/>
      <c r="E31" s="738" t="s">
        <v>235</v>
      </c>
      <c r="F31" s="743">
        <v>0</v>
      </c>
    </row>
    <row r="32" spans="1:12" s="699" customFormat="1" ht="19.5" customHeight="1">
      <c r="A32" s="748" t="s">
        <v>357</v>
      </c>
      <c r="B32" s="740" t="s">
        <v>11</v>
      </c>
      <c r="C32" s="749"/>
      <c r="D32" s="750">
        <v>0.1</v>
      </c>
      <c r="E32" s="738" t="s">
        <v>235</v>
      </c>
      <c r="F32" s="743">
        <f>ROUND(D32*F31,0)</f>
        <v>0</v>
      </c>
      <c r="H32" s="1641"/>
      <c r="I32" s="1641"/>
      <c r="J32" s="1641"/>
    </row>
    <row r="33" spans="1:10" s="699" customFormat="1" ht="19.5" customHeight="1">
      <c r="A33" s="751" t="s">
        <v>358</v>
      </c>
      <c r="B33" s="740" t="s">
        <v>12</v>
      </c>
      <c r="C33" s="749"/>
      <c r="D33" s="752">
        <v>0</v>
      </c>
      <c r="E33" s="738"/>
      <c r="F33" s="743">
        <f>D33</f>
        <v>0</v>
      </c>
      <c r="H33" s="738"/>
      <c r="I33" s="738"/>
      <c r="J33" s="738"/>
    </row>
    <row r="34" spans="1:10" s="699" customFormat="1" ht="19.5" customHeight="1">
      <c r="A34" s="751" t="s">
        <v>359</v>
      </c>
      <c r="B34" s="740" t="s">
        <v>13</v>
      </c>
      <c r="D34" s="750">
        <v>0.02</v>
      </c>
      <c r="E34" s="738" t="s">
        <v>235</v>
      </c>
      <c r="F34" s="743">
        <f>ROUND((F33+(F33*D32))*D34,0)</f>
        <v>0</v>
      </c>
    </row>
    <row r="35" spans="1:10" s="699" customFormat="1" ht="19.5" customHeight="1">
      <c r="A35" s="751" t="s">
        <v>360</v>
      </c>
      <c r="B35" s="740" t="s">
        <v>14</v>
      </c>
      <c r="C35" s="738"/>
      <c r="D35" s="750">
        <v>0.01</v>
      </c>
      <c r="E35" s="738"/>
      <c r="F35" s="743">
        <f>ROUND(((F31-F33)+((F31-F33)*D32))*D35,0)</f>
        <v>0</v>
      </c>
    </row>
    <row r="36" spans="1:10" s="699" customFormat="1" ht="19.5" customHeight="1">
      <c r="A36" s="751" t="s">
        <v>361</v>
      </c>
      <c r="B36" s="742" t="s">
        <v>15</v>
      </c>
      <c r="C36" s="738"/>
      <c r="D36" s="738"/>
      <c r="E36" s="738" t="s">
        <v>235</v>
      </c>
      <c r="F36" s="753" t="str">
        <f>L28</f>
        <v/>
      </c>
    </row>
    <row r="37" spans="1:10" s="699" customFormat="1" ht="19.5" customHeight="1">
      <c r="A37" s="751" t="s">
        <v>16</v>
      </c>
      <c r="B37" s="1641" t="s">
        <v>242</v>
      </c>
      <c r="C37" s="1641"/>
      <c r="D37" s="1641"/>
      <c r="E37" s="738" t="s">
        <v>235</v>
      </c>
      <c r="F37" s="754">
        <f>SUM(F31,F32,F34,F35,F36)</f>
        <v>0</v>
      </c>
    </row>
    <row r="38" spans="1:10" s="699" customFormat="1" ht="19.5" customHeight="1">
      <c r="A38" s="751" t="s">
        <v>17</v>
      </c>
      <c r="B38" s="742" t="s">
        <v>18</v>
      </c>
      <c r="C38" s="738"/>
      <c r="D38" s="750"/>
      <c r="E38" s="738" t="s">
        <v>235</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642" t="str">
        <f>Basic!B1</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43" s="1643"/>
      <c r="C43" s="1644"/>
      <c r="D43" s="1645" t="s">
        <v>243</v>
      </c>
      <c r="E43" s="1646"/>
      <c r="F43" s="764" t="s">
        <v>244</v>
      </c>
    </row>
    <row r="44" spans="1:10" ht="33">
      <c r="A44" s="759" t="s">
        <v>19</v>
      </c>
      <c r="B44" s="760" t="str">
        <f>Basic!B5</f>
        <v>Spec. No.: 5002001872/TRANSFORMER/DOM/A03-CC CS-4</v>
      </c>
      <c r="C44" s="761"/>
      <c r="D44" s="762"/>
      <c r="E44" s="763"/>
      <c r="F44" s="765"/>
    </row>
    <row r="46" spans="1:10">
      <c r="A46" s="756"/>
    </row>
  </sheetData>
  <sheetProtection selectLockedCells="1" selectUnlockedCells="1"/>
  <customSheetViews>
    <customSheetView guid="{29E1B411-4326-4E51-98A8-14D37CD45AF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27E77C81-EC16-4D63-8CE6-4CFC97B77DC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S41"/>
  <sheetViews>
    <sheetView topLeftCell="A28" zoomScaleNormal="100" zoomScaleSheetLayoutView="100" workbookViewId="0">
      <selection sqref="A1:F1"/>
    </sheetView>
  </sheetViews>
  <sheetFormatPr defaultColWidth="8" defaultRowHeight="16.5"/>
  <cols>
    <col min="1" max="1" width="7.5" style="171" customWidth="1"/>
    <col min="2" max="2" width="46.875" style="171" customWidth="1"/>
    <col min="3" max="3" width="2.25" style="171" customWidth="1"/>
    <col min="4" max="4" width="17.625" style="172" customWidth="1"/>
    <col min="5" max="5" width="4.125" style="172" customWidth="1"/>
    <col min="6" max="6" width="17.625" style="172" customWidth="1"/>
    <col min="7" max="7" width="21.625" style="132" customWidth="1"/>
    <col min="8" max="8" width="15.25" style="319" customWidth="1"/>
    <col min="9" max="10" width="13.75" style="319" customWidth="1"/>
    <col min="11" max="11" width="14.875" style="319" customWidth="1"/>
    <col min="12" max="12" width="13.75" style="319" customWidth="1"/>
    <col min="13" max="16" width="8" style="319" customWidth="1"/>
    <col min="17" max="16384" width="8" style="132"/>
  </cols>
  <sheetData>
    <row r="1" spans="1:16" ht="15.95" customHeight="1">
      <c r="A1" s="129"/>
      <c r="B1" s="1671" t="s">
        <v>218</v>
      </c>
      <c r="C1" s="1672"/>
      <c r="D1" s="1672"/>
      <c r="E1" s="1672"/>
      <c r="F1" s="1672"/>
    </row>
    <row r="2" spans="1:16" ht="15.95" customHeight="1">
      <c r="A2" s="129"/>
      <c r="B2" s="130"/>
      <c r="C2" s="131"/>
      <c r="D2" s="133"/>
      <c r="E2" s="133"/>
      <c r="F2" s="133"/>
    </row>
    <row r="3" spans="1:16" s="134" customFormat="1" ht="15.95" customHeight="1">
      <c r="A3" s="129"/>
      <c r="B3" s="129"/>
      <c r="C3" s="129"/>
      <c r="D3" s="1673" t="s">
        <v>219</v>
      </c>
      <c r="E3" s="1673"/>
      <c r="F3" s="1673"/>
      <c r="H3" s="320"/>
      <c r="I3" s="320"/>
      <c r="J3" s="320"/>
      <c r="K3" s="320"/>
      <c r="L3" s="320"/>
      <c r="M3" s="320"/>
      <c r="N3" s="320"/>
      <c r="O3" s="320"/>
      <c r="P3" s="320"/>
    </row>
    <row r="4" spans="1:16" s="134" customFormat="1" ht="20.25" customHeight="1">
      <c r="A4" s="1679" t="s">
        <v>220</v>
      </c>
      <c r="B4" s="1679"/>
      <c r="C4" s="1679"/>
      <c r="D4" s="1674" t="str">
        <f>'Sch-1'!C6</f>
        <v/>
      </c>
      <c r="E4" s="1674"/>
      <c r="F4" s="1674"/>
      <c r="H4" s="320"/>
      <c r="I4" s="320"/>
      <c r="J4" s="320"/>
      <c r="K4" s="320"/>
      <c r="L4" s="320"/>
      <c r="M4" s="320"/>
      <c r="N4" s="320"/>
      <c r="O4" s="320"/>
      <c r="P4" s="320"/>
    </row>
    <row r="5" spans="1:16" s="140" customFormat="1" ht="21" customHeight="1">
      <c r="A5" s="136" t="s">
        <v>379</v>
      </c>
      <c r="B5" s="1677" t="s">
        <v>221</v>
      </c>
      <c r="C5" s="1678"/>
      <c r="D5" s="137" t="s">
        <v>222</v>
      </c>
      <c r="E5" s="1675" t="s">
        <v>223</v>
      </c>
      <c r="F5" s="1676"/>
      <c r="H5" s="321"/>
      <c r="I5" s="321"/>
      <c r="J5" s="321"/>
      <c r="K5" s="321"/>
      <c r="L5" s="321"/>
      <c r="M5" s="321"/>
      <c r="N5" s="321"/>
      <c r="O5" s="321"/>
      <c r="P5" s="321"/>
    </row>
    <row r="6" spans="1:16" s="134" customFormat="1" ht="36" customHeight="1">
      <c r="A6" s="141">
        <v>1</v>
      </c>
      <c r="B6" s="142" t="s">
        <v>245</v>
      </c>
      <c r="C6" s="143"/>
      <c r="D6" s="144">
        <f>'Sch-6'!D14</f>
        <v>0</v>
      </c>
      <c r="E6" s="145" t="s">
        <v>353</v>
      </c>
      <c r="F6" s="146">
        <f>D6</f>
        <v>0</v>
      </c>
      <c r="G6" s="147"/>
      <c r="H6" s="320"/>
      <c r="I6" s="320"/>
      <c r="J6" s="320"/>
      <c r="K6" s="320"/>
      <c r="L6" s="320"/>
      <c r="M6" s="320"/>
      <c r="N6" s="320"/>
      <c r="O6" s="320"/>
      <c r="P6" s="320"/>
    </row>
    <row r="7" spans="1:16" s="134" customFormat="1" ht="34.5" customHeight="1">
      <c r="A7" s="141">
        <v>2</v>
      </c>
      <c r="B7" s="142" t="s">
        <v>246</v>
      </c>
      <c r="C7" s="143"/>
      <c r="D7" s="144">
        <f>'Sch-6'!D16</f>
        <v>0</v>
      </c>
      <c r="E7" s="145"/>
      <c r="F7" s="146">
        <f>D7</f>
        <v>0</v>
      </c>
      <c r="G7" s="147"/>
      <c r="H7" s="320"/>
      <c r="I7" s="320"/>
      <c r="J7" s="320"/>
      <c r="K7" s="320"/>
      <c r="L7" s="320"/>
      <c r="M7" s="320"/>
      <c r="N7" s="320"/>
      <c r="O7" s="320"/>
      <c r="P7" s="320"/>
    </row>
    <row r="8" spans="1:16" s="134" customFormat="1" ht="21" customHeight="1">
      <c r="A8" s="141">
        <v>3</v>
      </c>
      <c r="B8" s="142" t="s">
        <v>247</v>
      </c>
      <c r="C8" s="143"/>
      <c r="D8" s="144">
        <f>'Sch-6'!D18</f>
        <v>0</v>
      </c>
      <c r="E8" s="145"/>
      <c r="F8" s="146">
        <f>D8</f>
        <v>0</v>
      </c>
      <c r="G8" s="147"/>
      <c r="H8" s="320"/>
      <c r="I8" s="320"/>
      <c r="J8" s="320"/>
      <c r="K8" s="320"/>
      <c r="L8" s="320"/>
      <c r="M8" s="320"/>
      <c r="N8" s="320"/>
      <c r="O8" s="320"/>
      <c r="P8" s="320"/>
    </row>
    <row r="9" spans="1:16" s="134" customFormat="1" ht="21" customHeight="1">
      <c r="A9" s="141">
        <v>4</v>
      </c>
      <c r="B9" s="142" t="s">
        <v>248</v>
      </c>
      <c r="C9" s="143"/>
      <c r="D9" s="148" t="s">
        <v>436</v>
      </c>
      <c r="E9" s="145"/>
      <c r="F9" s="139" t="str">
        <f>D9</f>
        <v>Not Applicable</v>
      </c>
      <c r="H9" s="320"/>
      <c r="I9" s="320"/>
      <c r="J9" s="320"/>
      <c r="K9" s="320"/>
      <c r="L9" s="320"/>
      <c r="M9" s="320"/>
      <c r="N9" s="320"/>
      <c r="O9" s="320"/>
      <c r="P9" s="320"/>
    </row>
    <row r="10" spans="1:16" s="134" customFormat="1" ht="21" customHeight="1">
      <c r="A10" s="141">
        <v>5</v>
      </c>
      <c r="B10" s="142" t="s">
        <v>249</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224</v>
      </c>
      <c r="C11" s="152" t="s">
        <v>353</v>
      </c>
      <c r="D11" s="153" t="e">
        <f>'Sch-1'!AB211+'Sch-2'!#REF!+'Sch-3 '!#REF!+'Sch-7'!#REF!</f>
        <v>#REF!</v>
      </c>
      <c r="E11" s="154" t="s">
        <v>353</v>
      </c>
      <c r="F11" s="146" t="e">
        <f>D11</f>
        <v>#REF!</v>
      </c>
      <c r="H11" s="320"/>
      <c r="I11" s="320"/>
      <c r="J11" s="320"/>
      <c r="K11" s="320"/>
      <c r="L11" s="320"/>
      <c r="M11" s="320"/>
      <c r="N11" s="320"/>
      <c r="O11" s="320"/>
      <c r="P11" s="320"/>
    </row>
    <row r="12" spans="1:16" s="134" customFormat="1" ht="21.95" customHeight="1">
      <c r="A12" s="141">
        <v>7</v>
      </c>
      <c r="B12" s="151" t="s">
        <v>250</v>
      </c>
      <c r="C12" s="143"/>
      <c r="D12" s="137" t="e">
        <f>D10-D11</f>
        <v>#REF!</v>
      </c>
      <c r="E12" s="145"/>
      <c r="F12" s="150" t="e">
        <f>F10-F11</f>
        <v>#REF!</v>
      </c>
      <c r="G12" s="155"/>
      <c r="H12" s="320"/>
      <c r="I12" s="320"/>
      <c r="J12" s="320"/>
      <c r="K12" s="320"/>
      <c r="L12" s="320"/>
      <c r="M12" s="320"/>
      <c r="N12" s="320"/>
      <c r="O12" s="320"/>
      <c r="P12" s="320"/>
    </row>
    <row r="13" spans="1:16" s="134" customFormat="1" ht="21.95" customHeight="1">
      <c r="A13" s="141">
        <v>8</v>
      </c>
      <c r="B13" s="142" t="s">
        <v>225</v>
      </c>
      <c r="C13" s="143"/>
      <c r="D13" s="153"/>
      <c r="E13" s="145"/>
      <c r="F13" s="146"/>
      <c r="H13" s="320"/>
      <c r="I13" s="320"/>
      <c r="J13" s="320"/>
      <c r="K13" s="320"/>
      <c r="L13" s="320"/>
      <c r="M13" s="320"/>
      <c r="N13" s="320"/>
      <c r="O13" s="320"/>
      <c r="P13" s="320"/>
    </row>
    <row r="14" spans="1:16" s="134" customFormat="1" ht="21.95" customHeight="1">
      <c r="A14" s="141" t="s">
        <v>353</v>
      </c>
      <c r="B14" s="142" t="s">
        <v>226</v>
      </c>
      <c r="C14" s="156"/>
      <c r="D14" s="159" t="e">
        <f>'Sch-5'!K14</f>
        <v>#REF!</v>
      </c>
      <c r="E14" s="157"/>
      <c r="F14" s="139">
        <f>F32</f>
        <v>0</v>
      </c>
      <c r="G14" s="147"/>
      <c r="H14" s="320"/>
      <c r="I14" s="320"/>
      <c r="J14" s="320"/>
      <c r="K14" s="320"/>
      <c r="L14" s="320"/>
      <c r="M14" s="320"/>
      <c r="N14" s="320"/>
      <c r="O14" s="320"/>
      <c r="P14" s="320"/>
    </row>
    <row r="15" spans="1:16" s="134" customFormat="1" ht="21.95" customHeight="1">
      <c r="A15" s="141"/>
      <c r="B15" s="142" t="s">
        <v>227</v>
      </c>
      <c r="C15" s="143"/>
      <c r="D15" s="159" t="e">
        <f>'Sch-5'!K16+'Sch-5'!#REF!</f>
        <v>#REF!</v>
      </c>
      <c r="E15" s="158"/>
      <c r="F15" s="139" t="e">
        <f>F33</f>
        <v>#REF!</v>
      </c>
      <c r="G15" s="147"/>
      <c r="H15" s="320"/>
      <c r="I15" s="320"/>
      <c r="J15" s="320"/>
      <c r="K15" s="320"/>
      <c r="L15" s="320"/>
      <c r="M15" s="320"/>
      <c r="N15" s="320"/>
      <c r="O15" s="320"/>
      <c r="P15" s="320"/>
    </row>
    <row r="16" spans="1:16" s="134" customFormat="1" ht="21.95" customHeight="1">
      <c r="A16" s="141"/>
      <c r="B16" s="142" t="s">
        <v>228</v>
      </c>
      <c r="C16" s="143"/>
      <c r="D16" s="159" t="e">
        <f>#REF!+#REF!</f>
        <v>#REF!</v>
      </c>
      <c r="E16" s="158"/>
      <c r="F16" s="139" t="e">
        <f>F36</f>
        <v>#REF!</v>
      </c>
      <c r="G16" s="147"/>
      <c r="H16" s="320"/>
      <c r="I16" s="320"/>
      <c r="J16" s="320"/>
      <c r="K16" s="320"/>
      <c r="L16" s="320"/>
      <c r="M16" s="320"/>
      <c r="N16" s="320"/>
      <c r="O16" s="320"/>
      <c r="P16" s="320"/>
    </row>
    <row r="17" spans="1:16" s="134" customFormat="1" ht="21.95" customHeight="1">
      <c r="A17" s="141"/>
      <c r="B17" s="142" t="s">
        <v>229</v>
      </c>
      <c r="C17" s="143"/>
      <c r="D17" s="159" t="e">
        <f>#REF!</f>
        <v>#REF!</v>
      </c>
      <c r="E17" s="138"/>
      <c r="F17" s="139">
        <f>F34</f>
        <v>0</v>
      </c>
      <c r="H17" s="320"/>
      <c r="I17" s="320"/>
      <c r="J17" s="320"/>
      <c r="K17" s="320"/>
      <c r="L17" s="320"/>
      <c r="M17" s="320"/>
      <c r="N17" s="320"/>
      <c r="O17" s="320"/>
      <c r="P17" s="320"/>
    </row>
    <row r="18" spans="1:16" s="134" customFormat="1" ht="27" customHeight="1">
      <c r="A18" s="141"/>
      <c r="B18" s="142" t="s">
        <v>230</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231</v>
      </c>
      <c r="C19" s="143"/>
      <c r="D19" s="137" t="e">
        <f>D10+D18</f>
        <v>#REF!</v>
      </c>
      <c r="E19" s="162" t="s">
        <v>353</v>
      </c>
      <c r="F19" s="163" t="e">
        <f>F10+F18</f>
        <v>#REF!</v>
      </c>
      <c r="G19" s="147"/>
      <c r="H19" s="320"/>
      <c r="I19" s="320"/>
      <c r="J19" s="320"/>
      <c r="K19" s="320"/>
      <c r="L19" s="320"/>
      <c r="M19" s="320"/>
      <c r="N19" s="320"/>
      <c r="O19" s="320"/>
      <c r="P19" s="320"/>
    </row>
    <row r="20" spans="1:16" s="134" customFormat="1" ht="51" customHeight="1">
      <c r="A20" s="141">
        <v>9</v>
      </c>
      <c r="B20" s="142" t="s">
        <v>251</v>
      </c>
      <c r="C20" s="143"/>
      <c r="D20" s="153">
        <f>'Sch-1'!N208</f>
        <v>0</v>
      </c>
      <c r="E20" s="145"/>
      <c r="F20" s="146">
        <f>D20</f>
        <v>0</v>
      </c>
      <c r="H20" s="320"/>
      <c r="I20" s="320"/>
      <c r="J20" s="320"/>
      <c r="K20" s="320"/>
      <c r="L20" s="320"/>
      <c r="M20" s="320"/>
      <c r="N20" s="320"/>
      <c r="O20" s="320"/>
      <c r="P20" s="320"/>
    </row>
    <row r="21" spans="1:16" s="164" customFormat="1" ht="23.25" customHeight="1">
      <c r="A21" s="165" t="s">
        <v>232</v>
      </c>
      <c r="B21" s="1665" t="s">
        <v>233</v>
      </c>
      <c r="C21" s="1665"/>
      <c r="D21" s="1665"/>
      <c r="E21" s="1665"/>
      <c r="F21" s="1666"/>
      <c r="H21" s="322"/>
      <c r="I21" s="322"/>
      <c r="J21" s="322"/>
      <c r="K21" s="322"/>
      <c r="L21" s="322"/>
      <c r="M21" s="322"/>
      <c r="N21" s="322"/>
      <c r="O21" s="322"/>
      <c r="P21" s="322"/>
    </row>
    <row r="22" spans="1:16" s="134" customFormat="1" ht="18.75" customHeight="1">
      <c r="A22" s="167" t="s">
        <v>356</v>
      </c>
      <c r="B22" s="1670" t="s">
        <v>234</v>
      </c>
      <c r="C22" s="1670"/>
      <c r="D22" s="1670"/>
      <c r="E22" s="166" t="s">
        <v>235</v>
      </c>
      <c r="F22" s="169" t="e">
        <f>D14</f>
        <v>#REF!</v>
      </c>
      <c r="H22" s="320"/>
      <c r="I22" s="320"/>
      <c r="J22" s="320"/>
      <c r="K22" s="320"/>
      <c r="L22" s="320"/>
      <c r="M22" s="320"/>
      <c r="N22" s="320"/>
      <c r="O22" s="320"/>
      <c r="P22" s="320"/>
    </row>
    <row r="23" spans="1:16" s="134" customFormat="1" ht="19.5" customHeight="1">
      <c r="A23" s="167" t="s">
        <v>357</v>
      </c>
      <c r="B23" s="1670" t="s">
        <v>236</v>
      </c>
      <c r="C23" s="1670"/>
      <c r="D23" s="1670"/>
      <c r="E23" s="166" t="s">
        <v>235</v>
      </c>
      <c r="F23" s="169" t="e">
        <f>D15</f>
        <v>#REF!</v>
      </c>
      <c r="H23" s="320"/>
      <c r="I23" s="320"/>
      <c r="J23" s="320"/>
      <c r="K23" s="320"/>
      <c r="L23" s="320"/>
      <c r="M23" s="320"/>
      <c r="N23" s="320"/>
      <c r="O23" s="320"/>
      <c r="P23" s="320"/>
    </row>
    <row r="24" spans="1:16" s="134" customFormat="1" ht="19.5" customHeight="1">
      <c r="A24" s="167" t="s">
        <v>358</v>
      </c>
      <c r="B24" s="1670" t="s">
        <v>288</v>
      </c>
      <c r="C24" s="1670"/>
      <c r="D24" s="1670"/>
      <c r="E24" s="166" t="s">
        <v>235</v>
      </c>
      <c r="F24" s="169" t="e">
        <f>D16</f>
        <v>#REF!</v>
      </c>
      <c r="H24" s="320"/>
      <c r="I24" s="320"/>
      <c r="J24" s="320"/>
      <c r="K24" s="320"/>
      <c r="L24" s="320"/>
      <c r="M24" s="320"/>
      <c r="N24" s="320"/>
      <c r="O24" s="320"/>
      <c r="P24" s="320"/>
    </row>
    <row r="25" spans="1:16" s="134" customFormat="1" ht="19.5" customHeight="1">
      <c r="A25" s="167" t="s">
        <v>359</v>
      </c>
      <c r="B25" s="1670" t="s">
        <v>237</v>
      </c>
      <c r="C25" s="1670"/>
      <c r="D25" s="1670"/>
      <c r="E25" s="166" t="s">
        <v>235</v>
      </c>
      <c r="F25" s="169" t="e">
        <f>D17</f>
        <v>#REF!</v>
      </c>
      <c r="H25" s="320"/>
      <c r="I25" s="320"/>
      <c r="J25" s="320"/>
      <c r="K25" s="320"/>
      <c r="L25" s="320"/>
      <c r="M25" s="320"/>
      <c r="N25" s="320"/>
      <c r="O25" s="320"/>
      <c r="P25" s="320"/>
    </row>
    <row r="26" spans="1:16" s="134" customFormat="1" ht="19.5" customHeight="1">
      <c r="A26" s="174" t="s">
        <v>238</v>
      </c>
      <c r="B26" s="1665" t="s">
        <v>290</v>
      </c>
      <c r="C26" s="1665"/>
      <c r="D26" s="1665"/>
      <c r="E26" s="1665"/>
      <c r="F26" s="1666"/>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289</v>
      </c>
      <c r="B30" s="1667" t="s">
        <v>306</v>
      </c>
      <c r="C30" s="1668"/>
      <c r="D30" s="1668"/>
      <c r="E30" s="1668"/>
      <c r="F30" s="1669"/>
      <c r="H30" s="320" t="s">
        <v>291</v>
      </c>
      <c r="I30" s="320"/>
      <c r="J30" s="320"/>
      <c r="K30" s="320"/>
      <c r="L30" s="320"/>
      <c r="M30" s="320"/>
      <c r="N30" s="320"/>
      <c r="O30" s="320"/>
      <c r="P30" s="320"/>
    </row>
    <row r="31" spans="1:16" s="134" customFormat="1" ht="19.5" customHeight="1">
      <c r="A31" s="167" t="s">
        <v>356</v>
      </c>
      <c r="B31" s="1670" t="s">
        <v>239</v>
      </c>
      <c r="C31" s="1670"/>
      <c r="D31" s="1670"/>
      <c r="E31" s="166" t="s">
        <v>235</v>
      </c>
      <c r="F31" s="168">
        <f>'Sch-1'!AF2</f>
        <v>0</v>
      </c>
      <c r="H31" s="321" t="s">
        <v>292</v>
      </c>
      <c r="I31" s="321" t="e">
        <f>#REF!</f>
        <v>#REF!</v>
      </c>
      <c r="J31" s="321" t="e">
        <f>IF(I31=0, "", I31)</f>
        <v>#REF!</v>
      </c>
      <c r="K31" s="324" t="e">
        <f>IF(I31=0, "", "Discount on lum-sum basis on total price quoted by us without Taxes &amp; Duties. In Rs. ")</f>
        <v>#REF!</v>
      </c>
      <c r="L31" s="321" t="s">
        <v>293</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357</v>
      </c>
      <c r="B32" s="1670" t="s">
        <v>240</v>
      </c>
      <c r="C32" s="1670"/>
      <c r="D32" s="1670"/>
      <c r="E32" s="166" t="s">
        <v>235</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358</v>
      </c>
      <c r="B33" s="1670" t="s">
        <v>241</v>
      </c>
      <c r="C33" s="1670"/>
      <c r="D33" s="1670"/>
      <c r="E33" s="166" t="s">
        <v>235</v>
      </c>
      <c r="F33" s="168" t="e">
        <f>'Sch-5'!K16+'Sch-5'!#REF!</f>
        <v>#REF!</v>
      </c>
      <c r="H33" s="321" t="s">
        <v>294</v>
      </c>
      <c r="I33" s="321" t="e">
        <f>#REF!</f>
        <v>#REF!</v>
      </c>
      <c r="J33" s="321" t="e">
        <f>IF(I33=0, "", I33)</f>
        <v>#REF!</v>
      </c>
      <c r="K33" s="326" t="e">
        <f>IF(I33=0, "", "Schedule-1 : Ex works prices (Direct Only)")</f>
        <v>#REF!</v>
      </c>
      <c r="L33" s="321" t="s">
        <v>299</v>
      </c>
      <c r="M33" s="325" t="e">
        <f>#REF!</f>
        <v>#REF!</v>
      </c>
      <c r="N33" s="325" t="e">
        <f t="shared" si="0"/>
        <v>#REF!</v>
      </c>
      <c r="O33" s="326" t="e">
        <f>IF(M33=0, "", "Schedule-1 : Ex works prices (Direct Only)")</f>
        <v>#REF!</v>
      </c>
      <c r="P33" s="320"/>
    </row>
    <row r="34" spans="1:19" s="134" customFormat="1" ht="19.5" customHeight="1">
      <c r="A34" s="167" t="s">
        <v>359</v>
      </c>
      <c r="B34" s="1670" t="s">
        <v>237</v>
      </c>
      <c r="C34" s="1670"/>
      <c r="D34" s="1670"/>
      <c r="E34" s="166" t="s">
        <v>235</v>
      </c>
      <c r="F34" s="328"/>
      <c r="H34" s="321" t="s">
        <v>295</v>
      </c>
      <c r="I34" s="321" t="e">
        <f>#REF!</f>
        <v>#REF!</v>
      </c>
      <c r="J34" s="321" t="e">
        <f>IF(I34=0, "", I34)</f>
        <v>#REF!</v>
      </c>
      <c r="K34" s="326" t="e">
        <f>IF(I34=0, "", "Schedule-1 : Ex works prices (Bought Out Only)")</f>
        <v>#REF!</v>
      </c>
      <c r="L34" s="321" t="s">
        <v>300</v>
      </c>
      <c r="M34" s="325" t="e">
        <f>#REF!</f>
        <v>#REF!</v>
      </c>
      <c r="N34" s="325" t="e">
        <f t="shared" si="0"/>
        <v>#REF!</v>
      </c>
      <c r="O34" s="326" t="e">
        <f>IF(M34=0, "", "Schedule-1 : Ex works prices (Bought Out Only)")</f>
        <v>#REF!</v>
      </c>
      <c r="P34" s="320"/>
      <c r="Q34" s="164"/>
      <c r="R34" s="164"/>
      <c r="S34" s="164"/>
    </row>
    <row r="35" spans="1:19" s="134" customFormat="1" ht="15" customHeight="1">
      <c r="A35" s="167" t="s">
        <v>360</v>
      </c>
      <c r="B35" s="1670" t="s">
        <v>242</v>
      </c>
      <c r="C35" s="1670"/>
      <c r="D35" s="1670"/>
      <c r="E35" s="166" t="s">
        <v>235</v>
      </c>
      <c r="F35" s="169" t="e">
        <f>D6+D7+F32+F33+F34</f>
        <v>#REF!</v>
      </c>
      <c r="H35" s="321" t="s">
        <v>296</v>
      </c>
      <c r="I35" s="321" t="e">
        <f>#REF!</f>
        <v>#REF!</v>
      </c>
      <c r="J35" s="321" t="e">
        <f>IF(I35=0, "", I35)</f>
        <v>#REF!</v>
      </c>
      <c r="K35" s="326" t="e">
        <f>IF(I35=0, "", "Schedule-2 : Freight &amp; Insurance")</f>
        <v>#REF!</v>
      </c>
      <c r="L35" s="321" t="s">
        <v>301</v>
      </c>
      <c r="M35" s="325" t="e">
        <f>#REF!</f>
        <v>#REF!</v>
      </c>
      <c r="N35" s="325" t="e">
        <f t="shared" si="0"/>
        <v>#REF!</v>
      </c>
      <c r="O35" s="326" t="e">
        <f>IF(M35=0, "", "Schedule-2 : Freight &amp; Insurance")</f>
        <v>#REF!</v>
      </c>
      <c r="P35" s="320"/>
      <c r="Q35" s="164"/>
      <c r="R35" s="164"/>
      <c r="S35" s="164"/>
    </row>
    <row r="36" spans="1:19" s="134" customFormat="1" ht="15" customHeight="1">
      <c r="A36" s="167" t="s">
        <v>361</v>
      </c>
      <c r="B36" s="1670" t="s">
        <v>307</v>
      </c>
      <c r="C36" s="1670"/>
      <c r="D36" s="1670"/>
      <c r="E36" s="166" t="s">
        <v>235</v>
      </c>
      <c r="F36" s="169" t="e">
        <f>ROUND(0.01*F35,0)</f>
        <v>#REF!</v>
      </c>
      <c r="H36" s="321" t="s">
        <v>297</v>
      </c>
      <c r="I36" s="321" t="e">
        <f>#REF!</f>
        <v>#REF!</v>
      </c>
      <c r="J36" s="321" t="e">
        <f>IF(I36=0, "", I36)</f>
        <v>#REF!</v>
      </c>
      <c r="K36" s="326" t="e">
        <f>IF(I36=0, "", "Schedule-3 : Erection Charges")</f>
        <v>#REF!</v>
      </c>
      <c r="L36" s="321" t="s">
        <v>302</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298</v>
      </c>
      <c r="I37" s="321" t="e">
        <f>#REF!</f>
        <v>#REF!</v>
      </c>
      <c r="J37" s="321" t="e">
        <f>IF(I37=0, "", I37)</f>
        <v>#REF!</v>
      </c>
      <c r="K37" s="326" t="e">
        <f>IF(I37=0, "", "Schedule-7 : Type Test Charges")</f>
        <v>#REF!</v>
      </c>
      <c r="L37" s="321" t="s">
        <v>303</v>
      </c>
      <c r="M37" s="325" t="e">
        <f>#REF!</f>
        <v>#REF!</v>
      </c>
      <c r="N37" s="325" t="e">
        <f t="shared" si="0"/>
        <v>#REF!</v>
      </c>
      <c r="O37" s="326" t="e">
        <f>IF(M37=0, "", "Schedule-7 : Type Test Charges")</f>
        <v>#REF!</v>
      </c>
      <c r="P37" s="320"/>
      <c r="Q37" s="164"/>
      <c r="R37" s="164"/>
      <c r="S37" s="164"/>
    </row>
    <row r="38" spans="1:19" ht="49.5" customHeight="1">
      <c r="A38" s="1680"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8" s="1680"/>
      <c r="C38" s="1680"/>
      <c r="D38" s="1681" t="s">
        <v>243</v>
      </c>
      <c r="E38" s="1682"/>
      <c r="F38" s="135" t="s">
        <v>244</v>
      </c>
      <c r="H38" s="321" t="s">
        <v>304</v>
      </c>
      <c r="I38" s="321" t="e">
        <f>#REF!</f>
        <v>#REF!</v>
      </c>
      <c r="J38" s="321"/>
      <c r="K38" s="321"/>
      <c r="L38" s="321"/>
      <c r="M38" s="321"/>
      <c r="N38" s="321"/>
      <c r="Q38" s="310"/>
      <c r="R38" s="310"/>
      <c r="S38" s="310"/>
    </row>
    <row r="39" spans="1:19">
      <c r="H39" s="319" t="s">
        <v>305</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29E1B411-4326-4E51-98A8-14D37CD45AF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27E77C81-EC16-4D63-8CE6-4CFC97B77DCA}"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28" customWidth="1"/>
    <col min="2" max="2" width="22.125" style="128" customWidth="1"/>
    <col min="3" max="16384" width="8" style="128"/>
  </cols>
  <sheetData>
    <row r="1" spans="1:4" s="126" customFormat="1" ht="30" customHeight="1">
      <c r="A1" s="1683">
        <f>'Bid Form 2nd Envelope'!AB17</f>
        <v>0</v>
      </c>
      <c r="B1" s="1683"/>
    </row>
    <row r="2" spans="1:4" s="126" customFormat="1" ht="30" customHeight="1">
      <c r="A2" s="127"/>
    </row>
    <row r="3" spans="1:4">
      <c r="A3" s="127"/>
    </row>
    <row r="4" spans="1:4">
      <c r="A4" s="402" t="str">
        <f>IF(OR((A1&gt;9999999999),(A1&lt;0)),"Invalid Entry - More than 1000 crore OR -ve value",IF(A1=0, "Rs. Zero Only ",+CONCATENATE("Rs. ", B11,D11,B10,D10,B9,D9,B8,D8,B7,D7,B6," Only")))</f>
        <v xml:space="preserve">Rs. Zero Only </v>
      </c>
      <c r="B4" s="403"/>
    </row>
    <row r="5" spans="1:4">
      <c r="A5" s="404"/>
      <c r="B5" s="403"/>
    </row>
    <row r="6" spans="1:4">
      <c r="A6" s="405">
        <f>-INT(A1/100)*100+ROUND(A1,0)</f>
        <v>0</v>
      </c>
      <c r="B6" s="403" t="str">
        <f t="shared" ref="B6:B11" si="0">IF(A6=0,"",LOOKUP(A6,$A$13:$A$112,$B$13:$B$112))</f>
        <v/>
      </c>
      <c r="D6" s="125"/>
    </row>
    <row r="7" spans="1:4">
      <c r="A7" s="405">
        <f>-INT(A1/1000)*10+INT(A1/100)</f>
        <v>0</v>
      </c>
      <c r="B7" s="403" t="str">
        <f t="shared" si="0"/>
        <v/>
      </c>
      <c r="D7" s="125" t="str">
        <f>+IF(B7="",""," Hundred ")</f>
        <v/>
      </c>
    </row>
    <row r="8" spans="1:4">
      <c r="A8" s="405">
        <f>-INT(A1/100000)*100+INT(A1/1000)</f>
        <v>0</v>
      </c>
      <c r="B8" s="403" t="str">
        <f t="shared" si="0"/>
        <v/>
      </c>
      <c r="D8" s="125" t="str">
        <f>IF((B8=""),IF(C8="",""," Thousand ")," Thousand ")</f>
        <v/>
      </c>
    </row>
    <row r="9" spans="1:4">
      <c r="A9" s="405">
        <f>-INT(A1/10000000)*100+INT(A1/100000)</f>
        <v>0</v>
      </c>
      <c r="B9" s="403" t="str">
        <f t="shared" si="0"/>
        <v/>
      </c>
      <c r="D9" s="125" t="str">
        <f>IF((B9=""),IF(C9="",""," Lac ")," Lac ")</f>
        <v/>
      </c>
    </row>
    <row r="10" spans="1:4">
      <c r="A10" s="405">
        <f>-INT(A1/1000000000)*100+INT(A1/10000000)</f>
        <v>0</v>
      </c>
      <c r="B10" s="406" t="str">
        <f t="shared" si="0"/>
        <v/>
      </c>
      <c r="D10" s="125" t="str">
        <f>IF((B10=""),IF(C10="",""," Crore ")," Crore ")</f>
        <v/>
      </c>
    </row>
    <row r="11" spans="1:4">
      <c r="A11" s="407">
        <f>-INT(A1/10000000000)*1000+INT(A1/1000000000)</f>
        <v>0</v>
      </c>
      <c r="B11" s="406" t="str">
        <f t="shared" si="0"/>
        <v/>
      </c>
      <c r="D11" s="125" t="str">
        <f>IF((B11=""),IF(C11="",""," Hundred ")," Hundred ")</f>
        <v/>
      </c>
    </row>
    <row r="12" spans="1:4">
      <c r="A12" s="403"/>
      <c r="B12" s="403"/>
    </row>
    <row r="13" spans="1:4">
      <c r="A13" s="400">
        <v>1</v>
      </c>
      <c r="B13" s="401" t="s">
        <v>114</v>
      </c>
    </row>
    <row r="14" spans="1:4">
      <c r="A14" s="400">
        <v>2</v>
      </c>
      <c r="B14" s="401" t="s">
        <v>115</v>
      </c>
    </row>
    <row r="15" spans="1:4">
      <c r="A15" s="400">
        <v>3</v>
      </c>
      <c r="B15" s="401" t="s">
        <v>116</v>
      </c>
    </row>
    <row r="16" spans="1:4">
      <c r="A16" s="400">
        <v>4</v>
      </c>
      <c r="B16" s="401" t="s">
        <v>117</v>
      </c>
    </row>
    <row r="17" spans="1:2">
      <c r="A17" s="400">
        <v>5</v>
      </c>
      <c r="B17" s="401" t="s">
        <v>118</v>
      </c>
    </row>
    <row r="18" spans="1:2">
      <c r="A18" s="400">
        <v>6</v>
      </c>
      <c r="B18" s="401" t="s">
        <v>119</v>
      </c>
    </row>
    <row r="19" spans="1:2">
      <c r="A19" s="400">
        <v>7</v>
      </c>
      <c r="B19" s="401" t="s">
        <v>120</v>
      </c>
    </row>
    <row r="20" spans="1:2">
      <c r="A20" s="400">
        <v>8</v>
      </c>
      <c r="B20" s="401" t="s">
        <v>121</v>
      </c>
    </row>
    <row r="21" spans="1:2">
      <c r="A21" s="400">
        <v>9</v>
      </c>
      <c r="B21" s="401" t="s">
        <v>122</v>
      </c>
    </row>
    <row r="22" spans="1:2">
      <c r="A22" s="400">
        <v>10</v>
      </c>
      <c r="B22" s="401" t="s">
        <v>123</v>
      </c>
    </row>
    <row r="23" spans="1:2">
      <c r="A23" s="400">
        <v>11</v>
      </c>
      <c r="B23" s="401" t="s">
        <v>124</v>
      </c>
    </row>
    <row r="24" spans="1:2">
      <c r="A24" s="400">
        <v>12</v>
      </c>
      <c r="B24" s="401" t="s">
        <v>125</v>
      </c>
    </row>
    <row r="25" spans="1:2">
      <c r="A25" s="400">
        <v>13</v>
      </c>
      <c r="B25" s="401" t="s">
        <v>126</v>
      </c>
    </row>
    <row r="26" spans="1:2">
      <c r="A26" s="400">
        <v>14</v>
      </c>
      <c r="B26" s="401" t="s">
        <v>127</v>
      </c>
    </row>
    <row r="27" spans="1:2">
      <c r="A27" s="400">
        <v>15</v>
      </c>
      <c r="B27" s="401" t="s">
        <v>128</v>
      </c>
    </row>
    <row r="28" spans="1:2">
      <c r="A28" s="400">
        <v>16</v>
      </c>
      <c r="B28" s="401" t="s">
        <v>129</v>
      </c>
    </row>
    <row r="29" spans="1:2">
      <c r="A29" s="400">
        <v>17</v>
      </c>
      <c r="B29" s="401" t="s">
        <v>130</v>
      </c>
    </row>
    <row r="30" spans="1:2">
      <c r="A30" s="400">
        <v>18</v>
      </c>
      <c r="B30" s="401" t="s">
        <v>131</v>
      </c>
    </row>
    <row r="31" spans="1:2">
      <c r="A31" s="400">
        <v>19</v>
      </c>
      <c r="B31" s="401" t="s">
        <v>132</v>
      </c>
    </row>
    <row r="32" spans="1:2">
      <c r="A32" s="400">
        <v>20</v>
      </c>
      <c r="B32" s="401" t="s">
        <v>133</v>
      </c>
    </row>
    <row r="33" spans="1:2">
      <c r="A33" s="400">
        <v>21</v>
      </c>
      <c r="B33" s="401" t="s">
        <v>135</v>
      </c>
    </row>
    <row r="34" spans="1:2">
      <c r="A34" s="400">
        <v>22</v>
      </c>
      <c r="B34" s="401" t="s">
        <v>134</v>
      </c>
    </row>
    <row r="35" spans="1:2">
      <c r="A35" s="400">
        <v>23</v>
      </c>
      <c r="B35" s="401" t="s">
        <v>136</v>
      </c>
    </row>
    <row r="36" spans="1:2">
      <c r="A36" s="400">
        <v>24</v>
      </c>
      <c r="B36" s="401" t="s">
        <v>142</v>
      </c>
    </row>
    <row r="37" spans="1:2">
      <c r="A37" s="400">
        <v>25</v>
      </c>
      <c r="B37" s="401" t="s">
        <v>144</v>
      </c>
    </row>
    <row r="38" spans="1:2">
      <c r="A38" s="400">
        <v>26</v>
      </c>
      <c r="B38" s="401" t="s">
        <v>143</v>
      </c>
    </row>
    <row r="39" spans="1:2">
      <c r="A39" s="400">
        <v>27</v>
      </c>
      <c r="B39" s="401" t="s">
        <v>145</v>
      </c>
    </row>
    <row r="40" spans="1:2">
      <c r="A40" s="400">
        <v>28</v>
      </c>
      <c r="B40" s="401" t="s">
        <v>146</v>
      </c>
    </row>
    <row r="41" spans="1:2">
      <c r="A41" s="400">
        <v>29</v>
      </c>
      <c r="B41" s="401" t="s">
        <v>147</v>
      </c>
    </row>
    <row r="42" spans="1:2">
      <c r="A42" s="400">
        <v>30</v>
      </c>
      <c r="B42" s="401" t="s">
        <v>148</v>
      </c>
    </row>
    <row r="43" spans="1:2">
      <c r="A43" s="400">
        <v>31</v>
      </c>
      <c r="B43" s="401" t="s">
        <v>149</v>
      </c>
    </row>
    <row r="44" spans="1:2">
      <c r="A44" s="400">
        <v>32</v>
      </c>
      <c r="B44" s="401" t="s">
        <v>150</v>
      </c>
    </row>
    <row r="45" spans="1:2">
      <c r="A45" s="400">
        <v>33</v>
      </c>
      <c r="B45" s="401" t="s">
        <v>151</v>
      </c>
    </row>
    <row r="46" spans="1:2">
      <c r="A46" s="400">
        <v>34</v>
      </c>
      <c r="B46" s="401" t="s">
        <v>152</v>
      </c>
    </row>
    <row r="47" spans="1:2">
      <c r="A47" s="400">
        <v>35</v>
      </c>
      <c r="B47" s="401" t="s">
        <v>437</v>
      </c>
    </row>
    <row r="48" spans="1:2">
      <c r="A48" s="400">
        <v>36</v>
      </c>
      <c r="B48" s="401" t="s">
        <v>153</v>
      </c>
    </row>
    <row r="49" spans="1:2">
      <c r="A49" s="400">
        <v>37</v>
      </c>
      <c r="B49" s="401" t="s">
        <v>154</v>
      </c>
    </row>
    <row r="50" spans="1:2">
      <c r="A50" s="400">
        <v>38</v>
      </c>
      <c r="B50" s="401" t="s">
        <v>155</v>
      </c>
    </row>
    <row r="51" spans="1:2">
      <c r="A51" s="400">
        <v>39</v>
      </c>
      <c r="B51" s="401" t="s">
        <v>156</v>
      </c>
    </row>
    <row r="52" spans="1:2">
      <c r="A52" s="400">
        <v>40</v>
      </c>
      <c r="B52" s="401" t="s">
        <v>157</v>
      </c>
    </row>
    <row r="53" spans="1:2">
      <c r="A53" s="400">
        <v>41</v>
      </c>
      <c r="B53" s="401" t="s">
        <v>158</v>
      </c>
    </row>
    <row r="54" spans="1:2">
      <c r="A54" s="400">
        <v>42</v>
      </c>
      <c r="B54" s="401" t="s">
        <v>159</v>
      </c>
    </row>
    <row r="55" spans="1:2">
      <c r="A55" s="400">
        <v>43</v>
      </c>
      <c r="B55" s="401" t="s">
        <v>160</v>
      </c>
    </row>
    <row r="56" spans="1:2">
      <c r="A56" s="400">
        <v>44</v>
      </c>
      <c r="B56" s="401" t="s">
        <v>161</v>
      </c>
    </row>
    <row r="57" spans="1:2">
      <c r="A57" s="400">
        <v>45</v>
      </c>
      <c r="B57" s="401" t="s">
        <v>162</v>
      </c>
    </row>
    <row r="58" spans="1:2">
      <c r="A58" s="400">
        <v>46</v>
      </c>
      <c r="B58" s="401" t="s">
        <v>163</v>
      </c>
    </row>
    <row r="59" spans="1:2">
      <c r="A59" s="400">
        <v>47</v>
      </c>
      <c r="B59" s="401" t="s">
        <v>164</v>
      </c>
    </row>
    <row r="60" spans="1:2">
      <c r="A60" s="400">
        <v>48</v>
      </c>
      <c r="B60" s="401" t="s">
        <v>165</v>
      </c>
    </row>
    <row r="61" spans="1:2">
      <c r="A61" s="400">
        <v>49</v>
      </c>
      <c r="B61" s="401" t="s">
        <v>166</v>
      </c>
    </row>
    <row r="62" spans="1:2">
      <c r="A62" s="400">
        <v>50</v>
      </c>
      <c r="B62" s="401" t="s">
        <v>167</v>
      </c>
    </row>
    <row r="63" spans="1:2">
      <c r="A63" s="400">
        <v>51</v>
      </c>
      <c r="B63" s="401" t="s">
        <v>168</v>
      </c>
    </row>
    <row r="64" spans="1:2">
      <c r="A64" s="400">
        <v>52</v>
      </c>
      <c r="B64" s="401" t="s">
        <v>169</v>
      </c>
    </row>
    <row r="65" spans="1:2">
      <c r="A65" s="400">
        <v>53</v>
      </c>
      <c r="B65" s="401" t="s">
        <v>170</v>
      </c>
    </row>
    <row r="66" spans="1:2">
      <c r="A66" s="400">
        <v>54</v>
      </c>
      <c r="B66" s="401" t="s">
        <v>171</v>
      </c>
    </row>
    <row r="67" spans="1:2">
      <c r="A67" s="400">
        <v>55</v>
      </c>
      <c r="B67" s="401" t="s">
        <v>172</v>
      </c>
    </row>
    <row r="68" spans="1:2">
      <c r="A68" s="400">
        <v>56</v>
      </c>
      <c r="B68" s="401" t="s">
        <v>173</v>
      </c>
    </row>
    <row r="69" spans="1:2">
      <c r="A69" s="400">
        <v>57</v>
      </c>
      <c r="B69" s="401" t="s">
        <v>174</v>
      </c>
    </row>
    <row r="70" spans="1:2">
      <c r="A70" s="400">
        <v>58</v>
      </c>
      <c r="B70" s="401" t="s">
        <v>175</v>
      </c>
    </row>
    <row r="71" spans="1:2">
      <c r="A71" s="400">
        <v>59</v>
      </c>
      <c r="B71" s="401" t="s">
        <v>176</v>
      </c>
    </row>
    <row r="72" spans="1:2">
      <c r="A72" s="400">
        <v>60</v>
      </c>
      <c r="B72" s="401" t="s">
        <v>177</v>
      </c>
    </row>
    <row r="73" spans="1:2">
      <c r="A73" s="400">
        <v>61</v>
      </c>
      <c r="B73" s="401" t="s">
        <v>178</v>
      </c>
    </row>
    <row r="74" spans="1:2">
      <c r="A74" s="400">
        <v>62</v>
      </c>
      <c r="B74" s="401" t="s">
        <v>179</v>
      </c>
    </row>
    <row r="75" spans="1:2">
      <c r="A75" s="400">
        <v>63</v>
      </c>
      <c r="B75" s="401" t="s">
        <v>180</v>
      </c>
    </row>
    <row r="76" spans="1:2">
      <c r="A76" s="400">
        <v>64</v>
      </c>
      <c r="B76" s="401" t="s">
        <v>181</v>
      </c>
    </row>
    <row r="77" spans="1:2">
      <c r="A77" s="400">
        <v>65</v>
      </c>
      <c r="B77" s="401" t="s">
        <v>182</v>
      </c>
    </row>
    <row r="78" spans="1:2">
      <c r="A78" s="400">
        <v>66</v>
      </c>
      <c r="B78" s="401" t="s">
        <v>183</v>
      </c>
    </row>
    <row r="79" spans="1:2">
      <c r="A79" s="400">
        <v>67</v>
      </c>
      <c r="B79" s="401" t="s">
        <v>184</v>
      </c>
    </row>
    <row r="80" spans="1:2">
      <c r="A80" s="400">
        <v>68</v>
      </c>
      <c r="B80" s="401" t="s">
        <v>185</v>
      </c>
    </row>
    <row r="81" spans="1:2">
      <c r="A81" s="400">
        <v>69</v>
      </c>
      <c r="B81" s="401" t="s">
        <v>186</v>
      </c>
    </row>
    <row r="82" spans="1:2">
      <c r="A82" s="400">
        <v>70</v>
      </c>
      <c r="B82" s="401" t="s">
        <v>187</v>
      </c>
    </row>
    <row r="83" spans="1:2">
      <c r="A83" s="400">
        <v>71</v>
      </c>
      <c r="B83" s="401" t="s">
        <v>188</v>
      </c>
    </row>
    <row r="84" spans="1:2">
      <c r="A84" s="400">
        <v>72</v>
      </c>
      <c r="B84" s="401" t="s">
        <v>189</v>
      </c>
    </row>
    <row r="85" spans="1:2">
      <c r="A85" s="400">
        <v>73</v>
      </c>
      <c r="B85" s="401" t="s">
        <v>190</v>
      </c>
    </row>
    <row r="86" spans="1:2">
      <c r="A86" s="400">
        <v>74</v>
      </c>
      <c r="B86" s="401" t="s">
        <v>191</v>
      </c>
    </row>
    <row r="87" spans="1:2">
      <c r="A87" s="400">
        <v>75</v>
      </c>
      <c r="B87" s="401" t="s">
        <v>192</v>
      </c>
    </row>
    <row r="88" spans="1:2">
      <c r="A88" s="400">
        <v>76</v>
      </c>
      <c r="B88" s="401" t="s">
        <v>193</v>
      </c>
    </row>
    <row r="89" spans="1:2">
      <c r="A89" s="400">
        <v>77</v>
      </c>
      <c r="B89" s="401" t="s">
        <v>194</v>
      </c>
    </row>
    <row r="90" spans="1:2">
      <c r="A90" s="400">
        <v>78</v>
      </c>
      <c r="B90" s="401" t="s">
        <v>195</v>
      </c>
    </row>
    <row r="91" spans="1:2">
      <c r="A91" s="400">
        <v>79</v>
      </c>
      <c r="B91" s="401" t="s">
        <v>196</v>
      </c>
    </row>
    <row r="92" spans="1:2">
      <c r="A92" s="400">
        <v>80</v>
      </c>
      <c r="B92" s="401" t="s">
        <v>197</v>
      </c>
    </row>
    <row r="93" spans="1:2">
      <c r="A93" s="400">
        <v>81</v>
      </c>
      <c r="B93" s="401" t="s">
        <v>198</v>
      </c>
    </row>
    <row r="94" spans="1:2">
      <c r="A94" s="400">
        <v>82</v>
      </c>
      <c r="B94" s="401" t="s">
        <v>199</v>
      </c>
    </row>
    <row r="95" spans="1:2">
      <c r="A95" s="400">
        <v>83</v>
      </c>
      <c r="B95" s="401" t="s">
        <v>200</v>
      </c>
    </row>
    <row r="96" spans="1:2">
      <c r="A96" s="400">
        <v>84</v>
      </c>
      <c r="B96" s="401" t="s">
        <v>201</v>
      </c>
    </row>
    <row r="97" spans="1:2">
      <c r="A97" s="400">
        <v>85</v>
      </c>
      <c r="B97" s="401" t="s">
        <v>202</v>
      </c>
    </row>
    <row r="98" spans="1:2">
      <c r="A98" s="400">
        <v>86</v>
      </c>
      <c r="B98" s="401" t="s">
        <v>203</v>
      </c>
    </row>
    <row r="99" spans="1:2">
      <c r="A99" s="400">
        <v>87</v>
      </c>
      <c r="B99" s="401" t="s">
        <v>204</v>
      </c>
    </row>
    <row r="100" spans="1:2">
      <c r="A100" s="400">
        <v>88</v>
      </c>
      <c r="B100" s="401" t="s">
        <v>205</v>
      </c>
    </row>
    <row r="101" spans="1:2">
      <c r="A101" s="400">
        <v>89</v>
      </c>
      <c r="B101" s="401" t="s">
        <v>206</v>
      </c>
    </row>
    <row r="102" spans="1:2">
      <c r="A102" s="400">
        <v>90</v>
      </c>
      <c r="B102" s="401" t="s">
        <v>207</v>
      </c>
    </row>
    <row r="103" spans="1:2">
      <c r="A103" s="400">
        <v>91</v>
      </c>
      <c r="B103" s="401" t="s">
        <v>208</v>
      </c>
    </row>
    <row r="104" spans="1:2">
      <c r="A104" s="400">
        <v>92</v>
      </c>
      <c r="B104" s="401" t="s">
        <v>209</v>
      </c>
    </row>
    <row r="105" spans="1:2">
      <c r="A105" s="400">
        <v>93</v>
      </c>
      <c r="B105" s="401" t="s">
        <v>210</v>
      </c>
    </row>
    <row r="106" spans="1:2">
      <c r="A106" s="400">
        <v>94</v>
      </c>
      <c r="B106" s="401" t="s">
        <v>211</v>
      </c>
    </row>
    <row r="107" spans="1:2">
      <c r="A107" s="400">
        <v>95</v>
      </c>
      <c r="B107" s="401" t="s">
        <v>212</v>
      </c>
    </row>
    <row r="108" spans="1:2">
      <c r="A108" s="400">
        <v>96</v>
      </c>
      <c r="B108" s="401" t="s">
        <v>213</v>
      </c>
    </row>
    <row r="109" spans="1:2">
      <c r="A109" s="400">
        <v>97</v>
      </c>
      <c r="B109" s="401" t="s">
        <v>214</v>
      </c>
    </row>
    <row r="110" spans="1:2">
      <c r="A110" s="400">
        <v>98</v>
      </c>
      <c r="B110" s="401" t="s">
        <v>215</v>
      </c>
    </row>
    <row r="111" spans="1:2">
      <c r="A111" s="400">
        <v>99</v>
      </c>
      <c r="B111" s="401" t="s">
        <v>216</v>
      </c>
    </row>
    <row r="112" spans="1:2">
      <c r="A112" s="400">
        <v>100</v>
      </c>
      <c r="B112" s="401" t="s">
        <v>217</v>
      </c>
    </row>
  </sheetData>
  <sheetProtection selectLockedCells="1" selectUnlockedCells="1"/>
  <customSheetViews>
    <customSheetView guid="{29E1B411-4326-4E51-98A8-14D37CD45AF7}" state="hidden">
      <selection sqref="A1:F1"/>
      <pageMargins left="0.75" right="0.75" top="1" bottom="1" header="0.5" footer="0.5"/>
      <pageSetup orientation="portrait" r:id="rId1"/>
      <headerFooter alignWithMargins="0"/>
    </customSheetView>
    <customSheetView guid="{498493C3-769C-4143-9114-C68CD1D40B11}" state="hidden">
      <selection sqref="A1:F1"/>
      <pageMargins left="0.75" right="0.75" top="1" bottom="1" header="0.5" footer="0.5"/>
      <pageSetup orientation="portrait" r:id="rId2"/>
      <headerFooter alignWithMargins="0"/>
    </customSheetView>
    <customSheetView guid="{C431BC99-7569-44AB-83F6-AB73BDED3783}" state="hidden">
      <selection sqref="A1:F1"/>
      <pageMargins left="0.75" right="0.75" top="1" bottom="1" header="0.5" footer="0.5"/>
      <pageSetup orientation="portrait" r:id="rId3"/>
      <headerFooter alignWithMargins="0"/>
    </customSheetView>
    <customSheetView guid="{E97134B6-5E8D-4951-8DA0-73D065532361}" state="hidden">
      <selection sqref="A1:F1"/>
      <pageMargins left="0.75" right="0.75" top="1" bottom="1" header="0.5" footer="0.5"/>
      <pageSetup orientation="portrait" r:id="rId4"/>
      <headerFooter alignWithMargins="0"/>
    </customSheetView>
    <customSheetView guid="{D0757F9E-DF41-4B40-A5E5-F4F8FDD8D61D}" state="hidden">
      <selection sqref="A1:F1"/>
      <pageMargins left="0.75" right="0.75" top="1" bottom="1" header="0.5" footer="0.5"/>
      <pageSetup orientation="portrait" r:id="rId5"/>
      <headerFooter alignWithMargins="0"/>
    </customSheetView>
    <customSheetView guid="{EE46BCD1-F715-4FA9-A5FC-1B125AD601E0}" state="hidden">
      <selection sqref="A1:F1"/>
      <pageMargins left="0.75" right="0.75" top="1" bottom="1" header="0.5" footer="0.5"/>
      <pageSetup orientation="portrait" r:id="rId6"/>
      <headerFooter alignWithMargins="0"/>
    </customSheetView>
    <customSheetView guid="{4AA1107B-A795-4744-B566-827168772C7A}" state="hidden">
      <selection sqref="A1:F1"/>
      <pageMargins left="0.75" right="0.75" top="1" bottom="1" header="0.5" footer="0.5"/>
      <pageSetup orientation="portrait" r:id="rId7"/>
      <headerFooter alignWithMargins="0"/>
    </customSheetView>
    <customSheetView guid="{B23AD343-29DA-4CE0-BD10-47BF44F3782F}" state="hidden">
      <selection sqref="A1:F1"/>
      <pageMargins left="0.75" right="0.75" top="1" bottom="1" header="0.5" footer="0.5"/>
      <pageSetup orientation="portrait" r:id="rId8"/>
      <headerFooter alignWithMargins="0"/>
    </customSheetView>
    <customSheetView guid="{ECE9294F-C910-4036-88BC-B1F2176FB06B}" state="hidden">
      <selection sqref="A1:F1"/>
      <pageMargins left="0.75" right="0.75" top="1" bottom="1" header="0.5" footer="0.5"/>
      <pageSetup orientation="portrait" r:id="rId9"/>
      <headerFooter alignWithMargins="0"/>
    </customSheetView>
    <customSheetView guid="{4F65FF32-EC61-4022-A399-2986D7B6B8B3}" state="hidden" showRuler="0">
      <selection sqref="A1:B1"/>
      <pageMargins left="0.75" right="0.75" top="1" bottom="1" header="0.5" footer="0.5"/>
      <pageSetup orientation="portrait" r:id="rId10"/>
      <headerFooter alignWithMargins="0"/>
    </customSheetView>
    <customSheetView guid="{01ACF2E1-8E61-4459-ABC1-B6C183DEED61}" state="hidden" showRuler="0">
      <selection sqref="A1:B1"/>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27A45B7A-04F2-4516-B80B-5ED0825D4ED3}" state="hidden" topLeftCell="A2">
      <selection activeCell="C2" sqref="C2"/>
      <pageMargins left="0.75" right="0.75" top="1" bottom="1" header="0.5" footer="0.5"/>
      <pageSetup orientation="portrait" r:id="rId13"/>
      <headerFooter alignWithMargins="0"/>
    </customSheetView>
    <customSheetView guid="{E9F4E142-7D26-464D-BECA-4F3806DB1FE1}" state="hidden">
      <selection sqref="A1:F1"/>
      <pageMargins left="0.75" right="0.75" top="1" bottom="1" header="0.5" footer="0.5"/>
      <pageSetup orientation="portrait" r:id="rId14"/>
      <headerFooter alignWithMargins="0"/>
    </customSheetView>
    <customSheetView guid="{A7DBDDEF-9245-44C6-9EBF-032DB6E1C0A2}" state="hidden">
      <selection sqref="A1:F1"/>
      <pageMargins left="0.75" right="0.75" top="1" bottom="1" header="0.5" footer="0.5"/>
      <pageSetup orientation="portrait" r:id="rId15"/>
      <headerFooter alignWithMargins="0"/>
    </customSheetView>
    <customSheetView guid="{7487ED9F-BBED-4B2A-9631-22F1A430946B}" state="hidden">
      <selection sqref="A1:F1"/>
      <pageMargins left="0.75" right="0.75" top="1" bottom="1" header="0.5" footer="0.5"/>
      <pageSetup orientation="portrait" r:id="rId16"/>
      <headerFooter alignWithMargins="0"/>
    </customSheetView>
    <customSheetView guid="{B3CE7B10-A914-4559-A6DA-AED8C22AFD6D}" state="hidden">
      <selection sqref="A1:F1"/>
      <pageMargins left="0.75" right="0.75" top="1" bottom="1" header="0.5" footer="0.5"/>
      <pageSetup orientation="portrait" r:id="rId17"/>
      <headerFooter alignWithMargins="0"/>
    </customSheetView>
    <customSheetView guid="{D53177B2-31EC-4222-B97A-A37DCFD9E45B}" state="hidden">
      <selection sqref="A1:F1"/>
      <pageMargins left="0.75" right="0.75" top="1" bottom="1" header="0.5" footer="0.5"/>
      <pageSetup orientation="portrait" r:id="rId18"/>
      <headerFooter alignWithMargins="0"/>
    </customSheetView>
    <customSheetView guid="{223BC0FC-814D-40F0-9795-CE82A16FF3A5}" state="hidden">
      <selection sqref="A1:F1"/>
      <pageMargins left="0.75" right="0.75" top="1" bottom="1" header="0.5" footer="0.5"/>
      <pageSetup orientation="portrait" r:id="rId19"/>
      <headerFooter alignWithMargins="0"/>
    </customSheetView>
    <customSheetView guid="{B835C05C-B615-4DCB-982D-4519616B3CD8}" state="hidden">
      <selection sqref="A1:F1"/>
      <pageMargins left="0.75" right="0.75" top="1" bottom="1" header="0.5" footer="0.5"/>
      <pageSetup orientation="portrait" r:id="rId20"/>
      <headerFooter alignWithMargins="0"/>
    </customSheetView>
    <customSheetView guid="{A34CC49F-E309-4C23-B4F6-1E3B307C10D1}" state="hidden">
      <selection sqref="A1:F1"/>
      <pageMargins left="0.75" right="0.75" top="1" bottom="1" header="0.5" footer="0.5"/>
      <pageSetup orientation="portrait" r:id="rId21"/>
      <headerFooter alignWithMargins="0"/>
    </customSheetView>
    <customSheetView guid="{1E0C44A1-9358-4FBD-8C2C-4DB661DA1476}" state="hidden">
      <selection sqref="A1:F1"/>
      <pageMargins left="0.75" right="0.75" top="1" bottom="1" header="0.5" footer="0.5"/>
      <pageSetup orientation="portrait" r:id="rId22"/>
      <headerFooter alignWithMargins="0"/>
    </customSheetView>
    <customSheetView guid="{27E77C81-EC16-4D63-8CE6-4CFC97B77DCA}" state="hidden">
      <selection sqref="A1:F1"/>
      <pageMargins left="0.75" right="0.75" top="1" bottom="1" header="0.5" footer="0.5"/>
      <pageSetup orientation="portrait" r:id="rId23"/>
      <headerFooter alignWithMargins="0"/>
    </customSheetView>
  </customSheetViews>
  <mergeCells count="1">
    <mergeCell ref="A1:B1"/>
  </mergeCells>
  <phoneticPr fontId="2" type="noConversion"/>
  <pageMargins left="0.75" right="0.75" top="1" bottom="1" header="0.5" footer="0.5"/>
  <pageSetup orientation="portrait" r:id="rId2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29E1B411-4326-4E51-98A8-14D37CD45AF7}"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1E0C44A1-9358-4FBD-8C2C-4DB661DA1476}" state="hidden">
      <pageMargins left="0.7" right="0.7" top="0.75" bottom="0.75" header="0.3" footer="0.3"/>
    </customSheetView>
    <customSheetView guid="{27E77C81-EC16-4D63-8CE6-4CFC97B77DCA}"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29E1B411-4326-4E51-98A8-14D37CD45AF7}"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1E0C44A1-9358-4FBD-8C2C-4DB661DA1476}" state="hidden">
      <pageMargins left="0.7" right="0.7" top="0.75" bottom="0.75" header="0.3" footer="0.3"/>
    </customSheetView>
    <customSheetView guid="{27E77C81-EC16-4D63-8CE6-4CFC97B77DCA}"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90" zoomScaleNormal="100" zoomScaleSheetLayoutView="90" workbookViewId="0">
      <selection activeCell="D49" sqref="D49"/>
    </sheetView>
  </sheetViews>
  <sheetFormatPr defaultRowHeight="16.5"/>
  <cols>
    <col min="1" max="1" width="9" style="335"/>
    <col min="2" max="2" width="9" style="336"/>
    <col min="3" max="3" width="72.625" style="336" customWidth="1"/>
    <col min="4" max="4" width="66.125" style="349" customWidth="1"/>
    <col min="5" max="16384" width="9" style="334"/>
  </cols>
  <sheetData>
    <row r="1" spans="1:11" ht="45" customHeight="1">
      <c r="A1" s="1407" t="s">
        <v>566</v>
      </c>
      <c r="B1" s="1407"/>
      <c r="C1" s="1407"/>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341</v>
      </c>
      <c r="B3" s="337" t="s">
        <v>313</v>
      </c>
      <c r="C3" s="337"/>
      <c r="D3" s="341"/>
      <c r="E3" s="342"/>
      <c r="F3" s="342"/>
      <c r="G3" s="342"/>
      <c r="H3" s="342"/>
      <c r="I3" s="342"/>
      <c r="J3" s="342"/>
      <c r="K3" s="342"/>
    </row>
    <row r="4" spans="1:11" ht="18" customHeight="1">
      <c r="B4" s="343" t="s">
        <v>372</v>
      </c>
      <c r="C4" s="344" t="s">
        <v>330</v>
      </c>
      <c r="D4" s="341"/>
      <c r="E4" s="342"/>
      <c r="F4" s="342"/>
      <c r="G4" s="342"/>
      <c r="H4" s="342"/>
      <c r="I4" s="342"/>
      <c r="J4" s="342"/>
      <c r="K4" s="342"/>
    </row>
    <row r="5" spans="1:11" ht="38.1" customHeight="1">
      <c r="B5" s="343" t="s">
        <v>375</v>
      </c>
      <c r="C5" s="344" t="s">
        <v>447</v>
      </c>
      <c r="D5" s="341"/>
      <c r="E5" s="342"/>
      <c r="F5" s="342"/>
      <c r="G5" s="342"/>
      <c r="H5" s="342"/>
      <c r="I5" s="342"/>
      <c r="J5" s="342"/>
      <c r="K5" s="342"/>
    </row>
    <row r="6" spans="1:11" ht="18" customHeight="1">
      <c r="B6" s="343" t="s">
        <v>431</v>
      </c>
      <c r="C6" s="344" t="s">
        <v>137</v>
      </c>
      <c r="D6" s="341"/>
      <c r="E6" s="342"/>
      <c r="F6" s="342"/>
      <c r="G6" s="342"/>
      <c r="H6" s="342"/>
      <c r="I6" s="342"/>
      <c r="J6" s="342"/>
      <c r="K6" s="342"/>
    </row>
    <row r="7" spans="1:11" ht="18" customHeight="1">
      <c r="B7" s="343" t="s">
        <v>432</v>
      </c>
      <c r="C7" s="344" t="s">
        <v>448</v>
      </c>
      <c r="D7" s="341"/>
      <c r="E7" s="342"/>
      <c r="F7" s="342"/>
      <c r="G7" s="342"/>
      <c r="H7" s="342"/>
      <c r="I7" s="342"/>
      <c r="J7" s="342"/>
      <c r="K7" s="342"/>
    </row>
    <row r="8" spans="1:11" ht="18" customHeight="1">
      <c r="B8" s="343" t="s">
        <v>449</v>
      </c>
      <c r="C8" s="344" t="s">
        <v>450</v>
      </c>
      <c r="D8" s="341"/>
      <c r="E8" s="342"/>
      <c r="F8" s="342"/>
      <c r="G8" s="342"/>
      <c r="H8" s="342"/>
      <c r="I8" s="342"/>
      <c r="J8" s="342"/>
      <c r="K8" s="342"/>
    </row>
    <row r="9" spans="1:11" ht="18" customHeight="1">
      <c r="B9" s="343" t="s">
        <v>451</v>
      </c>
      <c r="C9" s="344" t="s">
        <v>452</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342</v>
      </c>
      <c r="B11" s="337" t="s">
        <v>314</v>
      </c>
      <c r="C11" s="337"/>
      <c r="D11" s="341"/>
      <c r="E11" s="342"/>
      <c r="F11" s="342"/>
      <c r="G11" s="342"/>
      <c r="H11" s="342"/>
      <c r="I11" s="342"/>
      <c r="J11" s="342"/>
      <c r="K11" s="342"/>
    </row>
    <row r="12" spans="1:11" ht="18" customHeight="1">
      <c r="B12" s="1408" t="s">
        <v>315</v>
      </c>
      <c r="C12" s="1408"/>
      <c r="D12" s="346"/>
      <c r="E12" s="342"/>
      <c r="F12" s="342"/>
      <c r="G12" s="342"/>
      <c r="H12" s="342"/>
      <c r="I12" s="342"/>
      <c r="J12" s="342"/>
      <c r="K12" s="342"/>
    </row>
    <row r="13" spans="1:11" ht="18" customHeight="1">
      <c r="B13" s="347"/>
      <c r="C13" s="344" t="s">
        <v>316</v>
      </c>
      <c r="D13" s="341"/>
      <c r="E13" s="342"/>
      <c r="F13" s="342"/>
      <c r="G13" s="342"/>
      <c r="H13" s="342"/>
      <c r="I13" s="342"/>
      <c r="J13" s="342"/>
      <c r="K13" s="342"/>
    </row>
    <row r="14" spans="1:11" ht="18" customHeight="1">
      <c r="B14" s="1408" t="s">
        <v>317</v>
      </c>
      <c r="C14" s="1408"/>
      <c r="D14" s="346"/>
      <c r="E14" s="342"/>
      <c r="F14" s="342"/>
      <c r="G14" s="342"/>
      <c r="H14" s="342"/>
      <c r="I14" s="342"/>
      <c r="J14" s="342"/>
      <c r="K14" s="342"/>
    </row>
    <row r="15" spans="1:11" ht="38.1" customHeight="1">
      <c r="B15" s="348" t="s">
        <v>331</v>
      </c>
      <c r="C15" s="344" t="s">
        <v>138</v>
      </c>
      <c r="D15" s="341"/>
      <c r="E15" s="342"/>
      <c r="F15" s="342"/>
      <c r="G15" s="342"/>
      <c r="H15" s="342"/>
      <c r="I15" s="342"/>
      <c r="J15" s="342"/>
      <c r="K15" s="342"/>
    </row>
    <row r="16" spans="1:11" ht="24.75" customHeight="1">
      <c r="B16" s="348" t="s">
        <v>331</v>
      </c>
      <c r="C16" s="344" t="s">
        <v>456</v>
      </c>
      <c r="D16" s="341"/>
      <c r="E16" s="342"/>
      <c r="F16" s="342"/>
      <c r="G16" s="342"/>
      <c r="H16" s="342"/>
      <c r="I16" s="342"/>
      <c r="J16" s="342"/>
      <c r="K16" s="342"/>
    </row>
    <row r="17" spans="2:11" ht="42" customHeight="1">
      <c r="B17" s="348" t="s">
        <v>331</v>
      </c>
      <c r="C17" s="344" t="s">
        <v>457</v>
      </c>
      <c r="D17" s="341"/>
      <c r="E17" s="342"/>
      <c r="F17" s="342"/>
      <c r="G17" s="342"/>
      <c r="H17" s="342"/>
      <c r="I17" s="342"/>
      <c r="J17" s="342"/>
      <c r="K17" s="342"/>
    </row>
    <row r="18" spans="2:11" ht="18" customHeight="1">
      <c r="B18" s="348" t="s">
        <v>331</v>
      </c>
      <c r="C18" s="344" t="s">
        <v>318</v>
      </c>
      <c r="D18" s="341"/>
      <c r="E18" s="342"/>
      <c r="F18" s="342"/>
      <c r="G18" s="342"/>
      <c r="H18" s="342"/>
      <c r="I18" s="342"/>
      <c r="J18" s="342"/>
      <c r="K18" s="342"/>
    </row>
    <row r="19" spans="2:11" ht="18" customHeight="1">
      <c r="B19" s="348" t="s">
        <v>331</v>
      </c>
      <c r="C19" s="344" t="s">
        <v>446</v>
      </c>
      <c r="D19" s="341"/>
      <c r="E19" s="342"/>
      <c r="F19" s="342"/>
      <c r="G19" s="342"/>
      <c r="H19" s="342"/>
      <c r="I19" s="342"/>
      <c r="J19" s="342"/>
      <c r="K19" s="342"/>
    </row>
    <row r="20" spans="2:11" ht="18" customHeight="1">
      <c r="B20" s="348" t="s">
        <v>331</v>
      </c>
      <c r="C20" s="344" t="s">
        <v>319</v>
      </c>
      <c r="D20" s="341"/>
      <c r="E20" s="342"/>
      <c r="F20" s="342"/>
      <c r="G20" s="342"/>
      <c r="H20" s="342"/>
      <c r="I20" s="342"/>
      <c r="J20" s="342"/>
      <c r="K20" s="342"/>
    </row>
    <row r="21" spans="2:11" ht="18" customHeight="1">
      <c r="B21" s="1408" t="s">
        <v>320</v>
      </c>
      <c r="C21" s="1408"/>
      <c r="D21" s="346"/>
      <c r="E21" s="342"/>
      <c r="F21" s="342"/>
      <c r="G21" s="342"/>
      <c r="H21" s="342"/>
      <c r="I21" s="342"/>
      <c r="J21" s="342"/>
      <c r="K21" s="342"/>
    </row>
    <row r="22" spans="2:11" ht="54" customHeight="1">
      <c r="B22" s="348" t="s">
        <v>331</v>
      </c>
      <c r="C22" s="344" t="s">
        <v>321</v>
      </c>
      <c r="D22" s="341"/>
      <c r="E22" s="342"/>
      <c r="F22" s="342"/>
      <c r="G22" s="342"/>
      <c r="H22" s="342"/>
      <c r="I22" s="342"/>
      <c r="J22" s="342"/>
      <c r="K22" s="342"/>
    </row>
    <row r="23" spans="2:11" ht="54" customHeight="1">
      <c r="B23" s="348" t="s">
        <v>331</v>
      </c>
      <c r="C23" s="344" t="s">
        <v>322</v>
      </c>
      <c r="D23" s="341"/>
      <c r="E23" s="342"/>
      <c r="F23" s="342"/>
      <c r="G23" s="342"/>
      <c r="H23" s="342"/>
      <c r="I23" s="342"/>
      <c r="J23" s="342"/>
      <c r="K23" s="342"/>
    </row>
    <row r="24" spans="2:11" ht="38.1" customHeight="1">
      <c r="B24" s="348" t="s">
        <v>331</v>
      </c>
      <c r="C24" s="344" t="s">
        <v>323</v>
      </c>
      <c r="D24" s="341"/>
      <c r="E24" s="342"/>
      <c r="F24" s="342"/>
      <c r="G24" s="342"/>
      <c r="H24" s="342"/>
      <c r="I24" s="342"/>
      <c r="J24" s="342"/>
      <c r="K24" s="342"/>
    </row>
    <row r="25" spans="2:11" ht="18" customHeight="1">
      <c r="B25" s="348" t="s">
        <v>331</v>
      </c>
      <c r="C25" s="344" t="s">
        <v>324</v>
      </c>
      <c r="D25" s="341"/>
      <c r="E25" s="342"/>
      <c r="F25" s="342"/>
      <c r="G25" s="342"/>
      <c r="H25" s="342"/>
      <c r="I25" s="342"/>
      <c r="J25" s="342"/>
      <c r="K25" s="342"/>
    </row>
    <row r="26" spans="2:11" ht="38.1" customHeight="1">
      <c r="B26" s="348" t="s">
        <v>331</v>
      </c>
      <c r="C26" s="344" t="s">
        <v>325</v>
      </c>
      <c r="D26" s="341"/>
      <c r="E26" s="342"/>
      <c r="F26" s="342"/>
      <c r="G26" s="342"/>
      <c r="H26" s="342"/>
      <c r="I26" s="342"/>
      <c r="J26" s="342"/>
      <c r="K26" s="342"/>
    </row>
    <row r="27" spans="2:11" ht="18" customHeight="1">
      <c r="B27" s="1408" t="s">
        <v>326</v>
      </c>
      <c r="C27" s="1408"/>
      <c r="D27" s="346"/>
      <c r="E27" s="342"/>
      <c r="F27" s="342"/>
      <c r="G27" s="342"/>
      <c r="H27" s="342"/>
      <c r="I27" s="342"/>
      <c r="J27" s="342"/>
      <c r="K27" s="342"/>
    </row>
    <row r="28" spans="2:11" ht="54" customHeight="1">
      <c r="B28" s="348" t="s">
        <v>331</v>
      </c>
      <c r="C28" s="344" t="s">
        <v>321</v>
      </c>
      <c r="D28" s="341"/>
      <c r="E28" s="342"/>
      <c r="F28" s="342"/>
      <c r="G28" s="342"/>
      <c r="H28" s="342"/>
      <c r="I28" s="342"/>
      <c r="J28" s="342"/>
      <c r="K28" s="342"/>
    </row>
    <row r="29" spans="2:11" ht="18" customHeight="1">
      <c r="B29" s="348" t="s">
        <v>331</v>
      </c>
      <c r="C29" s="344" t="s">
        <v>324</v>
      </c>
      <c r="D29" s="341"/>
      <c r="E29" s="342"/>
      <c r="F29" s="342"/>
      <c r="G29" s="342"/>
      <c r="H29" s="342"/>
      <c r="I29" s="342"/>
      <c r="J29" s="342"/>
      <c r="K29" s="342"/>
    </row>
    <row r="30" spans="2:11" ht="18" customHeight="1">
      <c r="B30" s="1408" t="s">
        <v>327</v>
      </c>
      <c r="C30" s="1408"/>
      <c r="D30" s="346"/>
    </row>
    <row r="31" spans="2:11" ht="54" customHeight="1">
      <c r="B31" s="348" t="s">
        <v>331</v>
      </c>
      <c r="C31" s="344" t="s">
        <v>321</v>
      </c>
      <c r="D31" s="341"/>
      <c r="E31" s="342"/>
      <c r="F31" s="342"/>
      <c r="G31" s="342"/>
      <c r="H31" s="342"/>
      <c r="I31" s="342"/>
      <c r="J31" s="342"/>
      <c r="K31" s="342"/>
    </row>
    <row r="32" spans="2:11" ht="18" customHeight="1">
      <c r="B32" s="348" t="s">
        <v>331</v>
      </c>
      <c r="C32" s="344" t="s">
        <v>324</v>
      </c>
      <c r="D32" s="341"/>
    </row>
    <row r="33" spans="2:11" ht="18" customHeight="1">
      <c r="B33" s="1408" t="s">
        <v>574</v>
      </c>
      <c r="C33" s="1408"/>
      <c r="D33" s="346"/>
    </row>
    <row r="34" spans="2:11" ht="18" customHeight="1">
      <c r="B34" s="348" t="s">
        <v>331</v>
      </c>
      <c r="C34" s="344" t="s">
        <v>328</v>
      </c>
      <c r="D34" s="341"/>
    </row>
    <row r="35" spans="2:11" ht="18" hidden="1" customHeight="1">
      <c r="B35" s="1408" t="s">
        <v>528</v>
      </c>
      <c r="C35" s="1408"/>
      <c r="D35" s="346"/>
    </row>
    <row r="36" spans="2:11" ht="18" hidden="1" customHeight="1">
      <c r="B36" s="348" t="s">
        <v>331</v>
      </c>
      <c r="C36" s="344" t="s">
        <v>328</v>
      </c>
      <c r="D36" s="341"/>
    </row>
    <row r="37" spans="2:11" ht="18" customHeight="1">
      <c r="B37" s="1408" t="s">
        <v>329</v>
      </c>
      <c r="C37" s="1408"/>
      <c r="D37" s="346"/>
    </row>
    <row r="38" spans="2:11" ht="32.25" customHeight="1">
      <c r="B38" s="348" t="s">
        <v>331</v>
      </c>
      <c r="C38" s="344" t="s">
        <v>335</v>
      </c>
      <c r="D38" s="341"/>
      <c r="E38" s="342"/>
      <c r="F38" s="342"/>
      <c r="G38" s="342"/>
      <c r="H38" s="342"/>
      <c r="I38" s="342"/>
      <c r="J38" s="342"/>
      <c r="K38" s="342"/>
    </row>
    <row r="39" spans="2:11" ht="18" customHeight="1">
      <c r="B39" s="1408" t="s">
        <v>336</v>
      </c>
      <c r="C39" s="1408"/>
    </row>
    <row r="40" spans="2:11" ht="38.1" customHeight="1">
      <c r="B40" s="348" t="s">
        <v>331</v>
      </c>
      <c r="C40" s="344" t="s">
        <v>334</v>
      </c>
    </row>
    <row r="41" spans="2:11" ht="38.1" customHeight="1">
      <c r="B41" s="348" t="s">
        <v>331</v>
      </c>
      <c r="C41" s="344" t="s">
        <v>335</v>
      </c>
    </row>
    <row r="42" spans="2:11" ht="18" customHeight="1">
      <c r="B42" s="1408" t="s">
        <v>607</v>
      </c>
      <c r="C42" s="1408"/>
    </row>
    <row r="43" spans="2:11" ht="18" hidden="1" customHeight="1">
      <c r="B43" s="348" t="s">
        <v>331</v>
      </c>
      <c r="C43" s="350" t="s">
        <v>332</v>
      </c>
    </row>
    <row r="44" spans="2:11" ht="18" hidden="1" customHeight="1">
      <c r="B44" s="348" t="s">
        <v>331</v>
      </c>
      <c r="C44" s="350" t="s">
        <v>337</v>
      </c>
    </row>
    <row r="45" spans="2:11" ht="18" customHeight="1">
      <c r="B45" s="1408" t="s">
        <v>333</v>
      </c>
      <c r="C45" s="1408"/>
    </row>
    <row r="46" spans="2:11" ht="18" customHeight="1">
      <c r="B46" s="348" t="s">
        <v>331</v>
      </c>
      <c r="C46" s="344" t="s">
        <v>139</v>
      </c>
      <c r="D46" s="341"/>
      <c r="E46" s="342"/>
      <c r="F46" s="342"/>
      <c r="G46" s="342"/>
      <c r="H46" s="342"/>
      <c r="I46" s="342"/>
      <c r="J46" s="342"/>
      <c r="K46" s="342"/>
    </row>
    <row r="47" spans="2:11" ht="18" customHeight="1">
      <c r="B47" s="348" t="s">
        <v>331</v>
      </c>
      <c r="C47" s="344" t="s">
        <v>338</v>
      </c>
      <c r="D47" s="341"/>
      <c r="E47" s="342"/>
      <c r="F47" s="342"/>
      <c r="G47" s="342"/>
      <c r="H47" s="342"/>
      <c r="I47" s="342"/>
      <c r="J47" s="342"/>
      <c r="K47" s="342"/>
    </row>
    <row r="48" spans="2:11" ht="36" customHeight="1">
      <c r="B48" s="348" t="s">
        <v>331</v>
      </c>
      <c r="C48" s="344" t="s">
        <v>140</v>
      </c>
      <c r="D48" s="341"/>
      <c r="E48" s="342"/>
      <c r="F48" s="342"/>
      <c r="G48" s="342"/>
      <c r="H48" s="342"/>
      <c r="I48" s="342"/>
      <c r="J48" s="342"/>
      <c r="K48" s="342"/>
    </row>
    <row r="49" spans="1:11" ht="18" customHeight="1">
      <c r="B49" s="348" t="s">
        <v>331</v>
      </c>
      <c r="C49" s="344" t="s">
        <v>339</v>
      </c>
      <c r="D49" s="341"/>
      <c r="E49" s="342"/>
      <c r="F49" s="342"/>
      <c r="G49" s="342"/>
      <c r="H49" s="342"/>
      <c r="I49" s="342"/>
      <c r="J49" s="342"/>
      <c r="K49" s="342"/>
    </row>
    <row r="50" spans="1:11" ht="18" customHeight="1">
      <c r="A50" s="336"/>
      <c r="C50" s="351"/>
    </row>
    <row r="51" spans="1:11" ht="18" customHeight="1">
      <c r="A51" s="1411"/>
      <c r="B51" s="1411"/>
      <c r="C51" s="1411"/>
      <c r="D51" s="345"/>
    </row>
    <row r="52" spans="1:11" ht="18" customHeight="1">
      <c r="A52" s="1410" t="s">
        <v>141</v>
      </c>
      <c r="B52" s="1410"/>
      <c r="C52" s="1410"/>
      <c r="D52" s="345"/>
    </row>
    <row r="53" spans="1:11" ht="36" customHeight="1">
      <c r="A53" s="1409" t="s">
        <v>340</v>
      </c>
      <c r="B53" s="1409"/>
      <c r="C53" s="1409"/>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F435" sheet="1" objects="1" scenarios="1" formatColumns="0" formatRows="0" selectLockedCells="1" selectUnlockedCells="1"/>
  <customSheetViews>
    <customSheetView guid="{29E1B411-4326-4E51-98A8-14D37CD45AF7}" scale="90" showGridLines="0" printArea="1" hiddenRows="1" view="pageBreakPreview">
      <selection activeCell="D49" sqref="D49"/>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0"/>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1"/>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2"/>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27E77C81-EC16-4D63-8CE6-4CFC97B77DCA}" showGridLines="0" printArea="1" hiddenRows="1" view="pageBreakPreview" topLeftCell="A19">
      <selection activeCell="D49" sqref="D49"/>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AB33"/>
  <sheetViews>
    <sheetView showGridLines="0" view="pageBreakPreview" zoomScaleNormal="100" zoomScaleSheetLayoutView="100" workbookViewId="0">
      <selection activeCell="D11" sqref="D11:G11"/>
    </sheetView>
  </sheetViews>
  <sheetFormatPr defaultColWidth="8" defaultRowHeight="16.5"/>
  <cols>
    <col min="1" max="1" width="8" style="176" customWidth="1"/>
    <col min="2" max="2" width="28.875" style="178" customWidth="1"/>
    <col min="3" max="3" width="10.25" style="178" customWidth="1"/>
    <col min="4" max="5" width="5.625" style="178" customWidth="1"/>
    <col min="6" max="6" width="5.625" style="184" customWidth="1"/>
    <col min="7" max="7" width="34.125" style="184" customWidth="1"/>
    <col min="8" max="10" width="10.375" style="184" hidden="1" customWidth="1"/>
    <col min="11" max="11" width="8" style="176" hidden="1" customWidth="1"/>
    <col min="12" max="12" width="21.5" style="176" hidden="1" customWidth="1"/>
    <col min="13" max="18" width="8" style="176" hidden="1" customWidth="1"/>
    <col min="19" max="19" width="8" style="176" customWidth="1"/>
    <col min="20" max="25" width="8" style="176"/>
    <col min="26" max="26" width="0" style="176" hidden="1" customWidth="1"/>
    <col min="27" max="27" width="16.75" style="176" hidden="1" customWidth="1"/>
    <col min="28" max="28" width="25.625" style="176" hidden="1" customWidth="1"/>
    <col min="29" max="29" width="0" style="176" hidden="1" customWidth="1"/>
    <col min="30" max="16384" width="8" style="176"/>
  </cols>
  <sheetData>
    <row r="1" spans="1:28" s="181" customFormat="1" ht="102" customHeight="1">
      <c r="B1" s="1426"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C1" s="1426"/>
      <c r="D1" s="1426"/>
      <c r="E1" s="1426"/>
      <c r="F1" s="1426"/>
      <c r="G1" s="1426"/>
      <c r="H1" s="177"/>
      <c r="I1" s="177"/>
      <c r="J1" s="177"/>
      <c r="L1" s="201"/>
      <c r="M1" s="201"/>
      <c r="N1" s="201"/>
    </row>
    <row r="2" spans="1:28" ht="20.100000000000001" customHeight="1">
      <c r="B2" s="1427" t="str">
        <f>Cover!B3</f>
        <v>Spec. No.: 5002001872/TRANSFORMER/DOM/A03-CC CS-4</v>
      </c>
      <c r="C2" s="1427"/>
      <c r="D2" s="1427"/>
      <c r="E2" s="1427"/>
      <c r="F2" s="1427"/>
      <c r="G2" s="1427"/>
      <c r="H2" s="178"/>
      <c r="I2" s="178"/>
      <c r="J2" s="178"/>
      <c r="L2" s="850" t="s">
        <v>560</v>
      </c>
      <c r="M2" s="413">
        <v>1</v>
      </c>
      <c r="N2" s="202"/>
      <c r="AA2" s="850" t="s">
        <v>563</v>
      </c>
      <c r="AB2" s="967">
        <v>1</v>
      </c>
    </row>
    <row r="3" spans="1:28" ht="12" customHeight="1">
      <c r="B3" s="179"/>
      <c r="C3" s="179"/>
      <c r="D3" s="179"/>
      <c r="E3" s="179"/>
      <c r="F3" s="178"/>
      <c r="G3" s="178"/>
      <c r="H3" s="178"/>
      <c r="I3" s="178"/>
      <c r="J3" s="178"/>
      <c r="L3" s="850" t="s">
        <v>561</v>
      </c>
      <c r="M3" s="413" t="s">
        <v>453</v>
      </c>
      <c r="N3" s="202"/>
      <c r="AA3" s="850" t="s">
        <v>564</v>
      </c>
      <c r="AB3" s="967" t="s">
        <v>453</v>
      </c>
    </row>
    <row r="4" spans="1:28" ht="20.100000000000001" customHeight="1">
      <c r="B4" s="1428" t="s">
        <v>263</v>
      </c>
      <c r="C4" s="1428"/>
      <c r="D4" s="1428"/>
      <c r="E4" s="1428"/>
      <c r="F4" s="1428"/>
      <c r="G4" s="1428"/>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1" t="s">
        <v>264</v>
      </c>
      <c r="C6" s="793"/>
      <c r="D6" s="1429" t="s">
        <v>563</v>
      </c>
      <c r="E6" s="1429"/>
      <c r="F6" s="1429"/>
      <c r="G6" s="1429"/>
      <c r="H6" s="182"/>
      <c r="I6" s="182" t="str">
        <f>D6</f>
        <v>Sole Bidder</v>
      </c>
      <c r="J6" s="182"/>
      <c r="K6" s="181">
        <f>IF(I6="Sole Bidder",1,2)</f>
        <v>1</v>
      </c>
      <c r="L6" s="681">
        <f>IF(D6= "Sole Bidder", 0, D7)</f>
        <v>0</v>
      </c>
      <c r="M6" s="201" t="str">
        <f>D6</f>
        <v>Sole Bidder</v>
      </c>
      <c r="N6" s="201">
        <f>IF(M6="Sole Bidder",1,2)</f>
        <v>1</v>
      </c>
      <c r="AA6" s="968">
        <f>IF(D6= "Sole Bidder", 0, D7)</f>
        <v>0</v>
      </c>
    </row>
    <row r="7" spans="1:28" ht="50.1" customHeight="1">
      <c r="A7" s="183"/>
      <c r="B7" s="790" t="str">
        <f>IF(D6= "JV (Joint Venture)", "Total Nos. of  Partners in the JV [excluding the Lead Partner]", "")</f>
        <v/>
      </c>
      <c r="C7" s="792"/>
      <c r="D7" s="1430"/>
      <c r="E7" s="1431"/>
      <c r="F7" s="1431"/>
      <c r="G7" s="1432"/>
      <c r="L7" s="202"/>
      <c r="M7" s="202"/>
      <c r="N7" s="202"/>
    </row>
    <row r="8" spans="1:28" ht="19.5" customHeight="1">
      <c r="B8" s="185"/>
      <c r="C8" s="185"/>
      <c r="D8" s="182"/>
      <c r="L8" s="176">
        <f>IF(AND(D6="JV (Joint Venture)",D7=1),1,0)</f>
        <v>0</v>
      </c>
    </row>
    <row r="9" spans="1:28" ht="20.100000000000001" customHeight="1">
      <c r="B9" s="186" t="str">
        <f>IF(D6= "Sole Bidder", "Name of Sole Bidder", "Name of Lead Partner")</f>
        <v>Name of Sole Bidder</v>
      </c>
      <c r="C9" s="187"/>
      <c r="D9" s="1415"/>
      <c r="E9" s="1416"/>
      <c r="F9" s="1416"/>
      <c r="G9" s="1417"/>
    </row>
    <row r="10" spans="1:28" ht="20.100000000000001" customHeight="1">
      <c r="B10" s="188" t="str">
        <f>IF(D6= "Sole Bidder", "Address of Sole Bidder", "Address of Sole Bidder")</f>
        <v>Address of Sole Bidder</v>
      </c>
      <c r="C10" s="189"/>
      <c r="D10" s="1415"/>
      <c r="E10" s="1416"/>
      <c r="F10" s="1416"/>
      <c r="G10" s="1417"/>
    </row>
    <row r="11" spans="1:28" ht="20.100000000000001" customHeight="1">
      <c r="B11" s="190"/>
      <c r="C11" s="191"/>
      <c r="D11" s="1415"/>
      <c r="E11" s="1416"/>
      <c r="F11" s="1416"/>
      <c r="G11" s="1417"/>
    </row>
    <row r="12" spans="1:28" ht="20.100000000000001" customHeight="1">
      <c r="B12" s="192"/>
      <c r="C12" s="193"/>
      <c r="D12" s="1415"/>
      <c r="E12" s="1416"/>
      <c r="F12" s="1416"/>
      <c r="G12" s="1417"/>
    </row>
    <row r="13" spans="1:28" ht="20.100000000000001" customHeight="1"/>
    <row r="14" spans="1:28" ht="20.100000000000001" customHeight="1">
      <c r="B14" s="186" t="str">
        <f>IF(D7=1, "Name of other Partner","Name of other Partner - 1")</f>
        <v>Name of other Partner - 1</v>
      </c>
      <c r="C14" s="187"/>
      <c r="D14" s="1415"/>
      <c r="E14" s="1416"/>
      <c r="F14" s="1416"/>
      <c r="G14" s="1417"/>
    </row>
    <row r="15" spans="1:28" ht="20.100000000000001" customHeight="1">
      <c r="B15" s="188" t="str">
        <f>IF(D7=1, "Address of other Partner","Address of other Partner - 1")</f>
        <v>Address of other Partner - 1</v>
      </c>
      <c r="C15" s="189"/>
      <c r="D15" s="1418"/>
      <c r="E15" s="1419"/>
      <c r="F15" s="1419"/>
      <c r="G15" s="1420"/>
    </row>
    <row r="16" spans="1:28" ht="20.100000000000001" customHeight="1">
      <c r="B16" s="190"/>
      <c r="C16" s="191"/>
      <c r="D16" s="1418"/>
      <c r="E16" s="1419"/>
      <c r="F16" s="1419"/>
      <c r="G16" s="1420"/>
    </row>
    <row r="17" spans="2:10" ht="20.100000000000001" customHeight="1">
      <c r="B17" s="192"/>
      <c r="C17" s="193"/>
      <c r="D17" s="1418"/>
      <c r="E17" s="1419"/>
      <c r="F17" s="1419"/>
      <c r="G17" s="1420"/>
    </row>
    <row r="18" spans="2:10" ht="20.100000000000001" customHeight="1"/>
    <row r="19" spans="2:10" ht="20.100000000000001" customHeight="1">
      <c r="B19" s="186" t="s">
        <v>454</v>
      </c>
      <c r="C19" s="187"/>
      <c r="D19" s="1412"/>
      <c r="E19" s="1413"/>
      <c r="F19" s="1413"/>
      <c r="G19" s="1414"/>
    </row>
    <row r="20" spans="2:10" ht="20.100000000000001" customHeight="1">
      <c r="B20" s="188" t="s">
        <v>455</v>
      </c>
      <c r="C20" s="189"/>
      <c r="D20" s="1412"/>
      <c r="E20" s="1413"/>
      <c r="F20" s="1413"/>
      <c r="G20" s="1414"/>
    </row>
    <row r="21" spans="2:10" ht="20.100000000000001" customHeight="1">
      <c r="B21" s="190"/>
      <c r="C21" s="191"/>
      <c r="D21" s="1412"/>
      <c r="E21" s="1413"/>
      <c r="F21" s="1413"/>
      <c r="G21" s="1414"/>
    </row>
    <row r="22" spans="2:10" ht="20.100000000000001" customHeight="1">
      <c r="B22" s="192"/>
      <c r="C22" s="193"/>
      <c r="D22" s="1415"/>
      <c r="E22" s="1421"/>
      <c r="F22" s="1421"/>
      <c r="G22" s="1422"/>
    </row>
    <row r="23" spans="2:10" ht="20.100000000000001" customHeight="1">
      <c r="B23" s="194"/>
      <c r="C23" s="194"/>
    </row>
    <row r="24" spans="2:10" ht="21" customHeight="1">
      <c r="B24" s="195" t="s">
        <v>265</v>
      </c>
      <c r="C24" s="196"/>
      <c r="D24" s="1415"/>
      <c r="E24" s="1416"/>
      <c r="F24" s="1416"/>
      <c r="G24" s="1417"/>
    </row>
    <row r="25" spans="2:10" ht="21" customHeight="1">
      <c r="B25" s="195" t="s">
        <v>266</v>
      </c>
      <c r="C25" s="196"/>
      <c r="D25" s="1415"/>
      <c r="E25" s="1416"/>
      <c r="F25" s="1416"/>
      <c r="G25" s="1417"/>
    </row>
    <row r="26" spans="2:10" ht="21" customHeight="1">
      <c r="B26" s="195" t="s">
        <v>477</v>
      </c>
      <c r="C26" s="196"/>
      <c r="D26" s="1423"/>
      <c r="E26" s="1424"/>
      <c r="F26" s="1424"/>
      <c r="G26" s="1425"/>
    </row>
    <row r="27" spans="2:10" ht="21" customHeight="1">
      <c r="B27" s="195" t="s">
        <v>478</v>
      </c>
      <c r="C27" s="196"/>
      <c r="D27" s="1412"/>
      <c r="E27" s="1413"/>
      <c r="F27" s="1413"/>
      <c r="G27" s="1414"/>
    </row>
    <row r="28" spans="2:10" ht="21" customHeight="1">
      <c r="B28" s="195" t="s">
        <v>479</v>
      </c>
      <c r="C28" s="196"/>
      <c r="D28" s="1412"/>
      <c r="E28" s="1413"/>
      <c r="F28" s="1413"/>
      <c r="G28" s="1414"/>
    </row>
    <row r="29" spans="2:10" ht="21" customHeight="1">
      <c r="B29" s="195" t="s">
        <v>480</v>
      </c>
      <c r="C29" s="196"/>
      <c r="D29" s="1412"/>
      <c r="E29" s="1413"/>
      <c r="F29" s="1413"/>
      <c r="G29" s="1414"/>
    </row>
    <row r="30" spans="2:10" ht="21" customHeight="1">
      <c r="B30" s="197"/>
      <c r="C30" s="197"/>
      <c r="D30" s="198"/>
    </row>
    <row r="31" spans="2:10" s="181" customFormat="1" ht="21" customHeight="1">
      <c r="B31" s="195" t="s">
        <v>267</v>
      </c>
      <c r="C31" s="196"/>
      <c r="D31" s="408"/>
      <c r="E31" s="682"/>
      <c r="F31" s="1172"/>
      <c r="G31" s="409" t="str">
        <f>IF(D31&gt;H31, "Invalid Date !", "")</f>
        <v/>
      </c>
      <c r="H31" s="410">
        <f>IF(E31="Feb",28,IF(OR(E31="Apr", E31="Jun", E31="Sep", E31="Nov"),30,31))</f>
        <v>31</v>
      </c>
      <c r="I31" s="178"/>
      <c r="J31" s="178"/>
    </row>
    <row r="32" spans="2:10" ht="21" customHeight="1">
      <c r="B32" s="195" t="s">
        <v>268</v>
      </c>
      <c r="C32" s="196"/>
      <c r="D32" s="1415"/>
      <c r="E32" s="1416"/>
      <c r="F32" s="1416"/>
      <c r="G32" s="1417"/>
    </row>
    <row r="33" spans="5:5">
      <c r="E33" s="184"/>
    </row>
  </sheetData>
  <sheetProtection password="C7F8" sheet="1" formatColumns="0" formatRows="0" selectLockedCells="1"/>
  <customSheetViews>
    <customSheetView guid="{29E1B411-4326-4E51-98A8-14D37CD45AF7}" showGridLines="0" printArea="1" hiddenColumns="1" view="pageBreakPreview">
      <selection activeCell="D11" sqref="D11:G11"/>
      <pageMargins left="0.75" right="0.75" top="0.69" bottom="0.7" header="0.4" footer="0.37"/>
      <pageSetup orientation="portrait" r:id="rId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3"/>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4"/>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5"/>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7"/>
      <headerFooter alignWithMargins="0"/>
    </customSheetView>
    <customSheetView guid="{B23AD343-29DA-4CE0-BD10-47BF44F3782F}" showGridLines="0">
      <selection activeCell="G8" sqref="G8"/>
      <pageMargins left="0.75" right="0.75" top="0.69" bottom="0.7" header="0.4" footer="0.37"/>
      <pageSetup orientation="portrait" r:id="rId8"/>
      <headerFooter alignWithMargins="0"/>
    </customSheetView>
    <customSheetView guid="{ECE9294F-C910-4036-88BC-B1F2176FB06B}" showGridLines="0">
      <selection activeCell="D14" sqref="D14:G14"/>
      <pageMargins left="0.75" right="0.75" top="0.69" bottom="0.7" header="0.4" footer="0.37"/>
      <pageSetup orientation="portrait" r:id="rId9"/>
      <headerFooter alignWithMargins="0"/>
    </customSheetView>
    <customSheetView guid="{4F65FF32-EC61-4022-A399-2986D7B6B8B3}" showGridLines="0" showRuler="0">
      <selection activeCell="D6" sqref="D6"/>
      <pageMargins left="0.75" right="0.75" top="0.69" bottom="0.7" header="0.4" footer="0.37"/>
      <pageSetup orientation="portrait" r:id="rId10"/>
      <headerFooter alignWithMargins="0"/>
    </customSheetView>
    <customSheetView guid="{01ACF2E1-8E61-4459-ABC1-B6C183DEED61}" showGridLines="0" showRuler="0">
      <selection activeCell="D28" sqref="D28"/>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27A45B7A-04F2-4516-B80B-5ED0825D4ED3}" showGridLines="0">
      <selection activeCell="D6" sqref="D6:G6"/>
      <pageMargins left="0.75" right="0.75" top="0.69" bottom="0.7" header="0.4" footer="0.37"/>
      <pageSetup orientation="portrait" r:id="rId13"/>
      <headerFooter alignWithMargins="0"/>
    </customSheetView>
    <customSheetView guid="{E9F4E142-7D26-464D-BECA-4F3806DB1FE1}" showGridLines="0">
      <selection activeCell="G8" sqref="G8"/>
      <pageMargins left="0.75" right="0.75" top="0.69" bottom="0.7" header="0.4" footer="0.37"/>
      <pageSetup orientation="portrait" r:id="rId14"/>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5"/>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1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17"/>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18"/>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19"/>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0"/>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1"/>
      <headerFooter alignWithMargins="0"/>
    </customSheetView>
    <customSheetView guid="{1E0C44A1-9358-4FBD-8C2C-4DB661DA1476}" showGridLines="0" printArea="1" hiddenColumns="1" view="pageBreakPreview">
      <selection activeCell="D6" sqref="D6:G6"/>
      <pageMargins left="0.75" right="0.75" top="0.69" bottom="0.7" header="0.4" footer="0.37"/>
      <pageSetup orientation="portrait" r:id="rId22"/>
      <headerFooter alignWithMargins="0"/>
    </customSheetView>
    <customSheetView guid="{27E77C81-EC16-4D63-8CE6-4CFC97B77DCA}" showGridLines="0" printArea="1" hiddenColumns="1" view="pageBreakPreview">
      <selection activeCell="D6" sqref="D6:G6"/>
      <pageMargins left="0.75" right="0.75" top="0.69" bottom="0.7" header="0.4" footer="0.37"/>
      <pageSetup orientation="portrait" r:id="rId23"/>
      <headerFooter alignWithMargins="0"/>
    </customSheetView>
  </customSheetViews>
  <mergeCells count="24">
    <mergeCell ref="D15:G15"/>
    <mergeCell ref="D20:G20"/>
    <mergeCell ref="D19:G19"/>
    <mergeCell ref="B1:G1"/>
    <mergeCell ref="B2:G2"/>
    <mergeCell ref="B4:G4"/>
    <mergeCell ref="D6:G6"/>
    <mergeCell ref="D7:G7"/>
    <mergeCell ref="D27:G27"/>
    <mergeCell ref="D28:G28"/>
    <mergeCell ref="D29:G29"/>
    <mergeCell ref="D32:G32"/>
    <mergeCell ref="D9:G9"/>
    <mergeCell ref="D10:G10"/>
    <mergeCell ref="D11:G11"/>
    <mergeCell ref="D12:G12"/>
    <mergeCell ref="D17:G17"/>
    <mergeCell ref="D24:G24"/>
    <mergeCell ref="D25:G25"/>
    <mergeCell ref="D22:G22"/>
    <mergeCell ref="D21:G21"/>
    <mergeCell ref="D26:G26"/>
    <mergeCell ref="D16:G16"/>
    <mergeCell ref="D14:G14"/>
  </mergeCells>
  <phoneticPr fontId="35" type="noConversion"/>
  <conditionalFormatting sqref="B19:C22">
    <cfRule type="expression" dxfId="95" priority="8" stopIfTrue="1">
      <formula>$L$6&lt;2</formula>
    </cfRule>
  </conditionalFormatting>
  <conditionalFormatting sqref="B14:C17">
    <cfRule type="expression" dxfId="94" priority="9" stopIfTrue="1">
      <formula>$L$6&lt;1</formula>
    </cfRule>
  </conditionalFormatting>
  <conditionalFormatting sqref="B7:C7">
    <cfRule type="expression" dxfId="93" priority="11" stopIfTrue="1">
      <formula>$D$6="Sole Bidder"</formula>
    </cfRule>
  </conditionalFormatting>
  <conditionalFormatting sqref="D14:G17">
    <cfRule type="expression" dxfId="92" priority="3" stopIfTrue="1">
      <formula>$L$6&lt;1</formula>
    </cfRule>
  </conditionalFormatting>
  <conditionalFormatting sqref="D19:G22">
    <cfRule type="expression" dxfId="91" priority="2" stopIfTrue="1">
      <formula>$L$6&lt;2</formula>
    </cfRule>
  </conditionalFormatting>
  <conditionalFormatting sqref="D7:G7">
    <cfRule type="expression" dxfId="90"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"2020, 2021"</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Z317"/>
  <sheetViews>
    <sheetView view="pageBreakPreview" topLeftCell="A199" zoomScale="90" zoomScaleNormal="100" zoomScaleSheetLayoutView="90" workbookViewId="0">
      <selection activeCell="M204" sqref="M204"/>
    </sheetView>
  </sheetViews>
  <sheetFormatPr defaultRowHeight="15"/>
  <cols>
    <col min="1" max="1" width="6.125" style="1035" customWidth="1"/>
    <col min="2" max="2" width="13.625" style="1035" customWidth="1"/>
    <col min="3" max="3" width="6.625" style="1035" customWidth="1"/>
    <col min="4" max="4" width="28.5" style="1035" customWidth="1"/>
    <col min="5" max="5" width="12.75" style="1035" customWidth="1"/>
    <col min="6" max="6" width="10.125" style="1035" customWidth="1"/>
    <col min="7" max="8" width="11.375" style="1035" customWidth="1"/>
    <col min="9" max="9" width="11.375" style="1038" customWidth="1"/>
    <col min="10" max="10" width="85.375" style="1130" customWidth="1"/>
    <col min="11" max="11" width="5.75" style="1035" customWidth="1"/>
    <col min="12" max="12" width="6.625" style="1035" customWidth="1"/>
    <col min="13" max="13" width="9" style="1000" customWidth="1"/>
    <col min="14" max="14" width="19.5" style="1026" customWidth="1"/>
    <col min="15" max="15" width="14.75" style="1026" customWidth="1"/>
    <col min="16" max="16" width="16.875" style="1027" customWidth="1"/>
    <col min="17" max="18" width="16.5" style="1027" customWidth="1"/>
    <col min="19" max="19" width="16.875" style="1027" customWidth="1"/>
    <col min="20" max="20" width="11.875" style="1028" customWidth="1"/>
    <col min="21" max="21" width="13.875" style="1029" customWidth="1"/>
    <col min="22" max="24" width="9" style="1029" customWidth="1"/>
    <col min="25" max="25" width="14.25" style="1029" customWidth="1"/>
    <col min="26" max="26" width="24.125" style="1029" customWidth="1"/>
    <col min="27" max="27" width="11.125" style="1030" customWidth="1"/>
    <col min="28" max="28" width="12.75" style="1030" customWidth="1"/>
    <col min="29" max="29" width="11.375" style="1031" customWidth="1"/>
    <col min="30" max="30" width="10.375" style="1032" customWidth="1"/>
    <col min="31" max="31" width="17.75" style="1032" hidden="1" customWidth="1"/>
    <col min="32" max="32" width="10.5" style="1032" hidden="1" customWidth="1"/>
    <col min="33" max="33" width="12.375" style="1032" hidden="1" customWidth="1"/>
    <col min="34" max="35" width="9" style="1032" hidden="1" customWidth="1"/>
    <col min="36" max="36" width="10.875" style="1032" hidden="1" customWidth="1"/>
    <col min="37" max="37" width="18.75" style="1032" hidden="1" customWidth="1"/>
    <col min="38" max="38" width="9" style="1032" hidden="1" customWidth="1"/>
    <col min="39" max="40" width="9" style="1029" hidden="1" customWidth="1"/>
    <col min="41" max="52" width="9" style="1029" customWidth="1"/>
    <col min="53" max="53" width="9" style="1032" customWidth="1"/>
    <col min="54" max="16384" width="9" style="1032"/>
  </cols>
  <sheetData>
    <row r="1" spans="1:38" ht="24.75" customHeight="1">
      <c r="A1" s="1248" t="str">
        <f>Cover!B3</f>
        <v>Spec. No.: 5002001872/TRANSFORMER/DOM/A03-CC CS-4</v>
      </c>
      <c r="B1" s="1022"/>
      <c r="C1" s="1024"/>
      <c r="D1" s="1022"/>
      <c r="E1" s="1022"/>
      <c r="F1" s="1022"/>
      <c r="G1" s="1022"/>
      <c r="H1" s="1024"/>
      <c r="I1" s="1023"/>
      <c r="K1" s="1024"/>
      <c r="L1" s="1024"/>
      <c r="M1" s="1025"/>
      <c r="N1" s="1252"/>
      <c r="O1" s="1026" t="s">
        <v>419</v>
      </c>
      <c r="AE1" s="1033" t="s">
        <v>256</v>
      </c>
      <c r="AF1" s="1034">
        <f>SUMIF(O14:O206, "Direct",N14:N206)</f>
        <v>0</v>
      </c>
      <c r="AK1" s="1034" t="str">
        <f>'Names of Bidder'!D6</f>
        <v>Sole Bidder</v>
      </c>
      <c r="AL1" s="1030" t="s">
        <v>257</v>
      </c>
    </row>
    <row r="2" spans="1:38" ht="79.5" customHeight="1">
      <c r="A2" s="1456"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2" s="1456"/>
      <c r="C2" s="1456"/>
      <c r="D2" s="1456"/>
      <c r="E2" s="1456"/>
      <c r="F2" s="1456"/>
      <c r="G2" s="1456"/>
      <c r="H2" s="1456"/>
      <c r="I2" s="1456"/>
      <c r="J2" s="1456"/>
      <c r="K2" s="1456"/>
      <c r="L2" s="1456"/>
      <c r="M2" s="1456"/>
      <c r="N2" s="1456"/>
      <c r="O2" s="1456"/>
      <c r="Z2" s="1037"/>
      <c r="AA2" s="1038"/>
      <c r="AB2" s="1038"/>
      <c r="AC2" s="1038"/>
      <c r="AE2" s="1039"/>
      <c r="AH2" s="1433"/>
      <c r="AI2" s="1433"/>
    </row>
    <row r="3" spans="1:38" ht="24.75" customHeight="1">
      <c r="A3" s="1457" t="s">
        <v>23</v>
      </c>
      <c r="B3" s="1457"/>
      <c r="C3" s="1457"/>
      <c r="D3" s="1457"/>
      <c r="E3" s="1457"/>
      <c r="F3" s="1457"/>
      <c r="G3" s="1457"/>
      <c r="H3" s="1457"/>
      <c r="I3" s="1457"/>
      <c r="J3" s="1457"/>
      <c r="K3" s="1457"/>
      <c r="L3" s="1457"/>
      <c r="M3" s="1457"/>
      <c r="N3" s="1457"/>
      <c r="O3" s="1457"/>
      <c r="Z3" s="1037"/>
      <c r="AA3" s="1040"/>
      <c r="AB3" s="1038"/>
      <c r="AC3" s="1038"/>
      <c r="AE3" s="1039"/>
      <c r="AF3" s="1041"/>
      <c r="AG3" s="1036"/>
    </row>
    <row r="4" spans="1:38" ht="24.75" customHeight="1">
      <c r="A4" s="1227" t="str">
        <f>"Bidder’s Name and Address (" &amp; MID('Names of Bidder'!B9,9, 20) &amp; ") :"</f>
        <v>Bidder’s Name and Address (Sole Bidder) :</v>
      </c>
      <c r="B4" s="1227"/>
      <c r="C4" s="1043"/>
      <c r="D4" s="1227"/>
      <c r="E4" s="1227"/>
      <c r="F4" s="1227"/>
      <c r="G4" s="1227"/>
      <c r="H4" s="1043"/>
      <c r="I4" s="1228"/>
      <c r="J4" s="1229"/>
      <c r="K4" s="1227"/>
      <c r="L4" s="1227"/>
      <c r="M4" s="1044" t="s">
        <v>397</v>
      </c>
      <c r="O4" s="1253"/>
      <c r="Z4" s="1037"/>
      <c r="AA4" s="1040"/>
      <c r="AB4" s="1038"/>
      <c r="AC4" s="1038"/>
      <c r="AE4" s="1042"/>
      <c r="AF4" s="1041"/>
    </row>
    <row r="5" spans="1:38" ht="24.75" customHeight="1">
      <c r="A5" s="1458" t="str">
        <f>IF('Names of Bidder'!D9="", "", IF('Names of Bidder'!D6= "JV (Joint Venture)", "JV of " &amp; AK6, ""))</f>
        <v/>
      </c>
      <c r="B5" s="1458"/>
      <c r="C5" s="1458"/>
      <c r="D5" s="1458"/>
      <c r="E5" s="1458"/>
      <c r="F5" s="1458"/>
      <c r="G5" s="1458"/>
      <c r="H5" s="1458"/>
      <c r="I5" s="1458"/>
      <c r="J5" s="1458"/>
      <c r="K5" s="1458"/>
      <c r="L5" s="1458"/>
      <c r="M5" s="1045" t="s">
        <v>482</v>
      </c>
      <c r="O5" s="1253"/>
      <c r="Z5" s="1027"/>
      <c r="AA5" s="1046"/>
      <c r="AB5" s="1046"/>
      <c r="AC5" s="1046"/>
      <c r="AH5" s="1433"/>
      <c r="AI5" s="1433"/>
    </row>
    <row r="6" spans="1:38" ht="24.75" customHeight="1">
      <c r="A6" s="1230" t="s">
        <v>398</v>
      </c>
      <c r="B6" s="1230"/>
      <c r="C6" s="1181" t="str">
        <f>IF('Names of Bidder'!D9=0, "", 'Names of Bidder'!D9)</f>
        <v/>
      </c>
      <c r="D6" s="1226"/>
      <c r="E6" s="1226"/>
      <c r="F6" s="1230"/>
      <c r="G6" s="1230"/>
      <c r="H6" s="1180"/>
      <c r="I6" s="1231"/>
      <c r="J6" s="1232"/>
      <c r="K6" s="1233"/>
      <c r="L6" s="1233"/>
      <c r="M6" s="1045" t="s">
        <v>401</v>
      </c>
      <c r="O6" s="1253"/>
      <c r="Z6" s="1037"/>
      <c r="AA6" s="1048"/>
      <c r="AB6" s="1049"/>
      <c r="AC6" s="1049"/>
      <c r="AK6" s="1034" t="str">
        <f>IF('Names of Bidder'!D7=1,'Names of Bidder'!D9&amp;" &amp; "&amp;'Names of Bidder'!D14,IF('Names of Bidder'!D7="2 or More",'Names of Bidder'!D9&amp;" , "&amp;'Names of Bidder'!D14&amp;" &amp; "&amp;'Names of Bidder'!D19,""))</f>
        <v/>
      </c>
    </row>
    <row r="7" spans="1:38" ht="24.75" customHeight="1">
      <c r="A7" s="1230" t="s">
        <v>400</v>
      </c>
      <c r="B7" s="1230"/>
      <c r="C7" s="1181" t="str">
        <f>IF('Names of Bidder'!D10=0, "", 'Names of Bidder'!D10)</f>
        <v/>
      </c>
      <c r="D7" s="1226"/>
      <c r="E7" s="1226"/>
      <c r="F7" s="1230"/>
      <c r="G7" s="1230"/>
      <c r="H7" s="1180"/>
      <c r="I7" s="1231"/>
      <c r="J7" s="1232"/>
      <c r="K7" s="1233"/>
      <c r="L7" s="1233"/>
      <c r="M7" s="1045" t="s">
        <v>402</v>
      </c>
      <c r="O7" s="1253"/>
      <c r="Z7" s="1037"/>
      <c r="AA7" s="1048"/>
      <c r="AB7" s="1049"/>
      <c r="AC7" s="1049"/>
    </row>
    <row r="8" spans="1:38" ht="24.75" customHeight="1">
      <c r="A8" s="1181"/>
      <c r="B8" s="1050"/>
      <c r="C8" s="1181" t="str">
        <f>IF('Names of Bidder'!D11=0, "", 'Names of Bidder'!D11)</f>
        <v/>
      </c>
      <c r="D8" s="1047"/>
      <c r="E8" s="1047"/>
      <c r="F8" s="1050"/>
      <c r="G8" s="1050"/>
      <c r="H8" s="1181"/>
      <c r="I8" s="1051"/>
      <c r="M8" s="1045" t="s">
        <v>282</v>
      </c>
      <c r="O8" s="1253"/>
      <c r="Z8" s="1052"/>
      <c r="AA8" s="1053"/>
      <c r="AB8" s="1038"/>
      <c r="AC8" s="1054"/>
    </row>
    <row r="9" spans="1:38" ht="24.75" customHeight="1">
      <c r="A9" s="1181"/>
      <c r="B9" s="1050"/>
      <c r="C9" s="1459" t="str">
        <f>IF('Names of Bidder'!D12=0, "", 'Names of Bidder'!D12)</f>
        <v/>
      </c>
      <c r="D9" s="1459"/>
      <c r="E9" s="1459"/>
      <c r="F9" s="1050"/>
      <c r="G9" s="1050"/>
      <c r="H9" s="1181"/>
      <c r="I9" s="1051"/>
      <c r="M9" s="1045" t="s">
        <v>403</v>
      </c>
      <c r="O9" s="1253"/>
      <c r="AH9" s="1433"/>
      <c r="AI9" s="1433"/>
    </row>
    <row r="10" spans="1:38" ht="23.25" customHeight="1">
      <c r="A10" s="1453" t="s">
        <v>567</v>
      </c>
      <c r="B10" s="1454"/>
      <c r="C10" s="1454"/>
      <c r="D10" s="1454"/>
      <c r="E10" s="1454"/>
      <c r="F10" s="1454"/>
      <c r="G10" s="1454"/>
      <c r="H10" s="1454"/>
      <c r="I10" s="1454"/>
      <c r="J10" s="1454"/>
      <c r="K10" s="1454"/>
      <c r="L10" s="1454"/>
      <c r="M10" s="1454"/>
      <c r="N10" s="1454"/>
      <c r="O10" s="1455"/>
      <c r="P10" s="1056"/>
      <c r="Q10" s="1056"/>
      <c r="R10" s="1056"/>
      <c r="S10" s="1056"/>
      <c r="T10" s="1057"/>
      <c r="U10" s="1058"/>
      <c r="V10" s="1058"/>
      <c r="W10" s="1058"/>
      <c r="X10" s="1058"/>
      <c r="AB10" s="1031"/>
      <c r="AF10" s="1032" t="s">
        <v>425</v>
      </c>
      <c r="AJ10" s="1055"/>
    </row>
    <row r="11" spans="1:38">
      <c r="M11" s="1025"/>
      <c r="N11" s="1252"/>
      <c r="O11" s="1059" t="s">
        <v>275</v>
      </c>
      <c r="AA11" s="1439"/>
      <c r="AB11" s="1439"/>
      <c r="AD11" s="1440"/>
      <c r="AE11" s="1440"/>
      <c r="AF11" s="1032" t="s">
        <v>72</v>
      </c>
      <c r="AH11" s="1433"/>
      <c r="AI11" s="1433"/>
    </row>
    <row r="12" spans="1:38" ht="135" customHeight="1">
      <c r="A12" s="986" t="s">
        <v>362</v>
      </c>
      <c r="B12" s="986" t="s">
        <v>514</v>
      </c>
      <c r="C12" s="986" t="s">
        <v>515</v>
      </c>
      <c r="D12" s="986" t="s">
        <v>516</v>
      </c>
      <c r="E12" s="986" t="s">
        <v>517</v>
      </c>
      <c r="F12" s="986" t="s">
        <v>486</v>
      </c>
      <c r="G12" s="986" t="s">
        <v>533</v>
      </c>
      <c r="H12" s="986" t="s">
        <v>487</v>
      </c>
      <c r="I12" s="987" t="s">
        <v>604</v>
      </c>
      <c r="J12" s="986" t="s">
        <v>392</v>
      </c>
      <c r="K12" s="988" t="s">
        <v>354</v>
      </c>
      <c r="L12" s="988" t="s">
        <v>363</v>
      </c>
      <c r="M12" s="986" t="s">
        <v>507</v>
      </c>
      <c r="N12" s="1254" t="s">
        <v>508</v>
      </c>
      <c r="O12" s="1254" t="s">
        <v>509</v>
      </c>
      <c r="AA12" s="1060"/>
      <c r="AB12" s="1060"/>
      <c r="AD12" s="1060"/>
      <c r="AE12" s="1060"/>
    </row>
    <row r="13" spans="1:38" ht="26.25" customHeight="1">
      <c r="A13" s="988">
        <v>1</v>
      </c>
      <c r="B13" s="988">
        <v>2</v>
      </c>
      <c r="C13" s="988">
        <v>3</v>
      </c>
      <c r="D13" s="988">
        <v>4</v>
      </c>
      <c r="E13" s="988">
        <v>5</v>
      </c>
      <c r="F13" s="988">
        <v>6</v>
      </c>
      <c r="G13" s="988">
        <v>7</v>
      </c>
      <c r="H13" s="988">
        <v>8</v>
      </c>
      <c r="I13" s="988">
        <v>9</v>
      </c>
      <c r="J13" s="986">
        <v>10</v>
      </c>
      <c r="K13" s="988">
        <v>11</v>
      </c>
      <c r="L13" s="988">
        <v>12</v>
      </c>
      <c r="M13" s="988">
        <v>13</v>
      </c>
      <c r="N13" s="1255" t="s">
        <v>518</v>
      </c>
      <c r="O13" s="1255">
        <v>15</v>
      </c>
      <c r="AA13" s="1061"/>
      <c r="AB13" s="1061"/>
      <c r="AD13" s="1061"/>
      <c r="AE13" s="1061"/>
    </row>
    <row r="14" spans="1:38" s="1065" customFormat="1" ht="26.25" customHeight="1">
      <c r="A14" s="1234" t="s">
        <v>608</v>
      </c>
      <c r="B14" s="1235" t="s">
        <v>640</v>
      </c>
      <c r="C14" s="1249"/>
      <c r="D14" s="1236"/>
      <c r="E14" s="1236"/>
      <c r="F14" s="1236"/>
      <c r="G14" s="1237"/>
      <c r="H14" s="1251"/>
      <c r="I14" s="1237"/>
      <c r="J14" s="1238"/>
      <c r="K14" s="1239"/>
      <c r="L14" s="1234"/>
      <c r="M14" s="1239"/>
      <c r="N14" s="1256"/>
      <c r="O14" s="1257"/>
      <c r="P14" s="1062"/>
      <c r="Q14" s="989" t="s">
        <v>494</v>
      </c>
      <c r="R14" s="989"/>
      <c r="S14" s="989" t="s">
        <v>495</v>
      </c>
      <c r="T14" s="1062"/>
      <c r="U14" s="1063"/>
      <c r="V14" s="1062"/>
      <c r="W14" s="1064"/>
      <c r="X14" s="1062"/>
      <c r="Y14" s="1062"/>
      <c r="Z14" s="1062"/>
    </row>
    <row r="15" spans="1:38" s="1000" customFormat="1" ht="37.5" customHeight="1">
      <c r="A15" s="1225">
        <v>1</v>
      </c>
      <c r="B15" s="990">
        <v>7000014955</v>
      </c>
      <c r="C15" s="1173">
        <v>10</v>
      </c>
      <c r="D15" s="990" t="s">
        <v>641</v>
      </c>
      <c r="E15" s="990">
        <v>1000001671</v>
      </c>
      <c r="F15" s="990">
        <v>85352912</v>
      </c>
      <c r="G15" s="991"/>
      <c r="H15" s="1173">
        <v>18</v>
      </c>
      <c r="I15" s="992" t="s">
        <v>606</v>
      </c>
      <c r="J15" s="995" t="s">
        <v>702</v>
      </c>
      <c r="K15" s="990" t="s">
        <v>575</v>
      </c>
      <c r="L15" s="990">
        <v>1</v>
      </c>
      <c r="M15" s="993"/>
      <c r="N15" s="1258" t="str">
        <f t="shared" ref="N15" si="0">IF(M15=0, "Included",IF(ISERROR(L15*M15), M15, L15*M15))</f>
        <v>Included</v>
      </c>
      <c r="O15" s="1259">
        <f t="shared" ref="O15" si="1">S15</f>
        <v>0</v>
      </c>
      <c r="P15" s="1066"/>
      <c r="Q15" s="1067">
        <f t="shared" ref="Q15" si="2">IF(N15="Included",0,N15)</f>
        <v>0</v>
      </c>
      <c r="R15" s="1067">
        <f>IF(OR(I15="",I15="Confirmed"),H15,I15)</f>
        <v>18</v>
      </c>
      <c r="S15" s="1068">
        <f>IF(ISERROR(Q15*R15%),0,Q15*R15%)</f>
        <v>0</v>
      </c>
      <c r="T15" s="1066"/>
      <c r="U15" s="1069"/>
      <c r="V15" s="1066"/>
      <c r="W15" s="1070"/>
      <c r="X15" s="1066"/>
      <c r="Y15" s="1066"/>
      <c r="Z15" s="1066"/>
    </row>
    <row r="16" spans="1:38" s="1000" customFormat="1" ht="37.5" customHeight="1">
      <c r="A16" s="1225">
        <v>2</v>
      </c>
      <c r="B16" s="990">
        <v>7000014955</v>
      </c>
      <c r="C16" s="1173">
        <v>20</v>
      </c>
      <c r="D16" s="990" t="s">
        <v>641</v>
      </c>
      <c r="E16" s="990">
        <v>1000001681</v>
      </c>
      <c r="F16" s="990">
        <v>85359090</v>
      </c>
      <c r="G16" s="991"/>
      <c r="H16" s="1173">
        <v>18</v>
      </c>
      <c r="I16" s="992" t="s">
        <v>606</v>
      </c>
      <c r="J16" s="995" t="s">
        <v>703</v>
      </c>
      <c r="K16" s="990" t="s">
        <v>575</v>
      </c>
      <c r="L16" s="990">
        <v>3</v>
      </c>
      <c r="M16" s="993"/>
      <c r="N16" s="1258" t="str">
        <f t="shared" ref="N16:N79" si="3">IF(M16=0, "Included",IF(ISERROR(L16*M16), M16, L16*M16))</f>
        <v>Included</v>
      </c>
      <c r="O16" s="1259">
        <f t="shared" ref="O16:O79" si="4">S16</f>
        <v>0</v>
      </c>
      <c r="P16" s="1066"/>
      <c r="Q16" s="1067">
        <f t="shared" ref="Q16:Q79" si="5">IF(N16="Included",0,N16)</f>
        <v>0</v>
      </c>
      <c r="R16" s="1067">
        <f t="shared" ref="R16:R79" si="6">IF(OR(I16="",I16="Confirmed"),H16,I16)</f>
        <v>18</v>
      </c>
      <c r="S16" s="1068">
        <f t="shared" ref="S16:S79" si="7">IF(ISERROR(Q16*R16%),0,Q16*R16%)</f>
        <v>0</v>
      </c>
      <c r="T16" s="1066"/>
      <c r="U16" s="1069"/>
      <c r="V16" s="1066"/>
      <c r="W16" s="1070"/>
      <c r="X16" s="1066"/>
      <c r="Y16" s="1066"/>
      <c r="Z16" s="1066"/>
    </row>
    <row r="17" spans="1:26" s="1000" customFormat="1" ht="37.5" customHeight="1">
      <c r="A17" s="1225">
        <v>3</v>
      </c>
      <c r="B17" s="990">
        <v>7000014955</v>
      </c>
      <c r="C17" s="1173">
        <v>30</v>
      </c>
      <c r="D17" s="990" t="s">
        <v>641</v>
      </c>
      <c r="E17" s="990">
        <v>1000001772</v>
      </c>
      <c r="F17" s="990">
        <v>85359090</v>
      </c>
      <c r="G17" s="991"/>
      <c r="H17" s="1173">
        <v>18</v>
      </c>
      <c r="I17" s="992" t="s">
        <v>606</v>
      </c>
      <c r="J17" s="995" t="s">
        <v>704</v>
      </c>
      <c r="K17" s="990" t="s">
        <v>575</v>
      </c>
      <c r="L17" s="990">
        <v>3</v>
      </c>
      <c r="M17" s="993"/>
      <c r="N17" s="1258" t="str">
        <f t="shared" si="3"/>
        <v>Included</v>
      </c>
      <c r="O17" s="1259">
        <f t="shared" si="4"/>
        <v>0</v>
      </c>
      <c r="P17" s="1066"/>
      <c r="Q17" s="1067">
        <f t="shared" si="5"/>
        <v>0</v>
      </c>
      <c r="R17" s="1067">
        <f t="shared" si="6"/>
        <v>18</v>
      </c>
      <c r="S17" s="1068">
        <f t="shared" si="7"/>
        <v>0</v>
      </c>
      <c r="T17" s="1066"/>
      <c r="U17" s="1069"/>
      <c r="V17" s="1066"/>
      <c r="W17" s="1070"/>
      <c r="X17" s="1066"/>
      <c r="Y17" s="1066"/>
      <c r="Z17" s="1066"/>
    </row>
    <row r="18" spans="1:26" s="1000" customFormat="1" ht="37.5" customHeight="1">
      <c r="A18" s="1225">
        <v>4</v>
      </c>
      <c r="B18" s="990">
        <v>7000014955</v>
      </c>
      <c r="C18" s="1173">
        <v>40</v>
      </c>
      <c r="D18" s="990" t="s">
        <v>641</v>
      </c>
      <c r="E18" s="990">
        <v>1000001673</v>
      </c>
      <c r="F18" s="990">
        <v>85353090</v>
      </c>
      <c r="G18" s="991"/>
      <c r="H18" s="1173">
        <v>18</v>
      </c>
      <c r="I18" s="992" t="s">
        <v>606</v>
      </c>
      <c r="J18" s="995" t="s">
        <v>705</v>
      </c>
      <c r="K18" s="990" t="s">
        <v>575</v>
      </c>
      <c r="L18" s="990">
        <v>1</v>
      </c>
      <c r="M18" s="993"/>
      <c r="N18" s="1258" t="str">
        <f t="shared" si="3"/>
        <v>Included</v>
      </c>
      <c r="O18" s="1259">
        <f t="shared" si="4"/>
        <v>0</v>
      </c>
      <c r="P18" s="1066"/>
      <c r="Q18" s="1067">
        <f t="shared" si="5"/>
        <v>0</v>
      </c>
      <c r="R18" s="1067">
        <f t="shared" si="6"/>
        <v>18</v>
      </c>
      <c r="S18" s="1068">
        <f t="shared" si="7"/>
        <v>0</v>
      </c>
      <c r="T18" s="1066"/>
      <c r="U18" s="1069"/>
      <c r="V18" s="1066"/>
      <c r="W18" s="1070"/>
      <c r="X18" s="1066"/>
      <c r="Y18" s="1066"/>
      <c r="Z18" s="1066"/>
    </row>
    <row r="19" spans="1:26" s="1000" customFormat="1" ht="37.5" customHeight="1">
      <c r="A19" s="1225">
        <v>5</v>
      </c>
      <c r="B19" s="990">
        <v>7000014955</v>
      </c>
      <c r="C19" s="1173">
        <v>50</v>
      </c>
      <c r="D19" s="990" t="s">
        <v>641</v>
      </c>
      <c r="E19" s="990">
        <v>1000001674</v>
      </c>
      <c r="F19" s="990">
        <v>85353090</v>
      </c>
      <c r="G19" s="991"/>
      <c r="H19" s="1173">
        <v>18</v>
      </c>
      <c r="I19" s="992" t="s">
        <v>606</v>
      </c>
      <c r="J19" s="995" t="s">
        <v>706</v>
      </c>
      <c r="K19" s="990" t="s">
        <v>575</v>
      </c>
      <c r="L19" s="990">
        <v>1</v>
      </c>
      <c r="M19" s="993"/>
      <c r="N19" s="1258" t="str">
        <f t="shared" si="3"/>
        <v>Included</v>
      </c>
      <c r="O19" s="1259">
        <f t="shared" si="4"/>
        <v>0</v>
      </c>
      <c r="P19" s="1066"/>
      <c r="Q19" s="1067">
        <f t="shared" si="5"/>
        <v>0</v>
      </c>
      <c r="R19" s="1067">
        <f t="shared" si="6"/>
        <v>18</v>
      </c>
      <c r="S19" s="1068">
        <f t="shared" si="7"/>
        <v>0</v>
      </c>
      <c r="T19" s="1066"/>
      <c r="U19" s="1069"/>
      <c r="V19" s="1066"/>
      <c r="W19" s="1070"/>
      <c r="X19" s="1066"/>
      <c r="Y19" s="1066"/>
      <c r="Z19" s="1066"/>
    </row>
    <row r="20" spans="1:26" s="1000" customFormat="1" ht="37.5" customHeight="1">
      <c r="A20" s="1225">
        <v>6</v>
      </c>
      <c r="B20" s="990">
        <v>7000014955</v>
      </c>
      <c r="C20" s="1173">
        <v>60</v>
      </c>
      <c r="D20" s="990" t="s">
        <v>641</v>
      </c>
      <c r="E20" s="990">
        <v>1000001794</v>
      </c>
      <c r="F20" s="990">
        <v>85353090</v>
      </c>
      <c r="G20" s="991"/>
      <c r="H20" s="1173">
        <v>18</v>
      </c>
      <c r="I20" s="992" t="s">
        <v>606</v>
      </c>
      <c r="J20" s="995" t="s">
        <v>707</v>
      </c>
      <c r="K20" s="990" t="s">
        <v>575</v>
      </c>
      <c r="L20" s="990">
        <v>2</v>
      </c>
      <c r="M20" s="993"/>
      <c r="N20" s="1258" t="str">
        <f t="shared" si="3"/>
        <v>Included</v>
      </c>
      <c r="O20" s="1259">
        <f t="shared" si="4"/>
        <v>0</v>
      </c>
      <c r="P20" s="1066"/>
      <c r="Q20" s="1067">
        <f t="shared" si="5"/>
        <v>0</v>
      </c>
      <c r="R20" s="1067">
        <f t="shared" si="6"/>
        <v>18</v>
      </c>
      <c r="S20" s="1068">
        <f t="shared" si="7"/>
        <v>0</v>
      </c>
      <c r="T20" s="1066"/>
      <c r="U20" s="1069"/>
      <c r="V20" s="1066"/>
      <c r="W20" s="1070"/>
      <c r="X20" s="1066"/>
      <c r="Y20" s="1066"/>
      <c r="Z20" s="1066"/>
    </row>
    <row r="21" spans="1:26" s="1000" customFormat="1" ht="37.5" customHeight="1">
      <c r="A21" s="1225">
        <v>7</v>
      </c>
      <c r="B21" s="990">
        <v>7000014955</v>
      </c>
      <c r="C21" s="1173">
        <v>70</v>
      </c>
      <c r="D21" s="990" t="s">
        <v>641</v>
      </c>
      <c r="E21" s="990">
        <v>1000001695</v>
      </c>
      <c r="F21" s="990">
        <v>85462040</v>
      </c>
      <c r="G21" s="991"/>
      <c r="H21" s="1173">
        <v>18</v>
      </c>
      <c r="I21" s="992" t="s">
        <v>606</v>
      </c>
      <c r="J21" s="995" t="s">
        <v>708</v>
      </c>
      <c r="K21" s="990" t="s">
        <v>575</v>
      </c>
      <c r="L21" s="990">
        <v>14</v>
      </c>
      <c r="M21" s="993"/>
      <c r="N21" s="1258" t="str">
        <f t="shared" si="3"/>
        <v>Included</v>
      </c>
      <c r="O21" s="1259">
        <f t="shared" si="4"/>
        <v>0</v>
      </c>
      <c r="P21" s="1066"/>
      <c r="Q21" s="1067">
        <f t="shared" si="5"/>
        <v>0</v>
      </c>
      <c r="R21" s="1067">
        <f t="shared" si="6"/>
        <v>18</v>
      </c>
      <c r="S21" s="1068">
        <f t="shared" si="7"/>
        <v>0</v>
      </c>
      <c r="T21" s="1066"/>
      <c r="U21" s="1069"/>
      <c r="V21" s="1066"/>
      <c r="W21" s="1070"/>
      <c r="X21" s="1066"/>
      <c r="Y21" s="1066"/>
      <c r="Z21" s="1066"/>
    </row>
    <row r="22" spans="1:26" s="1000" customFormat="1" ht="37.5" customHeight="1">
      <c r="A22" s="1225">
        <v>8</v>
      </c>
      <c r="B22" s="990">
        <v>7000014955</v>
      </c>
      <c r="C22" s="1173">
        <v>80</v>
      </c>
      <c r="D22" s="990" t="s">
        <v>641</v>
      </c>
      <c r="E22" s="990">
        <v>1000020381</v>
      </c>
      <c r="F22" s="990">
        <v>85354010</v>
      </c>
      <c r="G22" s="991"/>
      <c r="H22" s="1173">
        <v>18</v>
      </c>
      <c r="I22" s="992" t="s">
        <v>606</v>
      </c>
      <c r="J22" s="995" t="s">
        <v>709</v>
      </c>
      <c r="K22" s="990" t="s">
        <v>575</v>
      </c>
      <c r="L22" s="990">
        <v>3</v>
      </c>
      <c r="M22" s="993"/>
      <c r="N22" s="1258" t="str">
        <f t="shared" si="3"/>
        <v>Included</v>
      </c>
      <c r="O22" s="1259">
        <f t="shared" si="4"/>
        <v>0</v>
      </c>
      <c r="P22" s="1066"/>
      <c r="Q22" s="1067">
        <f t="shared" si="5"/>
        <v>0</v>
      </c>
      <c r="R22" s="1067">
        <f t="shared" si="6"/>
        <v>18</v>
      </c>
      <c r="S22" s="1068">
        <f t="shared" si="7"/>
        <v>0</v>
      </c>
      <c r="T22" s="1066"/>
      <c r="U22" s="1069"/>
      <c r="V22" s="1066"/>
      <c r="W22" s="1070"/>
      <c r="X22" s="1066"/>
      <c r="Y22" s="1066"/>
      <c r="Z22" s="1066"/>
    </row>
    <row r="23" spans="1:26" s="1000" customFormat="1" ht="37.5" customHeight="1">
      <c r="A23" s="1225">
        <v>9</v>
      </c>
      <c r="B23" s="990">
        <v>7000014955</v>
      </c>
      <c r="C23" s="1173">
        <v>90</v>
      </c>
      <c r="D23" s="990" t="s">
        <v>642</v>
      </c>
      <c r="E23" s="990">
        <v>1000001330</v>
      </c>
      <c r="F23" s="990">
        <v>85371000</v>
      </c>
      <c r="G23" s="991"/>
      <c r="H23" s="1173">
        <v>18</v>
      </c>
      <c r="I23" s="992" t="s">
        <v>606</v>
      </c>
      <c r="J23" s="995" t="s">
        <v>710</v>
      </c>
      <c r="K23" s="990" t="s">
        <v>575</v>
      </c>
      <c r="L23" s="990">
        <v>1</v>
      </c>
      <c r="M23" s="993"/>
      <c r="N23" s="1258" t="str">
        <f t="shared" si="3"/>
        <v>Included</v>
      </c>
      <c r="O23" s="1259">
        <f t="shared" si="4"/>
        <v>0</v>
      </c>
      <c r="P23" s="1066"/>
      <c r="Q23" s="1067">
        <f t="shared" si="5"/>
        <v>0</v>
      </c>
      <c r="R23" s="1067">
        <f t="shared" si="6"/>
        <v>18</v>
      </c>
      <c r="S23" s="1068">
        <f t="shared" si="7"/>
        <v>0</v>
      </c>
      <c r="T23" s="1066"/>
      <c r="U23" s="1069"/>
      <c r="V23" s="1066"/>
      <c r="W23" s="1070"/>
      <c r="X23" s="1066"/>
      <c r="Y23" s="1066"/>
      <c r="Z23" s="1066"/>
    </row>
    <row r="24" spans="1:26" s="1000" customFormat="1" ht="37.5" customHeight="1">
      <c r="A24" s="1225">
        <v>10</v>
      </c>
      <c r="B24" s="990">
        <v>7000014955</v>
      </c>
      <c r="C24" s="1173">
        <v>100</v>
      </c>
      <c r="D24" s="990" t="s">
        <v>642</v>
      </c>
      <c r="E24" s="990">
        <v>1000001170</v>
      </c>
      <c r="F24" s="990">
        <v>85371000</v>
      </c>
      <c r="G24" s="991"/>
      <c r="H24" s="1173">
        <v>18</v>
      </c>
      <c r="I24" s="992" t="s">
        <v>606</v>
      </c>
      <c r="J24" s="995" t="s">
        <v>711</v>
      </c>
      <c r="K24" s="990" t="s">
        <v>575</v>
      </c>
      <c r="L24" s="990">
        <v>1</v>
      </c>
      <c r="M24" s="993"/>
      <c r="N24" s="1258" t="str">
        <f t="shared" si="3"/>
        <v>Included</v>
      </c>
      <c r="O24" s="1259">
        <f t="shared" si="4"/>
        <v>0</v>
      </c>
      <c r="P24" s="1066"/>
      <c r="Q24" s="1067">
        <f t="shared" si="5"/>
        <v>0</v>
      </c>
      <c r="R24" s="1067">
        <f t="shared" si="6"/>
        <v>18</v>
      </c>
      <c r="S24" s="1068">
        <f t="shared" si="7"/>
        <v>0</v>
      </c>
      <c r="T24" s="1066"/>
      <c r="U24" s="1069"/>
      <c r="V24" s="1066"/>
      <c r="W24" s="1070"/>
      <c r="X24" s="1066"/>
      <c r="Y24" s="1066"/>
      <c r="Z24" s="1066"/>
    </row>
    <row r="25" spans="1:26" s="1000" customFormat="1" ht="37.5" customHeight="1">
      <c r="A25" s="1225">
        <v>11</v>
      </c>
      <c r="B25" s="990">
        <v>7000014955</v>
      </c>
      <c r="C25" s="1173">
        <v>110</v>
      </c>
      <c r="D25" s="990" t="s">
        <v>642</v>
      </c>
      <c r="E25" s="990">
        <v>1000006842</v>
      </c>
      <c r="F25" s="990">
        <v>85371000</v>
      </c>
      <c r="G25" s="991"/>
      <c r="H25" s="1173">
        <v>18</v>
      </c>
      <c r="I25" s="992" t="s">
        <v>606</v>
      </c>
      <c r="J25" s="995" t="s">
        <v>712</v>
      </c>
      <c r="K25" s="990" t="s">
        <v>576</v>
      </c>
      <c r="L25" s="990">
        <v>1</v>
      </c>
      <c r="M25" s="993"/>
      <c r="N25" s="1258" t="str">
        <f t="shared" si="3"/>
        <v>Included</v>
      </c>
      <c r="O25" s="1259">
        <f t="shared" si="4"/>
        <v>0</v>
      </c>
      <c r="P25" s="1066"/>
      <c r="Q25" s="1067">
        <f t="shared" si="5"/>
        <v>0</v>
      </c>
      <c r="R25" s="1067">
        <f t="shared" si="6"/>
        <v>18</v>
      </c>
      <c r="S25" s="1068">
        <f t="shared" si="7"/>
        <v>0</v>
      </c>
      <c r="T25" s="1066"/>
      <c r="U25" s="1069"/>
      <c r="V25" s="1066"/>
      <c r="W25" s="1070"/>
      <c r="X25" s="1066"/>
      <c r="Y25" s="1066"/>
      <c r="Z25" s="1066"/>
    </row>
    <row r="26" spans="1:26" s="1000" customFormat="1" ht="37.5" customHeight="1">
      <c r="A26" s="1225">
        <v>12</v>
      </c>
      <c r="B26" s="990">
        <v>7000014955</v>
      </c>
      <c r="C26" s="1173">
        <v>120</v>
      </c>
      <c r="D26" s="990" t="s">
        <v>642</v>
      </c>
      <c r="E26" s="990">
        <v>1000025391</v>
      </c>
      <c r="F26" s="990">
        <v>82032000</v>
      </c>
      <c r="G26" s="991"/>
      <c r="H26" s="1173">
        <v>18</v>
      </c>
      <c r="I26" s="992" t="s">
        <v>606</v>
      </c>
      <c r="J26" s="995" t="s">
        <v>713</v>
      </c>
      <c r="K26" s="990" t="s">
        <v>575</v>
      </c>
      <c r="L26" s="990">
        <v>1</v>
      </c>
      <c r="M26" s="993"/>
      <c r="N26" s="1258" t="str">
        <f t="shared" si="3"/>
        <v>Included</v>
      </c>
      <c r="O26" s="1259">
        <f t="shared" si="4"/>
        <v>0</v>
      </c>
      <c r="P26" s="1066"/>
      <c r="Q26" s="1067">
        <f t="shared" si="5"/>
        <v>0</v>
      </c>
      <c r="R26" s="1067">
        <f t="shared" si="6"/>
        <v>18</v>
      </c>
      <c r="S26" s="1068">
        <f t="shared" si="7"/>
        <v>0</v>
      </c>
      <c r="T26" s="1066"/>
      <c r="U26" s="1069"/>
      <c r="V26" s="1066"/>
      <c r="W26" s="1070"/>
      <c r="X26" s="1066"/>
      <c r="Y26" s="1066"/>
      <c r="Z26" s="1066"/>
    </row>
    <row r="27" spans="1:26" s="1000" customFormat="1" ht="37.5" customHeight="1">
      <c r="A27" s="1225">
        <v>13</v>
      </c>
      <c r="B27" s="990">
        <v>7000014955</v>
      </c>
      <c r="C27" s="1173">
        <v>130</v>
      </c>
      <c r="D27" s="990" t="s">
        <v>642</v>
      </c>
      <c r="E27" s="990">
        <v>1000001333</v>
      </c>
      <c r="F27" s="990">
        <v>85371000</v>
      </c>
      <c r="G27" s="991"/>
      <c r="H27" s="1173">
        <v>18</v>
      </c>
      <c r="I27" s="992" t="s">
        <v>606</v>
      </c>
      <c r="J27" s="995" t="s">
        <v>714</v>
      </c>
      <c r="K27" s="990" t="s">
        <v>575</v>
      </c>
      <c r="L27" s="990">
        <v>1</v>
      </c>
      <c r="M27" s="993"/>
      <c r="N27" s="1258" t="str">
        <f t="shared" si="3"/>
        <v>Included</v>
      </c>
      <c r="O27" s="1259">
        <f t="shared" si="4"/>
        <v>0</v>
      </c>
      <c r="P27" s="1066"/>
      <c r="Q27" s="1067">
        <f t="shared" si="5"/>
        <v>0</v>
      </c>
      <c r="R27" s="1067">
        <f t="shared" si="6"/>
        <v>18</v>
      </c>
      <c r="S27" s="1068">
        <f t="shared" si="7"/>
        <v>0</v>
      </c>
      <c r="T27" s="1066"/>
      <c r="U27" s="1069"/>
      <c r="V27" s="1066"/>
      <c r="W27" s="1070"/>
      <c r="X27" s="1066"/>
      <c r="Y27" s="1066"/>
      <c r="Z27" s="1066"/>
    </row>
    <row r="28" spans="1:26" s="1000" customFormat="1" ht="37.5" customHeight="1">
      <c r="A28" s="1225">
        <v>14</v>
      </c>
      <c r="B28" s="990">
        <v>7000014955</v>
      </c>
      <c r="C28" s="1173">
        <v>140</v>
      </c>
      <c r="D28" s="990" t="s">
        <v>643</v>
      </c>
      <c r="E28" s="990">
        <v>1000011261</v>
      </c>
      <c r="F28" s="990">
        <v>72169990</v>
      </c>
      <c r="G28" s="991"/>
      <c r="H28" s="1173">
        <v>18</v>
      </c>
      <c r="I28" s="992" t="s">
        <v>606</v>
      </c>
      <c r="J28" s="995" t="s">
        <v>715</v>
      </c>
      <c r="K28" s="990" t="s">
        <v>576</v>
      </c>
      <c r="L28" s="990">
        <v>1</v>
      </c>
      <c r="M28" s="993"/>
      <c r="N28" s="1258" t="str">
        <f t="shared" si="3"/>
        <v>Included</v>
      </c>
      <c r="O28" s="1259">
        <f t="shared" si="4"/>
        <v>0</v>
      </c>
      <c r="P28" s="1066"/>
      <c r="Q28" s="1067">
        <f t="shared" si="5"/>
        <v>0</v>
      </c>
      <c r="R28" s="1067">
        <f t="shared" si="6"/>
        <v>18</v>
      </c>
      <c r="S28" s="1068">
        <f t="shared" si="7"/>
        <v>0</v>
      </c>
      <c r="T28" s="1066"/>
      <c r="U28" s="1069"/>
      <c r="V28" s="1066"/>
      <c r="W28" s="1070"/>
      <c r="X28" s="1066"/>
      <c r="Y28" s="1066"/>
      <c r="Z28" s="1066"/>
    </row>
    <row r="29" spans="1:26" s="1000" customFormat="1" ht="48" customHeight="1">
      <c r="A29" s="1225">
        <v>15</v>
      </c>
      <c r="B29" s="990">
        <v>7000014955</v>
      </c>
      <c r="C29" s="1173">
        <v>150</v>
      </c>
      <c r="D29" s="990" t="s">
        <v>643</v>
      </c>
      <c r="E29" s="990">
        <v>1000055974</v>
      </c>
      <c r="F29" s="990">
        <v>72169990</v>
      </c>
      <c r="G29" s="991"/>
      <c r="H29" s="1173">
        <v>18</v>
      </c>
      <c r="I29" s="992" t="s">
        <v>606</v>
      </c>
      <c r="J29" s="995" t="s">
        <v>716</v>
      </c>
      <c r="K29" s="990" t="s">
        <v>575</v>
      </c>
      <c r="L29" s="990">
        <v>3</v>
      </c>
      <c r="M29" s="993"/>
      <c r="N29" s="1258" t="str">
        <f t="shared" si="3"/>
        <v>Included</v>
      </c>
      <c r="O29" s="1259">
        <f t="shared" si="4"/>
        <v>0</v>
      </c>
      <c r="P29" s="1066"/>
      <c r="Q29" s="1067">
        <f t="shared" si="5"/>
        <v>0</v>
      </c>
      <c r="R29" s="1067">
        <f t="shared" si="6"/>
        <v>18</v>
      </c>
      <c r="S29" s="1068">
        <f t="shared" si="7"/>
        <v>0</v>
      </c>
      <c r="T29" s="1066"/>
      <c r="U29" s="1069"/>
      <c r="V29" s="1066"/>
      <c r="W29" s="1070"/>
      <c r="X29" s="1066"/>
      <c r="Y29" s="1066"/>
      <c r="Z29" s="1066"/>
    </row>
    <row r="30" spans="1:26" s="1000" customFormat="1" ht="48" customHeight="1">
      <c r="A30" s="1225">
        <v>16</v>
      </c>
      <c r="B30" s="990">
        <v>7000014955</v>
      </c>
      <c r="C30" s="1173">
        <v>160</v>
      </c>
      <c r="D30" s="990" t="s">
        <v>643</v>
      </c>
      <c r="E30" s="990">
        <v>1000055982</v>
      </c>
      <c r="F30" s="990">
        <v>72169990</v>
      </c>
      <c r="G30" s="991"/>
      <c r="H30" s="1173">
        <v>18</v>
      </c>
      <c r="I30" s="992" t="s">
        <v>606</v>
      </c>
      <c r="J30" s="995" t="s">
        <v>717</v>
      </c>
      <c r="K30" s="990" t="s">
        <v>575</v>
      </c>
      <c r="L30" s="990">
        <v>3</v>
      </c>
      <c r="M30" s="993"/>
      <c r="N30" s="1258" t="str">
        <f t="shared" si="3"/>
        <v>Included</v>
      </c>
      <c r="O30" s="1259">
        <f t="shared" si="4"/>
        <v>0</v>
      </c>
      <c r="P30" s="1066"/>
      <c r="Q30" s="1067">
        <f t="shared" si="5"/>
        <v>0</v>
      </c>
      <c r="R30" s="1067">
        <f t="shared" si="6"/>
        <v>18</v>
      </c>
      <c r="S30" s="1068">
        <f t="shared" si="7"/>
        <v>0</v>
      </c>
      <c r="T30" s="1066"/>
      <c r="U30" s="1069"/>
      <c r="V30" s="1066"/>
      <c r="W30" s="1070"/>
      <c r="X30" s="1066"/>
      <c r="Y30" s="1066"/>
      <c r="Z30" s="1066"/>
    </row>
    <row r="31" spans="1:26" s="1000" customFormat="1" ht="57.75" customHeight="1">
      <c r="A31" s="1225">
        <v>17</v>
      </c>
      <c r="B31" s="990">
        <v>7000014955</v>
      </c>
      <c r="C31" s="1173">
        <v>170</v>
      </c>
      <c r="D31" s="990" t="s">
        <v>644</v>
      </c>
      <c r="E31" s="990">
        <v>1000020187</v>
      </c>
      <c r="F31" s="990">
        <v>73045930</v>
      </c>
      <c r="G31" s="991"/>
      <c r="H31" s="1173">
        <v>18</v>
      </c>
      <c r="I31" s="992" t="s">
        <v>606</v>
      </c>
      <c r="J31" s="995" t="s">
        <v>718</v>
      </c>
      <c r="K31" s="990" t="s">
        <v>575</v>
      </c>
      <c r="L31" s="990">
        <v>3</v>
      </c>
      <c r="M31" s="993"/>
      <c r="N31" s="1258" t="str">
        <f t="shared" si="3"/>
        <v>Included</v>
      </c>
      <c r="O31" s="1259">
        <f t="shared" si="4"/>
        <v>0</v>
      </c>
      <c r="P31" s="1066"/>
      <c r="Q31" s="1067">
        <f t="shared" si="5"/>
        <v>0</v>
      </c>
      <c r="R31" s="1067">
        <f t="shared" si="6"/>
        <v>18</v>
      </c>
      <c r="S31" s="1068">
        <f t="shared" si="7"/>
        <v>0</v>
      </c>
      <c r="T31" s="1066"/>
      <c r="U31" s="1069"/>
      <c r="V31" s="1066"/>
      <c r="W31" s="1070"/>
      <c r="X31" s="1066"/>
      <c r="Y31" s="1066"/>
      <c r="Z31" s="1066"/>
    </row>
    <row r="32" spans="1:26" s="1000" customFormat="1" ht="57.75" customHeight="1">
      <c r="A32" s="1225">
        <v>18</v>
      </c>
      <c r="B32" s="990">
        <v>7000014955</v>
      </c>
      <c r="C32" s="1173">
        <v>180</v>
      </c>
      <c r="D32" s="990" t="s">
        <v>644</v>
      </c>
      <c r="E32" s="990">
        <v>1000020188</v>
      </c>
      <c r="F32" s="990">
        <v>73045930</v>
      </c>
      <c r="G32" s="991"/>
      <c r="H32" s="1173">
        <v>18</v>
      </c>
      <c r="I32" s="992" t="s">
        <v>606</v>
      </c>
      <c r="J32" s="995" t="s">
        <v>719</v>
      </c>
      <c r="K32" s="990" t="s">
        <v>575</v>
      </c>
      <c r="L32" s="990">
        <v>3</v>
      </c>
      <c r="M32" s="993"/>
      <c r="N32" s="1258" t="str">
        <f t="shared" si="3"/>
        <v>Included</v>
      </c>
      <c r="O32" s="1259">
        <f t="shared" si="4"/>
        <v>0</v>
      </c>
      <c r="P32" s="1066"/>
      <c r="Q32" s="1067">
        <f t="shared" si="5"/>
        <v>0</v>
      </c>
      <c r="R32" s="1067">
        <f t="shared" si="6"/>
        <v>18</v>
      </c>
      <c r="S32" s="1068">
        <f t="shared" si="7"/>
        <v>0</v>
      </c>
      <c r="T32" s="1066"/>
      <c r="U32" s="1069"/>
      <c r="V32" s="1066"/>
      <c r="W32" s="1070"/>
      <c r="X32" s="1066"/>
      <c r="Y32" s="1066"/>
      <c r="Z32" s="1066"/>
    </row>
    <row r="33" spans="1:26" s="1000" customFormat="1" ht="57.75" customHeight="1">
      <c r="A33" s="1225">
        <v>19</v>
      </c>
      <c r="B33" s="990">
        <v>7000014955</v>
      </c>
      <c r="C33" s="1173">
        <v>190</v>
      </c>
      <c r="D33" s="990" t="s">
        <v>644</v>
      </c>
      <c r="E33" s="990">
        <v>1000020189</v>
      </c>
      <c r="F33" s="990">
        <v>73045930</v>
      </c>
      <c r="G33" s="991"/>
      <c r="H33" s="1173">
        <v>18</v>
      </c>
      <c r="I33" s="992" t="s">
        <v>606</v>
      </c>
      <c r="J33" s="995" t="s">
        <v>720</v>
      </c>
      <c r="K33" s="990" t="s">
        <v>575</v>
      </c>
      <c r="L33" s="990">
        <v>4</v>
      </c>
      <c r="M33" s="993"/>
      <c r="N33" s="1258" t="str">
        <f t="shared" si="3"/>
        <v>Included</v>
      </c>
      <c r="O33" s="1259">
        <f t="shared" si="4"/>
        <v>0</v>
      </c>
      <c r="P33" s="1066"/>
      <c r="Q33" s="1067">
        <f t="shared" si="5"/>
        <v>0</v>
      </c>
      <c r="R33" s="1067">
        <f t="shared" si="6"/>
        <v>18</v>
      </c>
      <c r="S33" s="1068">
        <f t="shared" si="7"/>
        <v>0</v>
      </c>
      <c r="T33" s="1066"/>
      <c r="U33" s="1069"/>
      <c r="V33" s="1066"/>
      <c r="W33" s="1070"/>
      <c r="X33" s="1066"/>
      <c r="Y33" s="1066"/>
      <c r="Z33" s="1066"/>
    </row>
    <row r="34" spans="1:26" s="1000" customFormat="1" ht="57.75" customHeight="1">
      <c r="A34" s="1225">
        <v>20</v>
      </c>
      <c r="B34" s="990">
        <v>7000014955</v>
      </c>
      <c r="C34" s="1173">
        <v>200</v>
      </c>
      <c r="D34" s="990" t="s">
        <v>644</v>
      </c>
      <c r="E34" s="990">
        <v>1000020190</v>
      </c>
      <c r="F34" s="990">
        <v>73045930</v>
      </c>
      <c r="G34" s="991"/>
      <c r="H34" s="1173">
        <v>18</v>
      </c>
      <c r="I34" s="992" t="s">
        <v>606</v>
      </c>
      <c r="J34" s="995" t="s">
        <v>721</v>
      </c>
      <c r="K34" s="990" t="s">
        <v>575</v>
      </c>
      <c r="L34" s="990">
        <v>3</v>
      </c>
      <c r="M34" s="993"/>
      <c r="N34" s="1258" t="str">
        <f t="shared" si="3"/>
        <v>Included</v>
      </c>
      <c r="O34" s="1259">
        <f t="shared" si="4"/>
        <v>0</v>
      </c>
      <c r="P34" s="1066"/>
      <c r="Q34" s="1067">
        <f t="shared" si="5"/>
        <v>0</v>
      </c>
      <c r="R34" s="1067">
        <f t="shared" si="6"/>
        <v>18</v>
      </c>
      <c r="S34" s="1068">
        <f t="shared" si="7"/>
        <v>0</v>
      </c>
      <c r="T34" s="1066"/>
      <c r="U34" s="1069"/>
      <c r="V34" s="1066"/>
      <c r="W34" s="1070"/>
      <c r="X34" s="1066"/>
      <c r="Y34" s="1066"/>
      <c r="Z34" s="1066"/>
    </row>
    <row r="35" spans="1:26" s="1000" customFormat="1" ht="48" customHeight="1">
      <c r="A35" s="1225">
        <v>21</v>
      </c>
      <c r="B35" s="990">
        <v>7000014955</v>
      </c>
      <c r="C35" s="1173">
        <v>210</v>
      </c>
      <c r="D35" s="990" t="s">
        <v>644</v>
      </c>
      <c r="E35" s="990">
        <v>1000017562</v>
      </c>
      <c r="F35" s="990">
        <v>73045930</v>
      </c>
      <c r="G35" s="991"/>
      <c r="H35" s="1173">
        <v>18</v>
      </c>
      <c r="I35" s="992" t="s">
        <v>606</v>
      </c>
      <c r="J35" s="995" t="s">
        <v>722</v>
      </c>
      <c r="K35" s="990" t="s">
        <v>575</v>
      </c>
      <c r="L35" s="990">
        <v>11</v>
      </c>
      <c r="M35" s="993"/>
      <c r="N35" s="1258" t="str">
        <f t="shared" si="3"/>
        <v>Included</v>
      </c>
      <c r="O35" s="1259">
        <f t="shared" si="4"/>
        <v>0</v>
      </c>
      <c r="P35" s="1066"/>
      <c r="Q35" s="1067">
        <f t="shared" si="5"/>
        <v>0</v>
      </c>
      <c r="R35" s="1067">
        <f t="shared" si="6"/>
        <v>18</v>
      </c>
      <c r="S35" s="1068">
        <f t="shared" si="7"/>
        <v>0</v>
      </c>
      <c r="T35" s="1066"/>
      <c r="U35" s="1069"/>
      <c r="V35" s="1066"/>
      <c r="W35" s="1070"/>
      <c r="X35" s="1066"/>
      <c r="Y35" s="1066"/>
      <c r="Z35" s="1066"/>
    </row>
    <row r="36" spans="1:26" s="1000" customFormat="1" ht="54" customHeight="1">
      <c r="A36" s="1225">
        <v>22</v>
      </c>
      <c r="B36" s="990">
        <v>7000014955</v>
      </c>
      <c r="C36" s="1173">
        <v>220</v>
      </c>
      <c r="D36" s="990" t="s">
        <v>644</v>
      </c>
      <c r="E36" s="990">
        <v>1000017565</v>
      </c>
      <c r="F36" s="990">
        <v>73045930</v>
      </c>
      <c r="G36" s="991"/>
      <c r="H36" s="1173">
        <v>18</v>
      </c>
      <c r="I36" s="992" t="s">
        <v>606</v>
      </c>
      <c r="J36" s="995" t="s">
        <v>723</v>
      </c>
      <c r="K36" s="990" t="s">
        <v>575</v>
      </c>
      <c r="L36" s="990">
        <v>3</v>
      </c>
      <c r="M36" s="993"/>
      <c r="N36" s="1258" t="str">
        <f t="shared" si="3"/>
        <v>Included</v>
      </c>
      <c r="O36" s="1259">
        <f t="shared" si="4"/>
        <v>0</v>
      </c>
      <c r="P36" s="1066"/>
      <c r="Q36" s="1067">
        <f t="shared" si="5"/>
        <v>0</v>
      </c>
      <c r="R36" s="1067">
        <f t="shared" si="6"/>
        <v>18</v>
      </c>
      <c r="S36" s="1068">
        <f t="shared" si="7"/>
        <v>0</v>
      </c>
      <c r="T36" s="1066"/>
      <c r="U36" s="1069"/>
      <c r="V36" s="1066"/>
      <c r="W36" s="1070"/>
      <c r="X36" s="1066"/>
      <c r="Y36" s="1066"/>
      <c r="Z36" s="1066"/>
    </row>
    <row r="37" spans="1:26" s="1000" customFormat="1" ht="37.5" customHeight="1">
      <c r="A37" s="1225">
        <v>23</v>
      </c>
      <c r="B37" s="990">
        <v>7000014955</v>
      </c>
      <c r="C37" s="1173">
        <v>230</v>
      </c>
      <c r="D37" s="990" t="s">
        <v>645</v>
      </c>
      <c r="E37" s="990">
        <v>1000020262</v>
      </c>
      <c r="F37" s="990">
        <v>94059900</v>
      </c>
      <c r="G37" s="991"/>
      <c r="H37" s="1173">
        <v>18</v>
      </c>
      <c r="I37" s="992" t="s">
        <v>606</v>
      </c>
      <c r="J37" s="995" t="s">
        <v>601</v>
      </c>
      <c r="K37" s="990" t="s">
        <v>575</v>
      </c>
      <c r="L37" s="990">
        <v>1</v>
      </c>
      <c r="M37" s="993"/>
      <c r="N37" s="1258" t="str">
        <f t="shared" si="3"/>
        <v>Included</v>
      </c>
      <c r="O37" s="1259">
        <f t="shared" si="4"/>
        <v>0</v>
      </c>
      <c r="P37" s="1066"/>
      <c r="Q37" s="1067">
        <f t="shared" si="5"/>
        <v>0</v>
      </c>
      <c r="R37" s="1067">
        <f t="shared" si="6"/>
        <v>18</v>
      </c>
      <c r="S37" s="1068">
        <f t="shared" si="7"/>
        <v>0</v>
      </c>
      <c r="T37" s="1066"/>
      <c r="U37" s="1069"/>
      <c r="V37" s="1066"/>
      <c r="W37" s="1070"/>
      <c r="X37" s="1066"/>
      <c r="Y37" s="1066"/>
      <c r="Z37" s="1066"/>
    </row>
    <row r="38" spans="1:26" s="1000" customFormat="1" ht="37.5" customHeight="1">
      <c r="A38" s="1225">
        <v>24</v>
      </c>
      <c r="B38" s="990">
        <v>7000014955</v>
      </c>
      <c r="C38" s="1173">
        <v>240</v>
      </c>
      <c r="D38" s="990" t="s">
        <v>645</v>
      </c>
      <c r="E38" s="990">
        <v>1000038325</v>
      </c>
      <c r="F38" s="990">
        <v>94059900</v>
      </c>
      <c r="G38" s="991"/>
      <c r="H38" s="1173">
        <v>18</v>
      </c>
      <c r="I38" s="992" t="s">
        <v>606</v>
      </c>
      <c r="J38" s="995" t="s">
        <v>584</v>
      </c>
      <c r="K38" s="990" t="s">
        <v>575</v>
      </c>
      <c r="L38" s="990">
        <v>6</v>
      </c>
      <c r="M38" s="993"/>
      <c r="N38" s="1258" t="str">
        <f t="shared" si="3"/>
        <v>Included</v>
      </c>
      <c r="O38" s="1259">
        <f t="shared" si="4"/>
        <v>0</v>
      </c>
      <c r="P38" s="1066"/>
      <c r="Q38" s="1067">
        <f t="shared" si="5"/>
        <v>0</v>
      </c>
      <c r="R38" s="1067">
        <f t="shared" si="6"/>
        <v>18</v>
      </c>
      <c r="S38" s="1068">
        <f t="shared" si="7"/>
        <v>0</v>
      </c>
      <c r="T38" s="1066"/>
      <c r="U38" s="1069"/>
      <c r="V38" s="1066"/>
      <c r="W38" s="1070"/>
      <c r="X38" s="1066"/>
      <c r="Y38" s="1066"/>
      <c r="Z38" s="1066"/>
    </row>
    <row r="39" spans="1:26" s="1000" customFormat="1" ht="37.5" customHeight="1">
      <c r="A39" s="1225">
        <v>25</v>
      </c>
      <c r="B39" s="990">
        <v>7000014955</v>
      </c>
      <c r="C39" s="1173">
        <v>250</v>
      </c>
      <c r="D39" s="990" t="s">
        <v>646</v>
      </c>
      <c r="E39" s="990">
        <v>1000000443</v>
      </c>
      <c r="F39" s="990">
        <v>85446020</v>
      </c>
      <c r="G39" s="991"/>
      <c r="H39" s="1173">
        <v>18</v>
      </c>
      <c r="I39" s="992" t="s">
        <v>606</v>
      </c>
      <c r="J39" s="995" t="s">
        <v>578</v>
      </c>
      <c r="K39" s="990" t="s">
        <v>579</v>
      </c>
      <c r="L39" s="990">
        <v>1</v>
      </c>
      <c r="M39" s="993"/>
      <c r="N39" s="1258" t="str">
        <f t="shared" si="3"/>
        <v>Included</v>
      </c>
      <c r="O39" s="1259">
        <f t="shared" si="4"/>
        <v>0</v>
      </c>
      <c r="P39" s="1066"/>
      <c r="Q39" s="1067">
        <f t="shared" si="5"/>
        <v>0</v>
      </c>
      <c r="R39" s="1067">
        <f t="shared" si="6"/>
        <v>18</v>
      </c>
      <c r="S39" s="1068">
        <f t="shared" si="7"/>
        <v>0</v>
      </c>
      <c r="T39" s="1066"/>
      <c r="U39" s="1069"/>
      <c r="V39" s="1066"/>
      <c r="W39" s="1070"/>
      <c r="X39" s="1066"/>
      <c r="Y39" s="1066"/>
      <c r="Z39" s="1066"/>
    </row>
    <row r="40" spans="1:26" s="1000" customFormat="1" ht="37.5" customHeight="1">
      <c r="A40" s="1225">
        <v>26</v>
      </c>
      <c r="B40" s="990">
        <v>7000014955</v>
      </c>
      <c r="C40" s="1173">
        <v>260</v>
      </c>
      <c r="D40" s="990" t="s">
        <v>646</v>
      </c>
      <c r="E40" s="990">
        <v>1000000442</v>
      </c>
      <c r="F40" s="990">
        <v>85446020</v>
      </c>
      <c r="G40" s="991"/>
      <c r="H40" s="1173">
        <v>18</v>
      </c>
      <c r="I40" s="992" t="s">
        <v>606</v>
      </c>
      <c r="J40" s="995" t="s">
        <v>580</v>
      </c>
      <c r="K40" s="990" t="s">
        <v>579</v>
      </c>
      <c r="L40" s="990">
        <v>1</v>
      </c>
      <c r="M40" s="993"/>
      <c r="N40" s="1258" t="str">
        <f t="shared" si="3"/>
        <v>Included</v>
      </c>
      <c r="O40" s="1259">
        <f t="shared" si="4"/>
        <v>0</v>
      </c>
      <c r="P40" s="1066"/>
      <c r="Q40" s="1067">
        <f t="shared" si="5"/>
        <v>0</v>
      </c>
      <c r="R40" s="1067">
        <f t="shared" si="6"/>
        <v>18</v>
      </c>
      <c r="S40" s="1068">
        <f t="shared" si="7"/>
        <v>0</v>
      </c>
      <c r="T40" s="1066"/>
      <c r="U40" s="1069"/>
      <c r="V40" s="1066"/>
      <c r="W40" s="1070"/>
      <c r="X40" s="1066"/>
      <c r="Y40" s="1066"/>
      <c r="Z40" s="1066"/>
    </row>
    <row r="41" spans="1:26" s="1000" customFormat="1" ht="37.5" customHeight="1">
      <c r="A41" s="1225">
        <v>27</v>
      </c>
      <c r="B41" s="990">
        <v>7000014955</v>
      </c>
      <c r="C41" s="1173">
        <v>270</v>
      </c>
      <c r="D41" s="990" t="s">
        <v>647</v>
      </c>
      <c r="E41" s="990">
        <v>1000025933</v>
      </c>
      <c r="F41" s="990">
        <v>85389000</v>
      </c>
      <c r="G41" s="991"/>
      <c r="H41" s="1173">
        <v>18</v>
      </c>
      <c r="I41" s="992" t="s">
        <v>606</v>
      </c>
      <c r="J41" s="995" t="s">
        <v>724</v>
      </c>
      <c r="K41" s="990" t="s">
        <v>576</v>
      </c>
      <c r="L41" s="990">
        <v>1</v>
      </c>
      <c r="M41" s="993"/>
      <c r="N41" s="1258" t="str">
        <f t="shared" si="3"/>
        <v>Included</v>
      </c>
      <c r="O41" s="1259">
        <f t="shared" si="4"/>
        <v>0</v>
      </c>
      <c r="P41" s="1066"/>
      <c r="Q41" s="1067">
        <f t="shared" si="5"/>
        <v>0</v>
      </c>
      <c r="R41" s="1067">
        <f t="shared" si="6"/>
        <v>18</v>
      </c>
      <c r="S41" s="1068">
        <f t="shared" si="7"/>
        <v>0</v>
      </c>
      <c r="T41" s="1066"/>
      <c r="U41" s="1069"/>
      <c r="V41" s="1066"/>
      <c r="W41" s="1070"/>
      <c r="X41" s="1066"/>
      <c r="Y41" s="1066"/>
      <c r="Z41" s="1066"/>
    </row>
    <row r="42" spans="1:26" s="1000" customFormat="1" ht="37.5" customHeight="1">
      <c r="A42" s="1225">
        <v>28</v>
      </c>
      <c r="B42" s="990">
        <v>7000014955</v>
      </c>
      <c r="C42" s="1173">
        <v>280</v>
      </c>
      <c r="D42" s="990" t="s">
        <v>647</v>
      </c>
      <c r="E42" s="990">
        <v>1000025934</v>
      </c>
      <c r="F42" s="990">
        <v>85359090</v>
      </c>
      <c r="G42" s="991"/>
      <c r="H42" s="1173">
        <v>18</v>
      </c>
      <c r="I42" s="992" t="s">
        <v>606</v>
      </c>
      <c r="J42" s="995" t="s">
        <v>725</v>
      </c>
      <c r="K42" s="990" t="s">
        <v>576</v>
      </c>
      <c r="L42" s="990">
        <v>1</v>
      </c>
      <c r="M42" s="993"/>
      <c r="N42" s="1258" t="str">
        <f t="shared" si="3"/>
        <v>Included</v>
      </c>
      <c r="O42" s="1259">
        <f t="shared" si="4"/>
        <v>0</v>
      </c>
      <c r="P42" s="1066"/>
      <c r="Q42" s="1067">
        <f t="shared" si="5"/>
        <v>0</v>
      </c>
      <c r="R42" s="1067">
        <f t="shared" si="6"/>
        <v>18</v>
      </c>
      <c r="S42" s="1068">
        <f t="shared" si="7"/>
        <v>0</v>
      </c>
      <c r="T42" s="1066"/>
      <c r="U42" s="1069"/>
      <c r="V42" s="1066"/>
      <c r="W42" s="1070"/>
      <c r="X42" s="1066"/>
      <c r="Y42" s="1066"/>
      <c r="Z42" s="1066"/>
    </row>
    <row r="43" spans="1:26" s="1000" customFormat="1" ht="37.5" customHeight="1">
      <c r="A43" s="1225">
        <v>29</v>
      </c>
      <c r="B43" s="990">
        <v>7000014955</v>
      </c>
      <c r="C43" s="1173">
        <v>290</v>
      </c>
      <c r="D43" s="990" t="s">
        <v>647</v>
      </c>
      <c r="E43" s="990">
        <v>1000025936</v>
      </c>
      <c r="F43" s="990">
        <v>85353090</v>
      </c>
      <c r="G43" s="991"/>
      <c r="H43" s="1173">
        <v>18</v>
      </c>
      <c r="I43" s="992" t="s">
        <v>606</v>
      </c>
      <c r="J43" s="995" t="s">
        <v>726</v>
      </c>
      <c r="K43" s="990" t="s">
        <v>576</v>
      </c>
      <c r="L43" s="990">
        <v>1</v>
      </c>
      <c r="M43" s="993"/>
      <c r="N43" s="1258" t="str">
        <f t="shared" si="3"/>
        <v>Included</v>
      </c>
      <c r="O43" s="1259">
        <f t="shared" si="4"/>
        <v>0</v>
      </c>
      <c r="P43" s="1066"/>
      <c r="Q43" s="1067">
        <f t="shared" si="5"/>
        <v>0</v>
      </c>
      <c r="R43" s="1067">
        <f t="shared" si="6"/>
        <v>18</v>
      </c>
      <c r="S43" s="1068">
        <f t="shared" si="7"/>
        <v>0</v>
      </c>
      <c r="T43" s="1066"/>
      <c r="U43" s="1069"/>
      <c r="V43" s="1066"/>
      <c r="W43" s="1070"/>
      <c r="X43" s="1066"/>
      <c r="Y43" s="1066"/>
      <c r="Z43" s="1066"/>
    </row>
    <row r="44" spans="1:26" s="1000" customFormat="1" ht="37.5" customHeight="1">
      <c r="A44" s="1225">
        <v>30</v>
      </c>
      <c r="B44" s="990">
        <v>7000014955</v>
      </c>
      <c r="C44" s="1173">
        <v>300</v>
      </c>
      <c r="D44" s="990" t="s">
        <v>647</v>
      </c>
      <c r="E44" s="990">
        <v>1000025930</v>
      </c>
      <c r="F44" s="990">
        <v>85354010</v>
      </c>
      <c r="G44" s="991"/>
      <c r="H44" s="1173">
        <v>18</v>
      </c>
      <c r="I44" s="992" t="s">
        <v>606</v>
      </c>
      <c r="J44" s="995" t="s">
        <v>727</v>
      </c>
      <c r="K44" s="990" t="s">
        <v>576</v>
      </c>
      <c r="L44" s="990">
        <v>1</v>
      </c>
      <c r="M44" s="993"/>
      <c r="N44" s="1258" t="str">
        <f t="shared" si="3"/>
        <v>Included</v>
      </c>
      <c r="O44" s="1259">
        <f t="shared" si="4"/>
        <v>0</v>
      </c>
      <c r="P44" s="1066"/>
      <c r="Q44" s="1067">
        <f t="shared" si="5"/>
        <v>0</v>
      </c>
      <c r="R44" s="1067">
        <f t="shared" si="6"/>
        <v>18</v>
      </c>
      <c r="S44" s="1068">
        <f t="shared" si="7"/>
        <v>0</v>
      </c>
      <c r="T44" s="1066"/>
      <c r="U44" s="1069"/>
      <c r="V44" s="1066"/>
      <c r="W44" s="1070"/>
      <c r="X44" s="1066"/>
      <c r="Y44" s="1066"/>
      <c r="Z44" s="1066"/>
    </row>
    <row r="45" spans="1:26" s="1000" customFormat="1" ht="37.5" customHeight="1">
      <c r="A45" s="1225">
        <v>31</v>
      </c>
      <c r="B45" s="990">
        <v>7000014955</v>
      </c>
      <c r="C45" s="1173">
        <v>310</v>
      </c>
      <c r="D45" s="990" t="s">
        <v>647</v>
      </c>
      <c r="E45" s="990">
        <v>1000025935</v>
      </c>
      <c r="F45" s="990">
        <v>85389000</v>
      </c>
      <c r="G45" s="991"/>
      <c r="H45" s="1173">
        <v>18</v>
      </c>
      <c r="I45" s="992" t="s">
        <v>606</v>
      </c>
      <c r="J45" s="995" t="s">
        <v>728</v>
      </c>
      <c r="K45" s="990" t="s">
        <v>576</v>
      </c>
      <c r="L45" s="990">
        <v>1</v>
      </c>
      <c r="M45" s="993"/>
      <c r="N45" s="1258" t="str">
        <f t="shared" si="3"/>
        <v>Included</v>
      </c>
      <c r="O45" s="1259">
        <f t="shared" si="4"/>
        <v>0</v>
      </c>
      <c r="P45" s="1066"/>
      <c r="Q45" s="1067">
        <f t="shared" si="5"/>
        <v>0</v>
      </c>
      <c r="R45" s="1067">
        <f t="shared" si="6"/>
        <v>18</v>
      </c>
      <c r="S45" s="1068">
        <f t="shared" si="7"/>
        <v>0</v>
      </c>
      <c r="T45" s="1066"/>
      <c r="U45" s="1069"/>
      <c r="V45" s="1066"/>
      <c r="W45" s="1070"/>
      <c r="X45" s="1066"/>
      <c r="Y45" s="1066"/>
      <c r="Z45" s="1066"/>
    </row>
    <row r="46" spans="1:26" s="1000" customFormat="1" ht="37.5" customHeight="1">
      <c r="A46" s="1225">
        <v>32</v>
      </c>
      <c r="B46" s="990">
        <v>7000014955</v>
      </c>
      <c r="C46" s="1173">
        <v>320</v>
      </c>
      <c r="D46" s="990" t="s">
        <v>647</v>
      </c>
      <c r="E46" s="990">
        <v>1000025949</v>
      </c>
      <c r="F46" s="990">
        <v>85371000</v>
      </c>
      <c r="G46" s="991"/>
      <c r="H46" s="1173">
        <v>18</v>
      </c>
      <c r="I46" s="992" t="s">
        <v>606</v>
      </c>
      <c r="J46" s="995" t="s">
        <v>729</v>
      </c>
      <c r="K46" s="990" t="s">
        <v>576</v>
      </c>
      <c r="L46" s="990">
        <v>1</v>
      </c>
      <c r="M46" s="993"/>
      <c r="N46" s="1258" t="str">
        <f t="shared" si="3"/>
        <v>Included</v>
      </c>
      <c r="O46" s="1259">
        <f t="shared" si="4"/>
        <v>0</v>
      </c>
      <c r="P46" s="1066"/>
      <c r="Q46" s="1067">
        <f t="shared" si="5"/>
        <v>0</v>
      </c>
      <c r="R46" s="1067">
        <f t="shared" si="6"/>
        <v>18</v>
      </c>
      <c r="S46" s="1068">
        <f t="shared" si="7"/>
        <v>0</v>
      </c>
      <c r="T46" s="1066"/>
      <c r="U46" s="1069"/>
      <c r="V46" s="1066"/>
      <c r="W46" s="1070"/>
      <c r="X46" s="1066"/>
      <c r="Y46" s="1066"/>
      <c r="Z46" s="1066"/>
    </row>
    <row r="47" spans="1:26" s="1000" customFormat="1" ht="37.5" customHeight="1">
      <c r="A47" s="1225">
        <v>33</v>
      </c>
      <c r="B47" s="990">
        <v>7000014955</v>
      </c>
      <c r="C47" s="1173">
        <v>330</v>
      </c>
      <c r="D47" s="990" t="s">
        <v>647</v>
      </c>
      <c r="E47" s="990">
        <v>1000019927</v>
      </c>
      <c r="F47" s="990">
        <v>85389000</v>
      </c>
      <c r="G47" s="991"/>
      <c r="H47" s="1173">
        <v>18</v>
      </c>
      <c r="I47" s="992" t="s">
        <v>606</v>
      </c>
      <c r="J47" s="995" t="s">
        <v>581</v>
      </c>
      <c r="K47" s="990" t="s">
        <v>579</v>
      </c>
      <c r="L47" s="990">
        <v>1</v>
      </c>
      <c r="M47" s="993"/>
      <c r="N47" s="1258" t="str">
        <f t="shared" si="3"/>
        <v>Included</v>
      </c>
      <c r="O47" s="1259">
        <f t="shared" si="4"/>
        <v>0</v>
      </c>
      <c r="P47" s="1066"/>
      <c r="Q47" s="1067">
        <f t="shared" si="5"/>
        <v>0</v>
      </c>
      <c r="R47" s="1067">
        <f t="shared" si="6"/>
        <v>18</v>
      </c>
      <c r="S47" s="1068">
        <f t="shared" si="7"/>
        <v>0</v>
      </c>
      <c r="T47" s="1066"/>
      <c r="U47" s="1069"/>
      <c r="V47" s="1066"/>
      <c r="W47" s="1070"/>
      <c r="X47" s="1066"/>
      <c r="Y47" s="1066"/>
      <c r="Z47" s="1066"/>
    </row>
    <row r="48" spans="1:26" s="1000" customFormat="1" ht="54.75" customHeight="1">
      <c r="A48" s="1225">
        <v>34</v>
      </c>
      <c r="B48" s="990">
        <v>7000014955</v>
      </c>
      <c r="C48" s="1173">
        <v>410</v>
      </c>
      <c r="D48" s="990" t="s">
        <v>648</v>
      </c>
      <c r="E48" s="990">
        <v>1000012366</v>
      </c>
      <c r="F48" s="990">
        <v>73082011</v>
      </c>
      <c r="G48" s="991"/>
      <c r="H48" s="1173">
        <v>18</v>
      </c>
      <c r="I48" s="992" t="s">
        <v>606</v>
      </c>
      <c r="J48" s="995" t="s">
        <v>583</v>
      </c>
      <c r="K48" s="990" t="s">
        <v>575</v>
      </c>
      <c r="L48" s="990">
        <v>188</v>
      </c>
      <c r="M48" s="993"/>
      <c r="N48" s="1258" t="str">
        <f t="shared" si="3"/>
        <v>Included</v>
      </c>
      <c r="O48" s="1259">
        <f t="shared" si="4"/>
        <v>0</v>
      </c>
      <c r="P48" s="1066"/>
      <c r="Q48" s="1067">
        <f t="shared" si="5"/>
        <v>0</v>
      </c>
      <c r="R48" s="1067">
        <f t="shared" si="6"/>
        <v>18</v>
      </c>
      <c r="S48" s="1068">
        <f t="shared" si="7"/>
        <v>0</v>
      </c>
      <c r="T48" s="1066"/>
      <c r="U48" s="1069"/>
      <c r="V48" s="1066"/>
      <c r="W48" s="1070"/>
      <c r="X48" s="1066"/>
      <c r="Y48" s="1066"/>
      <c r="Z48" s="1066"/>
    </row>
    <row r="49" spans="1:26" s="1000" customFormat="1" ht="37.5" customHeight="1">
      <c r="A49" s="1240" t="s">
        <v>790</v>
      </c>
      <c r="B49" s="1235" t="s">
        <v>649</v>
      </c>
      <c r="C49" s="1249"/>
      <c r="D49" s="1236"/>
      <c r="E49" s="1236"/>
      <c r="F49" s="1236"/>
      <c r="G49" s="1241"/>
      <c r="H49" s="1249"/>
      <c r="I49" s="1242"/>
      <c r="J49" s="1247"/>
      <c r="K49" s="1236"/>
      <c r="L49" s="1236"/>
      <c r="M49" s="1243"/>
      <c r="N49" s="1260"/>
      <c r="O49" s="1261"/>
      <c r="P49" s="1066"/>
      <c r="Q49" s="1067">
        <f t="shared" si="5"/>
        <v>0</v>
      </c>
      <c r="R49" s="1067">
        <f t="shared" si="6"/>
        <v>0</v>
      </c>
      <c r="S49" s="1068">
        <f t="shared" si="7"/>
        <v>0</v>
      </c>
      <c r="T49" s="1066"/>
      <c r="U49" s="1069"/>
      <c r="V49" s="1066"/>
      <c r="W49" s="1070"/>
      <c r="X49" s="1066"/>
      <c r="Y49" s="1066"/>
      <c r="Z49" s="1066"/>
    </row>
    <row r="50" spans="1:26" s="1000" customFormat="1" ht="50.25" customHeight="1">
      <c r="A50" s="1225">
        <v>1</v>
      </c>
      <c r="B50" s="990">
        <v>7000014956</v>
      </c>
      <c r="C50" s="1173">
        <v>30</v>
      </c>
      <c r="D50" s="990" t="s">
        <v>648</v>
      </c>
      <c r="E50" s="990">
        <v>1000012366</v>
      </c>
      <c r="F50" s="990">
        <v>73082011</v>
      </c>
      <c r="G50" s="991"/>
      <c r="H50" s="1173">
        <v>18</v>
      </c>
      <c r="I50" s="992" t="s">
        <v>606</v>
      </c>
      <c r="J50" s="995" t="s">
        <v>583</v>
      </c>
      <c r="K50" s="990" t="s">
        <v>575</v>
      </c>
      <c r="L50" s="990">
        <v>60</v>
      </c>
      <c r="M50" s="993"/>
      <c r="N50" s="1258" t="str">
        <f t="shared" si="3"/>
        <v>Included</v>
      </c>
      <c r="O50" s="1259">
        <f t="shared" si="4"/>
        <v>0</v>
      </c>
      <c r="P50" s="1066"/>
      <c r="Q50" s="1067">
        <f t="shared" si="5"/>
        <v>0</v>
      </c>
      <c r="R50" s="1067">
        <f t="shared" si="6"/>
        <v>18</v>
      </c>
      <c r="S50" s="1068">
        <f t="shared" si="7"/>
        <v>0</v>
      </c>
      <c r="T50" s="1066"/>
      <c r="U50" s="1069"/>
      <c r="V50" s="1066"/>
      <c r="W50" s="1070"/>
      <c r="X50" s="1066"/>
      <c r="Y50" s="1066"/>
      <c r="Z50" s="1066"/>
    </row>
    <row r="51" spans="1:26" s="1000" customFormat="1" ht="37.5" customHeight="1">
      <c r="A51" s="1225">
        <v>2</v>
      </c>
      <c r="B51" s="990">
        <v>7000014956</v>
      </c>
      <c r="C51" s="1173">
        <v>40</v>
      </c>
      <c r="D51" s="990" t="s">
        <v>650</v>
      </c>
      <c r="E51" s="990">
        <v>1000029259</v>
      </c>
      <c r="F51" s="990">
        <v>85352919</v>
      </c>
      <c r="G51" s="991"/>
      <c r="H51" s="1173">
        <v>18</v>
      </c>
      <c r="I51" s="992" t="s">
        <v>606</v>
      </c>
      <c r="J51" s="995" t="s">
        <v>730</v>
      </c>
      <c r="K51" s="990" t="s">
        <v>575</v>
      </c>
      <c r="L51" s="990">
        <v>1</v>
      </c>
      <c r="M51" s="993"/>
      <c r="N51" s="1258" t="str">
        <f t="shared" si="3"/>
        <v>Included</v>
      </c>
      <c r="O51" s="1259">
        <f t="shared" si="4"/>
        <v>0</v>
      </c>
      <c r="P51" s="1066"/>
      <c r="Q51" s="1067">
        <f t="shared" si="5"/>
        <v>0</v>
      </c>
      <c r="R51" s="1067">
        <f t="shared" si="6"/>
        <v>18</v>
      </c>
      <c r="S51" s="1068">
        <f t="shared" si="7"/>
        <v>0</v>
      </c>
      <c r="T51" s="1066"/>
      <c r="U51" s="1069"/>
      <c r="V51" s="1066"/>
      <c r="W51" s="1070"/>
      <c r="X51" s="1066"/>
      <c r="Y51" s="1066"/>
      <c r="Z51" s="1066"/>
    </row>
    <row r="52" spans="1:26" s="1000" customFormat="1" ht="37.5" customHeight="1">
      <c r="A52" s="1225">
        <v>3</v>
      </c>
      <c r="B52" s="990">
        <v>7000014956</v>
      </c>
      <c r="C52" s="1173">
        <v>50</v>
      </c>
      <c r="D52" s="990" t="s">
        <v>650</v>
      </c>
      <c r="E52" s="990">
        <v>1000020421</v>
      </c>
      <c r="F52" s="990">
        <v>85354010</v>
      </c>
      <c r="G52" s="991"/>
      <c r="H52" s="1173">
        <v>18</v>
      </c>
      <c r="I52" s="992" t="s">
        <v>606</v>
      </c>
      <c r="J52" s="995" t="s">
        <v>731</v>
      </c>
      <c r="K52" s="990" t="s">
        <v>575</v>
      </c>
      <c r="L52" s="990">
        <v>1</v>
      </c>
      <c r="M52" s="993"/>
      <c r="N52" s="1258" t="str">
        <f t="shared" si="3"/>
        <v>Included</v>
      </c>
      <c r="O52" s="1259">
        <f t="shared" si="4"/>
        <v>0</v>
      </c>
      <c r="P52" s="1066"/>
      <c r="Q52" s="1067">
        <f t="shared" si="5"/>
        <v>0</v>
      </c>
      <c r="R52" s="1067">
        <f t="shared" si="6"/>
        <v>18</v>
      </c>
      <c r="S52" s="1068">
        <f t="shared" si="7"/>
        <v>0</v>
      </c>
      <c r="T52" s="1066"/>
      <c r="U52" s="1069"/>
      <c r="V52" s="1066"/>
      <c r="W52" s="1070"/>
      <c r="X52" s="1066"/>
      <c r="Y52" s="1066"/>
      <c r="Z52" s="1066"/>
    </row>
    <row r="53" spans="1:26" s="1000" customFormat="1" ht="37.5" customHeight="1">
      <c r="A53" s="1225">
        <v>4</v>
      </c>
      <c r="B53" s="990">
        <v>7000014956</v>
      </c>
      <c r="C53" s="1173">
        <v>60</v>
      </c>
      <c r="D53" s="990" t="s">
        <v>650</v>
      </c>
      <c r="E53" s="990">
        <v>1000005791</v>
      </c>
      <c r="F53" s="990">
        <v>85462040</v>
      </c>
      <c r="G53" s="991"/>
      <c r="H53" s="1173">
        <v>18</v>
      </c>
      <c r="I53" s="992" t="s">
        <v>606</v>
      </c>
      <c r="J53" s="995" t="s">
        <v>732</v>
      </c>
      <c r="K53" s="990" t="s">
        <v>575</v>
      </c>
      <c r="L53" s="990">
        <v>3</v>
      </c>
      <c r="M53" s="993"/>
      <c r="N53" s="1258" t="str">
        <f t="shared" si="3"/>
        <v>Included</v>
      </c>
      <c r="O53" s="1259">
        <f t="shared" si="4"/>
        <v>0</v>
      </c>
      <c r="P53" s="1066"/>
      <c r="Q53" s="1067">
        <f t="shared" si="5"/>
        <v>0</v>
      </c>
      <c r="R53" s="1067">
        <f t="shared" si="6"/>
        <v>18</v>
      </c>
      <c r="S53" s="1068">
        <f t="shared" si="7"/>
        <v>0</v>
      </c>
      <c r="T53" s="1066"/>
      <c r="U53" s="1069"/>
      <c r="V53" s="1066"/>
      <c r="W53" s="1070"/>
      <c r="X53" s="1066"/>
      <c r="Y53" s="1066"/>
      <c r="Z53" s="1066"/>
    </row>
    <row r="54" spans="1:26" s="1000" customFormat="1" ht="37.5" customHeight="1">
      <c r="A54" s="1225">
        <v>5</v>
      </c>
      <c r="B54" s="990">
        <v>7000014956</v>
      </c>
      <c r="C54" s="1173">
        <v>70</v>
      </c>
      <c r="D54" s="990" t="s">
        <v>651</v>
      </c>
      <c r="E54" s="990">
        <v>1000000956</v>
      </c>
      <c r="F54" s="990">
        <v>85462040</v>
      </c>
      <c r="G54" s="991"/>
      <c r="H54" s="1173">
        <v>18</v>
      </c>
      <c r="I54" s="992" t="s">
        <v>606</v>
      </c>
      <c r="J54" s="995" t="s">
        <v>733</v>
      </c>
      <c r="K54" s="990" t="s">
        <v>575</v>
      </c>
      <c r="L54" s="990">
        <v>2</v>
      </c>
      <c r="M54" s="993"/>
      <c r="N54" s="1258" t="str">
        <f t="shared" si="3"/>
        <v>Included</v>
      </c>
      <c r="O54" s="1259">
        <f t="shared" si="4"/>
        <v>0</v>
      </c>
      <c r="P54" s="1066"/>
      <c r="Q54" s="1067">
        <f t="shared" si="5"/>
        <v>0</v>
      </c>
      <c r="R54" s="1067">
        <f t="shared" si="6"/>
        <v>18</v>
      </c>
      <c r="S54" s="1068">
        <f t="shared" si="7"/>
        <v>0</v>
      </c>
      <c r="T54" s="1066"/>
      <c r="U54" s="1069"/>
      <c r="V54" s="1066"/>
      <c r="W54" s="1070"/>
      <c r="X54" s="1066"/>
      <c r="Y54" s="1066"/>
      <c r="Z54" s="1066"/>
    </row>
    <row r="55" spans="1:26" s="1000" customFormat="1" ht="45.75" customHeight="1">
      <c r="A55" s="1225">
        <v>6</v>
      </c>
      <c r="B55" s="990">
        <v>7000014956</v>
      </c>
      <c r="C55" s="1173">
        <v>80</v>
      </c>
      <c r="D55" s="990" t="s">
        <v>652</v>
      </c>
      <c r="E55" s="990">
        <v>1000011356</v>
      </c>
      <c r="F55" s="990">
        <v>72169990</v>
      </c>
      <c r="G55" s="991"/>
      <c r="H55" s="1173">
        <v>18</v>
      </c>
      <c r="I55" s="992" t="s">
        <v>606</v>
      </c>
      <c r="J55" s="995" t="s">
        <v>734</v>
      </c>
      <c r="K55" s="990" t="s">
        <v>576</v>
      </c>
      <c r="L55" s="990">
        <v>1</v>
      </c>
      <c r="M55" s="993"/>
      <c r="N55" s="1258" t="str">
        <f t="shared" si="3"/>
        <v>Included</v>
      </c>
      <c r="O55" s="1259">
        <f t="shared" si="4"/>
        <v>0</v>
      </c>
      <c r="P55" s="1066"/>
      <c r="Q55" s="1067">
        <f t="shared" si="5"/>
        <v>0</v>
      </c>
      <c r="R55" s="1067">
        <f t="shared" si="6"/>
        <v>18</v>
      </c>
      <c r="S55" s="1068">
        <f t="shared" si="7"/>
        <v>0</v>
      </c>
      <c r="T55" s="1066"/>
      <c r="U55" s="1069"/>
      <c r="V55" s="1066"/>
      <c r="W55" s="1070"/>
      <c r="X55" s="1066"/>
      <c r="Y55" s="1066"/>
      <c r="Z55" s="1066"/>
    </row>
    <row r="56" spans="1:26" s="1000" customFormat="1" ht="45.75" customHeight="1">
      <c r="A56" s="1225">
        <v>7</v>
      </c>
      <c r="B56" s="990">
        <v>7000014956</v>
      </c>
      <c r="C56" s="1173">
        <v>90</v>
      </c>
      <c r="D56" s="990" t="s">
        <v>653</v>
      </c>
      <c r="E56" s="990">
        <v>1000005538</v>
      </c>
      <c r="F56" s="990">
        <v>85371000</v>
      </c>
      <c r="G56" s="991"/>
      <c r="H56" s="1173">
        <v>18</v>
      </c>
      <c r="I56" s="992" t="s">
        <v>606</v>
      </c>
      <c r="J56" s="995" t="s">
        <v>735</v>
      </c>
      <c r="K56" s="990" t="s">
        <v>575</v>
      </c>
      <c r="L56" s="990">
        <v>1</v>
      </c>
      <c r="M56" s="993"/>
      <c r="N56" s="1258" t="str">
        <f t="shared" si="3"/>
        <v>Included</v>
      </c>
      <c r="O56" s="1259">
        <f t="shared" si="4"/>
        <v>0</v>
      </c>
      <c r="P56" s="1066"/>
      <c r="Q56" s="1067">
        <f t="shared" si="5"/>
        <v>0</v>
      </c>
      <c r="R56" s="1067">
        <f t="shared" si="6"/>
        <v>18</v>
      </c>
      <c r="S56" s="1068">
        <f t="shared" si="7"/>
        <v>0</v>
      </c>
      <c r="T56" s="1066"/>
      <c r="U56" s="1069"/>
      <c r="V56" s="1066"/>
      <c r="W56" s="1070"/>
      <c r="X56" s="1066"/>
      <c r="Y56" s="1066"/>
      <c r="Z56" s="1066"/>
    </row>
    <row r="57" spans="1:26" s="1000" customFormat="1" ht="37.5" customHeight="1">
      <c r="A57" s="1225">
        <v>8</v>
      </c>
      <c r="B57" s="990">
        <v>7000014956</v>
      </c>
      <c r="C57" s="1173">
        <v>100</v>
      </c>
      <c r="D57" s="990" t="s">
        <v>654</v>
      </c>
      <c r="E57" s="990">
        <v>1000000443</v>
      </c>
      <c r="F57" s="990">
        <v>85446020</v>
      </c>
      <c r="G57" s="991"/>
      <c r="H57" s="1173">
        <v>18</v>
      </c>
      <c r="I57" s="992" t="s">
        <v>606</v>
      </c>
      <c r="J57" s="995" t="s">
        <v>578</v>
      </c>
      <c r="K57" s="990" t="s">
        <v>579</v>
      </c>
      <c r="L57" s="990">
        <v>1</v>
      </c>
      <c r="M57" s="993"/>
      <c r="N57" s="1258" t="str">
        <f t="shared" si="3"/>
        <v>Included</v>
      </c>
      <c r="O57" s="1259">
        <f t="shared" si="4"/>
        <v>0</v>
      </c>
      <c r="P57" s="1066"/>
      <c r="Q57" s="1067">
        <f t="shared" si="5"/>
        <v>0</v>
      </c>
      <c r="R57" s="1067">
        <f t="shared" si="6"/>
        <v>18</v>
      </c>
      <c r="S57" s="1068">
        <f t="shared" si="7"/>
        <v>0</v>
      </c>
      <c r="T57" s="1066"/>
      <c r="U57" s="1069"/>
      <c r="V57" s="1066"/>
      <c r="W57" s="1070"/>
      <c r="X57" s="1066"/>
      <c r="Y57" s="1066"/>
      <c r="Z57" s="1066"/>
    </row>
    <row r="58" spans="1:26" s="1000" customFormat="1" ht="37.5" customHeight="1">
      <c r="A58" s="1225">
        <v>9</v>
      </c>
      <c r="B58" s="990">
        <v>7000014956</v>
      </c>
      <c r="C58" s="1173">
        <v>110</v>
      </c>
      <c r="D58" s="990" t="s">
        <v>654</v>
      </c>
      <c r="E58" s="990">
        <v>1000000442</v>
      </c>
      <c r="F58" s="990">
        <v>85446020</v>
      </c>
      <c r="G58" s="991"/>
      <c r="H58" s="1173">
        <v>18</v>
      </c>
      <c r="I58" s="992" t="s">
        <v>606</v>
      </c>
      <c r="J58" s="995" t="s">
        <v>580</v>
      </c>
      <c r="K58" s="990" t="s">
        <v>579</v>
      </c>
      <c r="L58" s="990">
        <v>1</v>
      </c>
      <c r="M58" s="993"/>
      <c r="N58" s="1258" t="str">
        <f t="shared" si="3"/>
        <v>Included</v>
      </c>
      <c r="O58" s="1259">
        <f t="shared" si="4"/>
        <v>0</v>
      </c>
      <c r="P58" s="1066"/>
      <c r="Q58" s="1067">
        <f t="shared" si="5"/>
        <v>0</v>
      </c>
      <c r="R58" s="1067">
        <f t="shared" si="6"/>
        <v>18</v>
      </c>
      <c r="S58" s="1068">
        <f t="shared" si="7"/>
        <v>0</v>
      </c>
      <c r="T58" s="1066"/>
      <c r="U58" s="1069"/>
      <c r="V58" s="1066"/>
      <c r="W58" s="1070"/>
      <c r="X58" s="1066"/>
      <c r="Y58" s="1066"/>
      <c r="Z58" s="1066"/>
    </row>
    <row r="59" spans="1:26" s="1000" customFormat="1" ht="66.75" customHeight="1">
      <c r="A59" s="1225">
        <v>10</v>
      </c>
      <c r="B59" s="990">
        <v>7000014956</v>
      </c>
      <c r="C59" s="1173">
        <v>120</v>
      </c>
      <c r="D59" s="990" t="s">
        <v>655</v>
      </c>
      <c r="E59" s="990">
        <v>1000055459</v>
      </c>
      <c r="F59" s="990">
        <v>84248990</v>
      </c>
      <c r="G59" s="991"/>
      <c r="H59" s="1173">
        <v>18</v>
      </c>
      <c r="I59" s="992" t="s">
        <v>606</v>
      </c>
      <c r="J59" s="995" t="s">
        <v>736</v>
      </c>
      <c r="K59" s="990" t="s">
        <v>576</v>
      </c>
      <c r="L59" s="990">
        <v>1</v>
      </c>
      <c r="M59" s="993"/>
      <c r="N59" s="1258" t="str">
        <f t="shared" si="3"/>
        <v>Included</v>
      </c>
      <c r="O59" s="1259">
        <f t="shared" si="4"/>
        <v>0</v>
      </c>
      <c r="P59" s="1066"/>
      <c r="Q59" s="1067">
        <f t="shared" si="5"/>
        <v>0</v>
      </c>
      <c r="R59" s="1067">
        <f t="shared" si="6"/>
        <v>18</v>
      </c>
      <c r="S59" s="1068">
        <f t="shared" si="7"/>
        <v>0</v>
      </c>
      <c r="T59" s="1066"/>
      <c r="U59" s="1069"/>
      <c r="V59" s="1066"/>
      <c r="W59" s="1070"/>
      <c r="X59" s="1066"/>
      <c r="Y59" s="1066"/>
      <c r="Z59" s="1066"/>
    </row>
    <row r="60" spans="1:26" s="1000" customFormat="1" ht="37.5" customHeight="1">
      <c r="A60" s="1225">
        <v>11</v>
      </c>
      <c r="B60" s="990">
        <v>7000014956</v>
      </c>
      <c r="C60" s="1173">
        <v>130</v>
      </c>
      <c r="D60" s="990" t="s">
        <v>656</v>
      </c>
      <c r="E60" s="990">
        <v>1000038385</v>
      </c>
      <c r="F60" s="990">
        <v>94059900</v>
      </c>
      <c r="G60" s="991"/>
      <c r="H60" s="1173">
        <v>18</v>
      </c>
      <c r="I60" s="992" t="s">
        <v>606</v>
      </c>
      <c r="J60" s="995" t="s">
        <v>737</v>
      </c>
      <c r="K60" s="990" t="s">
        <v>575</v>
      </c>
      <c r="L60" s="990">
        <v>4</v>
      </c>
      <c r="M60" s="993"/>
      <c r="N60" s="1258" t="str">
        <f t="shared" si="3"/>
        <v>Included</v>
      </c>
      <c r="O60" s="1259">
        <f t="shared" si="4"/>
        <v>0</v>
      </c>
      <c r="P60" s="1066"/>
      <c r="Q60" s="1067">
        <f t="shared" si="5"/>
        <v>0</v>
      </c>
      <c r="R60" s="1067">
        <f t="shared" si="6"/>
        <v>18</v>
      </c>
      <c r="S60" s="1068">
        <f t="shared" si="7"/>
        <v>0</v>
      </c>
      <c r="T60" s="1066"/>
      <c r="U60" s="1069"/>
      <c r="V60" s="1066"/>
      <c r="W60" s="1070"/>
      <c r="X60" s="1066"/>
      <c r="Y60" s="1066"/>
      <c r="Z60" s="1066"/>
    </row>
    <row r="61" spans="1:26" s="1000" customFormat="1" ht="61.5" customHeight="1">
      <c r="A61" s="1225">
        <v>12</v>
      </c>
      <c r="B61" s="990">
        <v>7000014956</v>
      </c>
      <c r="C61" s="1173">
        <v>140</v>
      </c>
      <c r="D61" s="990" t="s">
        <v>657</v>
      </c>
      <c r="E61" s="990">
        <v>1000020174</v>
      </c>
      <c r="F61" s="990">
        <v>73082011</v>
      </c>
      <c r="G61" s="991"/>
      <c r="H61" s="1173">
        <v>18</v>
      </c>
      <c r="I61" s="992" t="s">
        <v>606</v>
      </c>
      <c r="J61" s="995" t="s">
        <v>738</v>
      </c>
      <c r="K61" s="990" t="s">
        <v>575</v>
      </c>
      <c r="L61" s="990">
        <v>3</v>
      </c>
      <c r="M61" s="993"/>
      <c r="N61" s="1258" t="str">
        <f t="shared" si="3"/>
        <v>Included</v>
      </c>
      <c r="O61" s="1259">
        <f t="shared" si="4"/>
        <v>0</v>
      </c>
      <c r="P61" s="1066"/>
      <c r="Q61" s="1067">
        <f t="shared" si="5"/>
        <v>0</v>
      </c>
      <c r="R61" s="1067">
        <f t="shared" si="6"/>
        <v>18</v>
      </c>
      <c r="S61" s="1068">
        <f t="shared" si="7"/>
        <v>0</v>
      </c>
      <c r="T61" s="1066"/>
      <c r="U61" s="1069"/>
      <c r="V61" s="1066"/>
      <c r="W61" s="1070"/>
      <c r="X61" s="1066"/>
      <c r="Y61" s="1066"/>
      <c r="Z61" s="1066"/>
    </row>
    <row r="62" spans="1:26" s="1000" customFormat="1" ht="48" customHeight="1">
      <c r="A62" s="1225">
        <v>13</v>
      </c>
      <c r="B62" s="990">
        <v>7000014956</v>
      </c>
      <c r="C62" s="1173">
        <v>150</v>
      </c>
      <c r="D62" s="990" t="s">
        <v>657</v>
      </c>
      <c r="E62" s="990">
        <v>1000020178</v>
      </c>
      <c r="F62" s="990">
        <v>73082011</v>
      </c>
      <c r="G62" s="991"/>
      <c r="H62" s="1173">
        <v>18</v>
      </c>
      <c r="I62" s="992" t="s">
        <v>606</v>
      </c>
      <c r="J62" s="995" t="s">
        <v>739</v>
      </c>
      <c r="K62" s="990" t="s">
        <v>575</v>
      </c>
      <c r="L62" s="990">
        <v>1</v>
      </c>
      <c r="M62" s="993"/>
      <c r="N62" s="1258" t="str">
        <f t="shared" si="3"/>
        <v>Included</v>
      </c>
      <c r="O62" s="1259">
        <f t="shared" si="4"/>
        <v>0</v>
      </c>
      <c r="P62" s="1066"/>
      <c r="Q62" s="1067">
        <f t="shared" si="5"/>
        <v>0</v>
      </c>
      <c r="R62" s="1067">
        <f t="shared" si="6"/>
        <v>18</v>
      </c>
      <c r="S62" s="1068">
        <f t="shared" si="7"/>
        <v>0</v>
      </c>
      <c r="T62" s="1066"/>
      <c r="U62" s="1069"/>
      <c r="V62" s="1066"/>
      <c r="W62" s="1070"/>
      <c r="X62" s="1066"/>
      <c r="Y62" s="1066"/>
      <c r="Z62" s="1066"/>
    </row>
    <row r="63" spans="1:26" s="1000" customFormat="1" ht="48" customHeight="1">
      <c r="A63" s="1225">
        <v>14</v>
      </c>
      <c r="B63" s="990">
        <v>7000014956</v>
      </c>
      <c r="C63" s="1173">
        <v>160</v>
      </c>
      <c r="D63" s="990" t="s">
        <v>658</v>
      </c>
      <c r="E63" s="990">
        <v>1000029035</v>
      </c>
      <c r="F63" s="990">
        <v>73082011</v>
      </c>
      <c r="G63" s="991"/>
      <c r="H63" s="1173">
        <v>18</v>
      </c>
      <c r="I63" s="992" t="s">
        <v>606</v>
      </c>
      <c r="J63" s="995" t="s">
        <v>740</v>
      </c>
      <c r="K63" s="990" t="s">
        <v>575</v>
      </c>
      <c r="L63" s="990">
        <v>2</v>
      </c>
      <c r="M63" s="993"/>
      <c r="N63" s="1258" t="str">
        <f t="shared" si="3"/>
        <v>Included</v>
      </c>
      <c r="O63" s="1259">
        <f t="shared" si="4"/>
        <v>0</v>
      </c>
      <c r="P63" s="1066"/>
      <c r="Q63" s="1067">
        <f t="shared" si="5"/>
        <v>0</v>
      </c>
      <c r="R63" s="1067">
        <f t="shared" si="6"/>
        <v>18</v>
      </c>
      <c r="S63" s="1068">
        <f t="shared" si="7"/>
        <v>0</v>
      </c>
      <c r="T63" s="1066"/>
      <c r="U63" s="1069"/>
      <c r="V63" s="1066"/>
      <c r="W63" s="1070"/>
      <c r="X63" s="1066"/>
      <c r="Y63" s="1066"/>
      <c r="Z63" s="1066"/>
    </row>
    <row r="64" spans="1:26" s="1000" customFormat="1" ht="37.5" customHeight="1">
      <c r="A64" s="1240" t="s">
        <v>791</v>
      </c>
      <c r="B64" s="1235" t="s">
        <v>659</v>
      </c>
      <c r="C64" s="1250"/>
      <c r="D64" s="1246"/>
      <c r="E64" s="1236"/>
      <c r="F64" s="1236"/>
      <c r="G64" s="1241"/>
      <c r="H64" s="1249"/>
      <c r="I64" s="1242"/>
      <c r="J64" s="1247"/>
      <c r="K64" s="1236"/>
      <c r="L64" s="1236"/>
      <c r="M64" s="1243"/>
      <c r="N64" s="1260"/>
      <c r="O64" s="1261"/>
      <c r="P64" s="1066"/>
      <c r="Q64" s="1067">
        <f t="shared" si="5"/>
        <v>0</v>
      </c>
      <c r="R64" s="1067">
        <f t="shared" si="6"/>
        <v>0</v>
      </c>
      <c r="S64" s="1068">
        <f t="shared" si="7"/>
        <v>0</v>
      </c>
      <c r="T64" s="1066"/>
      <c r="U64" s="1069"/>
      <c r="V64" s="1066"/>
      <c r="W64" s="1070"/>
      <c r="X64" s="1066"/>
      <c r="Y64" s="1066"/>
      <c r="Z64" s="1066"/>
    </row>
    <row r="65" spans="1:26" s="1000" customFormat="1" ht="37.5" customHeight="1">
      <c r="A65" s="1225">
        <v>1</v>
      </c>
      <c r="B65" s="990">
        <v>7000014954</v>
      </c>
      <c r="C65" s="1173">
        <v>10</v>
      </c>
      <c r="D65" s="990" t="s">
        <v>660</v>
      </c>
      <c r="E65" s="990">
        <v>1000004798</v>
      </c>
      <c r="F65" s="990">
        <v>85042340</v>
      </c>
      <c r="G65" s="991"/>
      <c r="H65" s="1173">
        <v>18</v>
      </c>
      <c r="I65" s="992" t="s">
        <v>606</v>
      </c>
      <c r="J65" s="995" t="s">
        <v>741</v>
      </c>
      <c r="K65" s="990" t="s">
        <v>575</v>
      </c>
      <c r="L65" s="990">
        <v>1</v>
      </c>
      <c r="M65" s="993"/>
      <c r="N65" s="1258" t="str">
        <f t="shared" si="3"/>
        <v>Included</v>
      </c>
      <c r="O65" s="1259">
        <f t="shared" si="4"/>
        <v>0</v>
      </c>
      <c r="P65" s="1066"/>
      <c r="Q65" s="1067">
        <f t="shared" si="5"/>
        <v>0</v>
      </c>
      <c r="R65" s="1067">
        <f t="shared" si="6"/>
        <v>18</v>
      </c>
      <c r="S65" s="1068">
        <f t="shared" si="7"/>
        <v>0</v>
      </c>
      <c r="T65" s="1066"/>
      <c r="U65" s="1069"/>
      <c r="V65" s="1066"/>
      <c r="W65" s="1070"/>
      <c r="X65" s="1066"/>
      <c r="Y65" s="1066"/>
      <c r="Z65" s="1066"/>
    </row>
    <row r="66" spans="1:26" s="1000" customFormat="1" ht="37.5" customHeight="1">
      <c r="A66" s="1225">
        <v>2</v>
      </c>
      <c r="B66" s="990">
        <v>7000014954</v>
      </c>
      <c r="C66" s="1173">
        <v>20</v>
      </c>
      <c r="D66" s="990" t="s">
        <v>660</v>
      </c>
      <c r="E66" s="990">
        <v>1000013986</v>
      </c>
      <c r="F66" s="990">
        <v>85049010</v>
      </c>
      <c r="G66" s="991"/>
      <c r="H66" s="1173">
        <v>18</v>
      </c>
      <c r="I66" s="992" t="s">
        <v>606</v>
      </c>
      <c r="J66" s="995" t="s">
        <v>742</v>
      </c>
      <c r="K66" s="990" t="s">
        <v>576</v>
      </c>
      <c r="L66" s="990">
        <v>1</v>
      </c>
      <c r="M66" s="993"/>
      <c r="N66" s="1258" t="str">
        <f t="shared" si="3"/>
        <v>Included</v>
      </c>
      <c r="O66" s="1259">
        <f t="shared" si="4"/>
        <v>0</v>
      </c>
      <c r="P66" s="1066"/>
      <c r="Q66" s="1067">
        <f t="shared" si="5"/>
        <v>0</v>
      </c>
      <c r="R66" s="1067">
        <f t="shared" si="6"/>
        <v>18</v>
      </c>
      <c r="S66" s="1068">
        <f t="shared" si="7"/>
        <v>0</v>
      </c>
      <c r="T66" s="1066"/>
      <c r="U66" s="1069"/>
      <c r="V66" s="1066"/>
      <c r="W66" s="1070"/>
      <c r="X66" s="1066"/>
      <c r="Y66" s="1066"/>
      <c r="Z66" s="1066"/>
    </row>
    <row r="67" spans="1:26" s="1000" customFormat="1" ht="37.5" customHeight="1">
      <c r="A67" s="1225">
        <v>3</v>
      </c>
      <c r="B67" s="990">
        <v>7000014954</v>
      </c>
      <c r="C67" s="1173">
        <v>30</v>
      </c>
      <c r="D67" s="990" t="s">
        <v>660</v>
      </c>
      <c r="E67" s="990">
        <v>1000028349</v>
      </c>
      <c r="F67" s="990">
        <v>85049010</v>
      </c>
      <c r="G67" s="991"/>
      <c r="H67" s="1173">
        <v>18</v>
      </c>
      <c r="I67" s="992" t="s">
        <v>606</v>
      </c>
      <c r="J67" s="995" t="s">
        <v>743</v>
      </c>
      <c r="K67" s="990" t="s">
        <v>576</v>
      </c>
      <c r="L67" s="990">
        <v>1</v>
      </c>
      <c r="M67" s="993"/>
      <c r="N67" s="1258" t="str">
        <f t="shared" si="3"/>
        <v>Included</v>
      </c>
      <c r="O67" s="1259">
        <f t="shared" si="4"/>
        <v>0</v>
      </c>
      <c r="P67" s="1066"/>
      <c r="Q67" s="1067">
        <f t="shared" si="5"/>
        <v>0</v>
      </c>
      <c r="R67" s="1067">
        <f t="shared" si="6"/>
        <v>18</v>
      </c>
      <c r="S67" s="1068">
        <f t="shared" si="7"/>
        <v>0</v>
      </c>
      <c r="T67" s="1066"/>
      <c r="U67" s="1069"/>
      <c r="V67" s="1066"/>
      <c r="W67" s="1070"/>
      <c r="X67" s="1066"/>
      <c r="Y67" s="1066"/>
      <c r="Z67" s="1066"/>
    </row>
    <row r="68" spans="1:26" s="1000" customFormat="1" ht="37.5" customHeight="1">
      <c r="A68" s="1225">
        <v>4</v>
      </c>
      <c r="B68" s="990">
        <v>7000014954</v>
      </c>
      <c r="C68" s="1173">
        <v>40</v>
      </c>
      <c r="D68" s="990" t="s">
        <v>661</v>
      </c>
      <c r="E68" s="990">
        <v>1000028090</v>
      </c>
      <c r="F68" s="990">
        <v>85049010</v>
      </c>
      <c r="G68" s="991"/>
      <c r="H68" s="1173">
        <v>18</v>
      </c>
      <c r="I68" s="992" t="s">
        <v>606</v>
      </c>
      <c r="J68" s="995" t="s">
        <v>744</v>
      </c>
      <c r="K68" s="990" t="s">
        <v>579</v>
      </c>
      <c r="L68" s="990">
        <v>1</v>
      </c>
      <c r="M68" s="993"/>
      <c r="N68" s="1258" t="str">
        <f t="shared" si="3"/>
        <v>Included</v>
      </c>
      <c r="O68" s="1259">
        <f t="shared" si="4"/>
        <v>0</v>
      </c>
      <c r="P68" s="1066"/>
      <c r="Q68" s="1067">
        <f t="shared" si="5"/>
        <v>0</v>
      </c>
      <c r="R68" s="1067">
        <f t="shared" si="6"/>
        <v>18</v>
      </c>
      <c r="S68" s="1068">
        <f t="shared" si="7"/>
        <v>0</v>
      </c>
      <c r="T68" s="1066"/>
      <c r="U68" s="1069"/>
      <c r="V68" s="1066"/>
      <c r="W68" s="1070"/>
      <c r="X68" s="1066"/>
      <c r="Y68" s="1066"/>
      <c r="Z68" s="1066"/>
    </row>
    <row r="69" spans="1:26" s="1000" customFormat="1" ht="37.5" customHeight="1">
      <c r="A69" s="1240" t="s">
        <v>792</v>
      </c>
      <c r="B69" s="1235" t="s">
        <v>662</v>
      </c>
      <c r="C69" s="1249"/>
      <c r="D69" s="1236"/>
      <c r="E69" s="1236"/>
      <c r="F69" s="1236"/>
      <c r="G69" s="1241"/>
      <c r="H69" s="1249"/>
      <c r="I69" s="1242"/>
      <c r="J69" s="1247"/>
      <c r="K69" s="1236"/>
      <c r="L69" s="1236"/>
      <c r="M69" s="1243"/>
      <c r="N69" s="1260"/>
      <c r="O69" s="1261"/>
      <c r="P69" s="1066"/>
      <c r="Q69" s="1067">
        <f t="shared" si="5"/>
        <v>0</v>
      </c>
      <c r="R69" s="1067">
        <f t="shared" si="6"/>
        <v>0</v>
      </c>
      <c r="S69" s="1068">
        <f t="shared" si="7"/>
        <v>0</v>
      </c>
      <c r="T69" s="1066"/>
      <c r="U69" s="1069"/>
      <c r="V69" s="1066"/>
      <c r="W69" s="1070"/>
      <c r="X69" s="1066"/>
      <c r="Y69" s="1066"/>
      <c r="Z69" s="1066"/>
    </row>
    <row r="70" spans="1:26" s="1000" customFormat="1" ht="45" customHeight="1">
      <c r="A70" s="1225">
        <v>1</v>
      </c>
      <c r="B70" s="990">
        <v>7000014954</v>
      </c>
      <c r="C70" s="1173">
        <v>60</v>
      </c>
      <c r="D70" s="990" t="s">
        <v>663</v>
      </c>
      <c r="E70" s="990">
        <v>1000001571</v>
      </c>
      <c r="F70" s="990">
        <v>85359030</v>
      </c>
      <c r="G70" s="991"/>
      <c r="H70" s="1173">
        <v>18</v>
      </c>
      <c r="I70" s="992" t="s">
        <v>606</v>
      </c>
      <c r="J70" s="995" t="s">
        <v>745</v>
      </c>
      <c r="K70" s="990" t="s">
        <v>577</v>
      </c>
      <c r="L70" s="990">
        <v>1800</v>
      </c>
      <c r="M70" s="993"/>
      <c r="N70" s="1258" t="str">
        <f t="shared" si="3"/>
        <v>Included</v>
      </c>
      <c r="O70" s="1259">
        <f t="shared" si="4"/>
        <v>0</v>
      </c>
      <c r="P70" s="1066"/>
      <c r="Q70" s="1067">
        <f t="shared" si="5"/>
        <v>0</v>
      </c>
      <c r="R70" s="1067">
        <f t="shared" si="6"/>
        <v>18</v>
      </c>
      <c r="S70" s="1068">
        <f t="shared" si="7"/>
        <v>0</v>
      </c>
      <c r="T70" s="1066"/>
      <c r="U70" s="1069"/>
      <c r="V70" s="1066"/>
      <c r="W70" s="1070"/>
      <c r="X70" s="1066"/>
      <c r="Y70" s="1066"/>
      <c r="Z70" s="1066"/>
    </row>
    <row r="71" spans="1:26" s="1000" customFormat="1" ht="37.5" customHeight="1">
      <c r="A71" s="1225">
        <v>2</v>
      </c>
      <c r="B71" s="990">
        <v>7000014954</v>
      </c>
      <c r="C71" s="1173">
        <v>70</v>
      </c>
      <c r="D71" s="990" t="s">
        <v>663</v>
      </c>
      <c r="E71" s="990">
        <v>1000032764</v>
      </c>
      <c r="F71" s="990">
        <v>85389000</v>
      </c>
      <c r="G71" s="991"/>
      <c r="H71" s="1173">
        <v>18</v>
      </c>
      <c r="I71" s="992" t="s">
        <v>606</v>
      </c>
      <c r="J71" s="995" t="s">
        <v>746</v>
      </c>
      <c r="K71" s="990" t="s">
        <v>576</v>
      </c>
      <c r="L71" s="990">
        <v>6</v>
      </c>
      <c r="M71" s="993"/>
      <c r="N71" s="1258" t="str">
        <f t="shared" si="3"/>
        <v>Included</v>
      </c>
      <c r="O71" s="1259">
        <f t="shared" si="4"/>
        <v>0</v>
      </c>
      <c r="P71" s="1066"/>
      <c r="Q71" s="1067">
        <f t="shared" si="5"/>
        <v>0</v>
      </c>
      <c r="R71" s="1067">
        <f t="shared" si="6"/>
        <v>18</v>
      </c>
      <c r="S71" s="1068">
        <f t="shared" si="7"/>
        <v>0</v>
      </c>
      <c r="T71" s="1066"/>
      <c r="U71" s="1069"/>
      <c r="V71" s="1066"/>
      <c r="W71" s="1070"/>
      <c r="X71" s="1066"/>
      <c r="Y71" s="1066"/>
      <c r="Z71" s="1066"/>
    </row>
    <row r="72" spans="1:26" s="1000" customFormat="1" ht="52.5" customHeight="1">
      <c r="A72" s="1225">
        <v>3</v>
      </c>
      <c r="B72" s="990">
        <v>7000014954</v>
      </c>
      <c r="C72" s="1173">
        <v>80</v>
      </c>
      <c r="D72" s="990" t="s">
        <v>664</v>
      </c>
      <c r="E72" s="990">
        <v>1000045815</v>
      </c>
      <c r="F72" s="990">
        <v>85389000</v>
      </c>
      <c r="G72" s="991"/>
      <c r="H72" s="1173">
        <v>18</v>
      </c>
      <c r="I72" s="992" t="s">
        <v>606</v>
      </c>
      <c r="J72" s="995" t="s">
        <v>747</v>
      </c>
      <c r="K72" s="990" t="s">
        <v>575</v>
      </c>
      <c r="L72" s="990">
        <v>1</v>
      </c>
      <c r="M72" s="993"/>
      <c r="N72" s="1258" t="str">
        <f t="shared" si="3"/>
        <v>Included</v>
      </c>
      <c r="O72" s="1259">
        <f t="shared" si="4"/>
        <v>0</v>
      </c>
      <c r="P72" s="1066"/>
      <c r="Q72" s="1067">
        <f t="shared" si="5"/>
        <v>0</v>
      </c>
      <c r="R72" s="1067">
        <f t="shared" si="6"/>
        <v>18</v>
      </c>
      <c r="S72" s="1068">
        <f t="shared" si="7"/>
        <v>0</v>
      </c>
      <c r="T72" s="1066"/>
      <c r="U72" s="1069"/>
      <c r="V72" s="1066"/>
      <c r="W72" s="1070"/>
      <c r="X72" s="1066"/>
      <c r="Y72" s="1066"/>
      <c r="Z72" s="1066"/>
    </row>
    <row r="73" spans="1:26" s="1000" customFormat="1" ht="37.5" customHeight="1">
      <c r="A73" s="1225">
        <v>4</v>
      </c>
      <c r="B73" s="990">
        <v>7000014954</v>
      </c>
      <c r="C73" s="1173">
        <v>90</v>
      </c>
      <c r="D73" s="990" t="s">
        <v>665</v>
      </c>
      <c r="E73" s="990">
        <v>1000004489</v>
      </c>
      <c r="F73" s="990">
        <v>85352913</v>
      </c>
      <c r="G73" s="991"/>
      <c r="H73" s="1173">
        <v>18</v>
      </c>
      <c r="I73" s="992" t="s">
        <v>606</v>
      </c>
      <c r="J73" s="995" t="s">
        <v>748</v>
      </c>
      <c r="K73" s="990" t="s">
        <v>575</v>
      </c>
      <c r="L73" s="990">
        <v>2</v>
      </c>
      <c r="M73" s="993"/>
      <c r="N73" s="1258" t="str">
        <f t="shared" si="3"/>
        <v>Included</v>
      </c>
      <c r="O73" s="1259">
        <f t="shared" si="4"/>
        <v>0</v>
      </c>
      <c r="P73" s="1066"/>
      <c r="Q73" s="1067">
        <f t="shared" si="5"/>
        <v>0</v>
      </c>
      <c r="R73" s="1067">
        <f t="shared" si="6"/>
        <v>18</v>
      </c>
      <c r="S73" s="1068">
        <f t="shared" si="7"/>
        <v>0</v>
      </c>
      <c r="T73" s="1066"/>
      <c r="U73" s="1069"/>
      <c r="V73" s="1066"/>
      <c r="W73" s="1070"/>
      <c r="X73" s="1066"/>
      <c r="Y73" s="1066"/>
      <c r="Z73" s="1066"/>
    </row>
    <row r="74" spans="1:26" s="1000" customFormat="1" ht="37.5" customHeight="1">
      <c r="A74" s="1225">
        <v>5</v>
      </c>
      <c r="B74" s="990">
        <v>7000014954</v>
      </c>
      <c r="C74" s="1173">
        <v>100</v>
      </c>
      <c r="D74" s="990" t="s">
        <v>665</v>
      </c>
      <c r="E74" s="990">
        <v>1000004461</v>
      </c>
      <c r="F74" s="990">
        <v>85359090</v>
      </c>
      <c r="G74" s="991"/>
      <c r="H74" s="1173">
        <v>18</v>
      </c>
      <c r="I74" s="992" t="s">
        <v>606</v>
      </c>
      <c r="J74" s="995" t="s">
        <v>749</v>
      </c>
      <c r="K74" s="990" t="s">
        <v>575</v>
      </c>
      <c r="L74" s="990">
        <v>6</v>
      </c>
      <c r="M74" s="993"/>
      <c r="N74" s="1258" t="str">
        <f t="shared" si="3"/>
        <v>Included</v>
      </c>
      <c r="O74" s="1259">
        <f t="shared" si="4"/>
        <v>0</v>
      </c>
      <c r="P74" s="1066"/>
      <c r="Q74" s="1067">
        <f t="shared" si="5"/>
        <v>0</v>
      </c>
      <c r="R74" s="1067">
        <f t="shared" si="6"/>
        <v>18</v>
      </c>
      <c r="S74" s="1068">
        <f t="shared" si="7"/>
        <v>0</v>
      </c>
      <c r="T74" s="1066"/>
      <c r="U74" s="1069"/>
      <c r="V74" s="1066"/>
      <c r="W74" s="1070"/>
      <c r="X74" s="1066"/>
      <c r="Y74" s="1066"/>
      <c r="Z74" s="1066"/>
    </row>
    <row r="75" spans="1:26" s="1000" customFormat="1" ht="37.5" customHeight="1">
      <c r="A75" s="1225">
        <v>6</v>
      </c>
      <c r="B75" s="990">
        <v>7000014954</v>
      </c>
      <c r="C75" s="1173">
        <v>110</v>
      </c>
      <c r="D75" s="990" t="s">
        <v>665</v>
      </c>
      <c r="E75" s="990">
        <v>1000004483</v>
      </c>
      <c r="F75" s="990">
        <v>85353090</v>
      </c>
      <c r="G75" s="991"/>
      <c r="H75" s="1173">
        <v>18</v>
      </c>
      <c r="I75" s="992" t="s">
        <v>606</v>
      </c>
      <c r="J75" s="995" t="s">
        <v>750</v>
      </c>
      <c r="K75" s="990" t="s">
        <v>575</v>
      </c>
      <c r="L75" s="990">
        <v>6</v>
      </c>
      <c r="M75" s="993"/>
      <c r="N75" s="1258" t="str">
        <f t="shared" si="3"/>
        <v>Included</v>
      </c>
      <c r="O75" s="1259">
        <f t="shared" si="4"/>
        <v>0</v>
      </c>
      <c r="P75" s="1066"/>
      <c r="Q75" s="1067">
        <f t="shared" si="5"/>
        <v>0</v>
      </c>
      <c r="R75" s="1067">
        <f t="shared" si="6"/>
        <v>18</v>
      </c>
      <c r="S75" s="1068">
        <f t="shared" si="7"/>
        <v>0</v>
      </c>
      <c r="T75" s="1066"/>
      <c r="U75" s="1069"/>
      <c r="V75" s="1066"/>
      <c r="W75" s="1070"/>
      <c r="X75" s="1066"/>
      <c r="Y75" s="1066"/>
      <c r="Z75" s="1066"/>
    </row>
    <row r="76" spans="1:26" s="1000" customFormat="1" ht="37.5" customHeight="1">
      <c r="A76" s="1225">
        <v>7</v>
      </c>
      <c r="B76" s="990">
        <v>7000014954</v>
      </c>
      <c r="C76" s="1173">
        <v>120</v>
      </c>
      <c r="D76" s="990" t="s">
        <v>665</v>
      </c>
      <c r="E76" s="990">
        <v>1000020419</v>
      </c>
      <c r="F76" s="990">
        <v>85354010</v>
      </c>
      <c r="G76" s="991"/>
      <c r="H76" s="1173">
        <v>18</v>
      </c>
      <c r="I76" s="992" t="s">
        <v>606</v>
      </c>
      <c r="J76" s="995" t="s">
        <v>614</v>
      </c>
      <c r="K76" s="990" t="s">
        <v>575</v>
      </c>
      <c r="L76" s="990">
        <v>3</v>
      </c>
      <c r="M76" s="993"/>
      <c r="N76" s="1258" t="str">
        <f t="shared" si="3"/>
        <v>Included</v>
      </c>
      <c r="O76" s="1259">
        <f t="shared" si="4"/>
        <v>0</v>
      </c>
      <c r="P76" s="1066"/>
      <c r="Q76" s="1067">
        <f t="shared" si="5"/>
        <v>0</v>
      </c>
      <c r="R76" s="1067">
        <f t="shared" si="6"/>
        <v>18</v>
      </c>
      <c r="S76" s="1068">
        <f t="shared" si="7"/>
        <v>0</v>
      </c>
      <c r="T76" s="1066"/>
      <c r="U76" s="1069"/>
      <c r="V76" s="1066"/>
      <c r="W76" s="1070"/>
      <c r="X76" s="1066"/>
      <c r="Y76" s="1066"/>
      <c r="Z76" s="1066"/>
    </row>
    <row r="77" spans="1:26" s="1000" customFormat="1" ht="37.5" customHeight="1">
      <c r="A77" s="1225">
        <v>8</v>
      </c>
      <c r="B77" s="990">
        <v>7000014954</v>
      </c>
      <c r="C77" s="1173">
        <v>130</v>
      </c>
      <c r="D77" s="990" t="s">
        <v>665</v>
      </c>
      <c r="E77" s="990">
        <v>1000004401</v>
      </c>
      <c r="F77" s="990">
        <v>85462040</v>
      </c>
      <c r="G77" s="991"/>
      <c r="H77" s="1173">
        <v>18</v>
      </c>
      <c r="I77" s="992" t="s">
        <v>606</v>
      </c>
      <c r="J77" s="995" t="s">
        <v>615</v>
      </c>
      <c r="K77" s="990" t="s">
        <v>575</v>
      </c>
      <c r="L77" s="990">
        <v>10</v>
      </c>
      <c r="M77" s="993"/>
      <c r="N77" s="1258" t="str">
        <f t="shared" si="3"/>
        <v>Included</v>
      </c>
      <c r="O77" s="1259">
        <f t="shared" si="4"/>
        <v>0</v>
      </c>
      <c r="P77" s="1066"/>
      <c r="Q77" s="1067">
        <f t="shared" si="5"/>
        <v>0</v>
      </c>
      <c r="R77" s="1067">
        <f t="shared" si="6"/>
        <v>18</v>
      </c>
      <c r="S77" s="1068">
        <f t="shared" si="7"/>
        <v>0</v>
      </c>
      <c r="T77" s="1066"/>
      <c r="U77" s="1069"/>
      <c r="V77" s="1066"/>
      <c r="W77" s="1070"/>
      <c r="X77" s="1066"/>
      <c r="Y77" s="1066"/>
      <c r="Z77" s="1066"/>
    </row>
    <row r="78" spans="1:26" s="1000" customFormat="1" ht="37.5" customHeight="1">
      <c r="A78" s="1225">
        <v>9</v>
      </c>
      <c r="B78" s="990">
        <v>7000014954</v>
      </c>
      <c r="C78" s="1173">
        <v>140</v>
      </c>
      <c r="D78" s="990" t="s">
        <v>666</v>
      </c>
      <c r="E78" s="990">
        <v>1000001695</v>
      </c>
      <c r="F78" s="990">
        <v>85462040</v>
      </c>
      <c r="G78" s="991"/>
      <c r="H78" s="1173">
        <v>18</v>
      </c>
      <c r="I78" s="992" t="s">
        <v>606</v>
      </c>
      <c r="J78" s="995" t="s">
        <v>708</v>
      </c>
      <c r="K78" s="990" t="s">
        <v>575</v>
      </c>
      <c r="L78" s="990">
        <v>13</v>
      </c>
      <c r="M78" s="993"/>
      <c r="N78" s="1258" t="str">
        <f t="shared" si="3"/>
        <v>Included</v>
      </c>
      <c r="O78" s="1259">
        <f t="shared" si="4"/>
        <v>0</v>
      </c>
      <c r="P78" s="1066"/>
      <c r="Q78" s="1067">
        <f t="shared" si="5"/>
        <v>0</v>
      </c>
      <c r="R78" s="1067">
        <f t="shared" si="6"/>
        <v>18</v>
      </c>
      <c r="S78" s="1068">
        <f t="shared" si="7"/>
        <v>0</v>
      </c>
      <c r="T78" s="1066"/>
      <c r="U78" s="1069"/>
      <c r="V78" s="1066"/>
      <c r="W78" s="1070"/>
      <c r="X78" s="1066"/>
      <c r="Y78" s="1066"/>
      <c r="Z78" s="1066"/>
    </row>
    <row r="79" spans="1:26" s="1000" customFormat="1" ht="37.5" customHeight="1">
      <c r="A79" s="1225">
        <v>10</v>
      </c>
      <c r="B79" s="990">
        <v>7000014954</v>
      </c>
      <c r="C79" s="1173">
        <v>150</v>
      </c>
      <c r="D79" s="990" t="s">
        <v>667</v>
      </c>
      <c r="E79" s="990">
        <v>1000011326</v>
      </c>
      <c r="F79" s="990">
        <v>72169990</v>
      </c>
      <c r="G79" s="991"/>
      <c r="H79" s="1173">
        <v>18</v>
      </c>
      <c r="I79" s="992" t="s">
        <v>606</v>
      </c>
      <c r="J79" s="995" t="s">
        <v>623</v>
      </c>
      <c r="K79" s="990" t="s">
        <v>576</v>
      </c>
      <c r="L79" s="990">
        <v>1</v>
      </c>
      <c r="M79" s="993"/>
      <c r="N79" s="1258" t="str">
        <f t="shared" si="3"/>
        <v>Included</v>
      </c>
      <c r="O79" s="1259">
        <f t="shared" si="4"/>
        <v>0</v>
      </c>
      <c r="P79" s="1066"/>
      <c r="Q79" s="1067">
        <f t="shared" si="5"/>
        <v>0</v>
      </c>
      <c r="R79" s="1067">
        <f t="shared" si="6"/>
        <v>18</v>
      </c>
      <c r="S79" s="1068">
        <f t="shared" si="7"/>
        <v>0</v>
      </c>
      <c r="T79" s="1066"/>
      <c r="U79" s="1069"/>
      <c r="V79" s="1066"/>
      <c r="W79" s="1070"/>
      <c r="X79" s="1066"/>
      <c r="Y79" s="1066"/>
      <c r="Z79" s="1066"/>
    </row>
    <row r="80" spans="1:26" s="1000" customFormat="1" ht="43.5" customHeight="1">
      <c r="A80" s="1225">
        <v>11</v>
      </c>
      <c r="B80" s="990">
        <v>7000014954</v>
      </c>
      <c r="C80" s="1173">
        <v>160</v>
      </c>
      <c r="D80" s="990" t="s">
        <v>667</v>
      </c>
      <c r="E80" s="990">
        <v>1000011327</v>
      </c>
      <c r="F80" s="990">
        <v>72169990</v>
      </c>
      <c r="G80" s="991"/>
      <c r="H80" s="1173">
        <v>18</v>
      </c>
      <c r="I80" s="992" t="s">
        <v>606</v>
      </c>
      <c r="J80" s="995" t="s">
        <v>751</v>
      </c>
      <c r="K80" s="990" t="s">
        <v>576</v>
      </c>
      <c r="L80" s="990">
        <v>1</v>
      </c>
      <c r="M80" s="993"/>
      <c r="N80" s="1258" t="str">
        <f t="shared" ref="N80:N143" si="8">IF(M80=0, "Included",IF(ISERROR(L80*M80), M80, L80*M80))</f>
        <v>Included</v>
      </c>
      <c r="O80" s="1259">
        <f t="shared" ref="O80:O143" si="9">S80</f>
        <v>0</v>
      </c>
      <c r="P80" s="1066"/>
      <c r="Q80" s="1067">
        <f t="shared" ref="Q80:Q143" si="10">IF(N80="Included",0,N80)</f>
        <v>0</v>
      </c>
      <c r="R80" s="1067">
        <f t="shared" ref="R80:R143" si="11">IF(OR(I80="",I80="Confirmed"),H80,I80)</f>
        <v>18</v>
      </c>
      <c r="S80" s="1068">
        <f t="shared" ref="S80:S143" si="12">IF(ISERROR(Q80*R80%),0,Q80*R80%)</f>
        <v>0</v>
      </c>
      <c r="T80" s="1066"/>
      <c r="U80" s="1069"/>
      <c r="V80" s="1066"/>
      <c r="W80" s="1070"/>
      <c r="X80" s="1066"/>
      <c r="Y80" s="1066"/>
      <c r="Z80" s="1066"/>
    </row>
    <row r="81" spans="1:26" s="1000" customFormat="1" ht="53.25" customHeight="1">
      <c r="A81" s="1225">
        <v>12</v>
      </c>
      <c r="B81" s="990">
        <v>7000014954</v>
      </c>
      <c r="C81" s="1173">
        <v>170</v>
      </c>
      <c r="D81" s="990" t="s">
        <v>668</v>
      </c>
      <c r="E81" s="990">
        <v>1000055984</v>
      </c>
      <c r="F81" s="990">
        <v>72169990</v>
      </c>
      <c r="G81" s="991"/>
      <c r="H81" s="1173">
        <v>18</v>
      </c>
      <c r="I81" s="992" t="s">
        <v>606</v>
      </c>
      <c r="J81" s="995" t="s">
        <v>752</v>
      </c>
      <c r="K81" s="990" t="s">
        <v>575</v>
      </c>
      <c r="L81" s="990">
        <v>6</v>
      </c>
      <c r="M81" s="993"/>
      <c r="N81" s="1258" t="str">
        <f t="shared" si="8"/>
        <v>Included</v>
      </c>
      <c r="O81" s="1259">
        <f t="shared" si="9"/>
        <v>0</v>
      </c>
      <c r="P81" s="1066"/>
      <c r="Q81" s="1067">
        <f t="shared" si="10"/>
        <v>0</v>
      </c>
      <c r="R81" s="1067">
        <f t="shared" si="11"/>
        <v>18</v>
      </c>
      <c r="S81" s="1068">
        <f t="shared" si="12"/>
        <v>0</v>
      </c>
      <c r="T81" s="1066"/>
      <c r="U81" s="1069"/>
      <c r="V81" s="1066"/>
      <c r="W81" s="1070"/>
      <c r="X81" s="1066"/>
      <c r="Y81" s="1066"/>
      <c r="Z81" s="1066"/>
    </row>
    <row r="82" spans="1:26" s="1000" customFormat="1" ht="53.25" customHeight="1">
      <c r="A82" s="1225">
        <v>13</v>
      </c>
      <c r="B82" s="990">
        <v>7000014954</v>
      </c>
      <c r="C82" s="1173">
        <v>180</v>
      </c>
      <c r="D82" s="990" t="s">
        <v>668</v>
      </c>
      <c r="E82" s="990">
        <v>1000055991</v>
      </c>
      <c r="F82" s="990">
        <v>72169990</v>
      </c>
      <c r="G82" s="991"/>
      <c r="H82" s="1173">
        <v>18</v>
      </c>
      <c r="I82" s="992" t="s">
        <v>606</v>
      </c>
      <c r="J82" s="995" t="s">
        <v>753</v>
      </c>
      <c r="K82" s="990" t="s">
        <v>575</v>
      </c>
      <c r="L82" s="990">
        <v>6</v>
      </c>
      <c r="M82" s="993"/>
      <c r="N82" s="1258" t="str">
        <f t="shared" si="8"/>
        <v>Included</v>
      </c>
      <c r="O82" s="1259">
        <f t="shared" si="9"/>
        <v>0</v>
      </c>
      <c r="P82" s="1066"/>
      <c r="Q82" s="1067">
        <f t="shared" si="10"/>
        <v>0</v>
      </c>
      <c r="R82" s="1067">
        <f t="shared" si="11"/>
        <v>18</v>
      </c>
      <c r="S82" s="1068">
        <f t="shared" si="12"/>
        <v>0</v>
      </c>
      <c r="T82" s="1066"/>
      <c r="U82" s="1069"/>
      <c r="V82" s="1066"/>
      <c r="W82" s="1070"/>
      <c r="X82" s="1066"/>
      <c r="Y82" s="1066"/>
      <c r="Z82" s="1066"/>
    </row>
    <row r="83" spans="1:26" s="1000" customFormat="1" ht="53.25" customHeight="1">
      <c r="A83" s="1225">
        <v>14</v>
      </c>
      <c r="B83" s="990">
        <v>7000014954</v>
      </c>
      <c r="C83" s="1173">
        <v>190</v>
      </c>
      <c r="D83" s="990" t="s">
        <v>668</v>
      </c>
      <c r="E83" s="990">
        <v>1000055986</v>
      </c>
      <c r="F83" s="990">
        <v>72169990</v>
      </c>
      <c r="G83" s="991"/>
      <c r="H83" s="1173">
        <v>18</v>
      </c>
      <c r="I83" s="992" t="s">
        <v>606</v>
      </c>
      <c r="J83" s="995" t="s">
        <v>754</v>
      </c>
      <c r="K83" s="990" t="s">
        <v>575</v>
      </c>
      <c r="L83" s="990">
        <v>6</v>
      </c>
      <c r="M83" s="993"/>
      <c r="N83" s="1258" t="str">
        <f t="shared" si="8"/>
        <v>Included</v>
      </c>
      <c r="O83" s="1259">
        <f t="shared" si="9"/>
        <v>0</v>
      </c>
      <c r="P83" s="1066"/>
      <c r="Q83" s="1067">
        <f t="shared" si="10"/>
        <v>0</v>
      </c>
      <c r="R83" s="1067">
        <f t="shared" si="11"/>
        <v>18</v>
      </c>
      <c r="S83" s="1068">
        <f t="shared" si="12"/>
        <v>0</v>
      </c>
      <c r="T83" s="1066"/>
      <c r="U83" s="1069"/>
      <c r="V83" s="1066"/>
      <c r="W83" s="1070"/>
      <c r="X83" s="1066"/>
      <c r="Y83" s="1066"/>
      <c r="Z83" s="1066"/>
    </row>
    <row r="84" spans="1:26" s="1000" customFormat="1" ht="37.5" customHeight="1">
      <c r="A84" s="1225">
        <v>15</v>
      </c>
      <c r="B84" s="990">
        <v>7000014954</v>
      </c>
      <c r="C84" s="1173">
        <v>200</v>
      </c>
      <c r="D84" s="990" t="s">
        <v>669</v>
      </c>
      <c r="E84" s="990">
        <v>1000029216</v>
      </c>
      <c r="F84" s="990">
        <v>72169990</v>
      </c>
      <c r="G84" s="991"/>
      <c r="H84" s="1173">
        <v>18</v>
      </c>
      <c r="I84" s="992" t="s">
        <v>606</v>
      </c>
      <c r="J84" s="995" t="s">
        <v>755</v>
      </c>
      <c r="K84" s="990" t="s">
        <v>576</v>
      </c>
      <c r="L84" s="990">
        <v>1</v>
      </c>
      <c r="M84" s="993"/>
      <c r="N84" s="1258" t="str">
        <f t="shared" si="8"/>
        <v>Included</v>
      </c>
      <c r="O84" s="1259">
        <f t="shared" si="9"/>
        <v>0</v>
      </c>
      <c r="P84" s="1066"/>
      <c r="Q84" s="1067">
        <f t="shared" si="10"/>
        <v>0</v>
      </c>
      <c r="R84" s="1067">
        <f t="shared" si="11"/>
        <v>18</v>
      </c>
      <c r="S84" s="1068">
        <f t="shared" si="12"/>
        <v>0</v>
      </c>
      <c r="T84" s="1066"/>
      <c r="U84" s="1069"/>
      <c r="V84" s="1066"/>
      <c r="W84" s="1070"/>
      <c r="X84" s="1066"/>
      <c r="Y84" s="1066"/>
      <c r="Z84" s="1066"/>
    </row>
    <row r="85" spans="1:26" s="1000" customFormat="1" ht="37.5" customHeight="1">
      <c r="A85" s="1225">
        <v>16</v>
      </c>
      <c r="B85" s="990">
        <v>7000014954</v>
      </c>
      <c r="C85" s="1173">
        <v>210</v>
      </c>
      <c r="D85" s="990" t="s">
        <v>670</v>
      </c>
      <c r="E85" s="990">
        <v>1000032055</v>
      </c>
      <c r="F85" s="990">
        <v>72159090</v>
      </c>
      <c r="G85" s="991"/>
      <c r="H85" s="1173">
        <v>18</v>
      </c>
      <c r="I85" s="992" t="s">
        <v>606</v>
      </c>
      <c r="J85" s="995" t="s">
        <v>756</v>
      </c>
      <c r="K85" s="990" t="s">
        <v>603</v>
      </c>
      <c r="L85" s="990">
        <v>1</v>
      </c>
      <c r="M85" s="993"/>
      <c r="N85" s="1258" t="str">
        <f t="shared" si="8"/>
        <v>Included</v>
      </c>
      <c r="O85" s="1259">
        <f t="shared" si="9"/>
        <v>0</v>
      </c>
      <c r="P85" s="1066"/>
      <c r="Q85" s="1067">
        <f t="shared" si="10"/>
        <v>0</v>
      </c>
      <c r="R85" s="1067">
        <f t="shared" si="11"/>
        <v>18</v>
      </c>
      <c r="S85" s="1068">
        <f t="shared" si="12"/>
        <v>0</v>
      </c>
      <c r="T85" s="1066"/>
      <c r="U85" s="1069"/>
      <c r="V85" s="1066"/>
      <c r="W85" s="1070"/>
      <c r="X85" s="1066"/>
      <c r="Y85" s="1066"/>
      <c r="Z85" s="1066"/>
    </row>
    <row r="86" spans="1:26" s="1000" customFormat="1" ht="37.5" customHeight="1">
      <c r="A86" s="1225">
        <v>17</v>
      </c>
      <c r="B86" s="990">
        <v>7000014954</v>
      </c>
      <c r="C86" s="1173">
        <v>220</v>
      </c>
      <c r="D86" s="990" t="s">
        <v>671</v>
      </c>
      <c r="E86" s="990">
        <v>1000055446</v>
      </c>
      <c r="F86" s="990">
        <v>85371000</v>
      </c>
      <c r="G86" s="991"/>
      <c r="H86" s="1173">
        <v>18</v>
      </c>
      <c r="I86" s="992" t="s">
        <v>606</v>
      </c>
      <c r="J86" s="995" t="s">
        <v>757</v>
      </c>
      <c r="K86" s="990" t="s">
        <v>575</v>
      </c>
      <c r="L86" s="990">
        <v>2</v>
      </c>
      <c r="M86" s="993"/>
      <c r="N86" s="1258" t="str">
        <f t="shared" si="8"/>
        <v>Included</v>
      </c>
      <c r="O86" s="1259">
        <f t="shared" si="9"/>
        <v>0</v>
      </c>
      <c r="P86" s="1066"/>
      <c r="Q86" s="1067">
        <f t="shared" si="10"/>
        <v>0</v>
      </c>
      <c r="R86" s="1067">
        <f t="shared" si="11"/>
        <v>18</v>
      </c>
      <c r="S86" s="1068">
        <f t="shared" si="12"/>
        <v>0</v>
      </c>
      <c r="T86" s="1066"/>
      <c r="U86" s="1069"/>
      <c r="V86" s="1066"/>
      <c r="W86" s="1070"/>
      <c r="X86" s="1066"/>
      <c r="Y86" s="1066"/>
      <c r="Z86" s="1066"/>
    </row>
    <row r="87" spans="1:26" s="1000" customFormat="1" ht="37.5" customHeight="1">
      <c r="A87" s="1225">
        <v>18</v>
      </c>
      <c r="B87" s="990">
        <v>7000014954</v>
      </c>
      <c r="C87" s="1173">
        <v>230</v>
      </c>
      <c r="D87" s="990" t="s">
        <v>671</v>
      </c>
      <c r="E87" s="990">
        <v>1000004274</v>
      </c>
      <c r="F87" s="990">
        <v>85371000</v>
      </c>
      <c r="G87" s="991"/>
      <c r="H87" s="1173">
        <v>18</v>
      </c>
      <c r="I87" s="992" t="s">
        <v>606</v>
      </c>
      <c r="J87" s="995" t="s">
        <v>758</v>
      </c>
      <c r="K87" s="990" t="s">
        <v>575</v>
      </c>
      <c r="L87" s="990">
        <v>1</v>
      </c>
      <c r="M87" s="993"/>
      <c r="N87" s="1258" t="str">
        <f t="shared" si="8"/>
        <v>Included</v>
      </c>
      <c r="O87" s="1259">
        <f t="shared" si="9"/>
        <v>0</v>
      </c>
      <c r="P87" s="1066"/>
      <c r="Q87" s="1067">
        <f t="shared" si="10"/>
        <v>0</v>
      </c>
      <c r="R87" s="1067">
        <f t="shared" si="11"/>
        <v>18</v>
      </c>
      <c r="S87" s="1068">
        <f t="shared" si="12"/>
        <v>0</v>
      </c>
      <c r="T87" s="1066"/>
      <c r="U87" s="1069"/>
      <c r="V87" s="1066"/>
      <c r="W87" s="1070"/>
      <c r="X87" s="1066"/>
      <c r="Y87" s="1066"/>
      <c r="Z87" s="1066"/>
    </row>
    <row r="88" spans="1:26" s="1000" customFormat="1" ht="44.25" customHeight="1">
      <c r="A88" s="1225">
        <v>19</v>
      </c>
      <c r="B88" s="990">
        <v>7000014954</v>
      </c>
      <c r="C88" s="1173">
        <v>240</v>
      </c>
      <c r="D88" s="990" t="s">
        <v>671</v>
      </c>
      <c r="E88" s="990">
        <v>1000002146</v>
      </c>
      <c r="F88" s="990">
        <v>85371000</v>
      </c>
      <c r="G88" s="991"/>
      <c r="H88" s="1173">
        <v>18</v>
      </c>
      <c r="I88" s="992" t="s">
        <v>606</v>
      </c>
      <c r="J88" s="995" t="s">
        <v>616</v>
      </c>
      <c r="K88" s="990" t="s">
        <v>576</v>
      </c>
      <c r="L88" s="990">
        <v>1</v>
      </c>
      <c r="M88" s="993"/>
      <c r="N88" s="1258" t="str">
        <f t="shared" si="8"/>
        <v>Included</v>
      </c>
      <c r="O88" s="1259">
        <f t="shared" si="9"/>
        <v>0</v>
      </c>
      <c r="P88" s="1066"/>
      <c r="Q88" s="1067">
        <f t="shared" si="10"/>
        <v>0</v>
      </c>
      <c r="R88" s="1067">
        <f t="shared" si="11"/>
        <v>18</v>
      </c>
      <c r="S88" s="1068">
        <f t="shared" si="12"/>
        <v>0</v>
      </c>
      <c r="T88" s="1066"/>
      <c r="U88" s="1069"/>
      <c r="V88" s="1066"/>
      <c r="W88" s="1070"/>
      <c r="X88" s="1066"/>
      <c r="Y88" s="1066"/>
      <c r="Z88" s="1066"/>
    </row>
    <row r="89" spans="1:26" s="1000" customFormat="1" ht="37.5" customHeight="1">
      <c r="A89" s="1225">
        <v>20</v>
      </c>
      <c r="B89" s="990">
        <v>7000014954</v>
      </c>
      <c r="C89" s="1173">
        <v>250</v>
      </c>
      <c r="D89" s="990" t="s">
        <v>672</v>
      </c>
      <c r="E89" s="990">
        <v>1000055443</v>
      </c>
      <c r="F89" s="990">
        <v>85371000</v>
      </c>
      <c r="G89" s="991"/>
      <c r="H89" s="1173">
        <v>18</v>
      </c>
      <c r="I89" s="992" t="s">
        <v>606</v>
      </c>
      <c r="J89" s="995" t="s">
        <v>759</v>
      </c>
      <c r="K89" s="990" t="s">
        <v>575</v>
      </c>
      <c r="L89" s="990">
        <v>1</v>
      </c>
      <c r="M89" s="993"/>
      <c r="N89" s="1258" t="str">
        <f t="shared" si="8"/>
        <v>Included</v>
      </c>
      <c r="O89" s="1259">
        <f t="shared" si="9"/>
        <v>0</v>
      </c>
      <c r="P89" s="1066"/>
      <c r="Q89" s="1067">
        <f t="shared" si="10"/>
        <v>0</v>
      </c>
      <c r="R89" s="1067">
        <f t="shared" si="11"/>
        <v>18</v>
      </c>
      <c r="S89" s="1068">
        <f t="shared" si="12"/>
        <v>0</v>
      </c>
      <c r="T89" s="1066"/>
      <c r="U89" s="1069"/>
      <c r="V89" s="1066"/>
      <c r="W89" s="1070"/>
      <c r="X89" s="1066"/>
      <c r="Y89" s="1066"/>
      <c r="Z89" s="1066"/>
    </row>
    <row r="90" spans="1:26" s="1000" customFormat="1" ht="37.5" customHeight="1">
      <c r="A90" s="1225">
        <v>21</v>
      </c>
      <c r="B90" s="990">
        <v>7000014954</v>
      </c>
      <c r="C90" s="1173">
        <v>260</v>
      </c>
      <c r="D90" s="990" t="s">
        <v>672</v>
      </c>
      <c r="E90" s="990">
        <v>1000001167</v>
      </c>
      <c r="F90" s="990">
        <v>85371000</v>
      </c>
      <c r="G90" s="991"/>
      <c r="H90" s="1173">
        <v>18</v>
      </c>
      <c r="I90" s="992" t="s">
        <v>606</v>
      </c>
      <c r="J90" s="995" t="s">
        <v>760</v>
      </c>
      <c r="K90" s="990" t="s">
        <v>576</v>
      </c>
      <c r="L90" s="990">
        <v>1</v>
      </c>
      <c r="M90" s="993"/>
      <c r="N90" s="1258" t="str">
        <f t="shared" si="8"/>
        <v>Included</v>
      </c>
      <c r="O90" s="1259">
        <f t="shared" si="9"/>
        <v>0</v>
      </c>
      <c r="P90" s="1066"/>
      <c r="Q90" s="1067">
        <f t="shared" si="10"/>
        <v>0</v>
      </c>
      <c r="R90" s="1067">
        <f t="shared" si="11"/>
        <v>18</v>
      </c>
      <c r="S90" s="1068">
        <f t="shared" si="12"/>
        <v>0</v>
      </c>
      <c r="T90" s="1066"/>
      <c r="U90" s="1069"/>
      <c r="V90" s="1066"/>
      <c r="W90" s="1070"/>
      <c r="X90" s="1066"/>
      <c r="Y90" s="1066"/>
      <c r="Z90" s="1066"/>
    </row>
    <row r="91" spans="1:26" s="1000" customFormat="1" ht="37.5" customHeight="1">
      <c r="A91" s="1225">
        <v>22</v>
      </c>
      <c r="B91" s="990">
        <v>7000014954</v>
      </c>
      <c r="C91" s="1173">
        <v>270</v>
      </c>
      <c r="D91" s="990" t="s">
        <v>653</v>
      </c>
      <c r="E91" s="990">
        <v>1000001333</v>
      </c>
      <c r="F91" s="990">
        <v>85371000</v>
      </c>
      <c r="G91" s="991"/>
      <c r="H91" s="1173">
        <v>18</v>
      </c>
      <c r="I91" s="992" t="s">
        <v>606</v>
      </c>
      <c r="J91" s="995" t="s">
        <v>714</v>
      </c>
      <c r="K91" s="990" t="s">
        <v>575</v>
      </c>
      <c r="L91" s="990">
        <v>1</v>
      </c>
      <c r="M91" s="993"/>
      <c r="N91" s="1258" t="str">
        <f t="shared" si="8"/>
        <v>Included</v>
      </c>
      <c r="O91" s="1259">
        <f t="shared" si="9"/>
        <v>0</v>
      </c>
      <c r="P91" s="1066"/>
      <c r="Q91" s="1067">
        <f t="shared" si="10"/>
        <v>0</v>
      </c>
      <c r="R91" s="1067">
        <f t="shared" si="11"/>
        <v>18</v>
      </c>
      <c r="S91" s="1068">
        <f t="shared" si="12"/>
        <v>0</v>
      </c>
      <c r="T91" s="1066"/>
      <c r="U91" s="1069"/>
      <c r="V91" s="1066"/>
      <c r="W91" s="1070"/>
      <c r="X91" s="1066"/>
      <c r="Y91" s="1066"/>
      <c r="Z91" s="1066"/>
    </row>
    <row r="92" spans="1:26" s="1000" customFormat="1" ht="37.5" customHeight="1">
      <c r="A92" s="1225">
        <v>23</v>
      </c>
      <c r="B92" s="990">
        <v>7000014954</v>
      </c>
      <c r="C92" s="1173">
        <v>280</v>
      </c>
      <c r="D92" s="990" t="s">
        <v>653</v>
      </c>
      <c r="E92" s="990">
        <v>1000003411</v>
      </c>
      <c r="F92" s="990">
        <v>85371000</v>
      </c>
      <c r="G92" s="991"/>
      <c r="H92" s="1173">
        <v>18</v>
      </c>
      <c r="I92" s="992" t="s">
        <v>606</v>
      </c>
      <c r="J92" s="995" t="s">
        <v>761</v>
      </c>
      <c r="K92" s="990" t="s">
        <v>575</v>
      </c>
      <c r="L92" s="990">
        <v>1</v>
      </c>
      <c r="M92" s="993"/>
      <c r="N92" s="1258" t="str">
        <f t="shared" si="8"/>
        <v>Included</v>
      </c>
      <c r="O92" s="1259">
        <f t="shared" si="9"/>
        <v>0</v>
      </c>
      <c r="P92" s="1066"/>
      <c r="Q92" s="1067">
        <f t="shared" si="10"/>
        <v>0</v>
      </c>
      <c r="R92" s="1067">
        <f t="shared" si="11"/>
        <v>18</v>
      </c>
      <c r="S92" s="1068">
        <f t="shared" si="12"/>
        <v>0</v>
      </c>
      <c r="T92" s="1066"/>
      <c r="U92" s="1069"/>
      <c r="V92" s="1066"/>
      <c r="W92" s="1070"/>
      <c r="X92" s="1066"/>
      <c r="Y92" s="1066"/>
      <c r="Z92" s="1066"/>
    </row>
    <row r="93" spans="1:26" s="1000" customFormat="1" ht="37.5" customHeight="1">
      <c r="A93" s="1225">
        <v>24</v>
      </c>
      <c r="B93" s="990">
        <v>7000014954</v>
      </c>
      <c r="C93" s="1173">
        <v>290</v>
      </c>
      <c r="D93" s="990" t="s">
        <v>653</v>
      </c>
      <c r="E93" s="990">
        <v>1000003409</v>
      </c>
      <c r="F93" s="990">
        <v>85371000</v>
      </c>
      <c r="G93" s="991"/>
      <c r="H93" s="1173">
        <v>18</v>
      </c>
      <c r="I93" s="992" t="s">
        <v>606</v>
      </c>
      <c r="J93" s="995" t="s">
        <v>762</v>
      </c>
      <c r="K93" s="990" t="s">
        <v>575</v>
      </c>
      <c r="L93" s="990">
        <v>1</v>
      </c>
      <c r="M93" s="993"/>
      <c r="N93" s="1258" t="str">
        <f t="shared" si="8"/>
        <v>Included</v>
      </c>
      <c r="O93" s="1259">
        <f t="shared" si="9"/>
        <v>0</v>
      </c>
      <c r="P93" s="1066"/>
      <c r="Q93" s="1067">
        <f t="shared" si="10"/>
        <v>0</v>
      </c>
      <c r="R93" s="1067">
        <f t="shared" si="11"/>
        <v>18</v>
      </c>
      <c r="S93" s="1068">
        <f t="shared" si="12"/>
        <v>0</v>
      </c>
      <c r="T93" s="1066"/>
      <c r="U93" s="1069"/>
      <c r="V93" s="1066"/>
      <c r="W93" s="1070"/>
      <c r="X93" s="1066"/>
      <c r="Y93" s="1066"/>
      <c r="Z93" s="1066"/>
    </row>
    <row r="94" spans="1:26" s="1000" customFormat="1" ht="37.5" customHeight="1">
      <c r="A94" s="1225">
        <v>25</v>
      </c>
      <c r="B94" s="990">
        <v>7000014954</v>
      </c>
      <c r="C94" s="1173">
        <v>300</v>
      </c>
      <c r="D94" s="990" t="s">
        <v>654</v>
      </c>
      <c r="E94" s="990">
        <v>1000000443</v>
      </c>
      <c r="F94" s="990">
        <v>85446020</v>
      </c>
      <c r="G94" s="991"/>
      <c r="H94" s="1173">
        <v>18</v>
      </c>
      <c r="I94" s="992" t="s">
        <v>606</v>
      </c>
      <c r="J94" s="995" t="s">
        <v>578</v>
      </c>
      <c r="K94" s="990" t="s">
        <v>579</v>
      </c>
      <c r="L94" s="990">
        <v>1</v>
      </c>
      <c r="M94" s="993"/>
      <c r="N94" s="1258" t="str">
        <f t="shared" si="8"/>
        <v>Included</v>
      </c>
      <c r="O94" s="1259">
        <f t="shared" si="9"/>
        <v>0</v>
      </c>
      <c r="P94" s="1066"/>
      <c r="Q94" s="1067">
        <f t="shared" si="10"/>
        <v>0</v>
      </c>
      <c r="R94" s="1067">
        <f t="shared" si="11"/>
        <v>18</v>
      </c>
      <c r="S94" s="1068">
        <f t="shared" si="12"/>
        <v>0</v>
      </c>
      <c r="T94" s="1066"/>
      <c r="U94" s="1069"/>
      <c r="V94" s="1066"/>
      <c r="W94" s="1070"/>
      <c r="X94" s="1066"/>
      <c r="Y94" s="1066"/>
      <c r="Z94" s="1066"/>
    </row>
    <row r="95" spans="1:26" s="1000" customFormat="1" ht="37.5" customHeight="1">
      <c r="A95" s="1225">
        <v>26</v>
      </c>
      <c r="B95" s="990">
        <v>7000014954</v>
      </c>
      <c r="C95" s="1173">
        <v>310</v>
      </c>
      <c r="D95" s="990" t="s">
        <v>654</v>
      </c>
      <c r="E95" s="990">
        <v>1000000442</v>
      </c>
      <c r="F95" s="990">
        <v>85446020</v>
      </c>
      <c r="G95" s="991"/>
      <c r="H95" s="1173">
        <v>18</v>
      </c>
      <c r="I95" s="992" t="s">
        <v>606</v>
      </c>
      <c r="J95" s="995" t="s">
        <v>580</v>
      </c>
      <c r="K95" s="990" t="s">
        <v>579</v>
      </c>
      <c r="L95" s="990">
        <v>1</v>
      </c>
      <c r="M95" s="993"/>
      <c r="N95" s="1258" t="str">
        <f t="shared" si="8"/>
        <v>Included</v>
      </c>
      <c r="O95" s="1259">
        <f t="shared" si="9"/>
        <v>0</v>
      </c>
      <c r="P95" s="1066"/>
      <c r="Q95" s="1067">
        <f t="shared" si="10"/>
        <v>0</v>
      </c>
      <c r="R95" s="1067">
        <f t="shared" si="11"/>
        <v>18</v>
      </c>
      <c r="S95" s="1068">
        <f t="shared" si="12"/>
        <v>0</v>
      </c>
      <c r="T95" s="1066"/>
      <c r="U95" s="1069"/>
      <c r="V95" s="1066"/>
      <c r="W95" s="1070"/>
      <c r="X95" s="1066"/>
      <c r="Y95" s="1066"/>
      <c r="Z95" s="1066"/>
    </row>
    <row r="96" spans="1:26" s="1000" customFormat="1" ht="69" customHeight="1">
      <c r="A96" s="1225">
        <v>27</v>
      </c>
      <c r="B96" s="990">
        <v>7000014954</v>
      </c>
      <c r="C96" s="1173">
        <v>320</v>
      </c>
      <c r="D96" s="990" t="s">
        <v>655</v>
      </c>
      <c r="E96" s="990">
        <v>1000055456</v>
      </c>
      <c r="F96" s="990">
        <v>84248990</v>
      </c>
      <c r="G96" s="991"/>
      <c r="H96" s="1173">
        <v>18</v>
      </c>
      <c r="I96" s="992" t="s">
        <v>606</v>
      </c>
      <c r="J96" s="995" t="s">
        <v>763</v>
      </c>
      <c r="K96" s="990" t="s">
        <v>576</v>
      </c>
      <c r="L96" s="990">
        <v>1</v>
      </c>
      <c r="M96" s="993"/>
      <c r="N96" s="1258" t="str">
        <f t="shared" si="8"/>
        <v>Included</v>
      </c>
      <c r="O96" s="1259">
        <f t="shared" si="9"/>
        <v>0</v>
      </c>
      <c r="P96" s="1066"/>
      <c r="Q96" s="1067">
        <f t="shared" si="10"/>
        <v>0</v>
      </c>
      <c r="R96" s="1067">
        <f t="shared" si="11"/>
        <v>18</v>
      </c>
      <c r="S96" s="1068">
        <f t="shared" si="12"/>
        <v>0</v>
      </c>
      <c r="T96" s="1066"/>
      <c r="U96" s="1069"/>
      <c r="V96" s="1066"/>
      <c r="W96" s="1070"/>
      <c r="X96" s="1066"/>
      <c r="Y96" s="1066"/>
      <c r="Z96" s="1066"/>
    </row>
    <row r="97" spans="1:26" s="1000" customFormat="1" ht="37.5" customHeight="1">
      <c r="A97" s="1225">
        <v>28</v>
      </c>
      <c r="B97" s="990">
        <v>7000014954</v>
      </c>
      <c r="C97" s="1173">
        <v>330</v>
      </c>
      <c r="D97" s="990" t="s">
        <v>656</v>
      </c>
      <c r="E97" s="990">
        <v>1000014547</v>
      </c>
      <c r="F97" s="990">
        <v>85371000</v>
      </c>
      <c r="G97" s="991"/>
      <c r="H97" s="1173">
        <v>18</v>
      </c>
      <c r="I97" s="992" t="s">
        <v>606</v>
      </c>
      <c r="J97" s="995" t="s">
        <v>617</v>
      </c>
      <c r="K97" s="990" t="s">
        <v>575</v>
      </c>
      <c r="L97" s="990">
        <v>1</v>
      </c>
      <c r="M97" s="993"/>
      <c r="N97" s="1258" t="str">
        <f t="shared" si="8"/>
        <v>Included</v>
      </c>
      <c r="O97" s="1259">
        <f t="shared" si="9"/>
        <v>0</v>
      </c>
      <c r="P97" s="1066"/>
      <c r="Q97" s="1067">
        <f t="shared" si="10"/>
        <v>0</v>
      </c>
      <c r="R97" s="1067">
        <f t="shared" si="11"/>
        <v>18</v>
      </c>
      <c r="S97" s="1068">
        <f t="shared" si="12"/>
        <v>0</v>
      </c>
      <c r="T97" s="1066"/>
      <c r="U97" s="1069"/>
      <c r="V97" s="1066"/>
      <c r="W97" s="1070"/>
      <c r="X97" s="1066"/>
      <c r="Y97" s="1066"/>
      <c r="Z97" s="1066"/>
    </row>
    <row r="98" spans="1:26" s="1000" customFormat="1" ht="37.5" customHeight="1">
      <c r="A98" s="1225">
        <v>29</v>
      </c>
      <c r="B98" s="990">
        <v>7000014954</v>
      </c>
      <c r="C98" s="1173">
        <v>340</v>
      </c>
      <c r="D98" s="990" t="s">
        <v>656</v>
      </c>
      <c r="E98" s="990">
        <v>1000038387</v>
      </c>
      <c r="F98" s="990">
        <v>94051090</v>
      </c>
      <c r="G98" s="991"/>
      <c r="H98" s="1173">
        <v>18</v>
      </c>
      <c r="I98" s="992" t="s">
        <v>606</v>
      </c>
      <c r="J98" s="995" t="s">
        <v>764</v>
      </c>
      <c r="K98" s="990" t="s">
        <v>575</v>
      </c>
      <c r="L98" s="990">
        <v>5</v>
      </c>
      <c r="M98" s="993"/>
      <c r="N98" s="1258" t="str">
        <f t="shared" si="8"/>
        <v>Included</v>
      </c>
      <c r="O98" s="1259">
        <f t="shared" si="9"/>
        <v>0</v>
      </c>
      <c r="P98" s="1066"/>
      <c r="Q98" s="1067">
        <f t="shared" si="10"/>
        <v>0</v>
      </c>
      <c r="R98" s="1067">
        <f t="shared" si="11"/>
        <v>18</v>
      </c>
      <c r="S98" s="1068">
        <f t="shared" si="12"/>
        <v>0</v>
      </c>
      <c r="T98" s="1066"/>
      <c r="U98" s="1069"/>
      <c r="V98" s="1066"/>
      <c r="W98" s="1070"/>
      <c r="X98" s="1066"/>
      <c r="Y98" s="1066"/>
      <c r="Z98" s="1066"/>
    </row>
    <row r="99" spans="1:26" s="1000" customFormat="1" ht="37.5" customHeight="1">
      <c r="A99" s="1225">
        <v>30</v>
      </c>
      <c r="B99" s="990">
        <v>7000014954</v>
      </c>
      <c r="C99" s="1173">
        <v>350</v>
      </c>
      <c r="D99" s="990" t="s">
        <v>656</v>
      </c>
      <c r="E99" s="990">
        <v>1000038325</v>
      </c>
      <c r="F99" s="990">
        <v>94059900</v>
      </c>
      <c r="G99" s="991"/>
      <c r="H99" s="1173">
        <v>18</v>
      </c>
      <c r="I99" s="992" t="s">
        <v>606</v>
      </c>
      <c r="J99" s="995" t="s">
        <v>584</v>
      </c>
      <c r="K99" s="990" t="s">
        <v>575</v>
      </c>
      <c r="L99" s="990">
        <v>5</v>
      </c>
      <c r="M99" s="993"/>
      <c r="N99" s="1258" t="str">
        <f t="shared" si="8"/>
        <v>Included</v>
      </c>
      <c r="O99" s="1259">
        <f t="shared" si="9"/>
        <v>0</v>
      </c>
      <c r="P99" s="1066"/>
      <c r="Q99" s="1067">
        <f t="shared" si="10"/>
        <v>0</v>
      </c>
      <c r="R99" s="1067">
        <f t="shared" si="11"/>
        <v>18</v>
      </c>
      <c r="S99" s="1068">
        <f t="shared" si="12"/>
        <v>0</v>
      </c>
      <c r="T99" s="1066"/>
      <c r="U99" s="1069"/>
      <c r="V99" s="1066"/>
      <c r="W99" s="1070"/>
      <c r="X99" s="1066"/>
      <c r="Y99" s="1066"/>
      <c r="Z99" s="1066"/>
    </row>
    <row r="100" spans="1:26" s="1000" customFormat="1" ht="37.5" customHeight="1">
      <c r="A100" s="1225">
        <v>31</v>
      </c>
      <c r="B100" s="990">
        <v>7000014954</v>
      </c>
      <c r="C100" s="1173">
        <v>360</v>
      </c>
      <c r="D100" s="990" t="s">
        <v>656</v>
      </c>
      <c r="E100" s="990">
        <v>1000038385</v>
      </c>
      <c r="F100" s="990">
        <v>94059900</v>
      </c>
      <c r="G100" s="991"/>
      <c r="H100" s="1173">
        <v>18</v>
      </c>
      <c r="I100" s="992" t="s">
        <v>606</v>
      </c>
      <c r="J100" s="995" t="s">
        <v>737</v>
      </c>
      <c r="K100" s="990" t="s">
        <v>575</v>
      </c>
      <c r="L100" s="990">
        <v>4</v>
      </c>
      <c r="M100" s="993"/>
      <c r="N100" s="1258" t="str">
        <f t="shared" si="8"/>
        <v>Included</v>
      </c>
      <c r="O100" s="1259">
        <f t="shared" si="9"/>
        <v>0</v>
      </c>
      <c r="P100" s="1066"/>
      <c r="Q100" s="1067">
        <f t="shared" si="10"/>
        <v>0</v>
      </c>
      <c r="R100" s="1067">
        <f t="shared" si="11"/>
        <v>18</v>
      </c>
      <c r="S100" s="1068">
        <f t="shared" si="12"/>
        <v>0</v>
      </c>
      <c r="T100" s="1066"/>
      <c r="U100" s="1069"/>
      <c r="V100" s="1066"/>
      <c r="W100" s="1070"/>
      <c r="X100" s="1066"/>
      <c r="Y100" s="1066"/>
      <c r="Z100" s="1066"/>
    </row>
    <row r="101" spans="1:26" s="1000" customFormat="1" ht="37.5" customHeight="1">
      <c r="A101" s="1225">
        <v>32</v>
      </c>
      <c r="B101" s="990">
        <v>7000014954</v>
      </c>
      <c r="C101" s="1173">
        <v>370</v>
      </c>
      <c r="D101" s="990" t="s">
        <v>673</v>
      </c>
      <c r="E101" s="990">
        <v>1000017567</v>
      </c>
      <c r="F101" s="990">
        <v>73045930</v>
      </c>
      <c r="G101" s="991"/>
      <c r="H101" s="1173">
        <v>18</v>
      </c>
      <c r="I101" s="992" t="s">
        <v>606</v>
      </c>
      <c r="J101" s="995" t="s">
        <v>621</v>
      </c>
      <c r="K101" s="990" t="s">
        <v>575</v>
      </c>
      <c r="L101" s="990">
        <v>10</v>
      </c>
      <c r="M101" s="993"/>
      <c r="N101" s="1258" t="str">
        <f t="shared" si="8"/>
        <v>Included</v>
      </c>
      <c r="O101" s="1259">
        <f t="shared" si="9"/>
        <v>0</v>
      </c>
      <c r="P101" s="1066"/>
      <c r="Q101" s="1067">
        <f t="shared" si="10"/>
        <v>0</v>
      </c>
      <c r="R101" s="1067">
        <f t="shared" si="11"/>
        <v>18</v>
      </c>
      <c r="S101" s="1068">
        <f t="shared" si="12"/>
        <v>0</v>
      </c>
      <c r="T101" s="1066"/>
      <c r="U101" s="1069"/>
      <c r="V101" s="1066"/>
      <c r="W101" s="1070"/>
      <c r="X101" s="1066"/>
      <c r="Y101" s="1066"/>
      <c r="Z101" s="1066"/>
    </row>
    <row r="102" spans="1:26" s="1000" customFormat="1" ht="56.25" customHeight="1">
      <c r="A102" s="1225">
        <v>33</v>
      </c>
      <c r="B102" s="990">
        <v>7000014954</v>
      </c>
      <c r="C102" s="1173">
        <v>380</v>
      </c>
      <c r="D102" s="990" t="s">
        <v>673</v>
      </c>
      <c r="E102" s="990">
        <v>1000020192</v>
      </c>
      <c r="F102" s="990">
        <v>73045930</v>
      </c>
      <c r="G102" s="991"/>
      <c r="H102" s="1173">
        <v>18</v>
      </c>
      <c r="I102" s="992" t="s">
        <v>606</v>
      </c>
      <c r="J102" s="995" t="s">
        <v>618</v>
      </c>
      <c r="K102" s="990" t="s">
        <v>575</v>
      </c>
      <c r="L102" s="990">
        <v>6</v>
      </c>
      <c r="M102" s="993"/>
      <c r="N102" s="1258" t="str">
        <f t="shared" si="8"/>
        <v>Included</v>
      </c>
      <c r="O102" s="1259">
        <f t="shared" si="9"/>
        <v>0</v>
      </c>
      <c r="P102" s="1066"/>
      <c r="Q102" s="1067">
        <f t="shared" si="10"/>
        <v>0</v>
      </c>
      <c r="R102" s="1067">
        <f t="shared" si="11"/>
        <v>18</v>
      </c>
      <c r="S102" s="1068">
        <f t="shared" si="12"/>
        <v>0</v>
      </c>
      <c r="T102" s="1066"/>
      <c r="U102" s="1069"/>
      <c r="V102" s="1066"/>
      <c r="W102" s="1070"/>
      <c r="X102" s="1066"/>
      <c r="Y102" s="1066"/>
      <c r="Z102" s="1066"/>
    </row>
    <row r="103" spans="1:26" s="1000" customFormat="1" ht="60" customHeight="1">
      <c r="A103" s="1225">
        <v>34</v>
      </c>
      <c r="B103" s="990">
        <v>7000014954</v>
      </c>
      <c r="C103" s="1173">
        <v>390</v>
      </c>
      <c r="D103" s="990" t="s">
        <v>673</v>
      </c>
      <c r="E103" s="990">
        <v>1000020194</v>
      </c>
      <c r="F103" s="990">
        <v>73045930</v>
      </c>
      <c r="G103" s="991"/>
      <c r="H103" s="1173">
        <v>18</v>
      </c>
      <c r="I103" s="992" t="s">
        <v>606</v>
      </c>
      <c r="J103" s="995" t="s">
        <v>619</v>
      </c>
      <c r="K103" s="990" t="s">
        <v>575</v>
      </c>
      <c r="L103" s="990">
        <v>6</v>
      </c>
      <c r="M103" s="993"/>
      <c r="N103" s="1258" t="str">
        <f t="shared" si="8"/>
        <v>Included</v>
      </c>
      <c r="O103" s="1259">
        <f t="shared" si="9"/>
        <v>0</v>
      </c>
      <c r="P103" s="1066"/>
      <c r="Q103" s="1067">
        <f t="shared" si="10"/>
        <v>0</v>
      </c>
      <c r="R103" s="1067">
        <f t="shared" si="11"/>
        <v>18</v>
      </c>
      <c r="S103" s="1068">
        <f t="shared" si="12"/>
        <v>0</v>
      </c>
      <c r="T103" s="1066"/>
      <c r="U103" s="1069"/>
      <c r="V103" s="1066"/>
      <c r="W103" s="1070"/>
      <c r="X103" s="1066"/>
      <c r="Y103" s="1066"/>
      <c r="Z103" s="1066"/>
    </row>
    <row r="104" spans="1:26" s="1000" customFormat="1" ht="57" customHeight="1">
      <c r="A104" s="1225">
        <v>35</v>
      </c>
      <c r="B104" s="990">
        <v>7000014954</v>
      </c>
      <c r="C104" s="1173">
        <v>400</v>
      </c>
      <c r="D104" s="990" t="s">
        <v>673</v>
      </c>
      <c r="E104" s="990">
        <v>1000020195</v>
      </c>
      <c r="F104" s="990">
        <v>73045930</v>
      </c>
      <c r="G104" s="991"/>
      <c r="H104" s="1173">
        <v>18</v>
      </c>
      <c r="I104" s="992" t="s">
        <v>606</v>
      </c>
      <c r="J104" s="995" t="s">
        <v>620</v>
      </c>
      <c r="K104" s="990" t="s">
        <v>575</v>
      </c>
      <c r="L104" s="990">
        <v>3</v>
      </c>
      <c r="M104" s="993"/>
      <c r="N104" s="1258" t="str">
        <f t="shared" si="8"/>
        <v>Included</v>
      </c>
      <c r="O104" s="1259">
        <f t="shared" si="9"/>
        <v>0</v>
      </c>
      <c r="P104" s="1066"/>
      <c r="Q104" s="1067">
        <f t="shared" si="10"/>
        <v>0</v>
      </c>
      <c r="R104" s="1067">
        <f t="shared" si="11"/>
        <v>18</v>
      </c>
      <c r="S104" s="1068">
        <f t="shared" si="12"/>
        <v>0</v>
      </c>
      <c r="T104" s="1066"/>
      <c r="U104" s="1069"/>
      <c r="V104" s="1066"/>
      <c r="W104" s="1070"/>
      <c r="X104" s="1066"/>
      <c r="Y104" s="1066"/>
      <c r="Z104" s="1066"/>
    </row>
    <row r="105" spans="1:26" s="1000" customFormat="1" ht="37.5" customHeight="1">
      <c r="A105" s="1225">
        <v>36</v>
      </c>
      <c r="B105" s="990">
        <v>7000014954</v>
      </c>
      <c r="C105" s="1173">
        <v>410</v>
      </c>
      <c r="D105" s="990" t="s">
        <v>674</v>
      </c>
      <c r="E105" s="990">
        <v>1000017562</v>
      </c>
      <c r="F105" s="990">
        <v>73045930</v>
      </c>
      <c r="G105" s="991"/>
      <c r="H105" s="1173">
        <v>18</v>
      </c>
      <c r="I105" s="992" t="s">
        <v>606</v>
      </c>
      <c r="J105" s="995" t="s">
        <v>722</v>
      </c>
      <c r="K105" s="990" t="s">
        <v>575</v>
      </c>
      <c r="L105" s="990">
        <v>13</v>
      </c>
      <c r="M105" s="993"/>
      <c r="N105" s="1258" t="str">
        <f t="shared" si="8"/>
        <v>Included</v>
      </c>
      <c r="O105" s="1259">
        <f t="shared" si="9"/>
        <v>0</v>
      </c>
      <c r="P105" s="1066"/>
      <c r="Q105" s="1067">
        <f t="shared" si="10"/>
        <v>0</v>
      </c>
      <c r="R105" s="1067">
        <f t="shared" si="11"/>
        <v>18</v>
      </c>
      <c r="S105" s="1068">
        <f t="shared" si="12"/>
        <v>0</v>
      </c>
      <c r="T105" s="1066"/>
      <c r="U105" s="1069"/>
      <c r="V105" s="1066"/>
      <c r="W105" s="1070"/>
      <c r="X105" s="1066"/>
      <c r="Y105" s="1066"/>
      <c r="Z105" s="1066"/>
    </row>
    <row r="106" spans="1:26" s="1000" customFormat="1" ht="37.5" customHeight="1">
      <c r="A106" s="1225">
        <v>37</v>
      </c>
      <c r="B106" s="990">
        <v>7000014954</v>
      </c>
      <c r="C106" s="1173">
        <v>580</v>
      </c>
      <c r="D106" s="990" t="s">
        <v>675</v>
      </c>
      <c r="E106" s="990">
        <v>1000019918</v>
      </c>
      <c r="F106" s="990">
        <v>85359090</v>
      </c>
      <c r="G106" s="991"/>
      <c r="H106" s="1173">
        <v>18</v>
      </c>
      <c r="I106" s="992" t="s">
        <v>606</v>
      </c>
      <c r="J106" s="995" t="s">
        <v>624</v>
      </c>
      <c r="K106" s="990" t="s">
        <v>579</v>
      </c>
      <c r="L106" s="990">
        <v>1</v>
      </c>
      <c r="M106" s="993"/>
      <c r="N106" s="1258" t="str">
        <f t="shared" si="8"/>
        <v>Included</v>
      </c>
      <c r="O106" s="1259">
        <f t="shared" si="9"/>
        <v>0</v>
      </c>
      <c r="P106" s="1066"/>
      <c r="Q106" s="1067">
        <f t="shared" si="10"/>
        <v>0</v>
      </c>
      <c r="R106" s="1067">
        <f t="shared" si="11"/>
        <v>18</v>
      </c>
      <c r="S106" s="1068">
        <f t="shared" si="12"/>
        <v>0</v>
      </c>
      <c r="T106" s="1066"/>
      <c r="U106" s="1069"/>
      <c r="V106" s="1066"/>
      <c r="W106" s="1070"/>
      <c r="X106" s="1066"/>
      <c r="Y106" s="1066"/>
      <c r="Z106" s="1066"/>
    </row>
    <row r="107" spans="1:26" s="1000" customFormat="1" ht="37.5" customHeight="1">
      <c r="A107" s="1225">
        <v>38</v>
      </c>
      <c r="B107" s="990">
        <v>7000014954</v>
      </c>
      <c r="C107" s="1173">
        <v>590</v>
      </c>
      <c r="D107" s="990" t="s">
        <v>676</v>
      </c>
      <c r="E107" s="990">
        <v>1000019919</v>
      </c>
      <c r="F107" s="990">
        <v>85353090</v>
      </c>
      <c r="G107" s="991"/>
      <c r="H107" s="1173">
        <v>18</v>
      </c>
      <c r="I107" s="992" t="s">
        <v>606</v>
      </c>
      <c r="J107" s="995" t="s">
        <v>626</v>
      </c>
      <c r="K107" s="990" t="s">
        <v>579</v>
      </c>
      <c r="L107" s="990">
        <v>1</v>
      </c>
      <c r="M107" s="993"/>
      <c r="N107" s="1258" t="str">
        <f t="shared" si="8"/>
        <v>Included</v>
      </c>
      <c r="O107" s="1259">
        <f t="shared" si="9"/>
        <v>0</v>
      </c>
      <c r="P107" s="1066"/>
      <c r="Q107" s="1067">
        <f t="shared" si="10"/>
        <v>0</v>
      </c>
      <c r="R107" s="1067">
        <f t="shared" si="11"/>
        <v>18</v>
      </c>
      <c r="S107" s="1068">
        <f t="shared" si="12"/>
        <v>0</v>
      </c>
      <c r="T107" s="1066"/>
      <c r="U107" s="1069"/>
      <c r="V107" s="1066"/>
      <c r="W107" s="1070"/>
      <c r="X107" s="1066"/>
      <c r="Y107" s="1066"/>
      <c r="Z107" s="1066"/>
    </row>
    <row r="108" spans="1:26" s="1000" customFormat="1" ht="37.5" customHeight="1">
      <c r="A108" s="1225">
        <v>39</v>
      </c>
      <c r="B108" s="990">
        <v>7000014954</v>
      </c>
      <c r="C108" s="1173">
        <v>600</v>
      </c>
      <c r="D108" s="990" t="s">
        <v>677</v>
      </c>
      <c r="E108" s="990">
        <v>1000024186</v>
      </c>
      <c r="F108" s="990">
        <v>85354010</v>
      </c>
      <c r="G108" s="991"/>
      <c r="H108" s="1173">
        <v>18</v>
      </c>
      <c r="I108" s="992" t="s">
        <v>606</v>
      </c>
      <c r="J108" s="995" t="s">
        <v>627</v>
      </c>
      <c r="K108" s="990" t="s">
        <v>579</v>
      </c>
      <c r="L108" s="990">
        <v>1</v>
      </c>
      <c r="M108" s="993"/>
      <c r="N108" s="1258" t="str">
        <f t="shared" si="8"/>
        <v>Included</v>
      </c>
      <c r="O108" s="1259">
        <f t="shared" si="9"/>
        <v>0</v>
      </c>
      <c r="P108" s="1066"/>
      <c r="Q108" s="1067">
        <f t="shared" si="10"/>
        <v>0</v>
      </c>
      <c r="R108" s="1067">
        <f t="shared" si="11"/>
        <v>18</v>
      </c>
      <c r="S108" s="1068">
        <f t="shared" si="12"/>
        <v>0</v>
      </c>
      <c r="T108" s="1066"/>
      <c r="U108" s="1069"/>
      <c r="V108" s="1066"/>
      <c r="W108" s="1070"/>
      <c r="X108" s="1066"/>
      <c r="Y108" s="1066"/>
      <c r="Z108" s="1066"/>
    </row>
    <row r="109" spans="1:26" s="1000" customFormat="1" ht="37.5" customHeight="1">
      <c r="A109" s="1225">
        <v>40</v>
      </c>
      <c r="B109" s="990">
        <v>7000014954</v>
      </c>
      <c r="C109" s="1173">
        <v>610</v>
      </c>
      <c r="D109" s="990" t="s">
        <v>678</v>
      </c>
      <c r="E109" s="990">
        <v>1000019912</v>
      </c>
      <c r="F109" s="990">
        <v>85371000</v>
      </c>
      <c r="G109" s="991"/>
      <c r="H109" s="1173">
        <v>18</v>
      </c>
      <c r="I109" s="992" t="s">
        <v>606</v>
      </c>
      <c r="J109" s="995" t="s">
        <v>625</v>
      </c>
      <c r="K109" s="990" t="s">
        <v>579</v>
      </c>
      <c r="L109" s="990">
        <v>1</v>
      </c>
      <c r="M109" s="993"/>
      <c r="N109" s="1258" t="str">
        <f t="shared" si="8"/>
        <v>Included</v>
      </c>
      <c r="O109" s="1259">
        <f t="shared" si="9"/>
        <v>0</v>
      </c>
      <c r="P109" s="1066"/>
      <c r="Q109" s="1067">
        <f t="shared" si="10"/>
        <v>0</v>
      </c>
      <c r="R109" s="1067">
        <f t="shared" si="11"/>
        <v>18</v>
      </c>
      <c r="S109" s="1068">
        <f t="shared" si="12"/>
        <v>0</v>
      </c>
      <c r="T109" s="1066"/>
      <c r="U109" s="1069"/>
      <c r="V109" s="1066"/>
      <c r="W109" s="1070"/>
      <c r="X109" s="1066"/>
      <c r="Y109" s="1066"/>
      <c r="Z109" s="1066"/>
    </row>
    <row r="110" spans="1:26" s="1000" customFormat="1" ht="37.5" customHeight="1">
      <c r="A110" s="1225">
        <v>41</v>
      </c>
      <c r="B110" s="990">
        <v>7000014954</v>
      </c>
      <c r="C110" s="1173">
        <v>620</v>
      </c>
      <c r="D110" s="990" t="s">
        <v>679</v>
      </c>
      <c r="E110" s="990">
        <v>1000019927</v>
      </c>
      <c r="F110" s="990">
        <v>85389000</v>
      </c>
      <c r="G110" s="991"/>
      <c r="H110" s="1173">
        <v>18</v>
      </c>
      <c r="I110" s="992" t="s">
        <v>606</v>
      </c>
      <c r="J110" s="995" t="s">
        <v>581</v>
      </c>
      <c r="K110" s="990" t="s">
        <v>579</v>
      </c>
      <c r="L110" s="990">
        <v>1</v>
      </c>
      <c r="M110" s="993"/>
      <c r="N110" s="1258" t="str">
        <f t="shared" si="8"/>
        <v>Included</v>
      </c>
      <c r="O110" s="1259">
        <f t="shared" si="9"/>
        <v>0</v>
      </c>
      <c r="P110" s="1066"/>
      <c r="Q110" s="1067">
        <f t="shared" si="10"/>
        <v>0</v>
      </c>
      <c r="R110" s="1067">
        <f t="shared" si="11"/>
        <v>18</v>
      </c>
      <c r="S110" s="1068">
        <f t="shared" si="12"/>
        <v>0</v>
      </c>
      <c r="T110" s="1066"/>
      <c r="U110" s="1069"/>
      <c r="V110" s="1066"/>
      <c r="W110" s="1070"/>
      <c r="X110" s="1066"/>
      <c r="Y110" s="1066"/>
      <c r="Z110" s="1066"/>
    </row>
    <row r="111" spans="1:26" s="1000" customFormat="1" ht="37.5" customHeight="1">
      <c r="A111" s="1225">
        <v>42</v>
      </c>
      <c r="B111" s="990">
        <v>7000014954</v>
      </c>
      <c r="C111" s="1173">
        <v>630</v>
      </c>
      <c r="D111" s="990" t="s">
        <v>680</v>
      </c>
      <c r="E111" s="990">
        <v>1000025930</v>
      </c>
      <c r="F111" s="990">
        <v>85354010</v>
      </c>
      <c r="G111" s="991"/>
      <c r="H111" s="1173">
        <v>18</v>
      </c>
      <c r="I111" s="992" t="s">
        <v>606</v>
      </c>
      <c r="J111" s="995" t="s">
        <v>727</v>
      </c>
      <c r="K111" s="990" t="s">
        <v>576</v>
      </c>
      <c r="L111" s="990">
        <v>1</v>
      </c>
      <c r="M111" s="993"/>
      <c r="N111" s="1258" t="str">
        <f t="shared" si="8"/>
        <v>Included</v>
      </c>
      <c r="O111" s="1259">
        <f t="shared" si="9"/>
        <v>0</v>
      </c>
      <c r="P111" s="1066"/>
      <c r="Q111" s="1067">
        <f t="shared" si="10"/>
        <v>0</v>
      </c>
      <c r="R111" s="1067">
        <f t="shared" si="11"/>
        <v>18</v>
      </c>
      <c r="S111" s="1068">
        <f t="shared" si="12"/>
        <v>0</v>
      </c>
      <c r="T111" s="1066"/>
      <c r="U111" s="1069"/>
      <c r="V111" s="1066"/>
      <c r="W111" s="1070"/>
      <c r="X111" s="1066"/>
      <c r="Y111" s="1066"/>
      <c r="Z111" s="1066"/>
    </row>
    <row r="112" spans="1:26" s="1000" customFormat="1" ht="37.5" customHeight="1">
      <c r="A112" s="1225">
        <v>43</v>
      </c>
      <c r="B112" s="990">
        <v>7000014954</v>
      </c>
      <c r="C112" s="1173">
        <v>640</v>
      </c>
      <c r="D112" s="990" t="s">
        <v>680</v>
      </c>
      <c r="E112" s="990">
        <v>1000046559</v>
      </c>
      <c r="F112" s="990">
        <v>85389000</v>
      </c>
      <c r="G112" s="991"/>
      <c r="H112" s="1173">
        <v>18</v>
      </c>
      <c r="I112" s="992" t="s">
        <v>606</v>
      </c>
      <c r="J112" s="995" t="s">
        <v>765</v>
      </c>
      <c r="K112" s="990" t="s">
        <v>576</v>
      </c>
      <c r="L112" s="990">
        <v>1</v>
      </c>
      <c r="M112" s="993"/>
      <c r="N112" s="1258" t="str">
        <f t="shared" si="8"/>
        <v>Included</v>
      </c>
      <c r="O112" s="1259">
        <f t="shared" si="9"/>
        <v>0</v>
      </c>
      <c r="P112" s="1066"/>
      <c r="Q112" s="1067">
        <f t="shared" si="10"/>
        <v>0</v>
      </c>
      <c r="R112" s="1067">
        <f t="shared" si="11"/>
        <v>18</v>
      </c>
      <c r="S112" s="1068">
        <f t="shared" si="12"/>
        <v>0</v>
      </c>
      <c r="T112" s="1066"/>
      <c r="U112" s="1069"/>
      <c r="V112" s="1066"/>
      <c r="W112" s="1070"/>
      <c r="X112" s="1066"/>
      <c r="Y112" s="1066"/>
      <c r="Z112" s="1066"/>
    </row>
    <row r="113" spans="1:26" s="1000" customFormat="1" ht="37.5" customHeight="1">
      <c r="A113" s="1225">
        <v>44</v>
      </c>
      <c r="B113" s="990">
        <v>7000014954</v>
      </c>
      <c r="C113" s="1173">
        <v>650</v>
      </c>
      <c r="D113" s="990" t="s">
        <v>680</v>
      </c>
      <c r="E113" s="990">
        <v>1000019912</v>
      </c>
      <c r="F113" s="990">
        <v>85371000</v>
      </c>
      <c r="G113" s="991"/>
      <c r="H113" s="1173">
        <v>18</v>
      </c>
      <c r="I113" s="992" t="s">
        <v>606</v>
      </c>
      <c r="J113" s="995" t="s">
        <v>625</v>
      </c>
      <c r="K113" s="990" t="s">
        <v>579</v>
      </c>
      <c r="L113" s="990">
        <v>1</v>
      </c>
      <c r="M113" s="993"/>
      <c r="N113" s="1258" t="str">
        <f t="shared" si="8"/>
        <v>Included</v>
      </c>
      <c r="O113" s="1259">
        <f t="shared" si="9"/>
        <v>0</v>
      </c>
      <c r="P113" s="1066"/>
      <c r="Q113" s="1067">
        <f t="shared" si="10"/>
        <v>0</v>
      </c>
      <c r="R113" s="1067">
        <f t="shared" si="11"/>
        <v>18</v>
      </c>
      <c r="S113" s="1068">
        <f t="shared" si="12"/>
        <v>0</v>
      </c>
      <c r="T113" s="1066"/>
      <c r="U113" s="1069"/>
      <c r="V113" s="1066"/>
      <c r="W113" s="1070"/>
      <c r="X113" s="1066"/>
      <c r="Y113" s="1066"/>
      <c r="Z113" s="1066"/>
    </row>
    <row r="114" spans="1:26" s="1000" customFormat="1" ht="37.5" customHeight="1">
      <c r="A114" s="1225">
        <v>45</v>
      </c>
      <c r="B114" s="990">
        <v>7000014954</v>
      </c>
      <c r="C114" s="1173">
        <v>660</v>
      </c>
      <c r="D114" s="990" t="s">
        <v>680</v>
      </c>
      <c r="E114" s="990">
        <v>1000019927</v>
      </c>
      <c r="F114" s="990">
        <v>85389000</v>
      </c>
      <c r="G114" s="991"/>
      <c r="H114" s="1173">
        <v>18</v>
      </c>
      <c r="I114" s="992" t="s">
        <v>606</v>
      </c>
      <c r="J114" s="995" t="s">
        <v>581</v>
      </c>
      <c r="K114" s="990" t="s">
        <v>579</v>
      </c>
      <c r="L114" s="990">
        <v>1</v>
      </c>
      <c r="M114" s="993"/>
      <c r="N114" s="1258" t="str">
        <f t="shared" si="8"/>
        <v>Included</v>
      </c>
      <c r="O114" s="1259">
        <f t="shared" si="9"/>
        <v>0</v>
      </c>
      <c r="P114" s="1066"/>
      <c r="Q114" s="1067">
        <f t="shared" si="10"/>
        <v>0</v>
      </c>
      <c r="R114" s="1067">
        <f t="shared" si="11"/>
        <v>18</v>
      </c>
      <c r="S114" s="1068">
        <f t="shared" si="12"/>
        <v>0</v>
      </c>
      <c r="T114" s="1066"/>
      <c r="U114" s="1069"/>
      <c r="V114" s="1066"/>
      <c r="W114" s="1070"/>
      <c r="X114" s="1066"/>
      <c r="Y114" s="1066"/>
      <c r="Z114" s="1066"/>
    </row>
    <row r="115" spans="1:26" s="1000" customFormat="1" ht="45" customHeight="1">
      <c r="A115" s="1225">
        <v>46</v>
      </c>
      <c r="B115" s="990">
        <v>7000014954</v>
      </c>
      <c r="C115" s="1173">
        <v>670</v>
      </c>
      <c r="D115" s="990" t="s">
        <v>681</v>
      </c>
      <c r="E115" s="990">
        <v>1000004461</v>
      </c>
      <c r="F115" s="990">
        <v>85359090</v>
      </c>
      <c r="G115" s="991"/>
      <c r="H115" s="1173">
        <v>18</v>
      </c>
      <c r="I115" s="992" t="s">
        <v>606</v>
      </c>
      <c r="J115" s="995" t="s">
        <v>749</v>
      </c>
      <c r="K115" s="990" t="s">
        <v>575</v>
      </c>
      <c r="L115" s="990">
        <v>1</v>
      </c>
      <c r="M115" s="993"/>
      <c r="N115" s="1258" t="str">
        <f t="shared" si="8"/>
        <v>Included</v>
      </c>
      <c r="O115" s="1259">
        <f t="shared" si="9"/>
        <v>0</v>
      </c>
      <c r="P115" s="1066"/>
      <c r="Q115" s="1067">
        <f t="shared" si="10"/>
        <v>0</v>
      </c>
      <c r="R115" s="1067">
        <f t="shared" si="11"/>
        <v>18</v>
      </c>
      <c r="S115" s="1068">
        <f t="shared" si="12"/>
        <v>0</v>
      </c>
      <c r="T115" s="1066"/>
      <c r="U115" s="1069"/>
      <c r="V115" s="1066"/>
      <c r="W115" s="1070"/>
      <c r="X115" s="1066"/>
      <c r="Y115" s="1066"/>
      <c r="Z115" s="1066"/>
    </row>
    <row r="116" spans="1:26" s="1000" customFormat="1" ht="51.75" customHeight="1">
      <c r="A116" s="1225">
        <v>47</v>
      </c>
      <c r="B116" s="990">
        <v>7000014954</v>
      </c>
      <c r="C116" s="1173">
        <v>700</v>
      </c>
      <c r="D116" s="990" t="s">
        <v>648</v>
      </c>
      <c r="E116" s="990">
        <v>1000012366</v>
      </c>
      <c r="F116" s="990">
        <v>73082011</v>
      </c>
      <c r="G116" s="991"/>
      <c r="H116" s="1173">
        <v>18</v>
      </c>
      <c r="I116" s="992" t="s">
        <v>606</v>
      </c>
      <c r="J116" s="995" t="s">
        <v>583</v>
      </c>
      <c r="K116" s="990" t="s">
        <v>575</v>
      </c>
      <c r="L116" s="990">
        <v>60</v>
      </c>
      <c r="M116" s="993"/>
      <c r="N116" s="1258" t="str">
        <f t="shared" si="8"/>
        <v>Included</v>
      </c>
      <c r="O116" s="1259">
        <f t="shared" si="9"/>
        <v>0</v>
      </c>
      <c r="P116" s="1066"/>
      <c r="Q116" s="1067">
        <f t="shared" si="10"/>
        <v>0</v>
      </c>
      <c r="R116" s="1067">
        <f t="shared" si="11"/>
        <v>18</v>
      </c>
      <c r="S116" s="1068">
        <f t="shared" si="12"/>
        <v>0</v>
      </c>
      <c r="T116" s="1066"/>
      <c r="U116" s="1069"/>
      <c r="V116" s="1066"/>
      <c r="W116" s="1070"/>
      <c r="X116" s="1066"/>
      <c r="Y116" s="1066"/>
      <c r="Z116" s="1066"/>
    </row>
    <row r="117" spans="1:26" s="1000" customFormat="1" ht="51.75" customHeight="1">
      <c r="A117" s="1225">
        <v>48</v>
      </c>
      <c r="B117" s="990">
        <v>7000014954</v>
      </c>
      <c r="C117" s="1173">
        <v>710</v>
      </c>
      <c r="D117" s="990" t="s">
        <v>648</v>
      </c>
      <c r="E117" s="990">
        <v>1000028770</v>
      </c>
      <c r="F117" s="990">
        <v>73181500</v>
      </c>
      <c r="G117" s="991"/>
      <c r="H117" s="1173">
        <v>18</v>
      </c>
      <c r="I117" s="992" t="s">
        <v>606</v>
      </c>
      <c r="J117" s="995" t="s">
        <v>766</v>
      </c>
      <c r="K117" s="990" t="s">
        <v>575</v>
      </c>
      <c r="L117" s="990">
        <v>8</v>
      </c>
      <c r="M117" s="993"/>
      <c r="N117" s="1258" t="str">
        <f t="shared" si="8"/>
        <v>Included</v>
      </c>
      <c r="O117" s="1259">
        <f t="shared" si="9"/>
        <v>0</v>
      </c>
      <c r="P117" s="1066"/>
      <c r="Q117" s="1067">
        <f t="shared" si="10"/>
        <v>0</v>
      </c>
      <c r="R117" s="1067">
        <f t="shared" si="11"/>
        <v>18</v>
      </c>
      <c r="S117" s="1068">
        <f t="shared" si="12"/>
        <v>0</v>
      </c>
      <c r="T117" s="1066"/>
      <c r="U117" s="1069"/>
      <c r="V117" s="1066"/>
      <c r="W117" s="1070"/>
      <c r="X117" s="1066"/>
      <c r="Y117" s="1066"/>
      <c r="Z117" s="1066"/>
    </row>
    <row r="118" spans="1:26" s="1000" customFormat="1" ht="37.5" customHeight="1">
      <c r="A118" s="1245" t="s">
        <v>793</v>
      </c>
      <c r="B118" s="1235" t="s">
        <v>682</v>
      </c>
      <c r="C118" s="1249"/>
      <c r="D118" s="1236"/>
      <c r="E118" s="1236"/>
      <c r="F118" s="1236"/>
      <c r="G118" s="1241"/>
      <c r="H118" s="1249"/>
      <c r="I118" s="1242"/>
      <c r="J118" s="1247"/>
      <c r="K118" s="1236"/>
      <c r="L118" s="1236"/>
      <c r="M118" s="1243"/>
      <c r="N118" s="1260"/>
      <c r="O118" s="1261"/>
      <c r="P118" s="1066"/>
      <c r="Q118" s="1067">
        <f t="shared" si="10"/>
        <v>0</v>
      </c>
      <c r="R118" s="1067">
        <f t="shared" si="11"/>
        <v>0</v>
      </c>
      <c r="S118" s="1068">
        <f t="shared" si="12"/>
        <v>0</v>
      </c>
      <c r="T118" s="1066"/>
      <c r="U118" s="1069"/>
      <c r="V118" s="1066"/>
      <c r="W118" s="1070"/>
      <c r="X118" s="1066"/>
      <c r="Y118" s="1066"/>
      <c r="Z118" s="1066"/>
    </row>
    <row r="119" spans="1:26" s="1000" customFormat="1" ht="37.5" customHeight="1">
      <c r="A119" s="1225">
        <v>1</v>
      </c>
      <c r="B119" s="990">
        <v>7000015625</v>
      </c>
      <c r="C119" s="1173">
        <v>10</v>
      </c>
      <c r="D119" s="990" t="s">
        <v>660</v>
      </c>
      <c r="E119" s="990">
        <v>1000004798</v>
      </c>
      <c r="F119" s="990">
        <v>85042340</v>
      </c>
      <c r="G119" s="991"/>
      <c r="H119" s="1173">
        <v>18</v>
      </c>
      <c r="I119" s="992" t="s">
        <v>606</v>
      </c>
      <c r="J119" s="995" t="s">
        <v>741</v>
      </c>
      <c r="K119" s="990" t="s">
        <v>575</v>
      </c>
      <c r="L119" s="990">
        <v>1</v>
      </c>
      <c r="M119" s="993"/>
      <c r="N119" s="1258" t="str">
        <f t="shared" si="8"/>
        <v>Included</v>
      </c>
      <c r="O119" s="1259">
        <f t="shared" si="9"/>
        <v>0</v>
      </c>
      <c r="P119" s="1066"/>
      <c r="Q119" s="1067">
        <f t="shared" si="10"/>
        <v>0</v>
      </c>
      <c r="R119" s="1067">
        <f t="shared" si="11"/>
        <v>18</v>
      </c>
      <c r="S119" s="1068">
        <f t="shared" si="12"/>
        <v>0</v>
      </c>
      <c r="T119" s="1066"/>
      <c r="U119" s="1069"/>
      <c r="V119" s="1066"/>
      <c r="W119" s="1070"/>
      <c r="X119" s="1066"/>
      <c r="Y119" s="1066"/>
      <c r="Z119" s="1066"/>
    </row>
    <row r="120" spans="1:26" s="1000" customFormat="1" ht="37.5" customHeight="1">
      <c r="A120" s="1225">
        <v>2</v>
      </c>
      <c r="B120" s="990">
        <v>7000015625</v>
      </c>
      <c r="C120" s="1173">
        <v>20</v>
      </c>
      <c r="D120" s="990" t="s">
        <v>660</v>
      </c>
      <c r="E120" s="990">
        <v>1000013986</v>
      </c>
      <c r="F120" s="990">
        <v>85049010</v>
      </c>
      <c r="G120" s="991"/>
      <c r="H120" s="1173">
        <v>18</v>
      </c>
      <c r="I120" s="992" t="s">
        <v>606</v>
      </c>
      <c r="J120" s="995" t="s">
        <v>742</v>
      </c>
      <c r="K120" s="990" t="s">
        <v>576</v>
      </c>
      <c r="L120" s="990">
        <v>1</v>
      </c>
      <c r="M120" s="993"/>
      <c r="N120" s="1258" t="str">
        <f t="shared" si="8"/>
        <v>Included</v>
      </c>
      <c r="O120" s="1259">
        <f t="shared" si="9"/>
        <v>0</v>
      </c>
      <c r="P120" s="1066"/>
      <c r="Q120" s="1067">
        <f t="shared" si="10"/>
        <v>0</v>
      </c>
      <c r="R120" s="1067">
        <f t="shared" si="11"/>
        <v>18</v>
      </c>
      <c r="S120" s="1068">
        <f t="shared" si="12"/>
        <v>0</v>
      </c>
      <c r="T120" s="1066"/>
      <c r="U120" s="1069"/>
      <c r="V120" s="1066"/>
      <c r="W120" s="1070"/>
      <c r="X120" s="1066"/>
      <c r="Y120" s="1066"/>
      <c r="Z120" s="1066"/>
    </row>
    <row r="121" spans="1:26" s="1000" customFormat="1" ht="37.5" customHeight="1">
      <c r="A121" s="1225">
        <v>3</v>
      </c>
      <c r="B121" s="990">
        <v>7000015625</v>
      </c>
      <c r="C121" s="1173">
        <v>30</v>
      </c>
      <c r="D121" s="990" t="s">
        <v>660</v>
      </c>
      <c r="E121" s="990">
        <v>1000028349</v>
      </c>
      <c r="F121" s="990">
        <v>85049010</v>
      </c>
      <c r="G121" s="991"/>
      <c r="H121" s="1173">
        <v>18</v>
      </c>
      <c r="I121" s="992" t="s">
        <v>606</v>
      </c>
      <c r="J121" s="995" t="s">
        <v>743</v>
      </c>
      <c r="K121" s="990" t="s">
        <v>576</v>
      </c>
      <c r="L121" s="990">
        <v>1</v>
      </c>
      <c r="M121" s="993"/>
      <c r="N121" s="1258" t="str">
        <f t="shared" si="8"/>
        <v>Included</v>
      </c>
      <c r="O121" s="1259">
        <f t="shared" si="9"/>
        <v>0</v>
      </c>
      <c r="P121" s="1066"/>
      <c r="Q121" s="1067">
        <f t="shared" si="10"/>
        <v>0</v>
      </c>
      <c r="R121" s="1067">
        <f t="shared" si="11"/>
        <v>18</v>
      </c>
      <c r="S121" s="1068">
        <f t="shared" si="12"/>
        <v>0</v>
      </c>
      <c r="T121" s="1066"/>
      <c r="U121" s="1069"/>
      <c r="V121" s="1066"/>
      <c r="W121" s="1070"/>
      <c r="X121" s="1066"/>
      <c r="Y121" s="1066"/>
      <c r="Z121" s="1066"/>
    </row>
    <row r="122" spans="1:26" s="1000" customFormat="1" ht="37.5" customHeight="1">
      <c r="A122" s="1225">
        <v>4</v>
      </c>
      <c r="B122" s="990">
        <v>7000015625</v>
      </c>
      <c r="C122" s="1173">
        <v>40</v>
      </c>
      <c r="D122" s="990" t="s">
        <v>661</v>
      </c>
      <c r="E122" s="990">
        <v>1000028090</v>
      </c>
      <c r="F122" s="990">
        <v>85049010</v>
      </c>
      <c r="G122" s="991"/>
      <c r="H122" s="1173">
        <v>18</v>
      </c>
      <c r="I122" s="992" t="s">
        <v>606</v>
      </c>
      <c r="J122" s="995" t="s">
        <v>744</v>
      </c>
      <c r="K122" s="990" t="s">
        <v>579</v>
      </c>
      <c r="L122" s="990">
        <v>1</v>
      </c>
      <c r="M122" s="993"/>
      <c r="N122" s="1258" t="str">
        <f t="shared" si="8"/>
        <v>Included</v>
      </c>
      <c r="O122" s="1259">
        <f t="shared" si="9"/>
        <v>0</v>
      </c>
      <c r="P122" s="1066"/>
      <c r="Q122" s="1067">
        <f t="shared" si="10"/>
        <v>0</v>
      </c>
      <c r="R122" s="1067">
        <f t="shared" si="11"/>
        <v>18</v>
      </c>
      <c r="S122" s="1068">
        <f t="shared" si="12"/>
        <v>0</v>
      </c>
      <c r="T122" s="1066"/>
      <c r="U122" s="1069"/>
      <c r="V122" s="1066"/>
      <c r="W122" s="1070"/>
      <c r="X122" s="1066"/>
      <c r="Y122" s="1066"/>
      <c r="Z122" s="1066"/>
    </row>
    <row r="123" spans="1:26" s="1000" customFormat="1" ht="37.5" customHeight="1">
      <c r="A123" s="1245" t="s">
        <v>794</v>
      </c>
      <c r="B123" s="1235" t="s">
        <v>683</v>
      </c>
      <c r="C123" s="1249"/>
      <c r="D123" s="1236"/>
      <c r="E123" s="1236"/>
      <c r="F123" s="1236"/>
      <c r="G123" s="1241"/>
      <c r="H123" s="1249"/>
      <c r="I123" s="1242"/>
      <c r="J123" s="1247"/>
      <c r="K123" s="1236"/>
      <c r="L123" s="1236"/>
      <c r="M123" s="1243"/>
      <c r="N123" s="1260"/>
      <c r="O123" s="1261"/>
      <c r="P123" s="1066"/>
      <c r="Q123" s="1067">
        <f t="shared" si="10"/>
        <v>0</v>
      </c>
      <c r="R123" s="1067">
        <f t="shared" si="11"/>
        <v>0</v>
      </c>
      <c r="S123" s="1068">
        <f t="shared" si="12"/>
        <v>0</v>
      </c>
      <c r="T123" s="1066"/>
      <c r="U123" s="1069"/>
      <c r="V123" s="1066"/>
      <c r="W123" s="1070"/>
      <c r="X123" s="1066"/>
      <c r="Y123" s="1066"/>
      <c r="Z123" s="1066"/>
    </row>
    <row r="124" spans="1:26" s="1000" customFormat="1" ht="37.5" customHeight="1">
      <c r="A124" s="1225">
        <v>1</v>
      </c>
      <c r="B124" s="990">
        <v>7000015625</v>
      </c>
      <c r="C124" s="1173">
        <v>60</v>
      </c>
      <c r="D124" s="990" t="s">
        <v>684</v>
      </c>
      <c r="E124" s="990">
        <v>1000004474</v>
      </c>
      <c r="F124" s="990">
        <v>85352913</v>
      </c>
      <c r="G124" s="991"/>
      <c r="H124" s="1173">
        <v>18</v>
      </c>
      <c r="I124" s="992" t="s">
        <v>606</v>
      </c>
      <c r="J124" s="995" t="s">
        <v>767</v>
      </c>
      <c r="K124" s="990" t="s">
        <v>575</v>
      </c>
      <c r="L124" s="990">
        <v>1</v>
      </c>
      <c r="M124" s="993"/>
      <c r="N124" s="1258" t="str">
        <f t="shared" si="8"/>
        <v>Included</v>
      </c>
      <c r="O124" s="1259">
        <f t="shared" si="9"/>
        <v>0</v>
      </c>
      <c r="P124" s="1066"/>
      <c r="Q124" s="1067">
        <f t="shared" si="10"/>
        <v>0</v>
      </c>
      <c r="R124" s="1067">
        <f t="shared" si="11"/>
        <v>18</v>
      </c>
      <c r="S124" s="1068">
        <f t="shared" si="12"/>
        <v>0</v>
      </c>
      <c r="T124" s="1066"/>
      <c r="U124" s="1069"/>
      <c r="V124" s="1066"/>
      <c r="W124" s="1070"/>
      <c r="X124" s="1066"/>
      <c r="Y124" s="1066"/>
      <c r="Z124" s="1066"/>
    </row>
    <row r="125" spans="1:26" s="1000" customFormat="1" ht="37.5" customHeight="1">
      <c r="A125" s="1225">
        <v>2</v>
      </c>
      <c r="B125" s="990">
        <v>7000015625</v>
      </c>
      <c r="C125" s="1173">
        <v>70</v>
      </c>
      <c r="D125" s="990" t="s">
        <v>684</v>
      </c>
      <c r="E125" s="990">
        <v>1000004459</v>
      </c>
      <c r="F125" s="990">
        <v>85359090</v>
      </c>
      <c r="G125" s="991"/>
      <c r="H125" s="1173">
        <v>18</v>
      </c>
      <c r="I125" s="992" t="s">
        <v>606</v>
      </c>
      <c r="J125" s="995" t="s">
        <v>768</v>
      </c>
      <c r="K125" s="990" t="s">
        <v>575</v>
      </c>
      <c r="L125" s="990">
        <v>3</v>
      </c>
      <c r="M125" s="993"/>
      <c r="N125" s="1258" t="str">
        <f t="shared" si="8"/>
        <v>Included</v>
      </c>
      <c r="O125" s="1259">
        <f t="shared" si="9"/>
        <v>0</v>
      </c>
      <c r="P125" s="1066"/>
      <c r="Q125" s="1067">
        <f t="shared" si="10"/>
        <v>0</v>
      </c>
      <c r="R125" s="1067">
        <f t="shared" si="11"/>
        <v>18</v>
      </c>
      <c r="S125" s="1068">
        <f t="shared" si="12"/>
        <v>0</v>
      </c>
      <c r="T125" s="1066"/>
      <c r="U125" s="1069"/>
      <c r="V125" s="1066"/>
      <c r="W125" s="1070"/>
      <c r="X125" s="1066"/>
      <c r="Y125" s="1066"/>
      <c r="Z125" s="1066"/>
    </row>
    <row r="126" spans="1:26" s="1000" customFormat="1" ht="37.5" customHeight="1">
      <c r="A126" s="1225">
        <v>3</v>
      </c>
      <c r="B126" s="990">
        <v>7000015625</v>
      </c>
      <c r="C126" s="1173">
        <v>80</v>
      </c>
      <c r="D126" s="990" t="s">
        <v>684</v>
      </c>
      <c r="E126" s="990">
        <v>1000004468</v>
      </c>
      <c r="F126" s="990">
        <v>85353090</v>
      </c>
      <c r="G126" s="991"/>
      <c r="H126" s="1173">
        <v>18</v>
      </c>
      <c r="I126" s="992" t="s">
        <v>606</v>
      </c>
      <c r="J126" s="995" t="s">
        <v>769</v>
      </c>
      <c r="K126" s="990" t="s">
        <v>575</v>
      </c>
      <c r="L126" s="990">
        <v>2</v>
      </c>
      <c r="M126" s="993"/>
      <c r="N126" s="1258" t="str">
        <f t="shared" si="8"/>
        <v>Included</v>
      </c>
      <c r="O126" s="1259">
        <f t="shared" si="9"/>
        <v>0</v>
      </c>
      <c r="P126" s="1066"/>
      <c r="Q126" s="1067">
        <f t="shared" si="10"/>
        <v>0</v>
      </c>
      <c r="R126" s="1067">
        <f t="shared" si="11"/>
        <v>18</v>
      </c>
      <c r="S126" s="1068">
        <f t="shared" si="12"/>
        <v>0</v>
      </c>
      <c r="T126" s="1066"/>
      <c r="U126" s="1069"/>
      <c r="V126" s="1066"/>
      <c r="W126" s="1070"/>
      <c r="X126" s="1066"/>
      <c r="Y126" s="1066"/>
      <c r="Z126" s="1066"/>
    </row>
    <row r="127" spans="1:26" s="1000" customFormat="1" ht="37.5" customHeight="1">
      <c r="A127" s="1225">
        <v>4</v>
      </c>
      <c r="B127" s="990">
        <v>7000015625</v>
      </c>
      <c r="C127" s="1173">
        <v>90</v>
      </c>
      <c r="D127" s="990" t="s">
        <v>684</v>
      </c>
      <c r="E127" s="990">
        <v>1000020419</v>
      </c>
      <c r="F127" s="990">
        <v>85354010</v>
      </c>
      <c r="G127" s="991"/>
      <c r="H127" s="1173">
        <v>18</v>
      </c>
      <c r="I127" s="992" t="s">
        <v>606</v>
      </c>
      <c r="J127" s="995" t="s">
        <v>614</v>
      </c>
      <c r="K127" s="990" t="s">
        <v>575</v>
      </c>
      <c r="L127" s="990">
        <v>3</v>
      </c>
      <c r="M127" s="993"/>
      <c r="N127" s="1258" t="str">
        <f t="shared" si="8"/>
        <v>Included</v>
      </c>
      <c r="O127" s="1259">
        <f t="shared" si="9"/>
        <v>0</v>
      </c>
      <c r="P127" s="1066"/>
      <c r="Q127" s="1067">
        <f t="shared" si="10"/>
        <v>0</v>
      </c>
      <c r="R127" s="1067">
        <f t="shared" si="11"/>
        <v>18</v>
      </c>
      <c r="S127" s="1068">
        <f t="shared" si="12"/>
        <v>0</v>
      </c>
      <c r="T127" s="1066"/>
      <c r="U127" s="1069"/>
      <c r="V127" s="1066"/>
      <c r="W127" s="1070"/>
      <c r="X127" s="1066"/>
      <c r="Y127" s="1066"/>
      <c r="Z127" s="1066"/>
    </row>
    <row r="128" spans="1:26" s="1000" customFormat="1" ht="37.5" customHeight="1">
      <c r="A128" s="1225">
        <v>5</v>
      </c>
      <c r="B128" s="990">
        <v>7000015625</v>
      </c>
      <c r="C128" s="1173">
        <v>100</v>
      </c>
      <c r="D128" s="990" t="s">
        <v>684</v>
      </c>
      <c r="E128" s="990">
        <v>1000004401</v>
      </c>
      <c r="F128" s="990">
        <v>85462040</v>
      </c>
      <c r="G128" s="991"/>
      <c r="H128" s="1173">
        <v>18</v>
      </c>
      <c r="I128" s="992" t="s">
        <v>606</v>
      </c>
      <c r="J128" s="995" t="s">
        <v>615</v>
      </c>
      <c r="K128" s="990" t="s">
        <v>575</v>
      </c>
      <c r="L128" s="990">
        <v>3</v>
      </c>
      <c r="M128" s="993"/>
      <c r="N128" s="1258" t="str">
        <f t="shared" si="8"/>
        <v>Included</v>
      </c>
      <c r="O128" s="1259">
        <f t="shared" si="9"/>
        <v>0</v>
      </c>
      <c r="P128" s="1066"/>
      <c r="Q128" s="1067">
        <f t="shared" si="10"/>
        <v>0</v>
      </c>
      <c r="R128" s="1067">
        <f t="shared" si="11"/>
        <v>18</v>
      </c>
      <c r="S128" s="1068">
        <f t="shared" si="12"/>
        <v>0</v>
      </c>
      <c r="T128" s="1066"/>
      <c r="U128" s="1069"/>
      <c r="V128" s="1066"/>
      <c r="W128" s="1070"/>
      <c r="X128" s="1066"/>
      <c r="Y128" s="1066"/>
      <c r="Z128" s="1066"/>
    </row>
    <row r="129" spans="1:26" s="1000" customFormat="1" ht="37.5" customHeight="1">
      <c r="A129" s="1225">
        <v>6</v>
      </c>
      <c r="B129" s="990">
        <v>7000015625</v>
      </c>
      <c r="C129" s="1173">
        <v>110</v>
      </c>
      <c r="D129" s="990" t="s">
        <v>666</v>
      </c>
      <c r="E129" s="990">
        <v>1000001671</v>
      </c>
      <c r="F129" s="990">
        <v>85352912</v>
      </c>
      <c r="G129" s="991"/>
      <c r="H129" s="1173">
        <v>18</v>
      </c>
      <c r="I129" s="992" t="s">
        <v>606</v>
      </c>
      <c r="J129" s="995" t="s">
        <v>702</v>
      </c>
      <c r="K129" s="990" t="s">
        <v>575</v>
      </c>
      <c r="L129" s="990">
        <v>1</v>
      </c>
      <c r="M129" s="993"/>
      <c r="N129" s="1258" t="str">
        <f t="shared" si="8"/>
        <v>Included</v>
      </c>
      <c r="O129" s="1259">
        <f t="shared" si="9"/>
        <v>0</v>
      </c>
      <c r="P129" s="1066"/>
      <c r="Q129" s="1067">
        <f t="shared" si="10"/>
        <v>0</v>
      </c>
      <c r="R129" s="1067">
        <f t="shared" si="11"/>
        <v>18</v>
      </c>
      <c r="S129" s="1068">
        <f t="shared" si="12"/>
        <v>0</v>
      </c>
      <c r="T129" s="1066"/>
      <c r="U129" s="1069"/>
      <c r="V129" s="1066"/>
      <c r="W129" s="1070"/>
      <c r="X129" s="1066"/>
      <c r="Y129" s="1066"/>
      <c r="Z129" s="1066"/>
    </row>
    <row r="130" spans="1:26" s="1000" customFormat="1" ht="37.5" customHeight="1">
      <c r="A130" s="1225">
        <v>7</v>
      </c>
      <c r="B130" s="990">
        <v>7000015625</v>
      </c>
      <c r="C130" s="1173">
        <v>120</v>
      </c>
      <c r="D130" s="990" t="s">
        <v>666</v>
      </c>
      <c r="E130" s="990">
        <v>1000001673</v>
      </c>
      <c r="F130" s="990">
        <v>85353090</v>
      </c>
      <c r="G130" s="991"/>
      <c r="H130" s="1173">
        <v>18</v>
      </c>
      <c r="I130" s="992" t="s">
        <v>606</v>
      </c>
      <c r="J130" s="995" t="s">
        <v>705</v>
      </c>
      <c r="K130" s="990" t="s">
        <v>575</v>
      </c>
      <c r="L130" s="990">
        <v>1</v>
      </c>
      <c r="M130" s="993"/>
      <c r="N130" s="1258" t="str">
        <f t="shared" si="8"/>
        <v>Included</v>
      </c>
      <c r="O130" s="1259">
        <f t="shared" si="9"/>
        <v>0</v>
      </c>
      <c r="P130" s="1066"/>
      <c r="Q130" s="1067">
        <f t="shared" si="10"/>
        <v>0</v>
      </c>
      <c r="R130" s="1067">
        <f t="shared" si="11"/>
        <v>18</v>
      </c>
      <c r="S130" s="1068">
        <f t="shared" si="12"/>
        <v>0</v>
      </c>
      <c r="T130" s="1066"/>
      <c r="U130" s="1069"/>
      <c r="V130" s="1066"/>
      <c r="W130" s="1070"/>
      <c r="X130" s="1066"/>
      <c r="Y130" s="1066"/>
      <c r="Z130" s="1066"/>
    </row>
    <row r="131" spans="1:26" s="1000" customFormat="1" ht="37.5" customHeight="1">
      <c r="A131" s="1225">
        <v>8</v>
      </c>
      <c r="B131" s="990">
        <v>7000015625</v>
      </c>
      <c r="C131" s="1173">
        <v>130</v>
      </c>
      <c r="D131" s="990" t="s">
        <v>666</v>
      </c>
      <c r="E131" s="990">
        <v>1000001674</v>
      </c>
      <c r="F131" s="990">
        <v>85353090</v>
      </c>
      <c r="G131" s="991"/>
      <c r="H131" s="1173">
        <v>18</v>
      </c>
      <c r="I131" s="992" t="s">
        <v>606</v>
      </c>
      <c r="J131" s="995" t="s">
        <v>706</v>
      </c>
      <c r="K131" s="990" t="s">
        <v>575</v>
      </c>
      <c r="L131" s="990">
        <v>1</v>
      </c>
      <c r="M131" s="993"/>
      <c r="N131" s="1258" t="str">
        <f t="shared" si="8"/>
        <v>Included</v>
      </c>
      <c r="O131" s="1259">
        <f t="shared" si="9"/>
        <v>0</v>
      </c>
      <c r="P131" s="1066"/>
      <c r="Q131" s="1067">
        <f t="shared" si="10"/>
        <v>0</v>
      </c>
      <c r="R131" s="1067">
        <f t="shared" si="11"/>
        <v>18</v>
      </c>
      <c r="S131" s="1068">
        <f t="shared" si="12"/>
        <v>0</v>
      </c>
      <c r="T131" s="1066"/>
      <c r="U131" s="1069"/>
      <c r="V131" s="1066"/>
      <c r="W131" s="1070"/>
      <c r="X131" s="1066"/>
      <c r="Y131" s="1066"/>
      <c r="Z131" s="1066"/>
    </row>
    <row r="132" spans="1:26" s="1000" customFormat="1" ht="37.5" customHeight="1">
      <c r="A132" s="1225">
        <v>9</v>
      </c>
      <c r="B132" s="990">
        <v>7000015625</v>
      </c>
      <c r="C132" s="1173">
        <v>140</v>
      </c>
      <c r="D132" s="990" t="s">
        <v>666</v>
      </c>
      <c r="E132" s="990">
        <v>1000001794</v>
      </c>
      <c r="F132" s="990">
        <v>85353090</v>
      </c>
      <c r="G132" s="991"/>
      <c r="H132" s="1173">
        <v>18</v>
      </c>
      <c r="I132" s="992" t="s">
        <v>606</v>
      </c>
      <c r="J132" s="995" t="s">
        <v>707</v>
      </c>
      <c r="K132" s="990" t="s">
        <v>575</v>
      </c>
      <c r="L132" s="990">
        <v>2</v>
      </c>
      <c r="M132" s="993"/>
      <c r="N132" s="1258" t="str">
        <f t="shared" si="8"/>
        <v>Included</v>
      </c>
      <c r="O132" s="1259">
        <f t="shared" si="9"/>
        <v>0</v>
      </c>
      <c r="P132" s="1066"/>
      <c r="Q132" s="1067">
        <f t="shared" si="10"/>
        <v>0</v>
      </c>
      <c r="R132" s="1067">
        <f t="shared" si="11"/>
        <v>18</v>
      </c>
      <c r="S132" s="1068">
        <f t="shared" si="12"/>
        <v>0</v>
      </c>
      <c r="T132" s="1066"/>
      <c r="U132" s="1069"/>
      <c r="V132" s="1066"/>
      <c r="W132" s="1070"/>
      <c r="X132" s="1066"/>
      <c r="Y132" s="1066"/>
      <c r="Z132" s="1066"/>
    </row>
    <row r="133" spans="1:26" s="1000" customFormat="1" ht="37.5" customHeight="1">
      <c r="A133" s="1225">
        <v>10</v>
      </c>
      <c r="B133" s="990">
        <v>7000015625</v>
      </c>
      <c r="C133" s="1173">
        <v>150</v>
      </c>
      <c r="D133" s="990" t="s">
        <v>666</v>
      </c>
      <c r="E133" s="990">
        <v>1000001681</v>
      </c>
      <c r="F133" s="990">
        <v>85359090</v>
      </c>
      <c r="G133" s="991"/>
      <c r="H133" s="1173">
        <v>18</v>
      </c>
      <c r="I133" s="992" t="s">
        <v>606</v>
      </c>
      <c r="J133" s="995" t="s">
        <v>703</v>
      </c>
      <c r="K133" s="990" t="s">
        <v>575</v>
      </c>
      <c r="L133" s="990">
        <v>3</v>
      </c>
      <c r="M133" s="993"/>
      <c r="N133" s="1258" t="str">
        <f t="shared" si="8"/>
        <v>Included</v>
      </c>
      <c r="O133" s="1259">
        <f t="shared" si="9"/>
        <v>0</v>
      </c>
      <c r="P133" s="1066"/>
      <c r="Q133" s="1067">
        <f t="shared" si="10"/>
        <v>0</v>
      </c>
      <c r="R133" s="1067">
        <f t="shared" si="11"/>
        <v>18</v>
      </c>
      <c r="S133" s="1068">
        <f t="shared" si="12"/>
        <v>0</v>
      </c>
      <c r="T133" s="1066"/>
      <c r="U133" s="1069"/>
      <c r="V133" s="1066"/>
      <c r="W133" s="1070"/>
      <c r="X133" s="1066"/>
      <c r="Y133" s="1066"/>
      <c r="Z133" s="1066"/>
    </row>
    <row r="134" spans="1:26" s="1000" customFormat="1" ht="37.5" customHeight="1">
      <c r="A134" s="1225">
        <v>11</v>
      </c>
      <c r="B134" s="990">
        <v>7000015625</v>
      </c>
      <c r="C134" s="1173">
        <v>160</v>
      </c>
      <c r="D134" s="990" t="s">
        <v>666</v>
      </c>
      <c r="E134" s="990">
        <v>1000020417</v>
      </c>
      <c r="F134" s="990">
        <v>85354010</v>
      </c>
      <c r="G134" s="991"/>
      <c r="H134" s="1173">
        <v>18</v>
      </c>
      <c r="I134" s="992" t="s">
        <v>606</v>
      </c>
      <c r="J134" s="995" t="s">
        <v>770</v>
      </c>
      <c r="K134" s="990" t="s">
        <v>575</v>
      </c>
      <c r="L134" s="990">
        <v>3</v>
      </c>
      <c r="M134" s="993"/>
      <c r="N134" s="1258" t="str">
        <f t="shared" si="8"/>
        <v>Included</v>
      </c>
      <c r="O134" s="1259">
        <f t="shared" si="9"/>
        <v>0</v>
      </c>
      <c r="P134" s="1066"/>
      <c r="Q134" s="1067">
        <f t="shared" si="10"/>
        <v>0</v>
      </c>
      <c r="R134" s="1067">
        <f t="shared" si="11"/>
        <v>18</v>
      </c>
      <c r="S134" s="1068">
        <f t="shared" si="12"/>
        <v>0</v>
      </c>
      <c r="T134" s="1066"/>
      <c r="U134" s="1069"/>
      <c r="V134" s="1066"/>
      <c r="W134" s="1070"/>
      <c r="X134" s="1066"/>
      <c r="Y134" s="1066"/>
      <c r="Z134" s="1066"/>
    </row>
    <row r="135" spans="1:26" s="1000" customFormat="1" ht="37.5" customHeight="1">
      <c r="A135" s="1225">
        <v>12</v>
      </c>
      <c r="B135" s="990">
        <v>7000015625</v>
      </c>
      <c r="C135" s="1173">
        <v>170</v>
      </c>
      <c r="D135" s="990" t="s">
        <v>666</v>
      </c>
      <c r="E135" s="990">
        <v>1000001695</v>
      </c>
      <c r="F135" s="990">
        <v>85462040</v>
      </c>
      <c r="G135" s="991"/>
      <c r="H135" s="1173">
        <v>18</v>
      </c>
      <c r="I135" s="992" t="s">
        <v>606</v>
      </c>
      <c r="J135" s="995" t="s">
        <v>708</v>
      </c>
      <c r="K135" s="990" t="s">
        <v>575</v>
      </c>
      <c r="L135" s="990">
        <v>13</v>
      </c>
      <c r="M135" s="993"/>
      <c r="N135" s="1258" t="str">
        <f t="shared" si="8"/>
        <v>Included</v>
      </c>
      <c r="O135" s="1259">
        <f t="shared" si="9"/>
        <v>0</v>
      </c>
      <c r="P135" s="1066"/>
      <c r="Q135" s="1067">
        <f t="shared" si="10"/>
        <v>0</v>
      </c>
      <c r="R135" s="1067">
        <f t="shared" si="11"/>
        <v>18</v>
      </c>
      <c r="S135" s="1068">
        <f t="shared" si="12"/>
        <v>0</v>
      </c>
      <c r="T135" s="1066"/>
      <c r="U135" s="1069"/>
      <c r="V135" s="1066"/>
      <c r="W135" s="1070"/>
      <c r="X135" s="1066"/>
      <c r="Y135" s="1066"/>
      <c r="Z135" s="1066"/>
    </row>
    <row r="136" spans="1:26" s="1000" customFormat="1" ht="37.5" customHeight="1">
      <c r="A136" s="1225">
        <v>13</v>
      </c>
      <c r="B136" s="990">
        <v>7000015625</v>
      </c>
      <c r="C136" s="1173">
        <v>180</v>
      </c>
      <c r="D136" s="990" t="s">
        <v>667</v>
      </c>
      <c r="E136" s="990">
        <v>1000011320</v>
      </c>
      <c r="F136" s="990">
        <v>72169990</v>
      </c>
      <c r="G136" s="991"/>
      <c r="H136" s="1173">
        <v>18</v>
      </c>
      <c r="I136" s="992" t="s">
        <v>606</v>
      </c>
      <c r="J136" s="995" t="s">
        <v>771</v>
      </c>
      <c r="K136" s="990" t="s">
        <v>576</v>
      </c>
      <c r="L136" s="990">
        <v>1</v>
      </c>
      <c r="M136" s="993"/>
      <c r="N136" s="1258" t="str">
        <f t="shared" si="8"/>
        <v>Included</v>
      </c>
      <c r="O136" s="1259">
        <f t="shared" si="9"/>
        <v>0</v>
      </c>
      <c r="P136" s="1066"/>
      <c r="Q136" s="1067">
        <f t="shared" si="10"/>
        <v>0</v>
      </c>
      <c r="R136" s="1067">
        <f t="shared" si="11"/>
        <v>18</v>
      </c>
      <c r="S136" s="1068">
        <f t="shared" si="12"/>
        <v>0</v>
      </c>
      <c r="T136" s="1066"/>
      <c r="U136" s="1069"/>
      <c r="V136" s="1066"/>
      <c r="W136" s="1070"/>
      <c r="X136" s="1066"/>
      <c r="Y136" s="1066"/>
      <c r="Z136" s="1066"/>
    </row>
    <row r="137" spans="1:26" s="1000" customFormat="1" ht="51" customHeight="1">
      <c r="A137" s="1225">
        <v>14</v>
      </c>
      <c r="B137" s="990">
        <v>7000015625</v>
      </c>
      <c r="C137" s="1173">
        <v>190</v>
      </c>
      <c r="D137" s="990" t="s">
        <v>668</v>
      </c>
      <c r="E137" s="990">
        <v>1000055987</v>
      </c>
      <c r="F137" s="990">
        <v>72169990</v>
      </c>
      <c r="G137" s="991"/>
      <c r="H137" s="1173">
        <v>18</v>
      </c>
      <c r="I137" s="992" t="s">
        <v>606</v>
      </c>
      <c r="J137" s="995" t="s">
        <v>772</v>
      </c>
      <c r="K137" s="990" t="s">
        <v>575</v>
      </c>
      <c r="L137" s="990">
        <v>3</v>
      </c>
      <c r="M137" s="993"/>
      <c r="N137" s="1258" t="str">
        <f t="shared" si="8"/>
        <v>Included</v>
      </c>
      <c r="O137" s="1259">
        <f t="shared" si="9"/>
        <v>0</v>
      </c>
      <c r="P137" s="1066"/>
      <c r="Q137" s="1067">
        <f t="shared" si="10"/>
        <v>0</v>
      </c>
      <c r="R137" s="1067">
        <f t="shared" si="11"/>
        <v>18</v>
      </c>
      <c r="S137" s="1068">
        <f t="shared" si="12"/>
        <v>0</v>
      </c>
      <c r="T137" s="1066"/>
      <c r="U137" s="1069"/>
      <c r="V137" s="1066"/>
      <c r="W137" s="1070"/>
      <c r="X137" s="1066"/>
      <c r="Y137" s="1066"/>
      <c r="Z137" s="1066"/>
    </row>
    <row r="138" spans="1:26" s="1000" customFormat="1" ht="51" customHeight="1">
      <c r="A138" s="1225">
        <v>15</v>
      </c>
      <c r="B138" s="990">
        <v>7000015625</v>
      </c>
      <c r="C138" s="1173">
        <v>200</v>
      </c>
      <c r="D138" s="990" t="s">
        <v>685</v>
      </c>
      <c r="E138" s="990">
        <v>1000011256</v>
      </c>
      <c r="F138" s="990">
        <v>72169990</v>
      </c>
      <c r="G138" s="991"/>
      <c r="H138" s="1173">
        <v>18</v>
      </c>
      <c r="I138" s="992" t="s">
        <v>606</v>
      </c>
      <c r="J138" s="995" t="s">
        <v>773</v>
      </c>
      <c r="K138" s="990" t="s">
        <v>576</v>
      </c>
      <c r="L138" s="990">
        <v>1</v>
      </c>
      <c r="M138" s="993"/>
      <c r="N138" s="1258" t="str">
        <f t="shared" si="8"/>
        <v>Included</v>
      </c>
      <c r="O138" s="1259">
        <f t="shared" si="9"/>
        <v>0</v>
      </c>
      <c r="P138" s="1066"/>
      <c r="Q138" s="1067">
        <f t="shared" si="10"/>
        <v>0</v>
      </c>
      <c r="R138" s="1067">
        <f t="shared" si="11"/>
        <v>18</v>
      </c>
      <c r="S138" s="1068">
        <f t="shared" si="12"/>
        <v>0</v>
      </c>
      <c r="T138" s="1066"/>
      <c r="U138" s="1069"/>
      <c r="V138" s="1066"/>
      <c r="W138" s="1070"/>
      <c r="X138" s="1066"/>
      <c r="Y138" s="1066"/>
      <c r="Z138" s="1066"/>
    </row>
    <row r="139" spans="1:26" s="1000" customFormat="1" ht="51" customHeight="1">
      <c r="A139" s="1225">
        <v>16</v>
      </c>
      <c r="B139" s="990">
        <v>7000015625</v>
      </c>
      <c r="C139" s="1173">
        <v>210</v>
      </c>
      <c r="D139" s="990" t="s">
        <v>685</v>
      </c>
      <c r="E139" s="990">
        <v>1000011264</v>
      </c>
      <c r="F139" s="990">
        <v>72169990</v>
      </c>
      <c r="G139" s="991"/>
      <c r="H139" s="1173">
        <v>18</v>
      </c>
      <c r="I139" s="992" t="s">
        <v>606</v>
      </c>
      <c r="J139" s="995" t="s">
        <v>774</v>
      </c>
      <c r="K139" s="990" t="s">
        <v>576</v>
      </c>
      <c r="L139" s="990">
        <v>1</v>
      </c>
      <c r="M139" s="993"/>
      <c r="N139" s="1258" t="str">
        <f t="shared" si="8"/>
        <v>Included</v>
      </c>
      <c r="O139" s="1259">
        <f t="shared" si="9"/>
        <v>0</v>
      </c>
      <c r="P139" s="1066"/>
      <c r="Q139" s="1067">
        <f t="shared" si="10"/>
        <v>0</v>
      </c>
      <c r="R139" s="1067">
        <f t="shared" si="11"/>
        <v>18</v>
      </c>
      <c r="S139" s="1068">
        <f t="shared" si="12"/>
        <v>0</v>
      </c>
      <c r="T139" s="1066"/>
      <c r="U139" s="1069"/>
      <c r="V139" s="1066"/>
      <c r="W139" s="1070"/>
      <c r="X139" s="1066"/>
      <c r="Y139" s="1066"/>
      <c r="Z139" s="1066"/>
    </row>
    <row r="140" spans="1:26" s="1000" customFormat="1" ht="51" customHeight="1">
      <c r="A140" s="1225">
        <v>17</v>
      </c>
      <c r="B140" s="990">
        <v>7000015625</v>
      </c>
      <c r="C140" s="1173">
        <v>220</v>
      </c>
      <c r="D140" s="990" t="s">
        <v>686</v>
      </c>
      <c r="E140" s="990">
        <v>1000055983</v>
      </c>
      <c r="F140" s="990">
        <v>72169990</v>
      </c>
      <c r="G140" s="991"/>
      <c r="H140" s="1173">
        <v>18</v>
      </c>
      <c r="I140" s="992" t="s">
        <v>606</v>
      </c>
      <c r="J140" s="995" t="s">
        <v>775</v>
      </c>
      <c r="K140" s="990" t="s">
        <v>575</v>
      </c>
      <c r="L140" s="990">
        <v>6</v>
      </c>
      <c r="M140" s="993"/>
      <c r="N140" s="1258" t="str">
        <f t="shared" si="8"/>
        <v>Included</v>
      </c>
      <c r="O140" s="1259">
        <f t="shared" si="9"/>
        <v>0</v>
      </c>
      <c r="P140" s="1066"/>
      <c r="Q140" s="1067">
        <f t="shared" si="10"/>
        <v>0</v>
      </c>
      <c r="R140" s="1067">
        <f t="shared" si="11"/>
        <v>18</v>
      </c>
      <c r="S140" s="1068">
        <f t="shared" si="12"/>
        <v>0</v>
      </c>
      <c r="T140" s="1066"/>
      <c r="U140" s="1069"/>
      <c r="V140" s="1066"/>
      <c r="W140" s="1070"/>
      <c r="X140" s="1066"/>
      <c r="Y140" s="1066"/>
      <c r="Z140" s="1066"/>
    </row>
    <row r="141" spans="1:26" s="1000" customFormat="1" ht="51" customHeight="1">
      <c r="A141" s="1225">
        <v>18</v>
      </c>
      <c r="B141" s="990">
        <v>7000015625</v>
      </c>
      <c r="C141" s="1173">
        <v>230</v>
      </c>
      <c r="D141" s="990" t="s">
        <v>686</v>
      </c>
      <c r="E141" s="990">
        <v>1000055981</v>
      </c>
      <c r="F141" s="990">
        <v>72169990</v>
      </c>
      <c r="G141" s="991"/>
      <c r="H141" s="1173">
        <v>18</v>
      </c>
      <c r="I141" s="992" t="s">
        <v>606</v>
      </c>
      <c r="J141" s="995" t="s">
        <v>776</v>
      </c>
      <c r="K141" s="990" t="s">
        <v>575</v>
      </c>
      <c r="L141" s="990">
        <v>9</v>
      </c>
      <c r="M141" s="993"/>
      <c r="N141" s="1258" t="str">
        <f t="shared" si="8"/>
        <v>Included</v>
      </c>
      <c r="O141" s="1259">
        <f t="shared" si="9"/>
        <v>0</v>
      </c>
      <c r="P141" s="1066"/>
      <c r="Q141" s="1067">
        <f t="shared" si="10"/>
        <v>0</v>
      </c>
      <c r="R141" s="1067">
        <f t="shared" si="11"/>
        <v>18</v>
      </c>
      <c r="S141" s="1068">
        <f t="shared" si="12"/>
        <v>0</v>
      </c>
      <c r="T141" s="1066"/>
      <c r="U141" s="1069"/>
      <c r="V141" s="1066"/>
      <c r="W141" s="1070"/>
      <c r="X141" s="1066"/>
      <c r="Y141" s="1066"/>
      <c r="Z141" s="1066"/>
    </row>
    <row r="142" spans="1:26" s="1000" customFormat="1" ht="51" customHeight="1">
      <c r="A142" s="1225">
        <v>19</v>
      </c>
      <c r="B142" s="990">
        <v>7000015625</v>
      </c>
      <c r="C142" s="1173">
        <v>240</v>
      </c>
      <c r="D142" s="990" t="s">
        <v>686</v>
      </c>
      <c r="E142" s="990">
        <v>1000055980</v>
      </c>
      <c r="F142" s="990">
        <v>72169990</v>
      </c>
      <c r="G142" s="991"/>
      <c r="H142" s="1173">
        <v>18</v>
      </c>
      <c r="I142" s="992" t="s">
        <v>606</v>
      </c>
      <c r="J142" s="995" t="s">
        <v>777</v>
      </c>
      <c r="K142" s="990" t="s">
        <v>575</v>
      </c>
      <c r="L142" s="990">
        <v>6</v>
      </c>
      <c r="M142" s="993"/>
      <c r="N142" s="1258" t="str">
        <f t="shared" si="8"/>
        <v>Included</v>
      </c>
      <c r="O142" s="1259">
        <f t="shared" si="9"/>
        <v>0</v>
      </c>
      <c r="P142" s="1066"/>
      <c r="Q142" s="1067">
        <f t="shared" si="10"/>
        <v>0</v>
      </c>
      <c r="R142" s="1067">
        <f t="shared" si="11"/>
        <v>18</v>
      </c>
      <c r="S142" s="1068">
        <f t="shared" si="12"/>
        <v>0</v>
      </c>
      <c r="T142" s="1066"/>
      <c r="U142" s="1069"/>
      <c r="V142" s="1066"/>
      <c r="W142" s="1070"/>
      <c r="X142" s="1066"/>
      <c r="Y142" s="1066"/>
      <c r="Z142" s="1066"/>
    </row>
    <row r="143" spans="1:26" s="1000" customFormat="1" ht="51" customHeight="1">
      <c r="A143" s="1225">
        <v>20</v>
      </c>
      <c r="B143" s="990">
        <v>7000015625</v>
      </c>
      <c r="C143" s="1173">
        <v>250</v>
      </c>
      <c r="D143" s="990" t="s">
        <v>686</v>
      </c>
      <c r="E143" s="990">
        <v>1000055978</v>
      </c>
      <c r="F143" s="990">
        <v>72169990</v>
      </c>
      <c r="G143" s="991"/>
      <c r="H143" s="1173">
        <v>18</v>
      </c>
      <c r="I143" s="992" t="s">
        <v>606</v>
      </c>
      <c r="J143" s="995" t="s">
        <v>778</v>
      </c>
      <c r="K143" s="990" t="s">
        <v>575</v>
      </c>
      <c r="L143" s="990">
        <v>9</v>
      </c>
      <c r="M143" s="993"/>
      <c r="N143" s="1258" t="str">
        <f t="shared" si="8"/>
        <v>Included</v>
      </c>
      <c r="O143" s="1259">
        <f t="shared" si="9"/>
        <v>0</v>
      </c>
      <c r="P143" s="1066"/>
      <c r="Q143" s="1067">
        <f t="shared" si="10"/>
        <v>0</v>
      </c>
      <c r="R143" s="1067">
        <f t="shared" si="11"/>
        <v>18</v>
      </c>
      <c r="S143" s="1068">
        <f t="shared" si="12"/>
        <v>0</v>
      </c>
      <c r="T143" s="1066"/>
      <c r="U143" s="1069"/>
      <c r="V143" s="1066"/>
      <c r="W143" s="1070"/>
      <c r="X143" s="1066"/>
      <c r="Y143" s="1066"/>
      <c r="Z143" s="1066"/>
    </row>
    <row r="144" spans="1:26" s="1000" customFormat="1" ht="51" customHeight="1">
      <c r="A144" s="1225">
        <v>21</v>
      </c>
      <c r="B144" s="990">
        <v>7000015625</v>
      </c>
      <c r="C144" s="1173">
        <v>260</v>
      </c>
      <c r="D144" s="990" t="s">
        <v>686</v>
      </c>
      <c r="E144" s="990">
        <v>1000055977</v>
      </c>
      <c r="F144" s="990">
        <v>72169990</v>
      </c>
      <c r="G144" s="991"/>
      <c r="H144" s="1173">
        <v>18</v>
      </c>
      <c r="I144" s="992" t="s">
        <v>606</v>
      </c>
      <c r="J144" s="995" t="s">
        <v>779</v>
      </c>
      <c r="K144" s="990" t="s">
        <v>575</v>
      </c>
      <c r="L144" s="990">
        <v>3</v>
      </c>
      <c r="M144" s="993"/>
      <c r="N144" s="1258" t="str">
        <f t="shared" ref="N144:N204" si="13">IF(M144=0, "Included",IF(ISERROR(L144*M144), M144, L144*M144))</f>
        <v>Included</v>
      </c>
      <c r="O144" s="1259">
        <f t="shared" ref="O144:O204" si="14">S144</f>
        <v>0</v>
      </c>
      <c r="P144" s="1066"/>
      <c r="Q144" s="1067">
        <f t="shared" ref="Q144:Q204" si="15">IF(N144="Included",0,N144)</f>
        <v>0</v>
      </c>
      <c r="R144" s="1067">
        <f t="shared" ref="R144:R204" si="16">IF(OR(I144="",I144="Confirmed"),H144,I144)</f>
        <v>18</v>
      </c>
      <c r="S144" s="1068">
        <f t="shared" ref="S144:S204" si="17">IF(ISERROR(Q144*R144%),0,Q144*R144%)</f>
        <v>0</v>
      </c>
      <c r="T144" s="1066"/>
      <c r="U144" s="1069"/>
      <c r="V144" s="1066"/>
      <c r="W144" s="1070"/>
      <c r="X144" s="1066"/>
      <c r="Y144" s="1066"/>
      <c r="Z144" s="1066"/>
    </row>
    <row r="145" spans="1:26" s="1000" customFormat="1" ht="51" customHeight="1">
      <c r="A145" s="1225">
        <v>22</v>
      </c>
      <c r="B145" s="990">
        <v>7000015625</v>
      </c>
      <c r="C145" s="1173">
        <v>270</v>
      </c>
      <c r="D145" s="990" t="s">
        <v>686</v>
      </c>
      <c r="E145" s="990">
        <v>1000055975</v>
      </c>
      <c r="F145" s="990">
        <v>72169990</v>
      </c>
      <c r="G145" s="991"/>
      <c r="H145" s="1173">
        <v>18</v>
      </c>
      <c r="I145" s="992" t="s">
        <v>606</v>
      </c>
      <c r="J145" s="995" t="s">
        <v>780</v>
      </c>
      <c r="K145" s="990" t="s">
        <v>575</v>
      </c>
      <c r="L145" s="990">
        <v>3</v>
      </c>
      <c r="M145" s="993"/>
      <c r="N145" s="1258" t="str">
        <f t="shared" si="13"/>
        <v>Included</v>
      </c>
      <c r="O145" s="1259">
        <f t="shared" si="14"/>
        <v>0</v>
      </c>
      <c r="P145" s="1066"/>
      <c r="Q145" s="1067">
        <f t="shared" si="15"/>
        <v>0</v>
      </c>
      <c r="R145" s="1067">
        <f t="shared" si="16"/>
        <v>18</v>
      </c>
      <c r="S145" s="1068">
        <f t="shared" si="17"/>
        <v>0</v>
      </c>
      <c r="T145" s="1066"/>
      <c r="U145" s="1069"/>
      <c r="V145" s="1066"/>
      <c r="W145" s="1070"/>
      <c r="X145" s="1066"/>
      <c r="Y145" s="1066"/>
      <c r="Z145" s="1066"/>
    </row>
    <row r="146" spans="1:26" s="1000" customFormat="1" ht="37.5" customHeight="1">
      <c r="A146" s="1225">
        <v>23</v>
      </c>
      <c r="B146" s="990">
        <v>7000015625</v>
      </c>
      <c r="C146" s="1173">
        <v>280</v>
      </c>
      <c r="D146" s="990" t="s">
        <v>670</v>
      </c>
      <c r="E146" s="990">
        <v>1000032055</v>
      </c>
      <c r="F146" s="990">
        <v>72159090</v>
      </c>
      <c r="G146" s="991"/>
      <c r="H146" s="1173">
        <v>18</v>
      </c>
      <c r="I146" s="992" t="s">
        <v>606</v>
      </c>
      <c r="J146" s="995" t="s">
        <v>756</v>
      </c>
      <c r="K146" s="990" t="s">
        <v>603</v>
      </c>
      <c r="L146" s="990">
        <v>1</v>
      </c>
      <c r="M146" s="993"/>
      <c r="N146" s="1258" t="str">
        <f t="shared" si="13"/>
        <v>Included</v>
      </c>
      <c r="O146" s="1259">
        <f t="shared" si="14"/>
        <v>0</v>
      </c>
      <c r="P146" s="1066"/>
      <c r="Q146" s="1067">
        <f t="shared" si="15"/>
        <v>0</v>
      </c>
      <c r="R146" s="1067">
        <f t="shared" si="16"/>
        <v>18</v>
      </c>
      <c r="S146" s="1068">
        <f t="shared" si="17"/>
        <v>0</v>
      </c>
      <c r="T146" s="1066"/>
      <c r="U146" s="1069"/>
      <c r="V146" s="1066"/>
      <c r="W146" s="1070"/>
      <c r="X146" s="1066"/>
      <c r="Y146" s="1066"/>
      <c r="Z146" s="1066"/>
    </row>
    <row r="147" spans="1:26" s="1000" customFormat="1" ht="37.5" customHeight="1">
      <c r="A147" s="1225">
        <v>24</v>
      </c>
      <c r="B147" s="990">
        <v>7000015625</v>
      </c>
      <c r="C147" s="1173">
        <v>290</v>
      </c>
      <c r="D147" s="990" t="s">
        <v>671</v>
      </c>
      <c r="E147" s="990">
        <v>1000055446</v>
      </c>
      <c r="F147" s="990">
        <v>85371000</v>
      </c>
      <c r="G147" s="991"/>
      <c r="H147" s="1173">
        <v>18</v>
      </c>
      <c r="I147" s="992" t="s">
        <v>606</v>
      </c>
      <c r="J147" s="995" t="s">
        <v>757</v>
      </c>
      <c r="K147" s="990" t="s">
        <v>575</v>
      </c>
      <c r="L147" s="990">
        <v>1</v>
      </c>
      <c r="M147" s="993"/>
      <c r="N147" s="1258" t="str">
        <f t="shared" si="13"/>
        <v>Included</v>
      </c>
      <c r="O147" s="1259">
        <f t="shared" si="14"/>
        <v>0</v>
      </c>
      <c r="P147" s="1066"/>
      <c r="Q147" s="1067">
        <f t="shared" si="15"/>
        <v>0</v>
      </c>
      <c r="R147" s="1067">
        <f t="shared" si="16"/>
        <v>18</v>
      </c>
      <c r="S147" s="1068">
        <f t="shared" si="17"/>
        <v>0</v>
      </c>
      <c r="T147" s="1066"/>
      <c r="U147" s="1069"/>
      <c r="V147" s="1066"/>
      <c r="W147" s="1070"/>
      <c r="X147" s="1066"/>
      <c r="Y147" s="1066"/>
      <c r="Z147" s="1066"/>
    </row>
    <row r="148" spans="1:26" s="1000" customFormat="1" ht="37.5" customHeight="1">
      <c r="A148" s="1225">
        <v>25</v>
      </c>
      <c r="B148" s="990">
        <v>7000015625</v>
      </c>
      <c r="C148" s="1173">
        <v>300</v>
      </c>
      <c r="D148" s="990" t="s">
        <v>671</v>
      </c>
      <c r="E148" s="990">
        <v>1000004274</v>
      </c>
      <c r="F148" s="990">
        <v>85371000</v>
      </c>
      <c r="G148" s="991"/>
      <c r="H148" s="1173">
        <v>18</v>
      </c>
      <c r="I148" s="992" t="s">
        <v>606</v>
      </c>
      <c r="J148" s="995" t="s">
        <v>758</v>
      </c>
      <c r="K148" s="990" t="s">
        <v>575</v>
      </c>
      <c r="L148" s="990">
        <v>1</v>
      </c>
      <c r="M148" s="993"/>
      <c r="N148" s="1258" t="str">
        <f t="shared" si="13"/>
        <v>Included</v>
      </c>
      <c r="O148" s="1259">
        <f t="shared" si="14"/>
        <v>0</v>
      </c>
      <c r="P148" s="1066"/>
      <c r="Q148" s="1067">
        <f t="shared" si="15"/>
        <v>0</v>
      </c>
      <c r="R148" s="1067">
        <f t="shared" si="16"/>
        <v>18</v>
      </c>
      <c r="S148" s="1068">
        <f t="shared" si="17"/>
        <v>0</v>
      </c>
      <c r="T148" s="1066"/>
      <c r="U148" s="1069"/>
      <c r="V148" s="1066"/>
      <c r="W148" s="1070"/>
      <c r="X148" s="1066"/>
      <c r="Y148" s="1066"/>
      <c r="Z148" s="1066"/>
    </row>
    <row r="149" spans="1:26" s="1000" customFormat="1" ht="42.75" customHeight="1">
      <c r="A149" s="1225">
        <v>26</v>
      </c>
      <c r="B149" s="990">
        <v>7000015625</v>
      </c>
      <c r="C149" s="1173">
        <v>310</v>
      </c>
      <c r="D149" s="990" t="s">
        <v>671</v>
      </c>
      <c r="E149" s="990">
        <v>1000002146</v>
      </c>
      <c r="F149" s="990">
        <v>85371000</v>
      </c>
      <c r="G149" s="991"/>
      <c r="H149" s="1173">
        <v>18</v>
      </c>
      <c r="I149" s="992" t="s">
        <v>606</v>
      </c>
      <c r="J149" s="995" t="s">
        <v>616</v>
      </c>
      <c r="K149" s="990" t="s">
        <v>576</v>
      </c>
      <c r="L149" s="990">
        <v>1</v>
      </c>
      <c r="M149" s="993"/>
      <c r="N149" s="1258" t="str">
        <f t="shared" si="13"/>
        <v>Included</v>
      </c>
      <c r="O149" s="1259">
        <f t="shared" si="14"/>
        <v>0</v>
      </c>
      <c r="P149" s="1066"/>
      <c r="Q149" s="1067">
        <f t="shared" si="15"/>
        <v>0</v>
      </c>
      <c r="R149" s="1067">
        <f t="shared" si="16"/>
        <v>18</v>
      </c>
      <c r="S149" s="1068">
        <f t="shared" si="17"/>
        <v>0</v>
      </c>
      <c r="T149" s="1066"/>
      <c r="U149" s="1069"/>
      <c r="V149" s="1066"/>
      <c r="W149" s="1070"/>
      <c r="X149" s="1066"/>
      <c r="Y149" s="1066"/>
      <c r="Z149" s="1066"/>
    </row>
    <row r="150" spans="1:26" s="1000" customFormat="1" ht="37.5" customHeight="1">
      <c r="A150" s="1225">
        <v>27</v>
      </c>
      <c r="B150" s="990">
        <v>7000015625</v>
      </c>
      <c r="C150" s="1173">
        <v>320</v>
      </c>
      <c r="D150" s="990" t="s">
        <v>672</v>
      </c>
      <c r="E150" s="990">
        <v>1000055443</v>
      </c>
      <c r="F150" s="990">
        <v>85371000</v>
      </c>
      <c r="G150" s="991"/>
      <c r="H150" s="1173">
        <v>18</v>
      </c>
      <c r="I150" s="992" t="s">
        <v>606</v>
      </c>
      <c r="J150" s="995" t="s">
        <v>759</v>
      </c>
      <c r="K150" s="990" t="s">
        <v>575</v>
      </c>
      <c r="L150" s="990">
        <v>1</v>
      </c>
      <c r="M150" s="993"/>
      <c r="N150" s="1258" t="str">
        <f t="shared" si="13"/>
        <v>Included</v>
      </c>
      <c r="O150" s="1259">
        <f t="shared" si="14"/>
        <v>0</v>
      </c>
      <c r="P150" s="1066"/>
      <c r="Q150" s="1067">
        <f t="shared" si="15"/>
        <v>0</v>
      </c>
      <c r="R150" s="1067">
        <f t="shared" si="16"/>
        <v>18</v>
      </c>
      <c r="S150" s="1068">
        <f t="shared" si="17"/>
        <v>0</v>
      </c>
      <c r="T150" s="1066"/>
      <c r="U150" s="1069"/>
      <c r="V150" s="1066"/>
      <c r="W150" s="1070"/>
      <c r="X150" s="1066"/>
      <c r="Y150" s="1066"/>
      <c r="Z150" s="1066"/>
    </row>
    <row r="151" spans="1:26" s="1000" customFormat="1" ht="37.5" customHeight="1">
      <c r="A151" s="1225">
        <v>28</v>
      </c>
      <c r="B151" s="990">
        <v>7000015625</v>
      </c>
      <c r="C151" s="1173">
        <v>330</v>
      </c>
      <c r="D151" s="990" t="s">
        <v>672</v>
      </c>
      <c r="E151" s="990">
        <v>1000001167</v>
      </c>
      <c r="F151" s="990">
        <v>85371000</v>
      </c>
      <c r="G151" s="991"/>
      <c r="H151" s="1173">
        <v>18</v>
      </c>
      <c r="I151" s="992" t="s">
        <v>606</v>
      </c>
      <c r="J151" s="995" t="s">
        <v>760</v>
      </c>
      <c r="K151" s="990" t="s">
        <v>576</v>
      </c>
      <c r="L151" s="990">
        <v>1</v>
      </c>
      <c r="M151" s="993"/>
      <c r="N151" s="1258" t="str">
        <f t="shared" si="13"/>
        <v>Included</v>
      </c>
      <c r="O151" s="1259">
        <f t="shared" si="14"/>
        <v>0</v>
      </c>
      <c r="P151" s="1066"/>
      <c r="Q151" s="1067">
        <f t="shared" si="15"/>
        <v>0</v>
      </c>
      <c r="R151" s="1067">
        <f t="shared" si="16"/>
        <v>18</v>
      </c>
      <c r="S151" s="1068">
        <f t="shared" si="17"/>
        <v>0</v>
      </c>
      <c r="T151" s="1066"/>
      <c r="U151" s="1069"/>
      <c r="V151" s="1066"/>
      <c r="W151" s="1070"/>
      <c r="X151" s="1066"/>
      <c r="Y151" s="1066"/>
      <c r="Z151" s="1066"/>
    </row>
    <row r="152" spans="1:26" s="1000" customFormat="1" ht="37.5" customHeight="1">
      <c r="A152" s="1225">
        <v>29</v>
      </c>
      <c r="B152" s="990">
        <v>7000015625</v>
      </c>
      <c r="C152" s="1173">
        <v>340</v>
      </c>
      <c r="D152" s="990" t="s">
        <v>653</v>
      </c>
      <c r="E152" s="990">
        <v>1000003409</v>
      </c>
      <c r="F152" s="990">
        <v>85371000</v>
      </c>
      <c r="G152" s="991"/>
      <c r="H152" s="1173">
        <v>18</v>
      </c>
      <c r="I152" s="992" t="s">
        <v>606</v>
      </c>
      <c r="J152" s="995" t="s">
        <v>762</v>
      </c>
      <c r="K152" s="990" t="s">
        <v>575</v>
      </c>
      <c r="L152" s="990">
        <v>1</v>
      </c>
      <c r="M152" s="993"/>
      <c r="N152" s="1258" t="str">
        <f t="shared" si="13"/>
        <v>Included</v>
      </c>
      <c r="O152" s="1259">
        <f t="shared" si="14"/>
        <v>0</v>
      </c>
      <c r="P152" s="1066"/>
      <c r="Q152" s="1067">
        <f t="shared" si="15"/>
        <v>0</v>
      </c>
      <c r="R152" s="1067">
        <f t="shared" si="16"/>
        <v>18</v>
      </c>
      <c r="S152" s="1068">
        <f t="shared" si="17"/>
        <v>0</v>
      </c>
      <c r="T152" s="1066"/>
      <c r="U152" s="1069"/>
      <c r="V152" s="1066"/>
      <c r="W152" s="1070"/>
      <c r="X152" s="1066"/>
      <c r="Y152" s="1066"/>
      <c r="Z152" s="1066"/>
    </row>
    <row r="153" spans="1:26" s="1000" customFormat="1" ht="37.5" customHeight="1">
      <c r="A153" s="1225">
        <v>30</v>
      </c>
      <c r="B153" s="990">
        <v>7000015625</v>
      </c>
      <c r="C153" s="1173">
        <v>350</v>
      </c>
      <c r="D153" s="990" t="s">
        <v>653</v>
      </c>
      <c r="E153" s="990">
        <v>1000001333</v>
      </c>
      <c r="F153" s="990">
        <v>85371000</v>
      </c>
      <c r="G153" s="991"/>
      <c r="H153" s="1173">
        <v>18</v>
      </c>
      <c r="I153" s="992" t="s">
        <v>606</v>
      </c>
      <c r="J153" s="995" t="s">
        <v>714</v>
      </c>
      <c r="K153" s="990" t="s">
        <v>575</v>
      </c>
      <c r="L153" s="990">
        <v>1</v>
      </c>
      <c r="M153" s="993"/>
      <c r="N153" s="1258" t="str">
        <f t="shared" si="13"/>
        <v>Included</v>
      </c>
      <c r="O153" s="1259">
        <f t="shared" si="14"/>
        <v>0</v>
      </c>
      <c r="P153" s="1066"/>
      <c r="Q153" s="1067">
        <f t="shared" si="15"/>
        <v>0</v>
      </c>
      <c r="R153" s="1067">
        <f t="shared" si="16"/>
        <v>18</v>
      </c>
      <c r="S153" s="1068">
        <f t="shared" si="17"/>
        <v>0</v>
      </c>
      <c r="T153" s="1066"/>
      <c r="U153" s="1069"/>
      <c r="V153" s="1066"/>
      <c r="W153" s="1070"/>
      <c r="X153" s="1066"/>
      <c r="Y153" s="1066"/>
      <c r="Z153" s="1066"/>
    </row>
    <row r="154" spans="1:26" s="1000" customFormat="1" ht="37.5" customHeight="1">
      <c r="A154" s="1225">
        <v>31</v>
      </c>
      <c r="B154" s="990">
        <v>7000015625</v>
      </c>
      <c r="C154" s="1173">
        <v>360</v>
      </c>
      <c r="D154" s="990" t="s">
        <v>613</v>
      </c>
      <c r="E154" s="990">
        <v>1000025861</v>
      </c>
      <c r="F154" s="990">
        <v>85287390</v>
      </c>
      <c r="G154" s="991"/>
      <c r="H154" s="1173">
        <v>28</v>
      </c>
      <c r="I154" s="992" t="s">
        <v>606</v>
      </c>
      <c r="J154" s="995" t="s">
        <v>781</v>
      </c>
      <c r="K154" s="990" t="s">
        <v>576</v>
      </c>
      <c r="L154" s="990">
        <v>1</v>
      </c>
      <c r="M154" s="993"/>
      <c r="N154" s="1258" t="str">
        <f t="shared" si="13"/>
        <v>Included</v>
      </c>
      <c r="O154" s="1259">
        <f t="shared" si="14"/>
        <v>0</v>
      </c>
      <c r="P154" s="1066"/>
      <c r="Q154" s="1067">
        <f t="shared" si="15"/>
        <v>0</v>
      </c>
      <c r="R154" s="1067">
        <f t="shared" si="16"/>
        <v>28</v>
      </c>
      <c r="S154" s="1068">
        <f t="shared" si="17"/>
        <v>0</v>
      </c>
      <c r="T154" s="1066"/>
      <c r="U154" s="1069"/>
      <c r="V154" s="1066"/>
      <c r="W154" s="1070"/>
      <c r="X154" s="1066"/>
      <c r="Y154" s="1066"/>
      <c r="Z154" s="1066"/>
    </row>
    <row r="155" spans="1:26" s="1000" customFormat="1" ht="37.5" customHeight="1">
      <c r="A155" s="1225">
        <v>32</v>
      </c>
      <c r="B155" s="990">
        <v>7000015625</v>
      </c>
      <c r="C155" s="1173">
        <v>370</v>
      </c>
      <c r="D155" s="990" t="s">
        <v>654</v>
      </c>
      <c r="E155" s="990">
        <v>1000000443</v>
      </c>
      <c r="F155" s="990">
        <v>85446020</v>
      </c>
      <c r="G155" s="991"/>
      <c r="H155" s="1173">
        <v>18</v>
      </c>
      <c r="I155" s="992" t="s">
        <v>606</v>
      </c>
      <c r="J155" s="995" t="s">
        <v>578</v>
      </c>
      <c r="K155" s="990" t="s">
        <v>579</v>
      </c>
      <c r="L155" s="990">
        <v>1</v>
      </c>
      <c r="M155" s="993"/>
      <c r="N155" s="1258" t="str">
        <f t="shared" si="13"/>
        <v>Included</v>
      </c>
      <c r="O155" s="1259">
        <f t="shared" si="14"/>
        <v>0</v>
      </c>
      <c r="P155" s="1066"/>
      <c r="Q155" s="1067">
        <f t="shared" si="15"/>
        <v>0</v>
      </c>
      <c r="R155" s="1067">
        <f t="shared" si="16"/>
        <v>18</v>
      </c>
      <c r="S155" s="1068">
        <f t="shared" si="17"/>
        <v>0</v>
      </c>
      <c r="T155" s="1066"/>
      <c r="U155" s="1069"/>
      <c r="V155" s="1066"/>
      <c r="W155" s="1070"/>
      <c r="X155" s="1066"/>
      <c r="Y155" s="1066"/>
      <c r="Z155" s="1066"/>
    </row>
    <row r="156" spans="1:26" s="1000" customFormat="1" ht="37.5" customHeight="1">
      <c r="A156" s="1225">
        <v>33</v>
      </c>
      <c r="B156" s="990">
        <v>7000015625</v>
      </c>
      <c r="C156" s="1173">
        <v>380</v>
      </c>
      <c r="D156" s="990" t="s">
        <v>654</v>
      </c>
      <c r="E156" s="990">
        <v>1000000442</v>
      </c>
      <c r="F156" s="990">
        <v>85446020</v>
      </c>
      <c r="G156" s="991"/>
      <c r="H156" s="1173">
        <v>18</v>
      </c>
      <c r="I156" s="992" t="s">
        <v>606</v>
      </c>
      <c r="J156" s="995" t="s">
        <v>580</v>
      </c>
      <c r="K156" s="990" t="s">
        <v>579</v>
      </c>
      <c r="L156" s="990">
        <v>1</v>
      </c>
      <c r="M156" s="993"/>
      <c r="N156" s="1258" t="str">
        <f t="shared" si="13"/>
        <v>Included</v>
      </c>
      <c r="O156" s="1259">
        <f t="shared" si="14"/>
        <v>0</v>
      </c>
      <c r="P156" s="1066"/>
      <c r="Q156" s="1067">
        <f t="shared" si="15"/>
        <v>0</v>
      </c>
      <c r="R156" s="1067">
        <f t="shared" si="16"/>
        <v>18</v>
      </c>
      <c r="S156" s="1068">
        <f t="shared" si="17"/>
        <v>0</v>
      </c>
      <c r="T156" s="1066"/>
      <c r="U156" s="1069"/>
      <c r="V156" s="1066"/>
      <c r="W156" s="1070"/>
      <c r="X156" s="1066"/>
      <c r="Y156" s="1066"/>
      <c r="Z156" s="1066"/>
    </row>
    <row r="157" spans="1:26" s="1000" customFormat="1" ht="37.5" customHeight="1">
      <c r="A157" s="1225">
        <v>34</v>
      </c>
      <c r="B157" s="990">
        <v>7000015625</v>
      </c>
      <c r="C157" s="1173">
        <v>390</v>
      </c>
      <c r="D157" s="990" t="s">
        <v>687</v>
      </c>
      <c r="E157" s="990">
        <v>1000006284</v>
      </c>
      <c r="F157" s="990">
        <v>84151090</v>
      </c>
      <c r="G157" s="991"/>
      <c r="H157" s="1173">
        <v>28</v>
      </c>
      <c r="I157" s="992" t="s">
        <v>606</v>
      </c>
      <c r="J157" s="995" t="s">
        <v>598</v>
      </c>
      <c r="K157" s="990" t="s">
        <v>576</v>
      </c>
      <c r="L157" s="990">
        <v>1</v>
      </c>
      <c r="M157" s="993"/>
      <c r="N157" s="1258" t="str">
        <f t="shared" si="13"/>
        <v>Included</v>
      </c>
      <c r="O157" s="1259">
        <f t="shared" si="14"/>
        <v>0</v>
      </c>
      <c r="P157" s="1066"/>
      <c r="Q157" s="1067">
        <f t="shared" si="15"/>
        <v>0</v>
      </c>
      <c r="R157" s="1067">
        <f t="shared" si="16"/>
        <v>28</v>
      </c>
      <c r="S157" s="1068">
        <f t="shared" si="17"/>
        <v>0</v>
      </c>
      <c r="T157" s="1066"/>
      <c r="U157" s="1069"/>
      <c r="V157" s="1066"/>
      <c r="W157" s="1070"/>
      <c r="X157" s="1066"/>
      <c r="Y157" s="1066"/>
      <c r="Z157" s="1066"/>
    </row>
    <row r="158" spans="1:26" s="1000" customFormat="1" ht="55.5" customHeight="1">
      <c r="A158" s="1225">
        <v>35</v>
      </c>
      <c r="B158" s="990">
        <v>7000015625</v>
      </c>
      <c r="C158" s="1173">
        <v>400</v>
      </c>
      <c r="D158" s="990" t="s">
        <v>655</v>
      </c>
      <c r="E158" s="990">
        <v>1000055456</v>
      </c>
      <c r="F158" s="990">
        <v>84248990</v>
      </c>
      <c r="G158" s="991"/>
      <c r="H158" s="1173">
        <v>18</v>
      </c>
      <c r="I158" s="992" t="s">
        <v>606</v>
      </c>
      <c r="J158" s="995" t="s">
        <v>763</v>
      </c>
      <c r="K158" s="990" t="s">
        <v>576</v>
      </c>
      <c r="L158" s="990">
        <v>1</v>
      </c>
      <c r="M158" s="993"/>
      <c r="N158" s="1258" t="str">
        <f t="shared" si="13"/>
        <v>Included</v>
      </c>
      <c r="O158" s="1259">
        <f t="shared" si="14"/>
        <v>0</v>
      </c>
      <c r="P158" s="1066"/>
      <c r="Q158" s="1067">
        <f t="shared" si="15"/>
        <v>0</v>
      </c>
      <c r="R158" s="1067">
        <f t="shared" si="16"/>
        <v>18</v>
      </c>
      <c r="S158" s="1068">
        <f t="shared" si="17"/>
        <v>0</v>
      </c>
      <c r="T158" s="1066"/>
      <c r="U158" s="1069"/>
      <c r="V158" s="1066"/>
      <c r="W158" s="1070"/>
      <c r="X158" s="1066"/>
      <c r="Y158" s="1066"/>
      <c r="Z158" s="1066"/>
    </row>
    <row r="159" spans="1:26" s="1000" customFormat="1" ht="37.5" customHeight="1">
      <c r="A159" s="1225">
        <v>36</v>
      </c>
      <c r="B159" s="990">
        <v>7000015625</v>
      </c>
      <c r="C159" s="1173">
        <v>410</v>
      </c>
      <c r="D159" s="990" t="s">
        <v>655</v>
      </c>
      <c r="E159" s="990">
        <v>1000012018</v>
      </c>
      <c r="F159" s="990">
        <v>85311020</v>
      </c>
      <c r="G159" s="991"/>
      <c r="H159" s="1173">
        <v>18</v>
      </c>
      <c r="I159" s="992" t="s">
        <v>606</v>
      </c>
      <c r="J159" s="995" t="s">
        <v>600</v>
      </c>
      <c r="K159" s="990" t="s">
        <v>576</v>
      </c>
      <c r="L159" s="990">
        <v>1</v>
      </c>
      <c r="M159" s="993"/>
      <c r="N159" s="1258" t="str">
        <f t="shared" si="13"/>
        <v>Included</v>
      </c>
      <c r="O159" s="1259">
        <f t="shared" si="14"/>
        <v>0</v>
      </c>
      <c r="P159" s="1066"/>
      <c r="Q159" s="1067">
        <f t="shared" si="15"/>
        <v>0</v>
      </c>
      <c r="R159" s="1067">
        <f t="shared" si="16"/>
        <v>18</v>
      </c>
      <c r="S159" s="1068">
        <f t="shared" si="17"/>
        <v>0</v>
      </c>
      <c r="T159" s="1066"/>
      <c r="U159" s="1069"/>
      <c r="V159" s="1066"/>
      <c r="W159" s="1070"/>
      <c r="X159" s="1066"/>
      <c r="Y159" s="1066"/>
      <c r="Z159" s="1066"/>
    </row>
    <row r="160" spans="1:26" s="1000" customFormat="1" ht="37.5" customHeight="1">
      <c r="A160" s="1225">
        <v>37</v>
      </c>
      <c r="B160" s="990">
        <v>7000015625</v>
      </c>
      <c r="C160" s="1173">
        <v>420</v>
      </c>
      <c r="D160" s="990" t="s">
        <v>655</v>
      </c>
      <c r="E160" s="990">
        <v>1000012022</v>
      </c>
      <c r="F160" s="990">
        <v>84241000</v>
      </c>
      <c r="G160" s="991"/>
      <c r="H160" s="1173">
        <v>18</v>
      </c>
      <c r="I160" s="992" t="s">
        <v>606</v>
      </c>
      <c r="J160" s="995" t="s">
        <v>599</v>
      </c>
      <c r="K160" s="990" t="s">
        <v>575</v>
      </c>
      <c r="L160" s="990">
        <v>1</v>
      </c>
      <c r="M160" s="993"/>
      <c r="N160" s="1258" t="str">
        <f t="shared" si="13"/>
        <v>Included</v>
      </c>
      <c r="O160" s="1259">
        <f t="shared" si="14"/>
        <v>0</v>
      </c>
      <c r="P160" s="1066"/>
      <c r="Q160" s="1067">
        <f t="shared" si="15"/>
        <v>0</v>
      </c>
      <c r="R160" s="1067">
        <f t="shared" si="16"/>
        <v>18</v>
      </c>
      <c r="S160" s="1068">
        <f t="shared" si="17"/>
        <v>0</v>
      </c>
      <c r="T160" s="1066"/>
      <c r="U160" s="1069"/>
      <c r="V160" s="1066"/>
      <c r="W160" s="1070"/>
      <c r="X160" s="1066"/>
      <c r="Y160" s="1066"/>
      <c r="Z160" s="1066"/>
    </row>
    <row r="161" spans="1:26" s="1000" customFormat="1" ht="37.5" customHeight="1">
      <c r="A161" s="1225">
        <v>38</v>
      </c>
      <c r="B161" s="990">
        <v>7000015625</v>
      </c>
      <c r="C161" s="1173">
        <v>430</v>
      </c>
      <c r="D161" s="990" t="s">
        <v>656</v>
      </c>
      <c r="E161" s="990">
        <v>1000014547</v>
      </c>
      <c r="F161" s="990">
        <v>85371000</v>
      </c>
      <c r="G161" s="991"/>
      <c r="H161" s="1173">
        <v>18</v>
      </c>
      <c r="I161" s="992" t="s">
        <v>606</v>
      </c>
      <c r="J161" s="995" t="s">
        <v>617</v>
      </c>
      <c r="K161" s="990" t="s">
        <v>575</v>
      </c>
      <c r="L161" s="990">
        <v>1</v>
      </c>
      <c r="M161" s="993"/>
      <c r="N161" s="1258" t="str">
        <f t="shared" si="13"/>
        <v>Included</v>
      </c>
      <c r="O161" s="1259">
        <f t="shared" si="14"/>
        <v>0</v>
      </c>
      <c r="P161" s="1066"/>
      <c r="Q161" s="1067">
        <f t="shared" si="15"/>
        <v>0</v>
      </c>
      <c r="R161" s="1067">
        <f t="shared" si="16"/>
        <v>18</v>
      </c>
      <c r="S161" s="1068">
        <f t="shared" si="17"/>
        <v>0</v>
      </c>
      <c r="T161" s="1066"/>
      <c r="U161" s="1069"/>
      <c r="V161" s="1066"/>
      <c r="W161" s="1070"/>
      <c r="X161" s="1066"/>
      <c r="Y161" s="1066"/>
      <c r="Z161" s="1066"/>
    </row>
    <row r="162" spans="1:26" s="1000" customFormat="1" ht="37.5" customHeight="1">
      <c r="A162" s="1225">
        <v>39</v>
      </c>
      <c r="B162" s="990">
        <v>7000015625</v>
      </c>
      <c r="C162" s="1173">
        <v>440</v>
      </c>
      <c r="D162" s="990" t="s">
        <v>656</v>
      </c>
      <c r="E162" s="990">
        <v>1000038387</v>
      </c>
      <c r="F162" s="990">
        <v>94051090</v>
      </c>
      <c r="G162" s="991"/>
      <c r="H162" s="1173">
        <v>18</v>
      </c>
      <c r="I162" s="992" t="s">
        <v>606</v>
      </c>
      <c r="J162" s="995" t="s">
        <v>764</v>
      </c>
      <c r="K162" s="990" t="s">
        <v>575</v>
      </c>
      <c r="L162" s="990">
        <v>10</v>
      </c>
      <c r="M162" s="993"/>
      <c r="N162" s="1258" t="str">
        <f t="shared" si="13"/>
        <v>Included</v>
      </c>
      <c r="O162" s="1259">
        <f t="shared" si="14"/>
        <v>0</v>
      </c>
      <c r="P162" s="1066"/>
      <c r="Q162" s="1067">
        <f t="shared" si="15"/>
        <v>0</v>
      </c>
      <c r="R162" s="1067">
        <f t="shared" si="16"/>
        <v>18</v>
      </c>
      <c r="S162" s="1068">
        <f t="shared" si="17"/>
        <v>0</v>
      </c>
      <c r="T162" s="1066"/>
      <c r="U162" s="1069"/>
      <c r="V162" s="1066"/>
      <c r="W162" s="1070"/>
      <c r="X162" s="1066"/>
      <c r="Y162" s="1066"/>
      <c r="Z162" s="1066"/>
    </row>
    <row r="163" spans="1:26" s="1000" customFormat="1" ht="37.5" customHeight="1">
      <c r="A163" s="1225">
        <v>40</v>
      </c>
      <c r="B163" s="990">
        <v>7000015625</v>
      </c>
      <c r="C163" s="1173">
        <v>450</v>
      </c>
      <c r="D163" s="990" t="s">
        <v>656</v>
      </c>
      <c r="E163" s="990">
        <v>1000038325</v>
      </c>
      <c r="F163" s="990">
        <v>94059900</v>
      </c>
      <c r="G163" s="991"/>
      <c r="H163" s="1173">
        <v>18</v>
      </c>
      <c r="I163" s="992" t="s">
        <v>606</v>
      </c>
      <c r="J163" s="995" t="s">
        <v>584</v>
      </c>
      <c r="K163" s="990" t="s">
        <v>575</v>
      </c>
      <c r="L163" s="990">
        <v>10</v>
      </c>
      <c r="M163" s="993"/>
      <c r="N163" s="1258" t="str">
        <f t="shared" si="13"/>
        <v>Included</v>
      </c>
      <c r="O163" s="1259">
        <f t="shared" si="14"/>
        <v>0</v>
      </c>
      <c r="P163" s="1066"/>
      <c r="Q163" s="1067">
        <f t="shared" si="15"/>
        <v>0</v>
      </c>
      <c r="R163" s="1067">
        <f t="shared" si="16"/>
        <v>18</v>
      </c>
      <c r="S163" s="1068">
        <f t="shared" si="17"/>
        <v>0</v>
      </c>
      <c r="T163" s="1066"/>
      <c r="U163" s="1069"/>
      <c r="V163" s="1066"/>
      <c r="W163" s="1070"/>
      <c r="X163" s="1066"/>
      <c r="Y163" s="1066"/>
      <c r="Z163" s="1066"/>
    </row>
    <row r="164" spans="1:26" s="1000" customFormat="1" ht="37.5" customHeight="1">
      <c r="A164" s="1225">
        <v>41</v>
      </c>
      <c r="B164" s="990">
        <v>7000015625</v>
      </c>
      <c r="C164" s="1173">
        <v>460</v>
      </c>
      <c r="D164" s="990" t="s">
        <v>656</v>
      </c>
      <c r="E164" s="990">
        <v>1000038385</v>
      </c>
      <c r="F164" s="990">
        <v>94059900</v>
      </c>
      <c r="G164" s="991"/>
      <c r="H164" s="1173">
        <v>18</v>
      </c>
      <c r="I164" s="992" t="s">
        <v>606</v>
      </c>
      <c r="J164" s="995" t="s">
        <v>737</v>
      </c>
      <c r="K164" s="990" t="s">
        <v>575</v>
      </c>
      <c r="L164" s="990">
        <v>4</v>
      </c>
      <c r="M164" s="993"/>
      <c r="N164" s="1258" t="str">
        <f t="shared" si="13"/>
        <v>Included</v>
      </c>
      <c r="O164" s="1259">
        <f t="shared" si="14"/>
        <v>0</v>
      </c>
      <c r="P164" s="1066"/>
      <c r="Q164" s="1067">
        <f t="shared" si="15"/>
        <v>0</v>
      </c>
      <c r="R164" s="1067">
        <f t="shared" si="16"/>
        <v>18</v>
      </c>
      <c r="S164" s="1068">
        <f t="shared" si="17"/>
        <v>0</v>
      </c>
      <c r="T164" s="1066"/>
      <c r="U164" s="1069"/>
      <c r="V164" s="1066"/>
      <c r="W164" s="1070"/>
      <c r="X164" s="1066"/>
      <c r="Y164" s="1066"/>
      <c r="Z164" s="1066"/>
    </row>
    <row r="165" spans="1:26" s="1000" customFormat="1" ht="37.5" customHeight="1">
      <c r="A165" s="1225">
        <v>42</v>
      </c>
      <c r="B165" s="990">
        <v>7000015625</v>
      </c>
      <c r="C165" s="1173">
        <v>470</v>
      </c>
      <c r="D165" s="990" t="s">
        <v>656</v>
      </c>
      <c r="E165" s="990">
        <v>1000013795</v>
      </c>
      <c r="F165" s="990">
        <v>94059900</v>
      </c>
      <c r="G165" s="991"/>
      <c r="H165" s="1173">
        <v>18</v>
      </c>
      <c r="I165" s="992" t="s">
        <v>606</v>
      </c>
      <c r="J165" s="995" t="s">
        <v>602</v>
      </c>
      <c r="K165" s="990" t="s">
        <v>579</v>
      </c>
      <c r="L165" s="990">
        <v>1</v>
      </c>
      <c r="M165" s="993"/>
      <c r="N165" s="1258" t="str">
        <f t="shared" si="13"/>
        <v>Included</v>
      </c>
      <c r="O165" s="1259">
        <f t="shared" si="14"/>
        <v>0</v>
      </c>
      <c r="P165" s="1066"/>
      <c r="Q165" s="1067">
        <f t="shared" si="15"/>
        <v>0</v>
      </c>
      <c r="R165" s="1067">
        <f t="shared" si="16"/>
        <v>18</v>
      </c>
      <c r="S165" s="1068">
        <f t="shared" si="17"/>
        <v>0</v>
      </c>
      <c r="T165" s="1066"/>
      <c r="U165" s="1069"/>
      <c r="V165" s="1066"/>
      <c r="W165" s="1070"/>
      <c r="X165" s="1066"/>
      <c r="Y165" s="1066"/>
      <c r="Z165" s="1066"/>
    </row>
    <row r="166" spans="1:26" s="1000" customFormat="1" ht="60.75" customHeight="1">
      <c r="A166" s="1225">
        <v>43</v>
      </c>
      <c r="B166" s="990">
        <v>7000015625</v>
      </c>
      <c r="C166" s="1173">
        <v>480</v>
      </c>
      <c r="D166" s="990" t="s">
        <v>673</v>
      </c>
      <c r="E166" s="990">
        <v>1000020195</v>
      </c>
      <c r="F166" s="990">
        <v>73045930</v>
      </c>
      <c r="G166" s="991"/>
      <c r="H166" s="1173">
        <v>18</v>
      </c>
      <c r="I166" s="992" t="s">
        <v>606</v>
      </c>
      <c r="J166" s="995" t="s">
        <v>620</v>
      </c>
      <c r="K166" s="990" t="s">
        <v>575</v>
      </c>
      <c r="L166" s="990">
        <v>3</v>
      </c>
      <c r="M166" s="993"/>
      <c r="N166" s="1258" t="str">
        <f t="shared" si="13"/>
        <v>Included</v>
      </c>
      <c r="O166" s="1259">
        <f t="shared" si="14"/>
        <v>0</v>
      </c>
      <c r="P166" s="1066"/>
      <c r="Q166" s="1067">
        <f t="shared" si="15"/>
        <v>0</v>
      </c>
      <c r="R166" s="1067">
        <f t="shared" si="16"/>
        <v>18</v>
      </c>
      <c r="S166" s="1068">
        <f t="shared" si="17"/>
        <v>0</v>
      </c>
      <c r="T166" s="1066"/>
      <c r="U166" s="1069"/>
      <c r="V166" s="1066"/>
      <c r="W166" s="1070"/>
      <c r="X166" s="1066"/>
      <c r="Y166" s="1066"/>
      <c r="Z166" s="1066"/>
    </row>
    <row r="167" spans="1:26" s="1000" customFormat="1" ht="60.75" customHeight="1">
      <c r="A167" s="1225">
        <v>44</v>
      </c>
      <c r="B167" s="990">
        <v>7000015625</v>
      </c>
      <c r="C167" s="1173">
        <v>490</v>
      </c>
      <c r="D167" s="990" t="s">
        <v>673</v>
      </c>
      <c r="E167" s="990">
        <v>1000020194</v>
      </c>
      <c r="F167" s="990">
        <v>73045930</v>
      </c>
      <c r="G167" s="991"/>
      <c r="H167" s="1173">
        <v>18</v>
      </c>
      <c r="I167" s="992" t="s">
        <v>606</v>
      </c>
      <c r="J167" s="995" t="s">
        <v>619</v>
      </c>
      <c r="K167" s="990" t="s">
        <v>575</v>
      </c>
      <c r="L167" s="990">
        <v>2</v>
      </c>
      <c r="M167" s="993"/>
      <c r="N167" s="1258" t="str">
        <f t="shared" si="13"/>
        <v>Included</v>
      </c>
      <c r="O167" s="1259">
        <f t="shared" si="14"/>
        <v>0</v>
      </c>
      <c r="P167" s="1066"/>
      <c r="Q167" s="1067">
        <f t="shared" si="15"/>
        <v>0</v>
      </c>
      <c r="R167" s="1067">
        <f t="shared" si="16"/>
        <v>18</v>
      </c>
      <c r="S167" s="1068">
        <f t="shared" si="17"/>
        <v>0</v>
      </c>
      <c r="T167" s="1066"/>
      <c r="U167" s="1069"/>
      <c r="V167" s="1066"/>
      <c r="W167" s="1070"/>
      <c r="X167" s="1066"/>
      <c r="Y167" s="1066"/>
      <c r="Z167" s="1066"/>
    </row>
    <row r="168" spans="1:26" s="1000" customFormat="1" ht="51.75" customHeight="1">
      <c r="A168" s="1225">
        <v>45</v>
      </c>
      <c r="B168" s="990">
        <v>7000015625</v>
      </c>
      <c r="C168" s="1173">
        <v>500</v>
      </c>
      <c r="D168" s="990" t="s">
        <v>673</v>
      </c>
      <c r="E168" s="990">
        <v>1000020192</v>
      </c>
      <c r="F168" s="990">
        <v>73045930</v>
      </c>
      <c r="G168" s="991"/>
      <c r="H168" s="1173">
        <v>18</v>
      </c>
      <c r="I168" s="992" t="s">
        <v>606</v>
      </c>
      <c r="J168" s="995" t="s">
        <v>618</v>
      </c>
      <c r="K168" s="990" t="s">
        <v>575</v>
      </c>
      <c r="L168" s="990">
        <v>3</v>
      </c>
      <c r="M168" s="993"/>
      <c r="N168" s="1258" t="str">
        <f t="shared" si="13"/>
        <v>Included</v>
      </c>
      <c r="O168" s="1259">
        <f t="shared" si="14"/>
        <v>0</v>
      </c>
      <c r="P168" s="1066"/>
      <c r="Q168" s="1067">
        <f t="shared" si="15"/>
        <v>0</v>
      </c>
      <c r="R168" s="1067">
        <f t="shared" si="16"/>
        <v>18</v>
      </c>
      <c r="S168" s="1068">
        <f t="shared" si="17"/>
        <v>0</v>
      </c>
      <c r="T168" s="1066"/>
      <c r="U168" s="1069"/>
      <c r="V168" s="1066"/>
      <c r="W168" s="1070"/>
      <c r="X168" s="1066"/>
      <c r="Y168" s="1066"/>
      <c r="Z168" s="1066"/>
    </row>
    <row r="169" spans="1:26" s="1000" customFormat="1" ht="37.5" customHeight="1">
      <c r="A169" s="1225">
        <v>46</v>
      </c>
      <c r="B169" s="990">
        <v>7000015625</v>
      </c>
      <c r="C169" s="1173">
        <v>510</v>
      </c>
      <c r="D169" s="990" t="s">
        <v>673</v>
      </c>
      <c r="E169" s="990">
        <v>1000017567</v>
      </c>
      <c r="F169" s="990">
        <v>73045930</v>
      </c>
      <c r="G169" s="991"/>
      <c r="H169" s="1173">
        <v>18</v>
      </c>
      <c r="I169" s="992" t="s">
        <v>606</v>
      </c>
      <c r="J169" s="995" t="s">
        <v>621</v>
      </c>
      <c r="K169" s="990" t="s">
        <v>575</v>
      </c>
      <c r="L169" s="990">
        <v>3</v>
      </c>
      <c r="M169" s="993"/>
      <c r="N169" s="1258" t="str">
        <f t="shared" si="13"/>
        <v>Included</v>
      </c>
      <c r="O169" s="1259">
        <f t="shared" si="14"/>
        <v>0</v>
      </c>
      <c r="P169" s="1066"/>
      <c r="Q169" s="1067">
        <f t="shared" si="15"/>
        <v>0</v>
      </c>
      <c r="R169" s="1067">
        <f t="shared" si="16"/>
        <v>18</v>
      </c>
      <c r="S169" s="1068">
        <f t="shared" si="17"/>
        <v>0</v>
      </c>
      <c r="T169" s="1066"/>
      <c r="U169" s="1069"/>
      <c r="V169" s="1066"/>
      <c r="W169" s="1070"/>
      <c r="X169" s="1066"/>
      <c r="Y169" s="1066"/>
      <c r="Z169" s="1066"/>
    </row>
    <row r="170" spans="1:26" s="1000" customFormat="1" ht="51.75" customHeight="1">
      <c r="A170" s="1225">
        <v>47</v>
      </c>
      <c r="B170" s="990">
        <v>7000015625</v>
      </c>
      <c r="C170" s="1173">
        <v>520</v>
      </c>
      <c r="D170" s="990" t="s">
        <v>688</v>
      </c>
      <c r="E170" s="990">
        <v>1000020099</v>
      </c>
      <c r="F170" s="990">
        <v>73082011</v>
      </c>
      <c r="G170" s="991"/>
      <c r="H170" s="1173">
        <v>18</v>
      </c>
      <c r="I170" s="992" t="s">
        <v>606</v>
      </c>
      <c r="J170" s="995" t="s">
        <v>782</v>
      </c>
      <c r="K170" s="990" t="s">
        <v>575</v>
      </c>
      <c r="L170" s="990">
        <v>1</v>
      </c>
      <c r="M170" s="993"/>
      <c r="N170" s="1258" t="str">
        <f t="shared" si="13"/>
        <v>Included</v>
      </c>
      <c r="O170" s="1259">
        <f t="shared" si="14"/>
        <v>0</v>
      </c>
      <c r="P170" s="1066"/>
      <c r="Q170" s="1067">
        <f t="shared" si="15"/>
        <v>0</v>
      </c>
      <c r="R170" s="1067">
        <f t="shared" si="16"/>
        <v>18</v>
      </c>
      <c r="S170" s="1068">
        <f t="shared" si="17"/>
        <v>0</v>
      </c>
      <c r="T170" s="1066"/>
      <c r="U170" s="1069"/>
      <c r="V170" s="1066"/>
      <c r="W170" s="1070"/>
      <c r="X170" s="1066"/>
      <c r="Y170" s="1066"/>
      <c r="Z170" s="1066"/>
    </row>
    <row r="171" spans="1:26" s="1000" customFormat="1" ht="65.25" customHeight="1">
      <c r="A171" s="1225">
        <v>48</v>
      </c>
      <c r="B171" s="990">
        <v>7000015625</v>
      </c>
      <c r="C171" s="1173">
        <v>530</v>
      </c>
      <c r="D171" s="990" t="s">
        <v>688</v>
      </c>
      <c r="E171" s="990">
        <v>1000020109</v>
      </c>
      <c r="F171" s="990">
        <v>73082011</v>
      </c>
      <c r="G171" s="991"/>
      <c r="H171" s="1173">
        <v>18</v>
      </c>
      <c r="I171" s="992" t="s">
        <v>606</v>
      </c>
      <c r="J171" s="995" t="s">
        <v>783</v>
      </c>
      <c r="K171" s="990" t="s">
        <v>575</v>
      </c>
      <c r="L171" s="990">
        <v>2</v>
      </c>
      <c r="M171" s="993"/>
      <c r="N171" s="1258" t="str">
        <f t="shared" si="13"/>
        <v>Included</v>
      </c>
      <c r="O171" s="1259">
        <f t="shared" si="14"/>
        <v>0</v>
      </c>
      <c r="P171" s="1066"/>
      <c r="Q171" s="1067">
        <f t="shared" si="15"/>
        <v>0</v>
      </c>
      <c r="R171" s="1067">
        <f t="shared" si="16"/>
        <v>18</v>
      </c>
      <c r="S171" s="1068">
        <f t="shared" si="17"/>
        <v>0</v>
      </c>
      <c r="T171" s="1066"/>
      <c r="U171" s="1069"/>
      <c r="V171" s="1066"/>
      <c r="W171" s="1070"/>
      <c r="X171" s="1066"/>
      <c r="Y171" s="1066"/>
      <c r="Z171" s="1066"/>
    </row>
    <row r="172" spans="1:26" s="1000" customFormat="1" ht="65.25" customHeight="1">
      <c r="A172" s="1225">
        <v>49</v>
      </c>
      <c r="B172" s="990">
        <v>7000015625</v>
      </c>
      <c r="C172" s="1173">
        <v>540</v>
      </c>
      <c r="D172" s="990" t="s">
        <v>688</v>
      </c>
      <c r="E172" s="990">
        <v>1000020110</v>
      </c>
      <c r="F172" s="990">
        <v>73082011</v>
      </c>
      <c r="G172" s="991"/>
      <c r="H172" s="1173">
        <v>18</v>
      </c>
      <c r="I172" s="992" t="s">
        <v>606</v>
      </c>
      <c r="J172" s="995" t="s">
        <v>784</v>
      </c>
      <c r="K172" s="990" t="s">
        <v>575</v>
      </c>
      <c r="L172" s="990">
        <v>2</v>
      </c>
      <c r="M172" s="993"/>
      <c r="N172" s="1258" t="str">
        <f t="shared" si="13"/>
        <v>Included</v>
      </c>
      <c r="O172" s="1259">
        <f t="shared" si="14"/>
        <v>0</v>
      </c>
      <c r="P172" s="1066"/>
      <c r="Q172" s="1067">
        <f t="shared" si="15"/>
        <v>0</v>
      </c>
      <c r="R172" s="1067">
        <f t="shared" si="16"/>
        <v>18</v>
      </c>
      <c r="S172" s="1068">
        <f t="shared" si="17"/>
        <v>0</v>
      </c>
      <c r="T172" s="1066"/>
      <c r="U172" s="1069"/>
      <c r="V172" s="1066"/>
      <c r="W172" s="1070"/>
      <c r="X172" s="1066"/>
      <c r="Y172" s="1066"/>
      <c r="Z172" s="1066"/>
    </row>
    <row r="173" spans="1:26" s="1000" customFormat="1" ht="65.25" customHeight="1">
      <c r="A173" s="1225">
        <v>50</v>
      </c>
      <c r="B173" s="990">
        <v>7000015625</v>
      </c>
      <c r="C173" s="1173">
        <v>550</v>
      </c>
      <c r="D173" s="990" t="s">
        <v>688</v>
      </c>
      <c r="E173" s="990">
        <v>1000020111</v>
      </c>
      <c r="F173" s="990">
        <v>73082011</v>
      </c>
      <c r="G173" s="991"/>
      <c r="H173" s="1173">
        <v>18</v>
      </c>
      <c r="I173" s="992" t="s">
        <v>606</v>
      </c>
      <c r="J173" s="995" t="s">
        <v>785</v>
      </c>
      <c r="K173" s="990" t="s">
        <v>575</v>
      </c>
      <c r="L173" s="990">
        <v>1</v>
      </c>
      <c r="M173" s="993"/>
      <c r="N173" s="1258" t="str">
        <f t="shared" si="13"/>
        <v>Included</v>
      </c>
      <c r="O173" s="1259">
        <f t="shared" si="14"/>
        <v>0</v>
      </c>
      <c r="P173" s="1066"/>
      <c r="Q173" s="1067">
        <f t="shared" si="15"/>
        <v>0</v>
      </c>
      <c r="R173" s="1067">
        <f t="shared" si="16"/>
        <v>18</v>
      </c>
      <c r="S173" s="1068">
        <f t="shared" si="17"/>
        <v>0</v>
      </c>
      <c r="T173" s="1066"/>
      <c r="U173" s="1069"/>
      <c r="V173" s="1066"/>
      <c r="W173" s="1070"/>
      <c r="X173" s="1066"/>
      <c r="Y173" s="1066"/>
      <c r="Z173" s="1066"/>
    </row>
    <row r="174" spans="1:26" s="1000" customFormat="1" ht="65.25" customHeight="1">
      <c r="A174" s="1225">
        <v>51</v>
      </c>
      <c r="B174" s="990">
        <v>7000015625</v>
      </c>
      <c r="C174" s="1173">
        <v>560</v>
      </c>
      <c r="D174" s="990" t="s">
        <v>688</v>
      </c>
      <c r="E174" s="990">
        <v>1000020112</v>
      </c>
      <c r="F174" s="990">
        <v>73082011</v>
      </c>
      <c r="G174" s="991"/>
      <c r="H174" s="1173">
        <v>18</v>
      </c>
      <c r="I174" s="992" t="s">
        <v>606</v>
      </c>
      <c r="J174" s="995" t="s">
        <v>786</v>
      </c>
      <c r="K174" s="990" t="s">
        <v>575</v>
      </c>
      <c r="L174" s="990">
        <v>1</v>
      </c>
      <c r="M174" s="993"/>
      <c r="N174" s="1258" t="str">
        <f t="shared" si="13"/>
        <v>Included</v>
      </c>
      <c r="O174" s="1259">
        <f t="shared" si="14"/>
        <v>0</v>
      </c>
      <c r="P174" s="1066"/>
      <c r="Q174" s="1067">
        <f t="shared" si="15"/>
        <v>0</v>
      </c>
      <c r="R174" s="1067">
        <f t="shared" si="16"/>
        <v>18</v>
      </c>
      <c r="S174" s="1068">
        <f t="shared" si="17"/>
        <v>0</v>
      </c>
      <c r="T174" s="1066"/>
      <c r="U174" s="1069"/>
      <c r="V174" s="1066"/>
      <c r="W174" s="1070"/>
      <c r="X174" s="1066"/>
      <c r="Y174" s="1066"/>
      <c r="Z174" s="1066"/>
    </row>
    <row r="175" spans="1:26" s="1000" customFormat="1" ht="47.25" customHeight="1">
      <c r="A175" s="1225">
        <v>52</v>
      </c>
      <c r="B175" s="990">
        <v>7000015625</v>
      </c>
      <c r="C175" s="1173">
        <v>570</v>
      </c>
      <c r="D175" s="990" t="s">
        <v>688</v>
      </c>
      <c r="E175" s="990">
        <v>1000020086</v>
      </c>
      <c r="F175" s="990">
        <v>73082011</v>
      </c>
      <c r="G175" s="991"/>
      <c r="H175" s="1173">
        <v>18</v>
      </c>
      <c r="I175" s="992" t="s">
        <v>606</v>
      </c>
      <c r="J175" s="995" t="s">
        <v>787</v>
      </c>
      <c r="K175" s="990" t="s">
        <v>575</v>
      </c>
      <c r="L175" s="990">
        <v>2</v>
      </c>
      <c r="M175" s="993"/>
      <c r="N175" s="1258" t="str">
        <f t="shared" si="13"/>
        <v>Included</v>
      </c>
      <c r="O175" s="1259">
        <f t="shared" si="14"/>
        <v>0</v>
      </c>
      <c r="P175" s="1066"/>
      <c r="Q175" s="1067">
        <f t="shared" si="15"/>
        <v>0</v>
      </c>
      <c r="R175" s="1067">
        <f t="shared" si="16"/>
        <v>18</v>
      </c>
      <c r="S175" s="1068">
        <f t="shared" si="17"/>
        <v>0</v>
      </c>
      <c r="T175" s="1066"/>
      <c r="U175" s="1069"/>
      <c r="V175" s="1066"/>
      <c r="W175" s="1070"/>
      <c r="X175" s="1066"/>
      <c r="Y175" s="1066"/>
      <c r="Z175" s="1066"/>
    </row>
    <row r="176" spans="1:26" s="1000" customFormat="1" ht="47.25" customHeight="1">
      <c r="A176" s="1225">
        <v>53</v>
      </c>
      <c r="B176" s="990">
        <v>7000015625</v>
      </c>
      <c r="C176" s="1173">
        <v>580</v>
      </c>
      <c r="D176" s="990" t="s">
        <v>688</v>
      </c>
      <c r="E176" s="990">
        <v>1000020088</v>
      </c>
      <c r="F176" s="990">
        <v>73082011</v>
      </c>
      <c r="G176" s="991"/>
      <c r="H176" s="1173">
        <v>18</v>
      </c>
      <c r="I176" s="992" t="s">
        <v>606</v>
      </c>
      <c r="J176" s="995" t="s">
        <v>788</v>
      </c>
      <c r="K176" s="990" t="s">
        <v>575</v>
      </c>
      <c r="L176" s="990">
        <v>4</v>
      </c>
      <c r="M176" s="993"/>
      <c r="N176" s="1258" t="str">
        <f t="shared" si="13"/>
        <v>Included</v>
      </c>
      <c r="O176" s="1259">
        <f t="shared" si="14"/>
        <v>0</v>
      </c>
      <c r="P176" s="1066"/>
      <c r="Q176" s="1067">
        <f t="shared" si="15"/>
        <v>0</v>
      </c>
      <c r="R176" s="1067">
        <f t="shared" si="16"/>
        <v>18</v>
      </c>
      <c r="S176" s="1068">
        <f t="shared" si="17"/>
        <v>0</v>
      </c>
      <c r="T176" s="1066"/>
      <c r="U176" s="1069"/>
      <c r="V176" s="1066"/>
      <c r="W176" s="1070"/>
      <c r="X176" s="1066"/>
      <c r="Y176" s="1066"/>
      <c r="Z176" s="1066"/>
    </row>
    <row r="177" spans="1:26" s="1000" customFormat="1" ht="47.25" customHeight="1">
      <c r="A177" s="1225">
        <v>54</v>
      </c>
      <c r="B177" s="990">
        <v>7000015625</v>
      </c>
      <c r="C177" s="1173">
        <v>590</v>
      </c>
      <c r="D177" s="990" t="s">
        <v>674</v>
      </c>
      <c r="E177" s="990">
        <v>1000017565</v>
      </c>
      <c r="F177" s="990">
        <v>73045930</v>
      </c>
      <c r="G177" s="991"/>
      <c r="H177" s="1173">
        <v>18</v>
      </c>
      <c r="I177" s="992" t="s">
        <v>606</v>
      </c>
      <c r="J177" s="995" t="s">
        <v>723</v>
      </c>
      <c r="K177" s="990" t="s">
        <v>575</v>
      </c>
      <c r="L177" s="990">
        <v>3</v>
      </c>
      <c r="M177" s="993"/>
      <c r="N177" s="1258" t="str">
        <f t="shared" si="13"/>
        <v>Included</v>
      </c>
      <c r="O177" s="1259">
        <f t="shared" si="14"/>
        <v>0</v>
      </c>
      <c r="P177" s="1066"/>
      <c r="Q177" s="1067">
        <f t="shared" si="15"/>
        <v>0</v>
      </c>
      <c r="R177" s="1067">
        <f t="shared" si="16"/>
        <v>18</v>
      </c>
      <c r="S177" s="1068">
        <f t="shared" si="17"/>
        <v>0</v>
      </c>
      <c r="T177" s="1066"/>
      <c r="U177" s="1069"/>
      <c r="V177" s="1066"/>
      <c r="W177" s="1070"/>
      <c r="X177" s="1066"/>
      <c r="Y177" s="1066"/>
      <c r="Z177" s="1066"/>
    </row>
    <row r="178" spans="1:26" s="1000" customFormat="1" ht="45" customHeight="1">
      <c r="A178" s="1225">
        <v>55</v>
      </c>
      <c r="B178" s="990">
        <v>7000015625</v>
      </c>
      <c r="C178" s="1173">
        <v>600</v>
      </c>
      <c r="D178" s="990" t="s">
        <v>674</v>
      </c>
      <c r="E178" s="990">
        <v>1000017562</v>
      </c>
      <c r="F178" s="990">
        <v>73045930</v>
      </c>
      <c r="G178" s="991"/>
      <c r="H178" s="1173">
        <v>18</v>
      </c>
      <c r="I178" s="992" t="s">
        <v>606</v>
      </c>
      <c r="J178" s="995" t="s">
        <v>722</v>
      </c>
      <c r="K178" s="990" t="s">
        <v>575</v>
      </c>
      <c r="L178" s="990">
        <v>10</v>
      </c>
      <c r="M178" s="993"/>
      <c r="N178" s="1258" t="str">
        <f t="shared" si="13"/>
        <v>Included</v>
      </c>
      <c r="O178" s="1259">
        <f t="shared" si="14"/>
        <v>0</v>
      </c>
      <c r="P178" s="1066"/>
      <c r="Q178" s="1067">
        <f t="shared" si="15"/>
        <v>0</v>
      </c>
      <c r="R178" s="1067">
        <f t="shared" si="16"/>
        <v>18</v>
      </c>
      <c r="S178" s="1068">
        <f t="shared" si="17"/>
        <v>0</v>
      </c>
      <c r="T178" s="1066"/>
      <c r="U178" s="1069"/>
      <c r="V178" s="1066"/>
      <c r="W178" s="1070"/>
      <c r="X178" s="1066"/>
      <c r="Y178" s="1066"/>
      <c r="Z178" s="1066"/>
    </row>
    <row r="179" spans="1:26" s="1000" customFormat="1" ht="53.25" customHeight="1">
      <c r="A179" s="1225">
        <v>56</v>
      </c>
      <c r="B179" s="990">
        <v>7000015625</v>
      </c>
      <c r="C179" s="1173">
        <v>610</v>
      </c>
      <c r="D179" s="990" t="s">
        <v>674</v>
      </c>
      <c r="E179" s="990">
        <v>1000020187</v>
      </c>
      <c r="F179" s="990">
        <v>73045930</v>
      </c>
      <c r="G179" s="991"/>
      <c r="H179" s="1173">
        <v>18</v>
      </c>
      <c r="I179" s="992" t="s">
        <v>606</v>
      </c>
      <c r="J179" s="995" t="s">
        <v>718</v>
      </c>
      <c r="K179" s="990" t="s">
        <v>575</v>
      </c>
      <c r="L179" s="990">
        <v>3</v>
      </c>
      <c r="M179" s="993"/>
      <c r="N179" s="1258" t="str">
        <f t="shared" si="13"/>
        <v>Included</v>
      </c>
      <c r="O179" s="1259">
        <f t="shared" si="14"/>
        <v>0</v>
      </c>
      <c r="P179" s="1066"/>
      <c r="Q179" s="1067">
        <f t="shared" si="15"/>
        <v>0</v>
      </c>
      <c r="R179" s="1067">
        <f t="shared" si="16"/>
        <v>18</v>
      </c>
      <c r="S179" s="1068">
        <f t="shared" si="17"/>
        <v>0</v>
      </c>
      <c r="T179" s="1066"/>
      <c r="U179" s="1069"/>
      <c r="V179" s="1066"/>
      <c r="W179" s="1070"/>
      <c r="X179" s="1066"/>
      <c r="Y179" s="1066"/>
      <c r="Z179" s="1066"/>
    </row>
    <row r="180" spans="1:26" s="1000" customFormat="1" ht="53.25" customHeight="1">
      <c r="A180" s="1225">
        <v>57</v>
      </c>
      <c r="B180" s="990">
        <v>7000015625</v>
      </c>
      <c r="C180" s="1173">
        <v>620</v>
      </c>
      <c r="D180" s="990" t="s">
        <v>674</v>
      </c>
      <c r="E180" s="990">
        <v>1000020189</v>
      </c>
      <c r="F180" s="990">
        <v>73045930</v>
      </c>
      <c r="G180" s="991"/>
      <c r="H180" s="1173">
        <v>18</v>
      </c>
      <c r="I180" s="992" t="s">
        <v>606</v>
      </c>
      <c r="J180" s="995" t="s">
        <v>720</v>
      </c>
      <c r="K180" s="990" t="s">
        <v>575</v>
      </c>
      <c r="L180" s="990">
        <v>4</v>
      </c>
      <c r="M180" s="993"/>
      <c r="N180" s="1258" t="str">
        <f t="shared" si="13"/>
        <v>Included</v>
      </c>
      <c r="O180" s="1259">
        <f t="shared" si="14"/>
        <v>0</v>
      </c>
      <c r="P180" s="1066"/>
      <c r="Q180" s="1067">
        <f t="shared" si="15"/>
        <v>0</v>
      </c>
      <c r="R180" s="1067">
        <f t="shared" si="16"/>
        <v>18</v>
      </c>
      <c r="S180" s="1068">
        <f t="shared" si="17"/>
        <v>0</v>
      </c>
      <c r="T180" s="1066"/>
      <c r="U180" s="1069"/>
      <c r="V180" s="1066"/>
      <c r="W180" s="1070"/>
      <c r="X180" s="1066"/>
      <c r="Y180" s="1066"/>
      <c r="Z180" s="1066"/>
    </row>
    <row r="181" spans="1:26" s="1000" customFormat="1" ht="53.25" customHeight="1">
      <c r="A181" s="1225">
        <v>58</v>
      </c>
      <c r="B181" s="990">
        <v>7000015625</v>
      </c>
      <c r="C181" s="1173">
        <v>630</v>
      </c>
      <c r="D181" s="990" t="s">
        <v>674</v>
      </c>
      <c r="E181" s="990">
        <v>1000020190</v>
      </c>
      <c r="F181" s="990">
        <v>73045930</v>
      </c>
      <c r="G181" s="991"/>
      <c r="H181" s="1173">
        <v>18</v>
      </c>
      <c r="I181" s="992" t="s">
        <v>606</v>
      </c>
      <c r="J181" s="995" t="s">
        <v>721</v>
      </c>
      <c r="K181" s="990" t="s">
        <v>575</v>
      </c>
      <c r="L181" s="990">
        <v>3</v>
      </c>
      <c r="M181" s="993"/>
      <c r="N181" s="1258" t="str">
        <f t="shared" si="13"/>
        <v>Included</v>
      </c>
      <c r="O181" s="1259">
        <f t="shared" si="14"/>
        <v>0</v>
      </c>
      <c r="P181" s="1066"/>
      <c r="Q181" s="1067">
        <f t="shared" si="15"/>
        <v>0</v>
      </c>
      <c r="R181" s="1067">
        <f t="shared" si="16"/>
        <v>18</v>
      </c>
      <c r="S181" s="1068">
        <f t="shared" si="17"/>
        <v>0</v>
      </c>
      <c r="T181" s="1066"/>
      <c r="U181" s="1069"/>
      <c r="V181" s="1066"/>
      <c r="W181" s="1070"/>
      <c r="X181" s="1066"/>
      <c r="Y181" s="1066"/>
      <c r="Z181" s="1066"/>
    </row>
    <row r="182" spans="1:26" s="1000" customFormat="1" ht="45" customHeight="1">
      <c r="A182" s="1225">
        <v>59</v>
      </c>
      <c r="B182" s="990">
        <v>7000015625</v>
      </c>
      <c r="C182" s="1173">
        <v>820</v>
      </c>
      <c r="D182" s="990" t="s">
        <v>689</v>
      </c>
      <c r="E182" s="990">
        <v>1000019918</v>
      </c>
      <c r="F182" s="990">
        <v>85359090</v>
      </c>
      <c r="G182" s="991"/>
      <c r="H182" s="1173">
        <v>18</v>
      </c>
      <c r="I182" s="992" t="s">
        <v>606</v>
      </c>
      <c r="J182" s="995" t="s">
        <v>624</v>
      </c>
      <c r="K182" s="990" t="s">
        <v>579</v>
      </c>
      <c r="L182" s="990">
        <v>1</v>
      </c>
      <c r="M182" s="993"/>
      <c r="N182" s="1258" t="str">
        <f t="shared" si="13"/>
        <v>Included</v>
      </c>
      <c r="O182" s="1259">
        <f t="shared" si="14"/>
        <v>0</v>
      </c>
      <c r="P182" s="1066"/>
      <c r="Q182" s="1067">
        <f t="shared" si="15"/>
        <v>0</v>
      </c>
      <c r="R182" s="1067">
        <f t="shared" si="16"/>
        <v>18</v>
      </c>
      <c r="S182" s="1068">
        <f t="shared" si="17"/>
        <v>0</v>
      </c>
      <c r="T182" s="1066"/>
      <c r="U182" s="1069"/>
      <c r="V182" s="1066"/>
      <c r="W182" s="1070"/>
      <c r="X182" s="1066"/>
      <c r="Y182" s="1066"/>
      <c r="Z182" s="1066"/>
    </row>
    <row r="183" spans="1:26" s="1000" customFormat="1" ht="45" customHeight="1">
      <c r="A183" s="1225">
        <v>60</v>
      </c>
      <c r="B183" s="990">
        <v>7000015625</v>
      </c>
      <c r="C183" s="1173">
        <v>830</v>
      </c>
      <c r="D183" s="990" t="s">
        <v>690</v>
      </c>
      <c r="E183" s="990">
        <v>1000019919</v>
      </c>
      <c r="F183" s="990">
        <v>85353090</v>
      </c>
      <c r="G183" s="991"/>
      <c r="H183" s="1173">
        <v>18</v>
      </c>
      <c r="I183" s="992" t="s">
        <v>606</v>
      </c>
      <c r="J183" s="995" t="s">
        <v>626</v>
      </c>
      <c r="K183" s="990" t="s">
        <v>579</v>
      </c>
      <c r="L183" s="990">
        <v>1</v>
      </c>
      <c r="M183" s="993"/>
      <c r="N183" s="1258" t="str">
        <f t="shared" si="13"/>
        <v>Included</v>
      </c>
      <c r="O183" s="1259">
        <f t="shared" si="14"/>
        <v>0</v>
      </c>
      <c r="P183" s="1066"/>
      <c r="Q183" s="1067">
        <f t="shared" si="15"/>
        <v>0</v>
      </c>
      <c r="R183" s="1067">
        <f t="shared" si="16"/>
        <v>18</v>
      </c>
      <c r="S183" s="1068">
        <f t="shared" si="17"/>
        <v>0</v>
      </c>
      <c r="T183" s="1066"/>
      <c r="U183" s="1069"/>
      <c r="V183" s="1066"/>
      <c r="W183" s="1070"/>
      <c r="X183" s="1066"/>
      <c r="Y183" s="1066"/>
      <c r="Z183" s="1066"/>
    </row>
    <row r="184" spans="1:26" s="1000" customFormat="1" ht="45" customHeight="1">
      <c r="A184" s="1225">
        <v>61</v>
      </c>
      <c r="B184" s="990">
        <v>7000015625</v>
      </c>
      <c r="C184" s="1173">
        <v>840</v>
      </c>
      <c r="D184" s="990" t="s">
        <v>691</v>
      </c>
      <c r="E184" s="990">
        <v>1000004459</v>
      </c>
      <c r="F184" s="990">
        <v>85359090</v>
      </c>
      <c r="G184" s="991"/>
      <c r="H184" s="1173">
        <v>18</v>
      </c>
      <c r="I184" s="992" t="s">
        <v>606</v>
      </c>
      <c r="J184" s="995" t="s">
        <v>768</v>
      </c>
      <c r="K184" s="990" t="s">
        <v>575</v>
      </c>
      <c r="L184" s="990">
        <v>1</v>
      </c>
      <c r="M184" s="993"/>
      <c r="N184" s="1258" t="str">
        <f t="shared" si="13"/>
        <v>Included</v>
      </c>
      <c r="O184" s="1259">
        <f t="shared" si="14"/>
        <v>0</v>
      </c>
      <c r="P184" s="1066"/>
      <c r="Q184" s="1067">
        <f t="shared" si="15"/>
        <v>0</v>
      </c>
      <c r="R184" s="1067">
        <f t="shared" si="16"/>
        <v>18</v>
      </c>
      <c r="S184" s="1068">
        <f t="shared" si="17"/>
        <v>0</v>
      </c>
      <c r="T184" s="1066"/>
      <c r="U184" s="1069"/>
      <c r="V184" s="1066"/>
      <c r="W184" s="1070"/>
      <c r="X184" s="1066"/>
      <c r="Y184" s="1066"/>
      <c r="Z184" s="1066"/>
    </row>
    <row r="185" spans="1:26" s="1000" customFormat="1" ht="45" customHeight="1">
      <c r="A185" s="1225">
        <v>62</v>
      </c>
      <c r="B185" s="990">
        <v>7000015625</v>
      </c>
      <c r="C185" s="1173">
        <v>850</v>
      </c>
      <c r="D185" s="990" t="s">
        <v>692</v>
      </c>
      <c r="E185" s="990">
        <v>1000024186</v>
      </c>
      <c r="F185" s="990">
        <v>85354010</v>
      </c>
      <c r="G185" s="991"/>
      <c r="H185" s="1173">
        <v>18</v>
      </c>
      <c r="I185" s="992" t="s">
        <v>606</v>
      </c>
      <c r="J185" s="995" t="s">
        <v>627</v>
      </c>
      <c r="K185" s="990" t="s">
        <v>579</v>
      </c>
      <c r="L185" s="990">
        <v>1</v>
      </c>
      <c r="M185" s="993"/>
      <c r="N185" s="1258" t="str">
        <f t="shared" si="13"/>
        <v>Included</v>
      </c>
      <c r="O185" s="1259">
        <f t="shared" si="14"/>
        <v>0</v>
      </c>
      <c r="P185" s="1066"/>
      <c r="Q185" s="1067">
        <f t="shared" si="15"/>
        <v>0</v>
      </c>
      <c r="R185" s="1067">
        <f t="shared" si="16"/>
        <v>18</v>
      </c>
      <c r="S185" s="1068">
        <f t="shared" si="17"/>
        <v>0</v>
      </c>
      <c r="T185" s="1066"/>
      <c r="U185" s="1069"/>
      <c r="V185" s="1066"/>
      <c r="W185" s="1070"/>
      <c r="X185" s="1066"/>
      <c r="Y185" s="1066"/>
      <c r="Z185" s="1066"/>
    </row>
    <row r="186" spans="1:26" s="1000" customFormat="1" ht="45" customHeight="1">
      <c r="A186" s="1225">
        <v>63</v>
      </c>
      <c r="B186" s="990">
        <v>7000014720</v>
      </c>
      <c r="C186" s="1173">
        <v>10</v>
      </c>
      <c r="D186" s="990" t="s">
        <v>693</v>
      </c>
      <c r="E186" s="990">
        <v>1000025935</v>
      </c>
      <c r="F186" s="990">
        <v>85389000</v>
      </c>
      <c r="G186" s="991"/>
      <c r="H186" s="1173">
        <v>18</v>
      </c>
      <c r="I186" s="992" t="s">
        <v>606</v>
      </c>
      <c r="J186" s="995" t="s">
        <v>728</v>
      </c>
      <c r="K186" s="990" t="s">
        <v>576</v>
      </c>
      <c r="L186" s="990">
        <v>1</v>
      </c>
      <c r="M186" s="993"/>
      <c r="N186" s="1258" t="str">
        <f t="shared" si="13"/>
        <v>Included</v>
      </c>
      <c r="O186" s="1259">
        <f t="shared" si="14"/>
        <v>0</v>
      </c>
      <c r="P186" s="1066"/>
      <c r="Q186" s="1067">
        <f t="shared" si="15"/>
        <v>0</v>
      </c>
      <c r="R186" s="1067">
        <f t="shared" si="16"/>
        <v>18</v>
      </c>
      <c r="S186" s="1068">
        <f t="shared" si="17"/>
        <v>0</v>
      </c>
      <c r="T186" s="1066"/>
      <c r="U186" s="1069"/>
      <c r="V186" s="1066"/>
      <c r="W186" s="1070"/>
      <c r="X186" s="1066"/>
      <c r="Y186" s="1066"/>
      <c r="Z186" s="1066"/>
    </row>
    <row r="187" spans="1:26" s="1000" customFormat="1" ht="45" customHeight="1">
      <c r="A187" s="1225">
        <v>64</v>
      </c>
      <c r="B187" s="990">
        <v>7000015625</v>
      </c>
      <c r="C187" s="1173">
        <v>860</v>
      </c>
      <c r="D187" s="990" t="s">
        <v>694</v>
      </c>
      <c r="E187" s="990">
        <v>1000025936</v>
      </c>
      <c r="F187" s="990">
        <v>85353090</v>
      </c>
      <c r="G187" s="991"/>
      <c r="H187" s="1173">
        <v>18</v>
      </c>
      <c r="I187" s="992" t="s">
        <v>606</v>
      </c>
      <c r="J187" s="995" t="s">
        <v>726</v>
      </c>
      <c r="K187" s="990" t="s">
        <v>576</v>
      </c>
      <c r="L187" s="990">
        <v>1</v>
      </c>
      <c r="M187" s="993"/>
      <c r="N187" s="1258" t="str">
        <f t="shared" si="13"/>
        <v>Included</v>
      </c>
      <c r="O187" s="1259">
        <f t="shared" si="14"/>
        <v>0</v>
      </c>
      <c r="P187" s="1066"/>
      <c r="Q187" s="1067">
        <f t="shared" si="15"/>
        <v>0</v>
      </c>
      <c r="R187" s="1067">
        <f t="shared" si="16"/>
        <v>18</v>
      </c>
      <c r="S187" s="1068">
        <f t="shared" si="17"/>
        <v>0</v>
      </c>
      <c r="T187" s="1066"/>
      <c r="U187" s="1069"/>
      <c r="V187" s="1066"/>
      <c r="W187" s="1070"/>
      <c r="X187" s="1066"/>
      <c r="Y187" s="1066"/>
      <c r="Z187" s="1066"/>
    </row>
    <row r="188" spans="1:26" s="1000" customFormat="1" ht="45" customHeight="1">
      <c r="A188" s="1225">
        <v>65</v>
      </c>
      <c r="B188" s="990">
        <v>7000015625</v>
      </c>
      <c r="C188" s="1173">
        <v>870</v>
      </c>
      <c r="D188" s="990" t="s">
        <v>695</v>
      </c>
      <c r="E188" s="990">
        <v>1000001681</v>
      </c>
      <c r="F188" s="990">
        <v>85359090</v>
      </c>
      <c r="G188" s="991"/>
      <c r="H188" s="1173">
        <v>18</v>
      </c>
      <c r="I188" s="992" t="s">
        <v>606</v>
      </c>
      <c r="J188" s="995" t="s">
        <v>703</v>
      </c>
      <c r="K188" s="990" t="s">
        <v>575</v>
      </c>
      <c r="L188" s="990">
        <v>1</v>
      </c>
      <c r="M188" s="993"/>
      <c r="N188" s="1258" t="str">
        <f t="shared" si="13"/>
        <v>Included</v>
      </c>
      <c r="O188" s="1259">
        <f t="shared" si="14"/>
        <v>0</v>
      </c>
      <c r="P188" s="1066"/>
      <c r="Q188" s="1067">
        <f t="shared" si="15"/>
        <v>0</v>
      </c>
      <c r="R188" s="1067">
        <f t="shared" si="16"/>
        <v>18</v>
      </c>
      <c r="S188" s="1068">
        <f t="shared" si="17"/>
        <v>0</v>
      </c>
      <c r="T188" s="1066"/>
      <c r="U188" s="1069"/>
      <c r="V188" s="1066"/>
      <c r="W188" s="1070"/>
      <c r="X188" s="1066"/>
      <c r="Y188" s="1066"/>
      <c r="Z188" s="1066"/>
    </row>
    <row r="189" spans="1:26" s="1000" customFormat="1" ht="37.5" customHeight="1">
      <c r="A189" s="1225">
        <v>66</v>
      </c>
      <c r="B189" s="990">
        <v>7000015625</v>
      </c>
      <c r="C189" s="1173">
        <v>880</v>
      </c>
      <c r="D189" s="990" t="s">
        <v>696</v>
      </c>
      <c r="E189" s="990">
        <v>1000025930</v>
      </c>
      <c r="F189" s="990">
        <v>85354010</v>
      </c>
      <c r="G189" s="991"/>
      <c r="H189" s="1173">
        <v>18</v>
      </c>
      <c r="I189" s="992" t="s">
        <v>606</v>
      </c>
      <c r="J189" s="995" t="s">
        <v>727</v>
      </c>
      <c r="K189" s="990" t="s">
        <v>576</v>
      </c>
      <c r="L189" s="990">
        <v>1</v>
      </c>
      <c r="M189" s="993"/>
      <c r="N189" s="1258" t="str">
        <f t="shared" si="13"/>
        <v>Included</v>
      </c>
      <c r="O189" s="1259">
        <f t="shared" si="14"/>
        <v>0</v>
      </c>
      <c r="P189" s="1066"/>
      <c r="Q189" s="1067">
        <f t="shared" si="15"/>
        <v>0</v>
      </c>
      <c r="R189" s="1067">
        <f t="shared" si="16"/>
        <v>18</v>
      </c>
      <c r="S189" s="1068">
        <f t="shared" si="17"/>
        <v>0</v>
      </c>
      <c r="T189" s="1066"/>
      <c r="U189" s="1069"/>
      <c r="V189" s="1066"/>
      <c r="W189" s="1070"/>
      <c r="X189" s="1066"/>
      <c r="Y189" s="1066"/>
      <c r="Z189" s="1066"/>
    </row>
    <row r="190" spans="1:26" s="1000" customFormat="1" ht="37.5" customHeight="1">
      <c r="A190" s="1225">
        <v>67</v>
      </c>
      <c r="B190" s="990">
        <v>7000015625</v>
      </c>
      <c r="C190" s="1173">
        <v>890</v>
      </c>
      <c r="D190" s="990" t="s">
        <v>697</v>
      </c>
      <c r="E190" s="990">
        <v>1000019912</v>
      </c>
      <c r="F190" s="990">
        <v>85371000</v>
      </c>
      <c r="G190" s="991"/>
      <c r="H190" s="1173">
        <v>18</v>
      </c>
      <c r="I190" s="992" t="s">
        <v>606</v>
      </c>
      <c r="J190" s="995" t="s">
        <v>625</v>
      </c>
      <c r="K190" s="990" t="s">
        <v>579</v>
      </c>
      <c r="L190" s="990">
        <v>1</v>
      </c>
      <c r="M190" s="993"/>
      <c r="N190" s="1258" t="str">
        <f t="shared" si="13"/>
        <v>Included</v>
      </c>
      <c r="O190" s="1259">
        <f t="shared" si="14"/>
        <v>0</v>
      </c>
      <c r="P190" s="1066"/>
      <c r="Q190" s="1067">
        <f t="shared" si="15"/>
        <v>0</v>
      </c>
      <c r="R190" s="1067">
        <f t="shared" si="16"/>
        <v>18</v>
      </c>
      <c r="S190" s="1068">
        <f t="shared" si="17"/>
        <v>0</v>
      </c>
      <c r="T190" s="1066"/>
      <c r="U190" s="1069"/>
      <c r="V190" s="1066"/>
      <c r="W190" s="1070"/>
      <c r="X190" s="1066"/>
      <c r="Y190" s="1066"/>
      <c r="Z190" s="1066"/>
    </row>
    <row r="191" spans="1:26" s="1000" customFormat="1" ht="37.5" customHeight="1">
      <c r="A191" s="1225">
        <v>68</v>
      </c>
      <c r="B191" s="990">
        <v>7000015625</v>
      </c>
      <c r="C191" s="1173">
        <v>900</v>
      </c>
      <c r="D191" s="990" t="s">
        <v>698</v>
      </c>
      <c r="E191" s="990">
        <v>1000019927</v>
      </c>
      <c r="F191" s="990">
        <v>85389000</v>
      </c>
      <c r="G191" s="991"/>
      <c r="H191" s="1173">
        <v>18</v>
      </c>
      <c r="I191" s="992" t="s">
        <v>606</v>
      </c>
      <c r="J191" s="995" t="s">
        <v>581</v>
      </c>
      <c r="K191" s="990" t="s">
        <v>579</v>
      </c>
      <c r="L191" s="990">
        <v>1</v>
      </c>
      <c r="M191" s="993"/>
      <c r="N191" s="1258" t="str">
        <f t="shared" si="13"/>
        <v>Included</v>
      </c>
      <c r="O191" s="1259">
        <f t="shared" si="14"/>
        <v>0</v>
      </c>
      <c r="P191" s="1066"/>
      <c r="Q191" s="1067">
        <f t="shared" si="15"/>
        <v>0</v>
      </c>
      <c r="R191" s="1067">
        <f t="shared" si="16"/>
        <v>18</v>
      </c>
      <c r="S191" s="1068">
        <f t="shared" si="17"/>
        <v>0</v>
      </c>
      <c r="T191" s="1066"/>
      <c r="U191" s="1069"/>
      <c r="V191" s="1066"/>
      <c r="W191" s="1070"/>
      <c r="X191" s="1066"/>
      <c r="Y191" s="1066"/>
      <c r="Z191" s="1066"/>
    </row>
    <row r="192" spans="1:26" s="1000" customFormat="1" ht="59.25" customHeight="1">
      <c r="A192" s="1225">
        <v>69</v>
      </c>
      <c r="B192" s="990">
        <v>7000015625</v>
      </c>
      <c r="C192" s="1173">
        <v>910</v>
      </c>
      <c r="D192" s="990" t="s">
        <v>699</v>
      </c>
      <c r="E192" s="990">
        <v>1000012366</v>
      </c>
      <c r="F192" s="990">
        <v>73082011</v>
      </c>
      <c r="G192" s="991"/>
      <c r="H192" s="1173">
        <v>18</v>
      </c>
      <c r="I192" s="992" t="s">
        <v>606</v>
      </c>
      <c r="J192" s="995" t="s">
        <v>583</v>
      </c>
      <c r="K192" s="990" t="s">
        <v>575</v>
      </c>
      <c r="L192" s="990">
        <v>304</v>
      </c>
      <c r="M192" s="993"/>
      <c r="N192" s="1258" t="str">
        <f t="shared" si="13"/>
        <v>Included</v>
      </c>
      <c r="O192" s="1259">
        <f t="shared" si="14"/>
        <v>0</v>
      </c>
      <c r="P192" s="1066"/>
      <c r="Q192" s="1067">
        <f t="shared" si="15"/>
        <v>0</v>
      </c>
      <c r="R192" s="1067">
        <f t="shared" si="16"/>
        <v>18</v>
      </c>
      <c r="S192" s="1068">
        <f t="shared" si="17"/>
        <v>0</v>
      </c>
      <c r="T192" s="1066"/>
      <c r="U192" s="1069"/>
      <c r="V192" s="1066"/>
      <c r="W192" s="1070"/>
      <c r="X192" s="1066"/>
      <c r="Y192" s="1066"/>
      <c r="Z192" s="1066"/>
    </row>
    <row r="193" spans="1:52" s="1000" customFormat="1" ht="46.5" customHeight="1">
      <c r="A193" s="1225">
        <v>70</v>
      </c>
      <c r="B193" s="990">
        <v>7000015625</v>
      </c>
      <c r="C193" s="1173">
        <v>920</v>
      </c>
      <c r="D193" s="990" t="s">
        <v>699</v>
      </c>
      <c r="E193" s="990">
        <v>1000012368</v>
      </c>
      <c r="F193" s="990">
        <v>73082011</v>
      </c>
      <c r="G193" s="991"/>
      <c r="H193" s="1173">
        <v>18</v>
      </c>
      <c r="I193" s="992" t="s">
        <v>606</v>
      </c>
      <c r="J193" s="995" t="s">
        <v>789</v>
      </c>
      <c r="K193" s="990" t="s">
        <v>575</v>
      </c>
      <c r="L193" s="990">
        <v>32</v>
      </c>
      <c r="M193" s="993"/>
      <c r="N193" s="1258" t="str">
        <f t="shared" si="13"/>
        <v>Included</v>
      </c>
      <c r="O193" s="1259">
        <f t="shared" si="14"/>
        <v>0</v>
      </c>
      <c r="P193" s="1066"/>
      <c r="Q193" s="1067">
        <f t="shared" si="15"/>
        <v>0</v>
      </c>
      <c r="R193" s="1067">
        <f t="shared" si="16"/>
        <v>18</v>
      </c>
      <c r="S193" s="1068">
        <f t="shared" si="17"/>
        <v>0</v>
      </c>
      <c r="T193" s="1066"/>
      <c r="U193" s="1069"/>
      <c r="V193" s="1066"/>
      <c r="W193" s="1070"/>
      <c r="X193" s="1066"/>
      <c r="Y193" s="1066"/>
      <c r="Z193" s="1066"/>
    </row>
    <row r="194" spans="1:52" s="1000" customFormat="1" ht="46.5" customHeight="1">
      <c r="A194" s="1225">
        <v>71</v>
      </c>
      <c r="B194" s="990">
        <v>7000015625</v>
      </c>
      <c r="C194" s="1173">
        <v>930</v>
      </c>
      <c r="D194" s="990" t="s">
        <v>699</v>
      </c>
      <c r="E194" s="990">
        <v>1000012369</v>
      </c>
      <c r="F194" s="990">
        <v>73082011</v>
      </c>
      <c r="G194" s="991"/>
      <c r="H194" s="1173">
        <v>18</v>
      </c>
      <c r="I194" s="992" t="s">
        <v>606</v>
      </c>
      <c r="J194" s="995" t="s">
        <v>622</v>
      </c>
      <c r="K194" s="990" t="s">
        <v>575</v>
      </c>
      <c r="L194" s="990">
        <v>32</v>
      </c>
      <c r="M194" s="993"/>
      <c r="N194" s="1258" t="str">
        <f t="shared" si="13"/>
        <v>Included</v>
      </c>
      <c r="O194" s="1259">
        <f t="shared" si="14"/>
        <v>0</v>
      </c>
      <c r="P194" s="1066"/>
      <c r="Q194" s="1067">
        <f t="shared" si="15"/>
        <v>0</v>
      </c>
      <c r="R194" s="1067">
        <f t="shared" si="16"/>
        <v>18</v>
      </c>
      <c r="S194" s="1068">
        <f t="shared" si="17"/>
        <v>0</v>
      </c>
      <c r="T194" s="1066"/>
      <c r="U194" s="1069"/>
      <c r="V194" s="1066"/>
      <c r="W194" s="1070"/>
      <c r="X194" s="1066"/>
      <c r="Y194" s="1066"/>
      <c r="Z194" s="1066"/>
    </row>
    <row r="195" spans="1:52" s="1000" customFormat="1" ht="37.5" customHeight="1">
      <c r="A195" s="1245" t="s">
        <v>795</v>
      </c>
      <c r="B195" s="1235" t="s">
        <v>700</v>
      </c>
      <c r="C195" s="1249"/>
      <c r="D195" s="1236"/>
      <c r="E195" s="1236"/>
      <c r="F195" s="1236"/>
      <c r="G195" s="1241"/>
      <c r="H195" s="1249"/>
      <c r="I195" s="1242"/>
      <c r="J195" s="1247"/>
      <c r="K195" s="1236"/>
      <c r="L195" s="1236"/>
      <c r="M195" s="1243"/>
      <c r="N195" s="1260"/>
      <c r="O195" s="1261"/>
      <c r="P195" s="1066"/>
      <c r="Q195" s="1067">
        <f t="shared" si="15"/>
        <v>0</v>
      </c>
      <c r="R195" s="1067">
        <f t="shared" si="16"/>
        <v>0</v>
      </c>
      <c r="S195" s="1068">
        <f t="shared" si="17"/>
        <v>0</v>
      </c>
      <c r="T195" s="1066"/>
      <c r="U195" s="1069"/>
      <c r="V195" s="1066"/>
      <c r="W195" s="1070"/>
      <c r="X195" s="1066"/>
      <c r="Y195" s="1066"/>
      <c r="Z195" s="1066"/>
    </row>
    <row r="196" spans="1:52" s="1000" customFormat="1" ht="37.5" customHeight="1">
      <c r="A196" s="1225">
        <v>1</v>
      </c>
      <c r="B196" s="990">
        <v>7000014957</v>
      </c>
      <c r="C196" s="1173">
        <v>10</v>
      </c>
      <c r="D196" s="990" t="s">
        <v>660</v>
      </c>
      <c r="E196" s="990">
        <v>1000004798</v>
      </c>
      <c r="F196" s="990">
        <v>85042340</v>
      </c>
      <c r="G196" s="991"/>
      <c r="H196" s="1173">
        <v>18</v>
      </c>
      <c r="I196" s="992" t="s">
        <v>606</v>
      </c>
      <c r="J196" s="995" t="s">
        <v>741</v>
      </c>
      <c r="K196" s="990" t="s">
        <v>575</v>
      </c>
      <c r="L196" s="990">
        <v>1</v>
      </c>
      <c r="M196" s="993"/>
      <c r="N196" s="1258" t="str">
        <f t="shared" si="13"/>
        <v>Included</v>
      </c>
      <c r="O196" s="1259">
        <f t="shared" si="14"/>
        <v>0</v>
      </c>
      <c r="P196" s="1066"/>
      <c r="Q196" s="1067">
        <f t="shared" si="15"/>
        <v>0</v>
      </c>
      <c r="R196" s="1067">
        <f t="shared" si="16"/>
        <v>18</v>
      </c>
      <c r="S196" s="1068">
        <f t="shared" si="17"/>
        <v>0</v>
      </c>
      <c r="T196" s="1066"/>
      <c r="U196" s="1069"/>
      <c r="V196" s="1066"/>
      <c r="W196" s="1070"/>
      <c r="X196" s="1066"/>
      <c r="Y196" s="1066"/>
      <c r="Z196" s="1066"/>
    </row>
    <row r="197" spans="1:52" s="1000" customFormat="1" ht="37.5" customHeight="1">
      <c r="A197" s="1225">
        <v>2</v>
      </c>
      <c r="B197" s="990">
        <v>7000014957</v>
      </c>
      <c r="C197" s="1173">
        <v>20</v>
      </c>
      <c r="D197" s="990" t="s">
        <v>660</v>
      </c>
      <c r="E197" s="990">
        <v>1000013986</v>
      </c>
      <c r="F197" s="990">
        <v>85049010</v>
      </c>
      <c r="G197" s="991"/>
      <c r="H197" s="1173">
        <v>18</v>
      </c>
      <c r="I197" s="992" t="s">
        <v>606</v>
      </c>
      <c r="J197" s="995" t="s">
        <v>742</v>
      </c>
      <c r="K197" s="990" t="s">
        <v>576</v>
      </c>
      <c r="L197" s="990">
        <v>1</v>
      </c>
      <c r="M197" s="993"/>
      <c r="N197" s="1258" t="str">
        <f t="shared" si="13"/>
        <v>Included</v>
      </c>
      <c r="O197" s="1259">
        <f t="shared" si="14"/>
        <v>0</v>
      </c>
      <c r="P197" s="1066"/>
      <c r="Q197" s="1067">
        <f t="shared" si="15"/>
        <v>0</v>
      </c>
      <c r="R197" s="1067">
        <f t="shared" si="16"/>
        <v>18</v>
      </c>
      <c r="S197" s="1068">
        <f t="shared" si="17"/>
        <v>0</v>
      </c>
      <c r="T197" s="1066"/>
      <c r="U197" s="1069"/>
      <c r="V197" s="1066"/>
      <c r="W197" s="1070"/>
      <c r="X197" s="1066"/>
      <c r="Y197" s="1066"/>
      <c r="Z197" s="1066"/>
    </row>
    <row r="198" spans="1:52" s="1000" customFormat="1" ht="37.5" customHeight="1">
      <c r="A198" s="1225">
        <v>3</v>
      </c>
      <c r="B198" s="990">
        <v>7000014957</v>
      </c>
      <c r="C198" s="1173">
        <v>30</v>
      </c>
      <c r="D198" s="990" t="s">
        <v>660</v>
      </c>
      <c r="E198" s="990">
        <v>1000028349</v>
      </c>
      <c r="F198" s="990">
        <v>85049010</v>
      </c>
      <c r="G198" s="991"/>
      <c r="H198" s="1173">
        <v>18</v>
      </c>
      <c r="I198" s="992" t="s">
        <v>606</v>
      </c>
      <c r="J198" s="995" t="s">
        <v>743</v>
      </c>
      <c r="K198" s="990" t="s">
        <v>576</v>
      </c>
      <c r="L198" s="990">
        <v>1</v>
      </c>
      <c r="M198" s="993"/>
      <c r="N198" s="1258" t="str">
        <f t="shared" si="13"/>
        <v>Included</v>
      </c>
      <c r="O198" s="1259">
        <f t="shared" si="14"/>
        <v>0</v>
      </c>
      <c r="P198" s="1066"/>
      <c r="Q198" s="1067">
        <f t="shared" si="15"/>
        <v>0</v>
      </c>
      <c r="R198" s="1067">
        <f t="shared" si="16"/>
        <v>18</v>
      </c>
      <c r="S198" s="1068">
        <f t="shared" si="17"/>
        <v>0</v>
      </c>
      <c r="T198" s="1066"/>
      <c r="U198" s="1069"/>
      <c r="V198" s="1066"/>
      <c r="W198" s="1070"/>
      <c r="X198" s="1066"/>
      <c r="Y198" s="1066"/>
      <c r="Z198" s="1066"/>
    </row>
    <row r="199" spans="1:52" s="1000" customFormat="1" ht="37.5" customHeight="1">
      <c r="A199" s="1225">
        <v>4</v>
      </c>
      <c r="B199" s="990">
        <v>7000014957</v>
      </c>
      <c r="C199" s="1173">
        <v>170</v>
      </c>
      <c r="D199" s="990" t="s">
        <v>661</v>
      </c>
      <c r="E199" s="990">
        <v>1000028090</v>
      </c>
      <c r="F199" s="990">
        <v>85049010</v>
      </c>
      <c r="G199" s="991"/>
      <c r="H199" s="1173">
        <v>18</v>
      </c>
      <c r="I199" s="992" t="s">
        <v>606</v>
      </c>
      <c r="J199" s="995" t="s">
        <v>744</v>
      </c>
      <c r="K199" s="990" t="s">
        <v>579</v>
      </c>
      <c r="L199" s="990">
        <v>1</v>
      </c>
      <c r="M199" s="993"/>
      <c r="N199" s="1258" t="str">
        <f t="shared" si="13"/>
        <v>Included</v>
      </c>
      <c r="O199" s="1259">
        <f t="shared" si="14"/>
        <v>0</v>
      </c>
      <c r="P199" s="1066"/>
      <c r="Q199" s="1067">
        <f t="shared" si="15"/>
        <v>0</v>
      </c>
      <c r="R199" s="1067">
        <f t="shared" si="16"/>
        <v>18</v>
      </c>
      <c r="S199" s="1068">
        <f t="shared" si="17"/>
        <v>0</v>
      </c>
      <c r="T199" s="1066"/>
      <c r="U199" s="1069"/>
      <c r="V199" s="1066"/>
      <c r="W199" s="1070"/>
      <c r="X199" s="1066"/>
      <c r="Y199" s="1066"/>
      <c r="Z199" s="1066"/>
    </row>
    <row r="200" spans="1:52" s="1000" customFormat="1" ht="37.5" customHeight="1">
      <c r="A200" s="1245" t="s">
        <v>796</v>
      </c>
      <c r="B200" s="1235" t="s">
        <v>701</v>
      </c>
      <c r="C200" s="1249"/>
      <c r="D200" s="1236"/>
      <c r="E200" s="1236"/>
      <c r="F200" s="1236"/>
      <c r="G200" s="1241"/>
      <c r="H200" s="1249"/>
      <c r="I200" s="1242"/>
      <c r="J200" s="1247"/>
      <c r="K200" s="1236"/>
      <c r="L200" s="1236"/>
      <c r="M200" s="1243"/>
      <c r="N200" s="1260"/>
      <c r="O200" s="1261"/>
      <c r="P200" s="1066"/>
      <c r="Q200" s="1067">
        <f t="shared" si="15"/>
        <v>0</v>
      </c>
      <c r="R200" s="1067">
        <f t="shared" si="16"/>
        <v>0</v>
      </c>
      <c r="S200" s="1068">
        <f t="shared" si="17"/>
        <v>0</v>
      </c>
      <c r="T200" s="1066"/>
      <c r="U200" s="1069"/>
      <c r="V200" s="1066"/>
      <c r="W200" s="1070"/>
      <c r="X200" s="1066"/>
      <c r="Y200" s="1066"/>
      <c r="Z200" s="1066"/>
    </row>
    <row r="201" spans="1:52" s="1000" customFormat="1" ht="37.5" customHeight="1">
      <c r="A201" s="1225">
        <v>1</v>
      </c>
      <c r="B201" s="990">
        <v>7000014957</v>
      </c>
      <c r="C201" s="1173">
        <v>190</v>
      </c>
      <c r="D201" s="990" t="s">
        <v>660</v>
      </c>
      <c r="E201" s="990">
        <v>1000004798</v>
      </c>
      <c r="F201" s="990">
        <v>85042340</v>
      </c>
      <c r="G201" s="991"/>
      <c r="H201" s="1173">
        <v>18</v>
      </c>
      <c r="I201" s="992" t="s">
        <v>606</v>
      </c>
      <c r="J201" s="995" t="s">
        <v>741</v>
      </c>
      <c r="K201" s="990" t="s">
        <v>575</v>
      </c>
      <c r="L201" s="990">
        <v>1</v>
      </c>
      <c r="M201" s="993"/>
      <c r="N201" s="1258" t="str">
        <f t="shared" si="13"/>
        <v>Included</v>
      </c>
      <c r="O201" s="1259">
        <f t="shared" si="14"/>
        <v>0</v>
      </c>
      <c r="P201" s="1066"/>
      <c r="Q201" s="1067">
        <f t="shared" si="15"/>
        <v>0</v>
      </c>
      <c r="R201" s="1067">
        <f t="shared" si="16"/>
        <v>18</v>
      </c>
      <c r="S201" s="1068">
        <f t="shared" si="17"/>
        <v>0</v>
      </c>
      <c r="T201" s="1066"/>
      <c r="U201" s="1069"/>
      <c r="V201" s="1066"/>
      <c r="W201" s="1070"/>
      <c r="X201" s="1066"/>
      <c r="Y201" s="1066"/>
      <c r="Z201" s="1066"/>
    </row>
    <row r="202" spans="1:52" s="1000" customFormat="1" ht="37.5" customHeight="1">
      <c r="A202" s="1225">
        <v>2</v>
      </c>
      <c r="B202" s="990">
        <v>7000014957</v>
      </c>
      <c r="C202" s="1173">
        <v>200</v>
      </c>
      <c r="D202" s="990" t="s">
        <v>660</v>
      </c>
      <c r="E202" s="990">
        <v>1000013986</v>
      </c>
      <c r="F202" s="990">
        <v>85049010</v>
      </c>
      <c r="G202" s="991"/>
      <c r="H202" s="1173">
        <v>18</v>
      </c>
      <c r="I202" s="992" t="s">
        <v>606</v>
      </c>
      <c r="J202" s="995" t="s">
        <v>742</v>
      </c>
      <c r="K202" s="990" t="s">
        <v>576</v>
      </c>
      <c r="L202" s="990">
        <v>1</v>
      </c>
      <c r="M202" s="993"/>
      <c r="N202" s="1258" t="str">
        <f t="shared" si="13"/>
        <v>Included</v>
      </c>
      <c r="O202" s="1259">
        <f t="shared" si="14"/>
        <v>0</v>
      </c>
      <c r="P202" s="1066"/>
      <c r="Q202" s="1067">
        <f t="shared" si="15"/>
        <v>0</v>
      </c>
      <c r="R202" s="1067">
        <f t="shared" si="16"/>
        <v>18</v>
      </c>
      <c r="S202" s="1068">
        <f t="shared" si="17"/>
        <v>0</v>
      </c>
      <c r="T202" s="1066"/>
      <c r="U202" s="1069"/>
      <c r="V202" s="1066"/>
      <c r="W202" s="1070"/>
      <c r="X202" s="1066"/>
      <c r="Y202" s="1066"/>
      <c r="Z202" s="1066"/>
    </row>
    <row r="203" spans="1:52" s="1000" customFormat="1" ht="37.5" customHeight="1">
      <c r="A203" s="1225">
        <v>3</v>
      </c>
      <c r="B203" s="990">
        <v>7000014957</v>
      </c>
      <c r="C203" s="1173">
        <v>210</v>
      </c>
      <c r="D203" s="990" t="s">
        <v>660</v>
      </c>
      <c r="E203" s="990">
        <v>1000028349</v>
      </c>
      <c r="F203" s="990">
        <v>85049010</v>
      </c>
      <c r="G203" s="991"/>
      <c r="H203" s="1173">
        <v>18</v>
      </c>
      <c r="I203" s="992" t="s">
        <v>606</v>
      </c>
      <c r="J203" s="995" t="s">
        <v>743</v>
      </c>
      <c r="K203" s="990" t="s">
        <v>576</v>
      </c>
      <c r="L203" s="990">
        <v>1</v>
      </c>
      <c r="M203" s="993"/>
      <c r="N203" s="1258" t="str">
        <f t="shared" si="13"/>
        <v>Included</v>
      </c>
      <c r="O203" s="1259">
        <f t="shared" si="14"/>
        <v>0</v>
      </c>
      <c r="P203" s="1066"/>
      <c r="Q203" s="1067">
        <f t="shared" si="15"/>
        <v>0</v>
      </c>
      <c r="R203" s="1067">
        <f t="shared" si="16"/>
        <v>18</v>
      </c>
      <c r="S203" s="1068">
        <f t="shared" si="17"/>
        <v>0</v>
      </c>
      <c r="T203" s="1066"/>
      <c r="U203" s="1069"/>
      <c r="V203" s="1066"/>
      <c r="W203" s="1070"/>
      <c r="X203" s="1066"/>
      <c r="Y203" s="1066"/>
      <c r="Z203" s="1066"/>
    </row>
    <row r="204" spans="1:52" s="1000" customFormat="1" ht="37.5" customHeight="1">
      <c r="A204" s="1225">
        <v>4</v>
      </c>
      <c r="B204" s="990">
        <v>7000014957</v>
      </c>
      <c r="C204" s="1173">
        <v>220</v>
      </c>
      <c r="D204" s="990" t="s">
        <v>661</v>
      </c>
      <c r="E204" s="990">
        <v>1000028090</v>
      </c>
      <c r="F204" s="990">
        <v>85049010</v>
      </c>
      <c r="G204" s="991"/>
      <c r="H204" s="1173">
        <v>18</v>
      </c>
      <c r="I204" s="992" t="s">
        <v>606</v>
      </c>
      <c r="J204" s="995" t="s">
        <v>744</v>
      </c>
      <c r="K204" s="990" t="s">
        <v>579</v>
      </c>
      <c r="L204" s="990">
        <v>1</v>
      </c>
      <c r="M204" s="993"/>
      <c r="N204" s="1258" t="str">
        <f t="shared" si="13"/>
        <v>Included</v>
      </c>
      <c r="O204" s="1259">
        <f t="shared" si="14"/>
        <v>0</v>
      </c>
      <c r="P204" s="1066"/>
      <c r="Q204" s="1067">
        <f t="shared" si="15"/>
        <v>0</v>
      </c>
      <c r="R204" s="1067">
        <f t="shared" si="16"/>
        <v>18</v>
      </c>
      <c r="S204" s="1068">
        <f t="shared" si="17"/>
        <v>0</v>
      </c>
      <c r="T204" s="1066"/>
      <c r="U204" s="1069"/>
      <c r="V204" s="1066"/>
      <c r="W204" s="1070"/>
      <c r="X204" s="1066"/>
      <c r="Y204" s="1066"/>
      <c r="Z204" s="1066"/>
    </row>
    <row r="205" spans="1:52" s="1000" customFormat="1" ht="27.75" customHeight="1">
      <c r="A205" s="1182"/>
      <c r="B205" s="1452" t="s">
        <v>611</v>
      </c>
      <c r="C205" s="1452"/>
      <c r="D205" s="1452"/>
      <c r="E205" s="1004"/>
      <c r="F205" s="1004"/>
      <c r="G205" s="1005"/>
      <c r="H205" s="1006"/>
      <c r="I205" s="1007"/>
      <c r="J205" s="1004"/>
      <c r="K205" s="1004"/>
      <c r="L205" s="1008"/>
      <c r="M205" s="1009"/>
      <c r="N205" s="1262">
        <f>SUM(N15:N204)</f>
        <v>0</v>
      </c>
      <c r="O205" s="1262">
        <f>SUM(O15:O204)</f>
        <v>0</v>
      </c>
      <c r="P205" s="1066"/>
      <c r="Q205" s="1067"/>
      <c r="R205" s="1067"/>
      <c r="S205" s="1068"/>
      <c r="T205" s="1066"/>
      <c r="U205" s="1069"/>
      <c r="V205" s="1066"/>
      <c r="W205" s="1070"/>
      <c r="X205" s="1066"/>
      <c r="Y205" s="1066"/>
      <c r="Z205" s="1066"/>
    </row>
    <row r="206" spans="1:52" s="1000" customFormat="1" ht="27.75" customHeight="1">
      <c r="A206" s="1443"/>
      <c r="B206" s="1443"/>
      <c r="C206" s="1443"/>
      <c r="D206" s="1443"/>
      <c r="E206" s="1443"/>
      <c r="F206" s="1443"/>
      <c r="G206" s="1443"/>
      <c r="H206" s="1443"/>
      <c r="I206" s="1443"/>
      <c r="J206" s="1443"/>
      <c r="K206" s="1443"/>
      <c r="L206" s="1443"/>
      <c r="M206" s="1443"/>
      <c r="N206" s="1443"/>
      <c r="O206" s="1443"/>
      <c r="P206" s="1066"/>
      <c r="Q206" s="1067">
        <f t="shared" ref="Q206" si="18">IF(N206="Included",0,N206)</f>
        <v>0</v>
      </c>
      <c r="R206" s="1067">
        <f t="shared" ref="R206" si="19">IF(OR(I206="",I206="Confirmed"),H206,I206)</f>
        <v>0</v>
      </c>
      <c r="S206" s="1068">
        <f t="shared" ref="S206" si="20">IF(ISERROR(Q206*R206%),0,Q206*R206%)</f>
        <v>0</v>
      </c>
      <c r="T206" s="1066"/>
      <c r="U206" s="1069"/>
      <c r="V206" s="1066"/>
      <c r="W206" s="1070"/>
      <c r="X206" s="1066"/>
      <c r="Y206" s="1066"/>
      <c r="Z206" s="1066"/>
    </row>
    <row r="207" spans="1:52" ht="27.75" customHeight="1">
      <c r="A207" s="996"/>
      <c r="B207" s="996"/>
      <c r="C207" s="996"/>
      <c r="D207" s="996"/>
      <c r="E207" s="996"/>
      <c r="F207" s="996"/>
      <c r="G207" s="996"/>
      <c r="H207" s="1450"/>
      <c r="I207" s="1450"/>
      <c r="J207" s="1450"/>
      <c r="K207" s="1450"/>
      <c r="L207" s="1450"/>
      <c r="M207" s="1450"/>
      <c r="N207" s="997">
        <f>N205</f>
        <v>0</v>
      </c>
      <c r="O207" s="1263"/>
      <c r="T207" s="1027"/>
      <c r="AA207" s="1071"/>
      <c r="AB207" s="1071"/>
      <c r="AD207" s="1071"/>
      <c r="AE207" s="1071"/>
      <c r="AG207" s="1072"/>
      <c r="AM207" s="1032"/>
      <c r="AN207" s="1032"/>
      <c r="AO207" s="1032"/>
      <c r="AP207" s="1032"/>
      <c r="AQ207" s="1032"/>
      <c r="AR207" s="1032"/>
      <c r="AS207" s="1032"/>
      <c r="AT207" s="1032"/>
      <c r="AU207" s="1032"/>
      <c r="AV207" s="1032"/>
      <c r="AW207" s="1032"/>
      <c r="AX207" s="1032"/>
      <c r="AY207" s="1032"/>
      <c r="AZ207" s="1032"/>
    </row>
    <row r="208" spans="1:52" ht="27.75" customHeight="1">
      <c r="A208" s="998"/>
      <c r="B208" s="998"/>
      <c r="C208" s="998"/>
      <c r="D208" s="998"/>
      <c r="E208" s="998"/>
      <c r="F208" s="998"/>
      <c r="G208" s="998"/>
      <c r="H208" s="1448"/>
      <c r="I208" s="1448"/>
      <c r="J208" s="1448"/>
      <c r="K208" s="1448"/>
      <c r="L208" s="1448"/>
      <c r="M208" s="1448"/>
      <c r="N208" s="999">
        <f>'Sch-7'!M20</f>
        <v>0</v>
      </c>
      <c r="AA208" s="1035"/>
      <c r="AB208" s="1071"/>
      <c r="AD208" s="1035"/>
      <c r="AE208" s="1071"/>
      <c r="AM208" s="1032"/>
      <c r="AN208" s="1032"/>
      <c r="AO208" s="1032"/>
      <c r="AP208" s="1032"/>
      <c r="AQ208" s="1032"/>
      <c r="AR208" s="1032"/>
      <c r="AS208" s="1032"/>
      <c r="AT208" s="1032"/>
      <c r="AU208" s="1032"/>
      <c r="AV208" s="1032"/>
      <c r="AW208" s="1032"/>
      <c r="AX208" s="1032"/>
      <c r="AY208" s="1032"/>
      <c r="AZ208" s="1032"/>
    </row>
    <row r="209" spans="1:52" ht="27.75" customHeight="1">
      <c r="A209" s="1001"/>
      <c r="B209" s="1001"/>
      <c r="C209" s="1001"/>
      <c r="D209" s="1001"/>
      <c r="E209" s="1001"/>
      <c r="F209" s="1001"/>
      <c r="G209" s="1001"/>
      <c r="H209" s="1449" t="s">
        <v>424</v>
      </c>
      <c r="I209" s="1449"/>
      <c r="J209" s="1449"/>
      <c r="K209" s="1449"/>
      <c r="L209" s="1449"/>
      <c r="M209" s="1449"/>
      <c r="N209" s="1002">
        <f>N208+N207</f>
        <v>0</v>
      </c>
      <c r="O209" s="1264"/>
      <c r="AA209" s="1035"/>
      <c r="AB209" s="1073"/>
      <c r="AC209" s="1074"/>
      <c r="AD209" s="1024"/>
      <c r="AE209" s="1073"/>
      <c r="AG209" s="1075"/>
      <c r="AM209" s="1032"/>
      <c r="AN209" s="1032"/>
      <c r="AO209" s="1032"/>
      <c r="AP209" s="1032"/>
      <c r="AQ209" s="1032"/>
      <c r="AR209" s="1032"/>
      <c r="AS209" s="1032"/>
      <c r="AT209" s="1032"/>
      <c r="AU209" s="1032"/>
      <c r="AV209" s="1032"/>
      <c r="AW209" s="1032"/>
      <c r="AX209" s="1032"/>
      <c r="AY209" s="1032"/>
      <c r="AZ209" s="1032"/>
    </row>
    <row r="210" spans="1:52" ht="27.75" customHeight="1">
      <c r="A210" s="1001"/>
      <c r="B210" s="1001"/>
      <c r="C210" s="1001"/>
      <c r="D210" s="1001"/>
      <c r="E210" s="1001"/>
      <c r="F210" s="1001"/>
      <c r="G210" s="1001"/>
      <c r="H210" s="1449" t="s">
        <v>511</v>
      </c>
      <c r="I210" s="1449"/>
      <c r="J210" s="1449"/>
      <c r="K210" s="1449"/>
      <c r="L210" s="1449"/>
      <c r="M210" s="1449"/>
      <c r="N210" s="1003">
        <f>O205</f>
        <v>0</v>
      </c>
      <c r="O210" s="1264"/>
      <c r="AA210" s="1035"/>
      <c r="AB210" s="1073"/>
      <c r="AC210" s="1074"/>
      <c r="AD210" s="1024"/>
      <c r="AE210" s="1073"/>
      <c r="AG210" s="1075"/>
      <c r="AM210" s="1032"/>
      <c r="AN210" s="1032"/>
      <c r="AO210" s="1032"/>
      <c r="AP210" s="1032"/>
      <c r="AQ210" s="1032"/>
      <c r="AR210" s="1032"/>
      <c r="AS210" s="1032"/>
      <c r="AT210" s="1032"/>
      <c r="AU210" s="1032"/>
      <c r="AV210" s="1032"/>
      <c r="AW210" s="1032"/>
      <c r="AX210" s="1032"/>
      <c r="AY210" s="1032"/>
      <c r="AZ210" s="1032"/>
    </row>
    <row r="211" spans="1:52">
      <c r="A211" s="1451"/>
      <c r="B211" s="1451"/>
      <c r="C211" s="1451"/>
      <c r="D211" s="1451"/>
      <c r="E211" s="1451"/>
      <c r="F211" s="1451"/>
      <c r="G211" s="1451"/>
      <c r="H211" s="1451"/>
      <c r="I211" s="1451"/>
      <c r="J211" s="1451"/>
      <c r="K211" s="1451"/>
      <c r="L211" s="1451"/>
      <c r="M211" s="1451"/>
      <c r="N211" s="1451"/>
      <c r="O211" s="1451"/>
      <c r="AA211" s="1076"/>
      <c r="AB211" s="1071"/>
      <c r="AD211" s="1076"/>
      <c r="AE211" s="1071"/>
      <c r="AM211" s="1032"/>
      <c r="AN211" s="1032"/>
      <c r="AO211" s="1032"/>
      <c r="AP211" s="1032"/>
      <c r="AQ211" s="1032"/>
      <c r="AR211" s="1032"/>
      <c r="AS211" s="1032"/>
      <c r="AT211" s="1032"/>
      <c r="AU211" s="1032"/>
      <c r="AV211" s="1032"/>
      <c r="AW211" s="1032"/>
      <c r="AX211" s="1032"/>
      <c r="AY211" s="1032"/>
      <c r="AZ211" s="1032"/>
    </row>
    <row r="212" spans="1:52" ht="23.25" customHeight="1">
      <c r="A212" s="1077" t="s">
        <v>411</v>
      </c>
      <c r="B212" s="1436" t="s">
        <v>488</v>
      </c>
      <c r="C212" s="1436"/>
      <c r="D212" s="1436"/>
      <c r="E212" s="1436"/>
      <c r="F212" s="1436"/>
      <c r="G212" s="1436"/>
      <c r="H212" s="1436"/>
      <c r="I212" s="1436"/>
      <c r="J212" s="1436"/>
      <c r="K212" s="1436"/>
      <c r="L212" s="1436"/>
      <c r="M212" s="1436"/>
      <c r="N212" s="1436"/>
      <c r="O212" s="1436"/>
      <c r="AM212" s="1032"/>
      <c r="AN212" s="1032"/>
      <c r="AO212" s="1032"/>
      <c r="AP212" s="1032"/>
      <c r="AQ212" s="1032"/>
      <c r="AR212" s="1032"/>
      <c r="AS212" s="1032"/>
      <c r="AT212" s="1032"/>
      <c r="AU212" s="1032"/>
      <c r="AV212" s="1032"/>
      <c r="AW212" s="1032"/>
      <c r="AX212" s="1032"/>
      <c r="AY212" s="1032"/>
      <c r="AZ212" s="1032"/>
    </row>
    <row r="213" spans="1:52" ht="23.25" customHeight="1">
      <c r="A213" s="1039" t="s">
        <v>490</v>
      </c>
      <c r="B213" s="1437" t="s">
        <v>489</v>
      </c>
      <c r="C213" s="1437"/>
      <c r="D213" s="1437"/>
      <c r="E213" s="1437"/>
      <c r="F213" s="1437"/>
      <c r="G213" s="1437"/>
      <c r="H213" s="1437"/>
      <c r="I213" s="1437"/>
      <c r="J213" s="1437"/>
      <c r="K213" s="1437"/>
      <c r="L213" s="1437"/>
      <c r="M213" s="1437"/>
      <c r="N213" s="1437"/>
      <c r="O213" s="1437"/>
      <c r="AM213" s="1032"/>
      <c r="AN213" s="1032"/>
      <c r="AO213" s="1032"/>
      <c r="AP213" s="1032"/>
      <c r="AQ213" s="1032"/>
      <c r="AR213" s="1032"/>
      <c r="AS213" s="1032"/>
      <c r="AT213" s="1032"/>
      <c r="AU213" s="1032"/>
      <c r="AV213" s="1032"/>
      <c r="AW213" s="1032"/>
      <c r="AX213" s="1032"/>
      <c r="AY213" s="1032"/>
      <c r="AZ213" s="1032"/>
    </row>
    <row r="214" spans="1:52" ht="23.25" customHeight="1">
      <c r="A214" s="1039"/>
      <c r="B214" s="1075"/>
      <c r="C214" s="1223"/>
      <c r="D214" s="1075"/>
      <c r="E214" s="1075"/>
      <c r="F214" s="1437"/>
      <c r="G214" s="1437"/>
      <c r="H214" s="1437"/>
      <c r="I214" s="1437"/>
      <c r="J214" s="1437"/>
      <c r="K214" s="1437"/>
      <c r="L214" s="1437"/>
      <c r="M214" s="1437"/>
      <c r="N214" s="1437"/>
      <c r="O214" s="1437"/>
      <c r="AM214" s="1032"/>
      <c r="AN214" s="1032"/>
      <c r="AO214" s="1032"/>
      <c r="AP214" s="1032"/>
      <c r="AQ214" s="1032"/>
      <c r="AR214" s="1032"/>
      <c r="AS214" s="1032"/>
      <c r="AT214" s="1032"/>
      <c r="AU214" s="1032"/>
      <c r="AV214" s="1032"/>
      <c r="AW214" s="1032"/>
      <c r="AX214" s="1032"/>
      <c r="AY214" s="1032"/>
      <c r="AZ214" s="1032"/>
    </row>
    <row r="215" spans="1:52" ht="23.25" customHeight="1">
      <c r="A215" s="1022" t="s">
        <v>407</v>
      </c>
      <c r="B215" s="1079" t="str">
        <f>'Names of Bidder'!D31&amp;"-"&amp; 'Names of Bidder'!E31&amp;"-" &amp;'Names of Bidder'!F31</f>
        <v>--</v>
      </c>
      <c r="C215" s="1024"/>
      <c r="D215" s="1078"/>
      <c r="E215" s="1078"/>
      <c r="F215" s="1032"/>
      <c r="G215" s="1078"/>
      <c r="H215" s="1024"/>
      <c r="I215" s="1080"/>
      <c r="K215" s="1081"/>
      <c r="L215" s="1082"/>
      <c r="O215" s="1076"/>
      <c r="AM215" s="1032"/>
      <c r="AN215" s="1032"/>
      <c r="AO215" s="1032"/>
      <c r="AP215" s="1032"/>
      <c r="AQ215" s="1032"/>
      <c r="AR215" s="1032"/>
      <c r="AS215" s="1032"/>
      <c r="AT215" s="1032"/>
      <c r="AU215" s="1032"/>
      <c r="AV215" s="1032"/>
      <c r="AW215" s="1032"/>
      <c r="AX215" s="1032"/>
      <c r="AY215" s="1032"/>
      <c r="AZ215" s="1032"/>
    </row>
    <row r="216" spans="1:52" ht="23.25" customHeight="1">
      <c r="A216" s="1022" t="s">
        <v>408</v>
      </c>
      <c r="B216" s="1079" t="str">
        <f>IF('Names of Bidder'!D32=0, "", 'Names of Bidder'!D32)</f>
        <v/>
      </c>
      <c r="C216" s="1024"/>
      <c r="D216" s="1078"/>
      <c r="E216" s="1078"/>
      <c r="F216" s="1032"/>
      <c r="G216" s="1078"/>
      <c r="H216" s="1024"/>
      <c r="I216" s="1080"/>
      <c r="L216" s="1183" t="s">
        <v>409</v>
      </c>
      <c r="M216" s="1083" t="str">
        <f>IF('Names of Bidder'!D24=0, "", 'Names of Bidder'!D24)</f>
        <v/>
      </c>
      <c r="O216" s="1076"/>
      <c r="AM216" s="1032"/>
      <c r="AN216" s="1032"/>
      <c r="AO216" s="1032"/>
      <c r="AP216" s="1032"/>
      <c r="AQ216" s="1032"/>
      <c r="AR216" s="1032"/>
      <c r="AS216" s="1032"/>
      <c r="AT216" s="1032"/>
      <c r="AU216" s="1032"/>
      <c r="AV216" s="1032"/>
      <c r="AW216" s="1032"/>
      <c r="AX216" s="1032"/>
      <c r="AY216" s="1032"/>
      <c r="AZ216" s="1032"/>
    </row>
    <row r="217" spans="1:52" ht="23.25" customHeight="1">
      <c r="A217" s="1184"/>
      <c r="B217" s="1084"/>
      <c r="C217" s="1084"/>
      <c r="D217" s="1084"/>
      <c r="E217" s="1084"/>
      <c r="F217" s="1084"/>
      <c r="G217" s="1084"/>
      <c r="H217" s="1084"/>
      <c r="I217" s="1085"/>
      <c r="J217" s="1058"/>
      <c r="K217" s="1084"/>
      <c r="L217" s="1183" t="s">
        <v>410</v>
      </c>
      <c r="M217" s="1083" t="str">
        <f>IF('Names of Bidder'!D25=0, "", 'Names of Bidder'!D25)</f>
        <v/>
      </c>
      <c r="N217" s="1265"/>
      <c r="AM217" s="1032"/>
      <c r="AN217" s="1032"/>
      <c r="AO217" s="1032"/>
      <c r="AP217" s="1032"/>
      <c r="AQ217" s="1032"/>
      <c r="AR217" s="1032"/>
      <c r="AS217" s="1032"/>
      <c r="AT217" s="1032"/>
      <c r="AU217" s="1032"/>
      <c r="AV217" s="1032"/>
      <c r="AW217" s="1032"/>
      <c r="AX217" s="1032"/>
      <c r="AY217" s="1032"/>
      <c r="AZ217" s="1032"/>
    </row>
    <row r="218" spans="1:52">
      <c r="A218" s="1086"/>
      <c r="B218" s="1086"/>
      <c r="C218" s="1086"/>
      <c r="D218" s="1086"/>
      <c r="E218" s="1086"/>
      <c r="F218" s="1086"/>
      <c r="G218" s="1086"/>
      <c r="H218" s="1086"/>
      <c r="I218" s="1087"/>
      <c r="J218" s="1131"/>
      <c r="K218" s="1086"/>
      <c r="L218" s="1082"/>
      <c r="M218" s="1089"/>
      <c r="N218" s="1266"/>
      <c r="O218" s="1267"/>
      <c r="AM218" s="1032"/>
      <c r="AN218" s="1032"/>
      <c r="AO218" s="1032"/>
      <c r="AP218" s="1032"/>
      <c r="AQ218" s="1032"/>
      <c r="AR218" s="1032"/>
      <c r="AS218" s="1032"/>
      <c r="AT218" s="1032"/>
      <c r="AU218" s="1032"/>
      <c r="AV218" s="1032"/>
      <c r="AW218" s="1032"/>
      <c r="AX218" s="1032"/>
      <c r="AY218" s="1032"/>
      <c r="AZ218" s="1032"/>
    </row>
    <row r="219" spans="1:52">
      <c r="A219" s="1086"/>
      <c r="B219" s="1086"/>
      <c r="C219" s="1086"/>
      <c r="D219" s="1086"/>
      <c r="E219" s="1086"/>
      <c r="F219" s="1086"/>
      <c r="G219" s="1086"/>
      <c r="H219" s="1086"/>
      <c r="I219" s="1087"/>
      <c r="J219" s="1131"/>
      <c r="K219" s="1086"/>
      <c r="L219" s="1086"/>
      <c r="M219" s="1088"/>
      <c r="N219" s="1268"/>
      <c r="O219" s="1094"/>
      <c r="AM219" s="1032"/>
      <c r="AN219" s="1032"/>
      <c r="AO219" s="1032"/>
      <c r="AP219" s="1032"/>
      <c r="AQ219" s="1032"/>
      <c r="AR219" s="1032"/>
      <c r="AS219" s="1032"/>
      <c r="AT219" s="1032"/>
      <c r="AU219" s="1032"/>
      <c r="AV219" s="1032"/>
      <c r="AW219" s="1032"/>
      <c r="AX219" s="1032"/>
      <c r="AY219" s="1032"/>
      <c r="AZ219" s="1032"/>
    </row>
    <row r="220" spans="1:52">
      <c r="A220" s="1086"/>
      <c r="B220" s="1086"/>
      <c r="C220" s="1086"/>
      <c r="D220" s="1086"/>
      <c r="E220" s="1086"/>
      <c r="F220" s="1086"/>
      <c r="G220" s="1086"/>
      <c r="H220" s="1086"/>
      <c r="I220" s="1087"/>
      <c r="J220" s="1131"/>
      <c r="K220" s="1086"/>
      <c r="L220" s="1086"/>
      <c r="M220" s="1088"/>
      <c r="N220" s="1268"/>
      <c r="O220" s="1094"/>
      <c r="AM220" s="1032"/>
      <c r="AN220" s="1032"/>
      <c r="AO220" s="1032"/>
      <c r="AP220" s="1032"/>
      <c r="AQ220" s="1032"/>
      <c r="AR220" s="1032"/>
      <c r="AS220" s="1032"/>
      <c r="AT220" s="1032"/>
      <c r="AU220" s="1032"/>
      <c r="AV220" s="1032"/>
      <c r="AW220" s="1032"/>
      <c r="AX220" s="1032"/>
      <c r="AY220" s="1032"/>
      <c r="AZ220" s="1032"/>
    </row>
    <row r="221" spans="1:52">
      <c r="A221" s="1086"/>
      <c r="B221" s="1086"/>
      <c r="C221" s="1086"/>
      <c r="D221" s="1086"/>
      <c r="E221" s="1086"/>
      <c r="F221" s="1086"/>
      <c r="G221" s="1086"/>
      <c r="H221" s="1086"/>
      <c r="I221" s="1087"/>
      <c r="J221" s="1131"/>
      <c r="K221" s="1086"/>
      <c r="L221" s="1086"/>
      <c r="M221" s="1088"/>
      <c r="N221" s="1268"/>
      <c r="O221" s="1094"/>
      <c r="AM221" s="1032"/>
      <c r="AN221" s="1032"/>
      <c r="AO221" s="1032"/>
      <c r="AP221" s="1032"/>
      <c r="AQ221" s="1032"/>
      <c r="AR221" s="1032"/>
      <c r="AS221" s="1032"/>
      <c r="AT221" s="1032"/>
      <c r="AU221" s="1032"/>
      <c r="AV221" s="1032"/>
      <c r="AW221" s="1032"/>
      <c r="AX221" s="1032"/>
      <c r="AY221" s="1032"/>
      <c r="AZ221" s="1032"/>
    </row>
    <row r="222" spans="1:52">
      <c r="A222" s="1086"/>
      <c r="B222" s="1086"/>
      <c r="C222" s="1086"/>
      <c r="D222" s="1086"/>
      <c r="E222" s="1086"/>
      <c r="F222" s="1086"/>
      <c r="G222" s="1086"/>
      <c r="H222" s="1086"/>
      <c r="I222" s="1087"/>
      <c r="J222" s="1131"/>
      <c r="K222" s="1086"/>
      <c r="L222" s="1086"/>
      <c r="M222" s="1088"/>
      <c r="N222" s="1268"/>
      <c r="O222" s="1094"/>
      <c r="AM222" s="1032"/>
      <c r="AN222" s="1032"/>
      <c r="AO222" s="1032"/>
      <c r="AP222" s="1032"/>
      <c r="AQ222" s="1032"/>
      <c r="AR222" s="1032"/>
      <c r="AS222" s="1032"/>
      <c r="AT222" s="1032"/>
      <c r="AU222" s="1032"/>
      <c r="AV222" s="1032"/>
      <c r="AW222" s="1032"/>
      <c r="AX222" s="1032"/>
      <c r="AY222" s="1032"/>
      <c r="AZ222" s="1032"/>
    </row>
    <row r="223" spans="1:52">
      <c r="A223" s="1086"/>
      <c r="B223" s="1086"/>
      <c r="C223" s="1086"/>
      <c r="D223" s="1086"/>
      <c r="E223" s="1086"/>
      <c r="F223" s="1086"/>
      <c r="G223" s="1086"/>
      <c r="H223" s="1086"/>
      <c r="I223" s="1087"/>
      <c r="J223" s="1131"/>
      <c r="K223" s="1086"/>
      <c r="L223" s="1086"/>
      <c r="M223" s="1088"/>
      <c r="N223" s="1268"/>
      <c r="O223" s="1094"/>
      <c r="AM223" s="1032"/>
      <c r="AN223" s="1032"/>
      <c r="AO223" s="1032"/>
      <c r="AP223" s="1032"/>
      <c r="AQ223" s="1032"/>
      <c r="AR223" s="1032"/>
      <c r="AS223" s="1032"/>
      <c r="AT223" s="1032"/>
      <c r="AU223" s="1032"/>
      <c r="AV223" s="1032"/>
      <c r="AW223" s="1032"/>
      <c r="AX223" s="1032"/>
      <c r="AY223" s="1032"/>
      <c r="AZ223" s="1032"/>
    </row>
    <row r="224" spans="1:52">
      <c r="A224" s="1086"/>
      <c r="B224" s="1086"/>
      <c r="C224" s="1086"/>
      <c r="D224" s="1086"/>
      <c r="E224" s="1086"/>
      <c r="F224" s="1086"/>
      <c r="G224" s="1086"/>
      <c r="H224" s="1086"/>
      <c r="I224" s="1087"/>
      <c r="J224" s="1131"/>
      <c r="K224" s="1086"/>
      <c r="L224" s="1086"/>
      <c r="M224" s="1088"/>
      <c r="N224" s="1268"/>
      <c r="O224" s="1094"/>
      <c r="AM224" s="1032"/>
      <c r="AN224" s="1032"/>
      <c r="AO224" s="1032"/>
      <c r="AP224" s="1032"/>
      <c r="AQ224" s="1032"/>
      <c r="AR224" s="1032"/>
      <c r="AS224" s="1032"/>
      <c r="AT224" s="1032"/>
      <c r="AU224" s="1032"/>
      <c r="AV224" s="1032"/>
      <c r="AW224" s="1032"/>
      <c r="AX224" s="1032"/>
      <c r="AY224" s="1032"/>
      <c r="AZ224" s="1032"/>
    </row>
    <row r="225" spans="1:52">
      <c r="A225" s="1086"/>
      <c r="B225" s="1086"/>
      <c r="C225" s="1086"/>
      <c r="D225" s="1086"/>
      <c r="E225" s="1086"/>
      <c r="F225" s="1086"/>
      <c r="G225" s="1086"/>
      <c r="H225" s="1086"/>
      <c r="I225" s="1087"/>
      <c r="J225" s="1131"/>
      <c r="K225" s="1086"/>
      <c r="L225" s="1086"/>
      <c r="M225" s="1088"/>
      <c r="N225" s="1268"/>
      <c r="O225" s="1094"/>
      <c r="P225" s="1032"/>
      <c r="Q225" s="1032"/>
      <c r="R225" s="1032"/>
      <c r="S225" s="1032"/>
      <c r="T225" s="1032"/>
      <c r="U225" s="1032"/>
      <c r="V225" s="1032"/>
      <c r="W225" s="1032"/>
      <c r="X225" s="1032"/>
      <c r="Y225" s="1032"/>
      <c r="Z225" s="1032"/>
      <c r="AA225" s="1032"/>
      <c r="AB225" s="1032"/>
      <c r="AC225" s="1032"/>
      <c r="AM225" s="1032"/>
      <c r="AN225" s="1032"/>
      <c r="AO225" s="1032"/>
      <c r="AP225" s="1032"/>
      <c r="AQ225" s="1032"/>
      <c r="AR225" s="1032"/>
      <c r="AS225" s="1032"/>
      <c r="AT225" s="1032"/>
      <c r="AU225" s="1032"/>
      <c r="AV225" s="1032"/>
      <c r="AW225" s="1032"/>
      <c r="AX225" s="1032"/>
      <c r="AY225" s="1032"/>
      <c r="AZ225" s="1032"/>
    </row>
    <row r="226" spans="1:52">
      <c r="A226" s="1086"/>
      <c r="B226" s="1086"/>
      <c r="C226" s="1086"/>
      <c r="D226" s="1086"/>
      <c r="E226" s="1086"/>
      <c r="F226" s="1086"/>
      <c r="G226" s="1086"/>
      <c r="H226" s="1086"/>
      <c r="I226" s="1087"/>
      <c r="J226" s="1131"/>
      <c r="K226" s="1086"/>
      <c r="L226" s="1086"/>
      <c r="M226" s="1088"/>
      <c r="N226" s="1268"/>
      <c r="O226" s="1094"/>
      <c r="P226" s="1032"/>
      <c r="Q226" s="1032"/>
      <c r="R226" s="1032"/>
      <c r="S226" s="1032"/>
      <c r="T226" s="1032"/>
      <c r="U226" s="1032"/>
      <c r="V226" s="1032"/>
      <c r="W226" s="1032"/>
      <c r="X226" s="1032"/>
      <c r="Y226" s="1032"/>
      <c r="Z226" s="1032"/>
      <c r="AA226" s="1032"/>
      <c r="AB226" s="1032"/>
      <c r="AC226" s="1032"/>
      <c r="AM226" s="1032"/>
      <c r="AN226" s="1032"/>
      <c r="AO226" s="1032"/>
      <c r="AP226" s="1032"/>
      <c r="AQ226" s="1032"/>
      <c r="AR226" s="1032"/>
      <c r="AS226" s="1032"/>
      <c r="AT226" s="1032"/>
      <c r="AU226" s="1032"/>
      <c r="AV226" s="1032"/>
      <c r="AW226" s="1032"/>
      <c r="AX226" s="1032"/>
      <c r="AY226" s="1032"/>
      <c r="AZ226" s="1032"/>
    </row>
    <row r="227" spans="1:52">
      <c r="A227" s="1086"/>
      <c r="B227" s="1086"/>
      <c r="C227" s="1086"/>
      <c r="D227" s="1086"/>
      <c r="E227" s="1086"/>
      <c r="F227" s="1086"/>
      <c r="G227" s="1086"/>
      <c r="H227" s="1086"/>
      <c r="I227" s="1087"/>
      <c r="J227" s="1131"/>
      <c r="K227" s="1086"/>
      <c r="L227" s="1086"/>
      <c r="M227" s="1088"/>
      <c r="N227" s="1268"/>
      <c r="O227" s="1094"/>
      <c r="P227" s="1032"/>
      <c r="Q227" s="1032"/>
      <c r="R227" s="1032"/>
      <c r="S227" s="1032"/>
      <c r="T227" s="1032"/>
      <c r="U227" s="1032"/>
      <c r="V227" s="1032"/>
      <c r="W227" s="1032"/>
      <c r="X227" s="1032"/>
      <c r="Y227" s="1032"/>
      <c r="Z227" s="1032"/>
      <c r="AA227" s="1032"/>
      <c r="AB227" s="1032"/>
      <c r="AC227" s="1032"/>
      <c r="AM227" s="1032"/>
      <c r="AN227" s="1032"/>
      <c r="AO227" s="1032"/>
      <c r="AP227" s="1032"/>
      <c r="AQ227" s="1032"/>
      <c r="AR227" s="1032"/>
      <c r="AS227" s="1032"/>
      <c r="AT227" s="1032"/>
      <c r="AU227" s="1032"/>
      <c r="AV227" s="1032"/>
      <c r="AW227" s="1032"/>
      <c r="AX227" s="1032"/>
      <c r="AY227" s="1032"/>
      <c r="AZ227" s="1032"/>
    </row>
    <row r="228" spans="1:52">
      <c r="A228" s="1086"/>
      <c r="B228" s="1086"/>
      <c r="C228" s="1086"/>
      <c r="D228" s="1086"/>
      <c r="E228" s="1086"/>
      <c r="F228" s="1086"/>
      <c r="G228" s="1086"/>
      <c r="H228" s="1086"/>
      <c r="I228" s="1087"/>
      <c r="J228" s="1131"/>
      <c r="K228" s="1086"/>
      <c r="L228" s="1086"/>
      <c r="M228" s="1088"/>
      <c r="N228" s="1268"/>
      <c r="O228" s="1094"/>
      <c r="P228" s="1032"/>
      <c r="Q228" s="1032"/>
      <c r="R228" s="1032"/>
      <c r="S228" s="1032"/>
      <c r="T228" s="1032"/>
      <c r="U228" s="1032"/>
      <c r="V228" s="1032"/>
      <c r="W228" s="1032"/>
      <c r="X228" s="1032"/>
      <c r="Y228" s="1032"/>
      <c r="Z228" s="1032"/>
      <c r="AA228" s="1032"/>
      <c r="AB228" s="1032"/>
      <c r="AC228" s="1032"/>
      <c r="AM228" s="1032"/>
      <c r="AN228" s="1032"/>
      <c r="AO228" s="1032"/>
      <c r="AP228" s="1032"/>
      <c r="AQ228" s="1032"/>
      <c r="AR228" s="1032"/>
      <c r="AS228" s="1032"/>
      <c r="AT228" s="1032"/>
      <c r="AU228" s="1032"/>
      <c r="AV228" s="1032"/>
      <c r="AW228" s="1032"/>
      <c r="AX228" s="1032"/>
      <c r="AY228" s="1032"/>
      <c r="AZ228" s="1032"/>
    </row>
    <row r="229" spans="1:52">
      <c r="A229" s="1086"/>
      <c r="B229" s="1086"/>
      <c r="C229" s="1086"/>
      <c r="D229" s="1086"/>
      <c r="E229" s="1086"/>
      <c r="F229" s="1086"/>
      <c r="G229" s="1086"/>
      <c r="H229" s="1086"/>
      <c r="I229" s="1087"/>
      <c r="J229" s="1131"/>
      <c r="K229" s="1086"/>
      <c r="L229" s="1086"/>
      <c r="M229" s="1088"/>
      <c r="N229" s="1268"/>
      <c r="O229" s="1094"/>
      <c r="P229" s="1032"/>
      <c r="Q229" s="1032"/>
      <c r="R229" s="1032"/>
      <c r="S229" s="1032"/>
      <c r="T229" s="1032"/>
      <c r="U229" s="1032"/>
      <c r="V229" s="1032"/>
      <c r="W229" s="1032"/>
      <c r="X229" s="1032"/>
      <c r="Y229" s="1032"/>
      <c r="Z229" s="1032"/>
      <c r="AA229" s="1032"/>
      <c r="AB229" s="1032"/>
      <c r="AC229" s="1032"/>
      <c r="AM229" s="1032"/>
      <c r="AN229" s="1032"/>
      <c r="AO229" s="1032"/>
      <c r="AP229" s="1032"/>
      <c r="AQ229" s="1032"/>
      <c r="AR229" s="1032"/>
      <c r="AS229" s="1032"/>
      <c r="AT229" s="1032"/>
      <c r="AU229" s="1032"/>
      <c r="AV229" s="1032"/>
      <c r="AW229" s="1032"/>
      <c r="AX229" s="1032"/>
      <c r="AY229" s="1032"/>
      <c r="AZ229" s="1032"/>
    </row>
    <row r="230" spans="1:52">
      <c r="A230" s="1086"/>
      <c r="B230" s="1086"/>
      <c r="C230" s="1086"/>
      <c r="D230" s="1086"/>
      <c r="E230" s="1086"/>
      <c r="F230" s="1086"/>
      <c r="G230" s="1086"/>
      <c r="H230" s="1086"/>
      <c r="I230" s="1087"/>
      <c r="J230" s="1131"/>
      <c r="K230" s="1086"/>
      <c r="L230" s="1086"/>
      <c r="M230" s="1088"/>
      <c r="N230" s="1268"/>
      <c r="O230" s="1094"/>
      <c r="P230" s="1032"/>
      <c r="Q230" s="1032"/>
      <c r="R230" s="1032"/>
      <c r="S230" s="1032"/>
      <c r="T230" s="1032"/>
      <c r="U230" s="1032"/>
      <c r="V230" s="1032"/>
      <c r="W230" s="1032"/>
      <c r="X230" s="1032"/>
      <c r="Y230" s="1032"/>
      <c r="Z230" s="1032"/>
      <c r="AA230" s="1032"/>
      <c r="AB230" s="1032"/>
      <c r="AC230" s="1032"/>
      <c r="AM230" s="1032"/>
      <c r="AN230" s="1032"/>
      <c r="AO230" s="1032"/>
      <c r="AP230" s="1032"/>
      <c r="AQ230" s="1032"/>
      <c r="AR230" s="1032"/>
      <c r="AS230" s="1032"/>
      <c r="AT230" s="1032"/>
      <c r="AU230" s="1032"/>
      <c r="AV230" s="1032"/>
      <c r="AW230" s="1032"/>
      <c r="AX230" s="1032"/>
      <c r="AY230" s="1032"/>
      <c r="AZ230" s="1032"/>
    </row>
    <row r="231" spans="1:52">
      <c r="A231" s="1086"/>
      <c r="B231" s="1086"/>
      <c r="C231" s="1086"/>
      <c r="D231" s="1086"/>
      <c r="E231" s="1086"/>
      <c r="F231" s="1086"/>
      <c r="G231" s="1086"/>
      <c r="H231" s="1086"/>
      <c r="I231" s="1087"/>
      <c r="J231" s="1131"/>
      <c r="K231" s="1086"/>
      <c r="L231" s="1086"/>
      <c r="M231" s="1088"/>
      <c r="N231" s="1268"/>
      <c r="O231" s="1094"/>
      <c r="P231" s="1032"/>
      <c r="Q231" s="1032"/>
      <c r="R231" s="1032"/>
      <c r="S231" s="1032"/>
      <c r="T231" s="1032"/>
      <c r="U231" s="1032"/>
      <c r="V231" s="1032"/>
      <c r="W231" s="1032"/>
      <c r="X231" s="1032"/>
      <c r="Y231" s="1032"/>
      <c r="Z231" s="1032"/>
      <c r="AA231" s="1032"/>
      <c r="AB231" s="1032"/>
      <c r="AC231" s="1032"/>
      <c r="AM231" s="1032"/>
      <c r="AN231" s="1032"/>
      <c r="AO231" s="1032"/>
      <c r="AP231" s="1032"/>
      <c r="AQ231" s="1032"/>
      <c r="AR231" s="1032"/>
      <c r="AS231" s="1032"/>
      <c r="AT231" s="1032"/>
      <c r="AU231" s="1032"/>
      <c r="AV231" s="1032"/>
      <c r="AW231" s="1032"/>
      <c r="AX231" s="1032"/>
      <c r="AY231" s="1032"/>
      <c r="AZ231" s="1032"/>
    </row>
    <row r="232" spans="1:52">
      <c r="A232" s="1086"/>
      <c r="B232" s="1086"/>
      <c r="C232" s="1086"/>
      <c r="D232" s="1086"/>
      <c r="E232" s="1086"/>
      <c r="F232" s="1086"/>
      <c r="G232" s="1086"/>
      <c r="H232" s="1086"/>
      <c r="I232" s="1087"/>
      <c r="J232" s="1131"/>
      <c r="K232" s="1086"/>
      <c r="L232" s="1086"/>
      <c r="M232" s="1088"/>
      <c r="N232" s="1268"/>
      <c r="O232" s="1094"/>
      <c r="P232" s="1032"/>
      <c r="Q232" s="1032"/>
      <c r="R232" s="1032"/>
      <c r="S232" s="1032"/>
      <c r="T232" s="1032"/>
      <c r="U232" s="1032"/>
      <c r="V232" s="1032"/>
      <c r="W232" s="1032"/>
      <c r="X232" s="1032"/>
      <c r="Y232" s="1032"/>
      <c r="Z232" s="1032"/>
      <c r="AA232" s="1032"/>
      <c r="AB232" s="1032"/>
      <c r="AC232" s="1032"/>
      <c r="AM232" s="1032"/>
      <c r="AN232" s="1032"/>
      <c r="AO232" s="1032"/>
      <c r="AP232" s="1032"/>
      <c r="AQ232" s="1032"/>
      <c r="AR232" s="1032"/>
      <c r="AS232" s="1032"/>
      <c r="AT232" s="1032"/>
      <c r="AU232" s="1032"/>
      <c r="AV232" s="1032"/>
      <c r="AW232" s="1032"/>
      <c r="AX232" s="1032"/>
      <c r="AY232" s="1032"/>
      <c r="AZ232" s="1032"/>
    </row>
    <row r="233" spans="1:52">
      <c r="A233" s="1086"/>
      <c r="B233" s="1086"/>
      <c r="C233" s="1086"/>
      <c r="D233" s="1086"/>
      <c r="E233" s="1086"/>
      <c r="F233" s="1086"/>
      <c r="G233" s="1086"/>
      <c r="H233" s="1086"/>
      <c r="I233" s="1087"/>
      <c r="J233" s="1131"/>
      <c r="K233" s="1086"/>
      <c r="L233" s="1086"/>
      <c r="M233" s="1088"/>
      <c r="N233" s="1268"/>
      <c r="O233" s="1094"/>
      <c r="P233" s="1032"/>
      <c r="Q233" s="1032"/>
      <c r="R233" s="1032"/>
      <c r="S233" s="1032"/>
      <c r="T233" s="1032"/>
      <c r="U233" s="1032"/>
      <c r="V233" s="1032"/>
      <c r="W233" s="1032"/>
      <c r="X233" s="1032"/>
      <c r="Y233" s="1032"/>
      <c r="Z233" s="1032"/>
      <c r="AA233" s="1032"/>
      <c r="AB233" s="1032"/>
      <c r="AC233" s="1032"/>
      <c r="AM233" s="1032"/>
      <c r="AN233" s="1032"/>
      <c r="AO233" s="1032"/>
      <c r="AP233" s="1032"/>
      <c r="AQ233" s="1032"/>
      <c r="AR233" s="1032"/>
      <c r="AS233" s="1032"/>
      <c r="AT233" s="1032"/>
      <c r="AU233" s="1032"/>
      <c r="AV233" s="1032"/>
      <c r="AW233" s="1032"/>
      <c r="AX233" s="1032"/>
      <c r="AY233" s="1032"/>
      <c r="AZ233" s="1032"/>
    </row>
    <row r="234" spans="1:52">
      <c r="A234" s="1086"/>
      <c r="B234" s="1086"/>
      <c r="C234" s="1086"/>
      <c r="D234" s="1086"/>
      <c r="E234" s="1086"/>
      <c r="F234" s="1086"/>
      <c r="G234" s="1086"/>
      <c r="H234" s="1086"/>
      <c r="I234" s="1087"/>
      <c r="J234" s="1131"/>
      <c r="K234" s="1086"/>
      <c r="L234" s="1086"/>
      <c r="M234" s="1088"/>
      <c r="N234" s="1268"/>
      <c r="O234" s="1094"/>
      <c r="P234" s="1032"/>
      <c r="Q234" s="1032"/>
      <c r="R234" s="1032"/>
      <c r="S234" s="1032"/>
      <c r="T234" s="1032"/>
      <c r="U234" s="1032"/>
      <c r="V234" s="1032"/>
      <c r="W234" s="1032"/>
      <c r="X234" s="1032"/>
      <c r="Y234" s="1032"/>
      <c r="Z234" s="1032"/>
      <c r="AA234" s="1032"/>
      <c r="AB234" s="1032"/>
      <c r="AC234" s="1032"/>
      <c r="AM234" s="1032"/>
      <c r="AN234" s="1032"/>
      <c r="AO234" s="1032"/>
      <c r="AP234" s="1032"/>
      <c r="AQ234" s="1032"/>
      <c r="AR234" s="1032"/>
      <c r="AS234" s="1032"/>
      <c r="AT234" s="1032"/>
      <c r="AU234" s="1032"/>
      <c r="AV234" s="1032"/>
      <c r="AW234" s="1032"/>
      <c r="AX234" s="1032"/>
      <c r="AY234" s="1032"/>
      <c r="AZ234" s="1032"/>
    </row>
    <row r="235" spans="1:52">
      <c r="A235" s="1086"/>
      <c r="B235" s="1086"/>
      <c r="C235" s="1086"/>
      <c r="D235" s="1086"/>
      <c r="E235" s="1086"/>
      <c r="F235" s="1086"/>
      <c r="G235" s="1086"/>
      <c r="H235" s="1086"/>
      <c r="I235" s="1087"/>
      <c r="J235" s="1131"/>
      <c r="K235" s="1086"/>
      <c r="L235" s="1086"/>
      <c r="M235" s="1088"/>
      <c r="N235" s="1268"/>
      <c r="O235" s="1094"/>
      <c r="P235" s="1032"/>
      <c r="Q235" s="1032"/>
      <c r="R235" s="1032"/>
      <c r="S235" s="1032"/>
      <c r="T235" s="1032"/>
      <c r="U235" s="1032"/>
      <c r="V235" s="1032"/>
      <c r="W235" s="1032"/>
      <c r="X235" s="1032"/>
      <c r="Y235" s="1032"/>
      <c r="Z235" s="1032"/>
      <c r="AA235" s="1032"/>
      <c r="AB235" s="1032"/>
      <c r="AC235" s="1032"/>
      <c r="AM235" s="1032"/>
      <c r="AN235" s="1032"/>
      <c r="AO235" s="1032"/>
      <c r="AP235" s="1032"/>
      <c r="AQ235" s="1032"/>
      <c r="AR235" s="1032"/>
      <c r="AS235" s="1032"/>
      <c r="AT235" s="1032"/>
      <c r="AU235" s="1032"/>
      <c r="AV235" s="1032"/>
      <c r="AW235" s="1032"/>
      <c r="AX235" s="1032"/>
      <c r="AY235" s="1032"/>
      <c r="AZ235" s="1032"/>
    </row>
    <row r="236" spans="1:52">
      <c r="A236" s="1086"/>
      <c r="B236" s="1086"/>
      <c r="C236" s="1086"/>
      <c r="D236" s="1086"/>
      <c r="E236" s="1086"/>
      <c r="F236" s="1086"/>
      <c r="G236" s="1086"/>
      <c r="H236" s="1086"/>
      <c r="I236" s="1087"/>
      <c r="J236" s="1131"/>
      <c r="K236" s="1086"/>
      <c r="L236" s="1086"/>
      <c r="M236" s="1088"/>
      <c r="N236" s="1268"/>
      <c r="O236" s="1094"/>
      <c r="P236" s="1032"/>
      <c r="Q236" s="1032"/>
      <c r="R236" s="1032"/>
      <c r="S236" s="1032"/>
      <c r="T236" s="1032"/>
      <c r="U236" s="1032"/>
      <c r="V236" s="1032"/>
      <c r="W236" s="1032"/>
      <c r="X236" s="1032"/>
      <c r="Y236" s="1032"/>
      <c r="Z236" s="1032"/>
      <c r="AA236" s="1032"/>
      <c r="AB236" s="1032"/>
      <c r="AC236" s="1032"/>
      <c r="AM236" s="1032"/>
      <c r="AN236" s="1032"/>
      <c r="AO236" s="1032"/>
      <c r="AP236" s="1032"/>
      <c r="AQ236" s="1032"/>
      <c r="AR236" s="1032"/>
      <c r="AS236" s="1032"/>
      <c r="AT236" s="1032"/>
      <c r="AU236" s="1032"/>
      <c r="AV236" s="1032"/>
      <c r="AW236" s="1032"/>
      <c r="AX236" s="1032"/>
      <c r="AY236" s="1032"/>
      <c r="AZ236" s="1032"/>
    </row>
    <row r="237" spans="1:52">
      <c r="A237" s="1086"/>
      <c r="B237" s="1086"/>
      <c r="C237" s="1086"/>
      <c r="D237" s="1086"/>
      <c r="E237" s="1086"/>
      <c r="F237" s="1086"/>
      <c r="G237" s="1086"/>
      <c r="H237" s="1086"/>
      <c r="I237" s="1087"/>
      <c r="J237" s="1131"/>
      <c r="K237" s="1086"/>
      <c r="L237" s="1086"/>
      <c r="M237" s="1088"/>
      <c r="N237" s="1268"/>
      <c r="O237" s="1094"/>
      <c r="P237" s="1032"/>
      <c r="Q237" s="1032"/>
      <c r="R237" s="1032"/>
      <c r="S237" s="1032"/>
      <c r="T237" s="1032"/>
      <c r="U237" s="1032"/>
      <c r="V237" s="1032"/>
      <c r="W237" s="1032"/>
      <c r="X237" s="1032"/>
      <c r="Y237" s="1032"/>
      <c r="Z237" s="1032"/>
      <c r="AA237" s="1032"/>
      <c r="AB237" s="1032"/>
      <c r="AC237" s="1032"/>
      <c r="AM237" s="1032"/>
      <c r="AN237" s="1032"/>
      <c r="AO237" s="1032"/>
      <c r="AP237" s="1032"/>
      <c r="AQ237" s="1032"/>
      <c r="AR237" s="1032"/>
      <c r="AS237" s="1032"/>
      <c r="AT237" s="1032"/>
      <c r="AU237" s="1032"/>
      <c r="AV237" s="1032"/>
      <c r="AW237" s="1032"/>
      <c r="AX237" s="1032"/>
      <c r="AY237" s="1032"/>
      <c r="AZ237" s="1032"/>
    </row>
    <row r="238" spans="1:52">
      <c r="A238" s="1086"/>
      <c r="B238" s="1086"/>
      <c r="C238" s="1086"/>
      <c r="D238" s="1086"/>
      <c r="E238" s="1086"/>
      <c r="F238" s="1086"/>
      <c r="G238" s="1086"/>
      <c r="H238" s="1086"/>
      <c r="I238" s="1087"/>
      <c r="J238" s="1131"/>
      <c r="K238" s="1086"/>
      <c r="L238" s="1086"/>
      <c r="M238" s="1088"/>
      <c r="N238" s="1268"/>
      <c r="O238" s="1094"/>
      <c r="P238" s="1032"/>
      <c r="Q238" s="1032"/>
      <c r="R238" s="1032"/>
      <c r="S238" s="1032"/>
      <c r="T238" s="1032"/>
      <c r="U238" s="1032"/>
      <c r="V238" s="1032"/>
      <c r="W238" s="1032"/>
      <c r="X238" s="1032"/>
      <c r="Y238" s="1032"/>
      <c r="Z238" s="1032"/>
      <c r="AA238" s="1032"/>
      <c r="AB238" s="1032"/>
      <c r="AC238" s="1032"/>
      <c r="AM238" s="1032"/>
      <c r="AN238" s="1032"/>
      <c r="AO238" s="1032"/>
      <c r="AP238" s="1032"/>
      <c r="AQ238" s="1032"/>
      <c r="AR238" s="1032"/>
      <c r="AS238" s="1032"/>
      <c r="AT238" s="1032"/>
      <c r="AU238" s="1032"/>
      <c r="AV238" s="1032"/>
      <c r="AW238" s="1032"/>
      <c r="AX238" s="1032"/>
      <c r="AY238" s="1032"/>
      <c r="AZ238" s="1032"/>
    </row>
    <row r="239" spans="1:52">
      <c r="A239" s="1086"/>
      <c r="B239" s="1086"/>
      <c r="C239" s="1086"/>
      <c r="D239" s="1086"/>
      <c r="E239" s="1086"/>
      <c r="F239" s="1086"/>
      <c r="G239" s="1086"/>
      <c r="H239" s="1086"/>
      <c r="I239" s="1087"/>
      <c r="J239" s="1131"/>
      <c r="K239" s="1086"/>
      <c r="L239" s="1086"/>
      <c r="M239" s="1088"/>
      <c r="N239" s="1268"/>
      <c r="O239" s="1094"/>
      <c r="P239" s="1032"/>
      <c r="Q239" s="1032"/>
      <c r="R239" s="1032"/>
      <c r="S239" s="1032"/>
      <c r="T239" s="1032"/>
      <c r="U239" s="1032"/>
      <c r="V239" s="1032"/>
      <c r="W239" s="1032"/>
      <c r="X239" s="1032"/>
      <c r="Y239" s="1032"/>
      <c r="Z239" s="1032"/>
      <c r="AA239" s="1032"/>
      <c r="AB239" s="1032"/>
      <c r="AC239" s="1032"/>
      <c r="AM239" s="1032"/>
      <c r="AN239" s="1032"/>
      <c r="AO239" s="1032"/>
      <c r="AP239" s="1032"/>
      <c r="AQ239" s="1032"/>
      <c r="AR239" s="1032"/>
      <c r="AS239" s="1032"/>
      <c r="AT239" s="1032"/>
      <c r="AU239" s="1032"/>
      <c r="AV239" s="1032"/>
      <c r="AW239" s="1032"/>
      <c r="AX239" s="1032"/>
      <c r="AY239" s="1032"/>
      <c r="AZ239" s="1032"/>
    </row>
    <row r="240" spans="1:52">
      <c r="A240" s="1086"/>
      <c r="B240" s="1086"/>
      <c r="C240" s="1086"/>
      <c r="D240" s="1086"/>
      <c r="E240" s="1086"/>
      <c r="F240" s="1086"/>
      <c r="G240" s="1086"/>
      <c r="H240" s="1086"/>
      <c r="I240" s="1087"/>
      <c r="J240" s="1131"/>
      <c r="K240" s="1086"/>
      <c r="L240" s="1086"/>
      <c r="M240" s="1088"/>
      <c r="N240" s="1268"/>
      <c r="O240" s="1094"/>
      <c r="P240" s="1032"/>
      <c r="Q240" s="1032"/>
      <c r="R240" s="1032"/>
      <c r="S240" s="1032"/>
      <c r="T240" s="1032"/>
      <c r="U240" s="1032"/>
      <c r="V240" s="1032"/>
      <c r="W240" s="1032"/>
      <c r="X240" s="1032"/>
      <c r="Y240" s="1032"/>
      <c r="Z240" s="1032"/>
      <c r="AA240" s="1032"/>
      <c r="AB240" s="1032"/>
      <c r="AC240" s="1032"/>
      <c r="AM240" s="1032"/>
      <c r="AN240" s="1032"/>
      <c r="AO240" s="1032"/>
      <c r="AP240" s="1032"/>
      <c r="AQ240" s="1032"/>
      <c r="AR240" s="1032"/>
      <c r="AS240" s="1032"/>
      <c r="AT240" s="1032"/>
      <c r="AU240" s="1032"/>
      <c r="AV240" s="1032"/>
      <c r="AW240" s="1032"/>
      <c r="AX240" s="1032"/>
      <c r="AY240" s="1032"/>
      <c r="AZ240" s="1032"/>
    </row>
    <row r="241" spans="1:52">
      <c r="A241" s="1086"/>
      <c r="B241" s="1086"/>
      <c r="C241" s="1086"/>
      <c r="D241" s="1086"/>
      <c r="E241" s="1086"/>
      <c r="F241" s="1086"/>
      <c r="G241" s="1086"/>
      <c r="H241" s="1086"/>
      <c r="I241" s="1087"/>
      <c r="J241" s="1131"/>
      <c r="K241" s="1086"/>
      <c r="L241" s="1086"/>
      <c r="M241" s="1088"/>
      <c r="N241" s="1268"/>
      <c r="O241" s="1094"/>
      <c r="AM241" s="1032"/>
      <c r="AN241" s="1032"/>
      <c r="AO241" s="1032"/>
      <c r="AP241" s="1032"/>
      <c r="AQ241" s="1032"/>
      <c r="AR241" s="1032"/>
      <c r="AS241" s="1032"/>
      <c r="AT241" s="1032"/>
      <c r="AU241" s="1032"/>
      <c r="AV241" s="1032"/>
      <c r="AW241" s="1032"/>
      <c r="AX241" s="1032"/>
      <c r="AY241" s="1032"/>
      <c r="AZ241" s="1032"/>
    </row>
    <row r="242" spans="1:52">
      <c r="A242" s="1086"/>
      <c r="B242" s="1086"/>
      <c r="C242" s="1086"/>
      <c r="D242" s="1086"/>
      <c r="E242" s="1086"/>
      <c r="F242" s="1086"/>
      <c r="G242" s="1086"/>
      <c r="H242" s="1086"/>
      <c r="I242" s="1087"/>
      <c r="J242" s="1131"/>
      <c r="K242" s="1086"/>
      <c r="L242" s="1086"/>
      <c r="M242" s="1088"/>
      <c r="N242" s="1268"/>
      <c r="O242" s="1094"/>
      <c r="AM242" s="1032"/>
      <c r="AN242" s="1032"/>
      <c r="AO242" s="1032"/>
      <c r="AP242" s="1032"/>
      <c r="AQ242" s="1032"/>
      <c r="AR242" s="1032"/>
      <c r="AS242" s="1032"/>
      <c r="AT242" s="1032"/>
      <c r="AU242" s="1032"/>
      <c r="AV242" s="1032"/>
      <c r="AW242" s="1032"/>
      <c r="AX242" s="1032"/>
      <c r="AY242" s="1032"/>
      <c r="AZ242" s="1032"/>
    </row>
    <row r="243" spans="1:52">
      <c r="A243" s="1092"/>
      <c r="B243" s="1090"/>
      <c r="C243" s="1092"/>
      <c r="D243" s="1090"/>
      <c r="E243" s="1090"/>
      <c r="F243" s="1090"/>
      <c r="G243" s="1090"/>
      <c r="H243" s="1092"/>
      <c r="I243" s="1091"/>
      <c r="J243" s="1131"/>
      <c r="K243" s="1092"/>
      <c r="L243" s="1092"/>
      <c r="M243" s="1093"/>
      <c r="N243" s="1269"/>
      <c r="O243" s="1094"/>
      <c r="AE243" s="1039"/>
      <c r="AL243" s="1030"/>
      <c r="AM243" s="1032"/>
      <c r="AN243" s="1032"/>
      <c r="AO243" s="1032"/>
      <c r="AP243" s="1032"/>
      <c r="AQ243" s="1032"/>
      <c r="AR243" s="1032"/>
      <c r="AS243" s="1032"/>
      <c r="AT243" s="1032"/>
      <c r="AU243" s="1032"/>
      <c r="AV243" s="1032"/>
      <c r="AW243" s="1032"/>
      <c r="AX243" s="1032"/>
      <c r="AY243" s="1032"/>
      <c r="AZ243" s="1032"/>
    </row>
    <row r="244" spans="1:52">
      <c r="A244" s="1086"/>
      <c r="B244" s="1095"/>
      <c r="C244" s="1086"/>
      <c r="D244" s="1095"/>
      <c r="E244" s="1095"/>
      <c r="F244" s="1095"/>
      <c r="G244" s="1095"/>
      <c r="H244" s="1086"/>
      <c r="I244" s="1096"/>
      <c r="J244" s="1131"/>
      <c r="K244" s="1086"/>
      <c r="L244" s="1086"/>
      <c r="M244" s="1088"/>
      <c r="N244" s="1268"/>
      <c r="O244" s="1094"/>
      <c r="AB244" s="1031"/>
      <c r="AE244" s="1039"/>
      <c r="AM244" s="1032"/>
      <c r="AN244" s="1032"/>
      <c r="AO244" s="1032"/>
      <c r="AP244" s="1032"/>
      <c r="AQ244" s="1032"/>
      <c r="AR244" s="1032"/>
      <c r="AS244" s="1032"/>
      <c r="AT244" s="1032"/>
      <c r="AU244" s="1032"/>
      <c r="AV244" s="1032"/>
      <c r="AW244" s="1032"/>
      <c r="AX244" s="1032"/>
      <c r="AY244" s="1032"/>
      <c r="AZ244" s="1032"/>
    </row>
    <row r="245" spans="1:52">
      <c r="A245" s="1438"/>
      <c r="B245" s="1438"/>
      <c r="C245" s="1438"/>
      <c r="D245" s="1438"/>
      <c r="E245" s="1438"/>
      <c r="F245" s="1438"/>
      <c r="G245" s="1438"/>
      <c r="H245" s="1438"/>
      <c r="I245" s="1438"/>
      <c r="J245" s="1438"/>
      <c r="K245" s="1438"/>
      <c r="L245" s="1438"/>
      <c r="M245" s="1438"/>
      <c r="N245" s="1438"/>
      <c r="O245" s="1438"/>
      <c r="Z245" s="1037"/>
      <c r="AA245" s="1038"/>
      <c r="AB245" s="1038"/>
      <c r="AC245" s="1038"/>
      <c r="AE245" s="1039"/>
      <c r="AH245" s="1433"/>
      <c r="AI245" s="1433"/>
      <c r="AM245" s="1032"/>
      <c r="AN245" s="1032"/>
      <c r="AO245" s="1032"/>
      <c r="AP245" s="1032"/>
      <c r="AQ245" s="1032"/>
      <c r="AR245" s="1032"/>
      <c r="AS245" s="1032"/>
      <c r="AT245" s="1032"/>
      <c r="AU245" s="1032"/>
      <c r="AV245" s="1032"/>
      <c r="AW245" s="1032"/>
      <c r="AX245" s="1032"/>
      <c r="AY245" s="1032"/>
      <c r="AZ245" s="1032"/>
    </row>
    <row r="246" spans="1:52">
      <c r="A246" s="1441"/>
      <c r="B246" s="1441"/>
      <c r="C246" s="1441"/>
      <c r="D246" s="1441"/>
      <c r="E246" s="1441"/>
      <c r="F246" s="1441"/>
      <c r="G246" s="1441"/>
      <c r="H246" s="1441"/>
      <c r="I246" s="1441"/>
      <c r="J246" s="1441"/>
      <c r="K246" s="1441"/>
      <c r="L246" s="1441"/>
      <c r="M246" s="1441"/>
      <c r="N246" s="1441"/>
      <c r="O246" s="1441"/>
      <c r="Z246" s="1037"/>
      <c r="AA246" s="1040"/>
      <c r="AB246" s="1038"/>
      <c r="AC246" s="1038"/>
      <c r="AE246" s="1039"/>
      <c r="AM246" s="1032"/>
      <c r="AN246" s="1032"/>
      <c r="AO246" s="1032"/>
      <c r="AP246" s="1032"/>
      <c r="AQ246" s="1032"/>
      <c r="AR246" s="1032"/>
      <c r="AS246" s="1032"/>
      <c r="AT246" s="1032"/>
      <c r="AU246" s="1032"/>
      <c r="AV246" s="1032"/>
      <c r="AW246" s="1032"/>
      <c r="AX246" s="1032"/>
      <c r="AY246" s="1032"/>
      <c r="AZ246" s="1032"/>
    </row>
    <row r="247" spans="1:52">
      <c r="A247" s="1086"/>
      <c r="B247" s="1086"/>
      <c r="C247" s="1086"/>
      <c r="D247" s="1086"/>
      <c r="E247" s="1086"/>
      <c r="F247" s="1086"/>
      <c r="G247" s="1086"/>
      <c r="H247" s="1086"/>
      <c r="I247" s="1087"/>
      <c r="J247" s="1131"/>
      <c r="K247" s="1086"/>
      <c r="L247" s="1086"/>
      <c r="M247" s="1088"/>
      <c r="N247" s="1268"/>
      <c r="O247" s="1094"/>
      <c r="Z247" s="1037"/>
      <c r="AA247" s="1040"/>
      <c r="AB247" s="1038"/>
      <c r="AC247" s="1038"/>
      <c r="AM247" s="1032"/>
      <c r="AN247" s="1032"/>
      <c r="AO247" s="1032"/>
      <c r="AP247" s="1032"/>
      <c r="AQ247" s="1032"/>
      <c r="AR247" s="1032"/>
      <c r="AS247" s="1032"/>
      <c r="AT247" s="1032"/>
      <c r="AU247" s="1032"/>
      <c r="AV247" s="1032"/>
      <c r="AW247" s="1032"/>
      <c r="AX247" s="1032"/>
      <c r="AY247" s="1032"/>
      <c r="AZ247" s="1032"/>
    </row>
    <row r="248" spans="1:52">
      <c r="A248" s="1100"/>
      <c r="B248" s="1097"/>
      <c r="C248" s="1100"/>
      <c r="D248" s="1097"/>
      <c r="E248" s="1097"/>
      <c r="F248" s="1097"/>
      <c r="G248" s="1097"/>
      <c r="H248" s="1100"/>
      <c r="I248" s="1098"/>
      <c r="J248" s="1132"/>
      <c r="K248" s="1100"/>
      <c r="L248" s="1100"/>
      <c r="M248" s="1095"/>
      <c r="N248" s="1268"/>
      <c r="O248" s="1270"/>
      <c r="Z248" s="1037"/>
      <c r="AA248" s="1040"/>
      <c r="AB248" s="1038"/>
      <c r="AC248" s="1038"/>
      <c r="AM248" s="1032"/>
      <c r="AN248" s="1032"/>
      <c r="AO248" s="1032"/>
      <c r="AP248" s="1032"/>
      <c r="AQ248" s="1032"/>
      <c r="AR248" s="1032"/>
      <c r="AS248" s="1032"/>
      <c r="AT248" s="1032"/>
      <c r="AU248" s="1032"/>
      <c r="AV248" s="1032"/>
      <c r="AW248" s="1032"/>
      <c r="AX248" s="1032"/>
      <c r="AY248" s="1032"/>
      <c r="AZ248" s="1032"/>
    </row>
    <row r="249" spans="1:52">
      <c r="A249" s="1442"/>
      <c r="B249" s="1442"/>
      <c r="C249" s="1442"/>
      <c r="D249" s="1442"/>
      <c r="E249" s="1442"/>
      <c r="F249" s="1442"/>
      <c r="G249" s="1442"/>
      <c r="H249" s="1442"/>
      <c r="I249" s="1442"/>
      <c r="J249" s="1442"/>
      <c r="K249" s="1442"/>
      <c r="L249" s="1442"/>
      <c r="M249" s="1101"/>
      <c r="N249" s="1268"/>
      <c r="O249" s="1270"/>
      <c r="Z249" s="1027"/>
      <c r="AA249" s="1046"/>
      <c r="AB249" s="1046"/>
      <c r="AC249" s="1046"/>
      <c r="AH249" s="1433"/>
      <c r="AI249" s="1433"/>
      <c r="AM249" s="1032"/>
      <c r="AN249" s="1032"/>
      <c r="AO249" s="1032"/>
      <c r="AP249" s="1032"/>
      <c r="AQ249" s="1032"/>
      <c r="AR249" s="1032"/>
      <c r="AS249" s="1032"/>
      <c r="AT249" s="1032"/>
      <c r="AU249" s="1032"/>
      <c r="AV249" s="1032"/>
      <c r="AW249" s="1032"/>
      <c r="AX249" s="1032"/>
      <c r="AY249" s="1032"/>
      <c r="AZ249" s="1032"/>
    </row>
    <row r="250" spans="1:52">
      <c r="A250" s="1100"/>
      <c r="B250" s="1097"/>
      <c r="C250" s="1100"/>
      <c r="D250" s="1097"/>
      <c r="E250" s="1097"/>
      <c r="F250" s="1097"/>
      <c r="G250" s="1097"/>
      <c r="H250" s="1100"/>
      <c r="I250" s="1098"/>
      <c r="J250" s="1445"/>
      <c r="K250" s="1445"/>
      <c r="L250" s="1445"/>
      <c r="M250" s="1101"/>
      <c r="N250" s="1268"/>
      <c r="O250" s="1270"/>
      <c r="Z250" s="1037"/>
      <c r="AA250" s="1048"/>
      <c r="AB250" s="1049"/>
      <c r="AC250" s="1049"/>
      <c r="AM250" s="1032"/>
      <c r="AN250" s="1032"/>
      <c r="AO250" s="1032"/>
      <c r="AP250" s="1032"/>
      <c r="AQ250" s="1032"/>
      <c r="AR250" s="1032"/>
      <c r="AS250" s="1032"/>
      <c r="AT250" s="1032"/>
      <c r="AU250" s="1032"/>
      <c r="AV250" s="1032"/>
      <c r="AW250" s="1032"/>
      <c r="AX250" s="1032"/>
      <c r="AY250" s="1032"/>
      <c r="AZ250" s="1032"/>
    </row>
    <row r="251" spans="1:52">
      <c r="A251" s="1100"/>
      <c r="B251" s="1097"/>
      <c r="C251" s="1100"/>
      <c r="D251" s="1097"/>
      <c r="E251" s="1097"/>
      <c r="F251" s="1097"/>
      <c r="G251" s="1097"/>
      <c r="H251" s="1100"/>
      <c r="I251" s="1098"/>
      <c r="J251" s="1445"/>
      <c r="K251" s="1445"/>
      <c r="L251" s="1445"/>
      <c r="M251" s="1101"/>
      <c r="N251" s="1268"/>
      <c r="O251" s="1270"/>
      <c r="Z251" s="1037"/>
      <c r="AA251" s="1048"/>
      <c r="AB251" s="1049"/>
      <c r="AC251" s="1049"/>
      <c r="AM251" s="1032"/>
      <c r="AN251" s="1032"/>
      <c r="AO251" s="1032"/>
      <c r="AP251" s="1032"/>
      <c r="AQ251" s="1032"/>
      <c r="AR251" s="1032"/>
      <c r="AS251" s="1032"/>
      <c r="AT251" s="1032"/>
      <c r="AU251" s="1032"/>
      <c r="AV251" s="1032"/>
      <c r="AW251" s="1032"/>
      <c r="AX251" s="1032"/>
      <c r="AY251" s="1032"/>
      <c r="AZ251" s="1032"/>
    </row>
    <row r="252" spans="1:52">
      <c r="A252" s="1104"/>
      <c r="B252" s="1099"/>
      <c r="C252" s="1104"/>
      <c r="D252" s="1099"/>
      <c r="E252" s="1099"/>
      <c r="F252" s="1099"/>
      <c r="G252" s="1099"/>
      <c r="H252" s="1104"/>
      <c r="I252" s="1102"/>
      <c r="J252" s="1445"/>
      <c r="K252" s="1445"/>
      <c r="L252" s="1445"/>
      <c r="M252" s="1101"/>
      <c r="N252" s="1268"/>
      <c r="O252" s="1270"/>
      <c r="Z252" s="1052"/>
      <c r="AA252" s="1073"/>
      <c r="AB252" s="1103"/>
      <c r="AC252" s="1054"/>
      <c r="AM252" s="1032"/>
      <c r="AN252" s="1032"/>
      <c r="AO252" s="1032"/>
      <c r="AP252" s="1032"/>
      <c r="AQ252" s="1032"/>
      <c r="AR252" s="1032"/>
      <c r="AS252" s="1032"/>
      <c r="AT252" s="1032"/>
      <c r="AU252" s="1032"/>
      <c r="AV252" s="1032"/>
      <c r="AW252" s="1032"/>
      <c r="AX252" s="1032"/>
      <c r="AY252" s="1032"/>
      <c r="AZ252" s="1032"/>
    </row>
    <row r="253" spans="1:52">
      <c r="A253" s="1104"/>
      <c r="B253" s="1099"/>
      <c r="C253" s="1104"/>
      <c r="D253" s="1099"/>
      <c r="E253" s="1099"/>
      <c r="F253" s="1099"/>
      <c r="G253" s="1099"/>
      <c r="H253" s="1104"/>
      <c r="I253" s="1102"/>
      <c r="J253" s="1445"/>
      <c r="K253" s="1445"/>
      <c r="L253" s="1445"/>
      <c r="M253" s="1101"/>
      <c r="N253" s="1268"/>
      <c r="O253" s="1270"/>
      <c r="AH253" s="1433"/>
      <c r="AI253" s="1433"/>
      <c r="AM253" s="1032"/>
      <c r="AN253" s="1032"/>
      <c r="AO253" s="1032"/>
      <c r="AP253" s="1032"/>
      <c r="AQ253" s="1032"/>
      <c r="AR253" s="1032"/>
      <c r="AS253" s="1032"/>
      <c r="AT253" s="1032"/>
      <c r="AU253" s="1032"/>
      <c r="AV253" s="1032"/>
      <c r="AW253" s="1032"/>
      <c r="AX253" s="1032"/>
      <c r="AY253" s="1032"/>
      <c r="AZ253" s="1032"/>
    </row>
    <row r="254" spans="1:52">
      <c r="A254" s="1104"/>
      <c r="B254" s="1099"/>
      <c r="C254" s="1104"/>
      <c r="D254" s="1099"/>
      <c r="E254" s="1099"/>
      <c r="F254" s="1099"/>
      <c r="G254" s="1099"/>
      <c r="H254" s="1104"/>
      <c r="I254" s="1102"/>
      <c r="J254" s="1132"/>
      <c r="K254" s="1104"/>
      <c r="L254" s="1104"/>
      <c r="M254" s="1097"/>
      <c r="N254" s="1266"/>
      <c r="O254" s="1267"/>
      <c r="AJ254" s="1055"/>
      <c r="AM254" s="1032"/>
      <c r="AN254" s="1032"/>
      <c r="AO254" s="1032"/>
      <c r="AP254" s="1032"/>
      <c r="AQ254" s="1032"/>
      <c r="AR254" s="1032"/>
      <c r="AS254" s="1032"/>
      <c r="AT254" s="1032"/>
      <c r="AU254" s="1032"/>
      <c r="AV254" s="1032"/>
      <c r="AW254" s="1032"/>
      <c r="AX254" s="1032"/>
      <c r="AY254" s="1032"/>
      <c r="AZ254" s="1032"/>
    </row>
    <row r="255" spans="1:52">
      <c r="A255" s="1447"/>
      <c r="B255" s="1447"/>
      <c r="C255" s="1447"/>
      <c r="D255" s="1447"/>
      <c r="E255" s="1447"/>
      <c r="F255" s="1447"/>
      <c r="G255" s="1447"/>
      <c r="H255" s="1447"/>
      <c r="I255" s="1447"/>
      <c r="J255" s="1447"/>
      <c r="K255" s="1447"/>
      <c r="L255" s="1447"/>
      <c r="M255" s="1447"/>
      <c r="N255" s="1447"/>
      <c r="O255" s="1447"/>
      <c r="P255" s="1056"/>
      <c r="Q255" s="1056"/>
      <c r="R255" s="1056"/>
      <c r="S255" s="1056"/>
      <c r="T255" s="1057"/>
      <c r="U255" s="1058"/>
      <c r="V255" s="1058"/>
      <c r="W255" s="1058"/>
      <c r="X255" s="1058"/>
      <c r="AB255" s="1031"/>
      <c r="AJ255" s="1055"/>
      <c r="AM255" s="1032"/>
      <c r="AN255" s="1032"/>
      <c r="AO255" s="1032"/>
      <c r="AP255" s="1032"/>
      <c r="AQ255" s="1032"/>
      <c r="AR255" s="1032"/>
      <c r="AS255" s="1032"/>
      <c r="AT255" s="1032"/>
      <c r="AU255" s="1032"/>
      <c r="AV255" s="1032"/>
      <c r="AW255" s="1032"/>
      <c r="AX255" s="1032"/>
      <c r="AY255" s="1032"/>
      <c r="AZ255" s="1032"/>
    </row>
    <row r="256" spans="1:52">
      <c r="A256" s="1086"/>
      <c r="B256" s="1086"/>
      <c r="C256" s="1086"/>
      <c r="D256" s="1086"/>
      <c r="E256" s="1086"/>
      <c r="F256" s="1086"/>
      <c r="G256" s="1086"/>
      <c r="H256" s="1086"/>
      <c r="I256" s="1087"/>
      <c r="J256" s="1131"/>
      <c r="K256" s="1086"/>
      <c r="L256" s="1086"/>
      <c r="M256" s="1093"/>
      <c r="N256" s="1269"/>
      <c r="O256" s="1094"/>
      <c r="AA256" s="1439"/>
      <c r="AB256" s="1439"/>
      <c r="AD256" s="1440"/>
      <c r="AE256" s="1440"/>
      <c r="AH256" s="1433"/>
      <c r="AI256" s="1433"/>
      <c r="AM256" s="1032"/>
      <c r="AN256" s="1032"/>
      <c r="AO256" s="1032"/>
      <c r="AP256" s="1032"/>
      <c r="AQ256" s="1032"/>
      <c r="AR256" s="1032"/>
      <c r="AS256" s="1032"/>
      <c r="AT256" s="1032"/>
      <c r="AU256" s="1032"/>
      <c r="AV256" s="1032"/>
      <c r="AW256" s="1032"/>
      <c r="AX256" s="1032"/>
      <c r="AY256" s="1032"/>
      <c r="AZ256" s="1032"/>
    </row>
    <row r="257" spans="1:52">
      <c r="A257" s="1179"/>
      <c r="B257" s="1105"/>
      <c r="C257" s="1224"/>
      <c r="D257" s="1105"/>
      <c r="E257" s="1105"/>
      <c r="F257" s="1105"/>
      <c r="G257" s="1105"/>
      <c r="H257" s="1224"/>
      <c r="I257" s="1106"/>
      <c r="J257" s="1133"/>
      <c r="K257" s="1092"/>
      <c r="L257" s="1092"/>
      <c r="M257" s="1105"/>
      <c r="N257" s="1271"/>
      <c r="O257" s="1272"/>
      <c r="AA257" s="1060"/>
      <c r="AB257" s="1060"/>
      <c r="AD257" s="1060"/>
      <c r="AE257" s="1060"/>
      <c r="AM257" s="1032"/>
      <c r="AN257" s="1032"/>
      <c r="AO257" s="1032"/>
      <c r="AP257" s="1032"/>
      <c r="AQ257" s="1032"/>
      <c r="AR257" s="1032"/>
      <c r="AS257" s="1032"/>
      <c r="AT257" s="1032"/>
      <c r="AU257" s="1032"/>
      <c r="AV257" s="1032"/>
      <c r="AW257" s="1032"/>
      <c r="AX257" s="1032"/>
      <c r="AY257" s="1032"/>
      <c r="AZ257" s="1032"/>
    </row>
    <row r="258" spans="1:52">
      <c r="A258" s="1092"/>
      <c r="B258" s="1092"/>
      <c r="C258" s="1092"/>
      <c r="D258" s="1092"/>
      <c r="E258" s="1092"/>
      <c r="F258" s="1092"/>
      <c r="G258" s="1092"/>
      <c r="H258" s="1092"/>
      <c r="I258" s="1107"/>
      <c r="J258" s="1133"/>
      <c r="K258" s="1092"/>
      <c r="L258" s="1092"/>
      <c r="M258" s="1092"/>
      <c r="N258" s="1269"/>
      <c r="O258" s="1094"/>
      <c r="AA258" s="1061"/>
      <c r="AB258" s="1061"/>
      <c r="AD258" s="1061"/>
      <c r="AE258" s="1061"/>
      <c r="AM258" s="1032"/>
      <c r="AN258" s="1032"/>
      <c r="AO258" s="1032"/>
      <c r="AP258" s="1032"/>
      <c r="AQ258" s="1032"/>
      <c r="AR258" s="1032"/>
      <c r="AS258" s="1032"/>
      <c r="AT258" s="1032"/>
      <c r="AU258" s="1032"/>
      <c r="AV258" s="1032"/>
      <c r="AW258" s="1032"/>
      <c r="AX258" s="1032"/>
      <c r="AY258" s="1032"/>
      <c r="AZ258" s="1032"/>
    </row>
    <row r="259" spans="1:52">
      <c r="A259" s="1109"/>
      <c r="B259" s="1109"/>
      <c r="C259" s="1109"/>
      <c r="D259" s="1109"/>
      <c r="E259" s="1109"/>
      <c r="F259" s="1109"/>
      <c r="G259" s="1109"/>
      <c r="H259" s="1109"/>
      <c r="I259" s="1110"/>
      <c r="J259" s="1134"/>
      <c r="K259" s="1111"/>
      <c r="L259" s="1111"/>
      <c r="M259" s="1112"/>
      <c r="N259" s="1113"/>
      <c r="O259" s="1094"/>
      <c r="AA259" s="1061"/>
      <c r="AB259" s="1114"/>
      <c r="AD259" s="1061"/>
      <c r="AE259" s="1114"/>
      <c r="AM259" s="1032"/>
      <c r="AN259" s="1032"/>
      <c r="AO259" s="1032"/>
      <c r="AP259" s="1032"/>
      <c r="AQ259" s="1032"/>
      <c r="AR259" s="1032"/>
      <c r="AS259" s="1032"/>
      <c r="AT259" s="1032"/>
      <c r="AU259" s="1032"/>
      <c r="AV259" s="1032"/>
      <c r="AW259" s="1032"/>
      <c r="AX259" s="1032"/>
      <c r="AY259" s="1032"/>
      <c r="AZ259" s="1032"/>
    </row>
    <row r="260" spans="1:52">
      <c r="A260" s="1115"/>
      <c r="B260" s="1115"/>
      <c r="C260" s="1115"/>
      <c r="D260" s="1115"/>
      <c r="E260" s="1115"/>
      <c r="F260" s="1115"/>
      <c r="G260" s="1115"/>
      <c r="H260" s="1115"/>
      <c r="I260" s="1116"/>
      <c r="J260" s="1135"/>
      <c r="K260" s="1111"/>
      <c r="L260" s="1111"/>
      <c r="M260" s="1117"/>
      <c r="N260" s="1112"/>
      <c r="O260" s="1272"/>
      <c r="AA260" s="1118"/>
      <c r="AB260" s="1119"/>
      <c r="AD260" s="1118"/>
      <c r="AE260" s="1119"/>
      <c r="AH260" s="1433"/>
      <c r="AI260" s="1433"/>
      <c r="AM260" s="1032"/>
      <c r="AN260" s="1032"/>
      <c r="AO260" s="1032"/>
      <c r="AP260" s="1032"/>
      <c r="AQ260" s="1032"/>
      <c r="AR260" s="1032"/>
      <c r="AS260" s="1032"/>
      <c r="AT260" s="1032"/>
      <c r="AU260" s="1032"/>
      <c r="AV260" s="1032"/>
      <c r="AW260" s="1032"/>
      <c r="AX260" s="1032"/>
      <c r="AY260" s="1032"/>
      <c r="AZ260" s="1032"/>
    </row>
    <row r="261" spans="1:52">
      <c r="A261" s="1115"/>
      <c r="B261" s="1115"/>
      <c r="C261" s="1115"/>
      <c r="D261" s="1115"/>
      <c r="E261" s="1115"/>
      <c r="F261" s="1115"/>
      <c r="G261" s="1115"/>
      <c r="H261" s="1115"/>
      <c r="I261" s="1116"/>
      <c r="J261" s="1136"/>
      <c r="K261" s="1111"/>
      <c r="L261" s="1111"/>
      <c r="M261" s="1120"/>
      <c r="N261" s="1113"/>
      <c r="O261" s="1094"/>
      <c r="AA261" s="1071"/>
      <c r="AB261" s="1121"/>
      <c r="AD261" s="1071"/>
      <c r="AE261" s="1121"/>
      <c r="AM261" s="1032"/>
      <c r="AN261" s="1032"/>
      <c r="AO261" s="1032"/>
      <c r="AP261" s="1032"/>
      <c r="AQ261" s="1032"/>
      <c r="AR261" s="1032"/>
      <c r="AS261" s="1032"/>
      <c r="AT261" s="1032"/>
      <c r="AU261" s="1032"/>
      <c r="AV261" s="1032"/>
      <c r="AW261" s="1032"/>
      <c r="AX261" s="1032"/>
      <c r="AY261" s="1032"/>
      <c r="AZ261" s="1032"/>
    </row>
    <row r="262" spans="1:52">
      <c r="A262" s="1122"/>
      <c r="B262" s="1122"/>
      <c r="C262" s="1122"/>
      <c r="D262" s="1122"/>
      <c r="E262" s="1122"/>
      <c r="F262" s="1122"/>
      <c r="G262" s="1122"/>
      <c r="H262" s="1122"/>
      <c r="I262" s="1116"/>
      <c r="J262" s="1135"/>
      <c r="K262" s="1111"/>
      <c r="L262" s="1111"/>
      <c r="M262" s="1112"/>
      <c r="N262" s="1113"/>
      <c r="O262" s="1094"/>
      <c r="AA262" s="1071"/>
      <c r="AB262" s="1121"/>
      <c r="AD262" s="1071"/>
      <c r="AE262" s="1121"/>
      <c r="AG262" s="1072"/>
      <c r="AM262" s="1032"/>
      <c r="AN262" s="1032"/>
      <c r="AO262" s="1032"/>
      <c r="AP262" s="1032"/>
      <c r="AQ262" s="1032"/>
      <c r="AR262" s="1032"/>
      <c r="AS262" s="1032"/>
      <c r="AT262" s="1032"/>
      <c r="AU262" s="1032"/>
      <c r="AV262" s="1032"/>
      <c r="AW262" s="1032"/>
      <c r="AX262" s="1032"/>
      <c r="AY262" s="1032"/>
      <c r="AZ262" s="1032"/>
    </row>
    <row r="263" spans="1:52">
      <c r="A263" s="1122"/>
      <c r="B263" s="1122"/>
      <c r="C263" s="1122"/>
      <c r="D263" s="1122"/>
      <c r="E263" s="1122"/>
      <c r="F263" s="1122"/>
      <c r="G263" s="1122"/>
      <c r="H263" s="1122"/>
      <c r="I263" s="1116"/>
      <c r="J263" s="1135"/>
      <c r="K263" s="1111"/>
      <c r="L263" s="1111"/>
      <c r="M263" s="1112"/>
      <c r="N263" s="1113"/>
      <c r="O263" s="1094"/>
      <c r="AA263" s="1071"/>
      <c r="AB263" s="1121"/>
      <c r="AD263" s="1071"/>
      <c r="AE263" s="1121"/>
      <c r="AG263" s="1072"/>
      <c r="AH263" s="1030"/>
      <c r="AI263" s="1030"/>
      <c r="AM263" s="1032"/>
      <c r="AN263" s="1032"/>
      <c r="AO263" s="1032"/>
      <c r="AP263" s="1032"/>
      <c r="AQ263" s="1032"/>
      <c r="AR263" s="1032"/>
      <c r="AS263" s="1032"/>
      <c r="AT263" s="1032"/>
      <c r="AU263" s="1032"/>
      <c r="AV263" s="1032"/>
      <c r="AW263" s="1032"/>
      <c r="AX263" s="1032"/>
      <c r="AY263" s="1032"/>
      <c r="AZ263" s="1032"/>
    </row>
    <row r="264" spans="1:52">
      <c r="A264" s="1115"/>
      <c r="B264" s="1115"/>
      <c r="C264" s="1115"/>
      <c r="D264" s="1115"/>
      <c r="E264" s="1115"/>
      <c r="F264" s="1115"/>
      <c r="G264" s="1115"/>
      <c r="H264" s="1115"/>
      <c r="I264" s="1116"/>
      <c r="J264" s="1135"/>
      <c r="K264" s="1111"/>
      <c r="L264" s="1111"/>
      <c r="M264" s="1112"/>
      <c r="N264" s="1113"/>
      <c r="O264" s="1094"/>
      <c r="AA264" s="1071"/>
      <c r="AB264" s="1121"/>
      <c r="AD264" s="1071"/>
      <c r="AE264" s="1121"/>
      <c r="AG264" s="1072"/>
      <c r="AH264" s="1434"/>
      <c r="AI264" s="1434"/>
      <c r="AM264" s="1032"/>
      <c r="AN264" s="1032"/>
      <c r="AO264" s="1032"/>
      <c r="AP264" s="1032"/>
      <c r="AQ264" s="1032"/>
      <c r="AR264" s="1032"/>
      <c r="AS264" s="1032"/>
      <c r="AT264" s="1032"/>
      <c r="AU264" s="1032"/>
      <c r="AV264" s="1032"/>
      <c r="AW264" s="1032"/>
      <c r="AX264" s="1032"/>
      <c r="AY264" s="1032"/>
      <c r="AZ264" s="1032"/>
    </row>
    <row r="265" spans="1:52">
      <c r="A265" s="1115"/>
      <c r="B265" s="1115"/>
      <c r="C265" s="1115"/>
      <c r="D265" s="1115"/>
      <c r="E265" s="1115"/>
      <c r="F265" s="1115"/>
      <c r="G265" s="1115"/>
      <c r="H265" s="1115"/>
      <c r="I265" s="1116"/>
      <c r="J265" s="1136"/>
      <c r="K265" s="1111"/>
      <c r="L265" s="1111"/>
      <c r="M265" s="1112"/>
      <c r="N265" s="1113"/>
      <c r="O265" s="1272"/>
      <c r="AA265" s="1071"/>
      <c r="AB265" s="1121"/>
      <c r="AD265" s="1071"/>
      <c r="AE265" s="1121"/>
      <c r="AG265" s="1072"/>
      <c r="AM265" s="1032"/>
      <c r="AN265" s="1032"/>
      <c r="AO265" s="1032"/>
      <c r="AP265" s="1032"/>
      <c r="AQ265" s="1032"/>
      <c r="AR265" s="1032"/>
      <c r="AS265" s="1032"/>
      <c r="AT265" s="1032"/>
      <c r="AU265" s="1032"/>
      <c r="AV265" s="1032"/>
      <c r="AW265" s="1032"/>
      <c r="AX265" s="1032"/>
      <c r="AY265" s="1032"/>
      <c r="AZ265" s="1032"/>
    </row>
    <row r="266" spans="1:52">
      <c r="A266" s="1115"/>
      <c r="B266" s="1115"/>
      <c r="C266" s="1115"/>
      <c r="D266" s="1115"/>
      <c r="E266" s="1115"/>
      <c r="F266" s="1115"/>
      <c r="G266" s="1115"/>
      <c r="H266" s="1115"/>
      <c r="I266" s="1116"/>
      <c r="J266" s="1135"/>
      <c r="K266" s="1111"/>
      <c r="L266" s="1111"/>
      <c r="M266" s="1112"/>
      <c r="N266" s="1113"/>
      <c r="O266" s="1094"/>
      <c r="AA266" s="1071"/>
      <c r="AB266" s="1121"/>
      <c r="AD266" s="1071"/>
      <c r="AE266" s="1121"/>
      <c r="AG266" s="1072"/>
      <c r="AM266" s="1032"/>
      <c r="AN266" s="1032"/>
      <c r="AO266" s="1032"/>
      <c r="AP266" s="1032"/>
      <c r="AQ266" s="1032"/>
      <c r="AR266" s="1032"/>
      <c r="AS266" s="1032"/>
      <c r="AT266" s="1032"/>
      <c r="AU266" s="1032"/>
      <c r="AV266" s="1032"/>
      <c r="AW266" s="1032"/>
      <c r="AX266" s="1032"/>
      <c r="AY266" s="1032"/>
      <c r="AZ266" s="1032"/>
    </row>
    <row r="267" spans="1:52">
      <c r="A267" s="1115"/>
      <c r="B267" s="1115"/>
      <c r="C267" s="1115"/>
      <c r="D267" s="1115"/>
      <c r="E267" s="1115"/>
      <c r="F267" s="1115"/>
      <c r="G267" s="1115"/>
      <c r="H267" s="1115"/>
      <c r="I267" s="1116"/>
      <c r="J267" s="1135"/>
      <c r="K267" s="1111"/>
      <c r="L267" s="1111"/>
      <c r="M267" s="1112"/>
      <c r="N267" s="1113"/>
      <c r="O267" s="1094"/>
      <c r="AA267" s="1071"/>
      <c r="AB267" s="1121"/>
      <c r="AD267" s="1071"/>
      <c r="AE267" s="1121"/>
      <c r="AG267" s="1072"/>
      <c r="AM267" s="1032"/>
      <c r="AN267" s="1032"/>
      <c r="AO267" s="1032"/>
      <c r="AP267" s="1032"/>
      <c r="AQ267" s="1032"/>
      <c r="AR267" s="1032"/>
      <c r="AS267" s="1032"/>
      <c r="AT267" s="1032"/>
      <c r="AU267" s="1032"/>
      <c r="AV267" s="1032"/>
      <c r="AW267" s="1032"/>
      <c r="AX267" s="1032"/>
      <c r="AY267" s="1032"/>
      <c r="AZ267" s="1032"/>
    </row>
    <row r="268" spans="1:52">
      <c r="A268" s="1115"/>
      <c r="B268" s="1115"/>
      <c r="C268" s="1115"/>
      <c r="D268" s="1115"/>
      <c r="E268" s="1115"/>
      <c r="F268" s="1115"/>
      <c r="G268" s="1115"/>
      <c r="H268" s="1115"/>
      <c r="I268" s="1116"/>
      <c r="J268" s="1135"/>
      <c r="K268" s="1111"/>
      <c r="L268" s="1111"/>
      <c r="M268" s="1112"/>
      <c r="N268" s="1113"/>
      <c r="O268" s="1272"/>
      <c r="AA268" s="1071"/>
      <c r="AB268" s="1121"/>
      <c r="AD268" s="1071"/>
      <c r="AE268" s="1121"/>
      <c r="AG268" s="1072"/>
      <c r="AM268" s="1032"/>
      <c r="AN268" s="1032"/>
      <c r="AO268" s="1032"/>
      <c r="AP268" s="1032"/>
      <c r="AQ268" s="1032"/>
      <c r="AR268" s="1032"/>
      <c r="AS268" s="1032"/>
      <c r="AT268" s="1032"/>
      <c r="AU268" s="1032"/>
      <c r="AV268" s="1032"/>
      <c r="AW268" s="1032"/>
      <c r="AX268" s="1032"/>
      <c r="AY268" s="1032"/>
      <c r="AZ268" s="1032"/>
    </row>
    <row r="269" spans="1:52">
      <c r="A269" s="1115"/>
      <c r="B269" s="1115"/>
      <c r="C269" s="1115"/>
      <c r="D269" s="1115"/>
      <c r="E269" s="1115"/>
      <c r="F269" s="1115"/>
      <c r="G269" s="1115"/>
      <c r="H269" s="1115"/>
      <c r="I269" s="1116"/>
      <c r="J269" s="1136"/>
      <c r="K269" s="1111"/>
      <c r="L269" s="1111"/>
      <c r="M269" s="1123"/>
      <c r="N269" s="1113"/>
      <c r="O269" s="1273"/>
      <c r="Y269" s="1124"/>
      <c r="AA269" s="1071"/>
      <c r="AB269" s="1121"/>
      <c r="AD269" s="1071"/>
      <c r="AE269" s="1121"/>
      <c r="AG269" s="1072"/>
      <c r="AM269" s="1032"/>
      <c r="AN269" s="1032"/>
      <c r="AO269" s="1032"/>
      <c r="AP269" s="1032"/>
      <c r="AQ269" s="1032"/>
      <c r="AR269" s="1032"/>
      <c r="AS269" s="1032"/>
      <c r="AT269" s="1032"/>
      <c r="AU269" s="1032"/>
      <c r="AV269" s="1032"/>
      <c r="AW269" s="1032"/>
      <c r="AX269" s="1032"/>
      <c r="AY269" s="1032"/>
      <c r="AZ269" s="1032"/>
    </row>
    <row r="270" spans="1:52">
      <c r="A270" s="1122"/>
      <c r="B270" s="1122"/>
      <c r="C270" s="1122"/>
      <c r="D270" s="1122"/>
      <c r="E270" s="1122"/>
      <c r="F270" s="1122"/>
      <c r="G270" s="1122"/>
      <c r="H270" s="1122"/>
      <c r="I270" s="1116"/>
      <c r="J270" s="1137"/>
      <c r="K270" s="1111"/>
      <c r="L270" s="1111"/>
      <c r="M270" s="1112"/>
      <c r="N270" s="1113"/>
      <c r="O270" s="1094"/>
      <c r="Y270" s="1125"/>
      <c r="AA270" s="1071"/>
      <c r="AB270" s="1121"/>
      <c r="AD270" s="1071"/>
      <c r="AE270" s="1121"/>
      <c r="AG270" s="1072"/>
      <c r="AM270" s="1032"/>
      <c r="AN270" s="1032"/>
      <c r="AO270" s="1032"/>
      <c r="AP270" s="1032"/>
      <c r="AQ270" s="1032"/>
      <c r="AR270" s="1032"/>
      <c r="AS270" s="1032"/>
      <c r="AT270" s="1032"/>
      <c r="AU270" s="1032"/>
      <c r="AV270" s="1032"/>
      <c r="AW270" s="1032"/>
      <c r="AX270" s="1032"/>
      <c r="AY270" s="1032"/>
      <c r="AZ270" s="1032"/>
    </row>
    <row r="271" spans="1:52">
      <c r="A271" s="1122"/>
      <c r="B271" s="1122"/>
      <c r="C271" s="1122"/>
      <c r="D271" s="1122"/>
      <c r="E271" s="1122"/>
      <c r="F271" s="1122"/>
      <c r="G271" s="1122"/>
      <c r="H271" s="1122"/>
      <c r="I271" s="1116"/>
      <c r="J271" s="1138"/>
      <c r="K271" s="1111"/>
      <c r="L271" s="1111"/>
      <c r="M271" s="1123"/>
      <c r="N271" s="1113"/>
      <c r="O271" s="1094"/>
      <c r="Y271" s="1125"/>
      <c r="AA271" s="1071"/>
      <c r="AB271" s="1121"/>
      <c r="AD271" s="1071"/>
      <c r="AE271" s="1121"/>
      <c r="AG271" s="1072"/>
      <c r="AM271" s="1032"/>
      <c r="AN271" s="1032"/>
      <c r="AO271" s="1032"/>
      <c r="AP271" s="1032"/>
      <c r="AQ271" s="1032"/>
      <c r="AR271" s="1032"/>
      <c r="AS271" s="1032"/>
      <c r="AT271" s="1032"/>
      <c r="AU271" s="1032"/>
      <c r="AV271" s="1032"/>
      <c r="AW271" s="1032"/>
      <c r="AX271" s="1032"/>
      <c r="AY271" s="1032"/>
      <c r="AZ271" s="1032"/>
    </row>
    <row r="272" spans="1:52">
      <c r="A272" s="1122"/>
      <c r="B272" s="1122"/>
      <c r="C272" s="1122"/>
      <c r="D272" s="1122"/>
      <c r="E272" s="1122"/>
      <c r="F272" s="1122"/>
      <c r="G272" s="1122"/>
      <c r="H272" s="1122"/>
      <c r="I272" s="1116"/>
      <c r="J272" s="1138"/>
      <c r="K272" s="1111"/>
      <c r="L272" s="1111"/>
      <c r="M272" s="1123"/>
      <c r="N272" s="1113"/>
      <c r="O272" s="1094"/>
      <c r="Y272" s="1125"/>
      <c r="AA272" s="1071"/>
      <c r="AB272" s="1121"/>
      <c r="AD272" s="1071"/>
      <c r="AE272" s="1121"/>
      <c r="AG272" s="1072"/>
      <c r="AM272" s="1032"/>
      <c r="AN272" s="1032"/>
      <c r="AO272" s="1032"/>
      <c r="AP272" s="1032"/>
      <c r="AQ272" s="1032"/>
      <c r="AR272" s="1032"/>
      <c r="AS272" s="1032"/>
      <c r="AT272" s="1032"/>
      <c r="AU272" s="1032"/>
      <c r="AV272" s="1032"/>
      <c r="AW272" s="1032"/>
      <c r="AX272" s="1032"/>
      <c r="AY272" s="1032"/>
      <c r="AZ272" s="1032"/>
    </row>
    <row r="273" spans="1:52">
      <c r="A273" s="1109"/>
      <c r="B273" s="1109"/>
      <c r="C273" s="1109"/>
      <c r="D273" s="1109"/>
      <c r="E273" s="1109"/>
      <c r="F273" s="1109"/>
      <c r="G273" s="1109"/>
      <c r="H273" s="1109"/>
      <c r="I273" s="1110"/>
      <c r="J273" s="1134"/>
      <c r="K273" s="1111"/>
      <c r="L273" s="1111"/>
      <c r="M273" s="1112"/>
      <c r="N273" s="1113"/>
      <c r="O273" s="1094"/>
      <c r="AA273" s="1071"/>
      <c r="AB273" s="1121"/>
      <c r="AD273" s="1071"/>
      <c r="AE273" s="1121"/>
      <c r="AG273" s="1072"/>
      <c r="AM273" s="1032"/>
      <c r="AN273" s="1032"/>
      <c r="AO273" s="1032"/>
      <c r="AP273" s="1032"/>
      <c r="AQ273" s="1032"/>
      <c r="AR273" s="1032"/>
      <c r="AS273" s="1032"/>
      <c r="AT273" s="1032"/>
      <c r="AU273" s="1032"/>
      <c r="AV273" s="1032"/>
      <c r="AW273" s="1032"/>
      <c r="AX273" s="1032"/>
      <c r="AY273" s="1032"/>
      <c r="AZ273" s="1032"/>
    </row>
    <row r="274" spans="1:52">
      <c r="A274" s="1122"/>
      <c r="B274" s="1122"/>
      <c r="C274" s="1122"/>
      <c r="D274" s="1122"/>
      <c r="E274" s="1122"/>
      <c r="F274" s="1122"/>
      <c r="G274" s="1122"/>
      <c r="H274" s="1122"/>
      <c r="I274" s="1116"/>
      <c r="J274" s="1139"/>
      <c r="K274" s="1111"/>
      <c r="L274" s="1111"/>
      <c r="M274" s="1112"/>
      <c r="N274" s="1113"/>
      <c r="O274" s="1094"/>
      <c r="AA274" s="1071"/>
      <c r="AB274" s="1121"/>
      <c r="AD274" s="1071"/>
      <c r="AE274" s="1121"/>
      <c r="AG274" s="1072"/>
      <c r="AM274" s="1032"/>
      <c r="AN274" s="1032"/>
      <c r="AO274" s="1032"/>
      <c r="AP274" s="1032"/>
      <c r="AQ274" s="1032"/>
      <c r="AR274" s="1032"/>
      <c r="AS274" s="1032"/>
      <c r="AT274" s="1032"/>
      <c r="AU274" s="1032"/>
      <c r="AV274" s="1032"/>
      <c r="AW274" s="1032"/>
      <c r="AX274" s="1032"/>
      <c r="AY274" s="1032"/>
      <c r="AZ274" s="1032"/>
    </row>
    <row r="275" spans="1:52">
      <c r="A275" s="1115"/>
      <c r="B275" s="1115"/>
      <c r="C275" s="1115"/>
      <c r="D275" s="1115"/>
      <c r="E275" s="1115"/>
      <c r="F275" s="1115"/>
      <c r="G275" s="1115"/>
      <c r="H275" s="1115"/>
      <c r="I275" s="1116"/>
      <c r="J275" s="1135"/>
      <c r="K275" s="1111"/>
      <c r="L275" s="1111"/>
      <c r="M275" s="1112"/>
      <c r="N275" s="1113"/>
      <c r="O275" s="1094"/>
      <c r="AA275" s="1071"/>
      <c r="AB275" s="1121"/>
      <c r="AD275" s="1071"/>
      <c r="AE275" s="1121"/>
      <c r="AG275" s="1072"/>
      <c r="AM275" s="1032"/>
      <c r="AN275" s="1032"/>
      <c r="AO275" s="1032"/>
      <c r="AP275" s="1032"/>
      <c r="AQ275" s="1032"/>
      <c r="AR275" s="1032"/>
      <c r="AS275" s="1032"/>
      <c r="AT275" s="1032"/>
      <c r="AU275" s="1032"/>
      <c r="AV275" s="1032"/>
      <c r="AW275" s="1032"/>
      <c r="AX275" s="1032"/>
      <c r="AY275" s="1032"/>
      <c r="AZ275" s="1032"/>
    </row>
    <row r="276" spans="1:52">
      <c r="A276" s="1122"/>
      <c r="B276" s="1122"/>
      <c r="C276" s="1122"/>
      <c r="D276" s="1122"/>
      <c r="E276" s="1122"/>
      <c r="F276" s="1122"/>
      <c r="G276" s="1122"/>
      <c r="H276" s="1122"/>
      <c r="I276" s="1116"/>
      <c r="J276" s="1138"/>
      <c r="K276" s="1111"/>
      <c r="L276" s="1111"/>
      <c r="M276" s="1123"/>
      <c r="N276" s="1113"/>
      <c r="O276" s="1094"/>
      <c r="AA276" s="1071"/>
      <c r="AB276" s="1121"/>
      <c r="AD276" s="1071"/>
      <c r="AE276" s="1121"/>
      <c r="AG276" s="1072"/>
      <c r="AM276" s="1032"/>
      <c r="AN276" s="1032"/>
      <c r="AO276" s="1032"/>
      <c r="AP276" s="1032"/>
      <c r="AQ276" s="1032"/>
      <c r="AR276" s="1032"/>
      <c r="AS276" s="1032"/>
      <c r="AT276" s="1032"/>
      <c r="AU276" s="1032"/>
      <c r="AV276" s="1032"/>
      <c r="AW276" s="1032"/>
      <c r="AX276" s="1032"/>
      <c r="AY276" s="1032"/>
      <c r="AZ276" s="1032"/>
    </row>
    <row r="277" spans="1:52">
      <c r="A277" s="1109"/>
      <c r="B277" s="1109"/>
      <c r="C277" s="1109"/>
      <c r="D277" s="1109"/>
      <c r="E277" s="1109"/>
      <c r="F277" s="1109"/>
      <c r="G277" s="1109"/>
      <c r="H277" s="1109"/>
      <c r="I277" s="1110"/>
      <c r="J277" s="1134"/>
      <c r="K277" s="1111"/>
      <c r="L277" s="1111"/>
      <c r="M277" s="1112"/>
      <c r="N277" s="1113"/>
      <c r="O277" s="1094"/>
      <c r="AA277" s="1071"/>
      <c r="AB277" s="1126"/>
      <c r="AD277" s="1071"/>
      <c r="AE277" s="1126"/>
      <c r="AG277" s="1072"/>
      <c r="AM277" s="1032"/>
      <c r="AN277" s="1032"/>
      <c r="AO277" s="1032"/>
      <c r="AP277" s="1032"/>
      <c r="AQ277" s="1032"/>
      <c r="AR277" s="1032"/>
      <c r="AS277" s="1032"/>
      <c r="AT277" s="1032"/>
      <c r="AU277" s="1032"/>
      <c r="AV277" s="1032"/>
      <c r="AW277" s="1032"/>
      <c r="AX277" s="1032"/>
      <c r="AY277" s="1032"/>
      <c r="AZ277" s="1032"/>
    </row>
    <row r="278" spans="1:52">
      <c r="A278" s="1115"/>
      <c r="B278" s="1115"/>
      <c r="C278" s="1115"/>
      <c r="D278" s="1115"/>
      <c r="E278" s="1115"/>
      <c r="F278" s="1115"/>
      <c r="G278" s="1115"/>
      <c r="H278" s="1115"/>
      <c r="I278" s="1116"/>
      <c r="J278" s="1135"/>
      <c r="K278" s="1111"/>
      <c r="L278" s="1111"/>
      <c r="M278" s="1123"/>
      <c r="N278" s="1113"/>
      <c r="O278" s="1273"/>
      <c r="AA278" s="1071"/>
      <c r="AB278" s="1126"/>
      <c r="AD278" s="1071"/>
      <c r="AE278" s="1126"/>
      <c r="AG278" s="1072"/>
      <c r="AM278" s="1032"/>
      <c r="AN278" s="1032"/>
      <c r="AO278" s="1032"/>
      <c r="AP278" s="1032"/>
      <c r="AQ278" s="1032"/>
      <c r="AR278" s="1032"/>
      <c r="AS278" s="1032"/>
      <c r="AT278" s="1032"/>
      <c r="AU278" s="1032"/>
      <c r="AV278" s="1032"/>
      <c r="AW278" s="1032"/>
      <c r="AX278" s="1032"/>
      <c r="AY278" s="1032"/>
      <c r="AZ278" s="1032"/>
    </row>
    <row r="279" spans="1:52">
      <c r="A279" s="1115"/>
      <c r="B279" s="1115"/>
      <c r="C279" s="1115"/>
      <c r="D279" s="1115"/>
      <c r="E279" s="1115"/>
      <c r="F279" s="1115"/>
      <c r="G279" s="1115"/>
      <c r="H279" s="1115"/>
      <c r="I279" s="1116"/>
      <c r="J279" s="1135"/>
      <c r="K279" s="1122"/>
      <c r="L279" s="1111"/>
      <c r="M279" s="1123"/>
      <c r="N279" s="1113"/>
      <c r="O279" s="1094"/>
      <c r="AA279" s="1071"/>
      <c r="AB279" s="1121"/>
      <c r="AD279" s="1071"/>
      <c r="AE279" s="1121"/>
      <c r="AG279" s="1072"/>
      <c r="AM279" s="1032"/>
      <c r="AN279" s="1032"/>
      <c r="AO279" s="1032"/>
      <c r="AP279" s="1032"/>
      <c r="AQ279" s="1032"/>
      <c r="AR279" s="1032"/>
      <c r="AS279" s="1032"/>
      <c r="AT279" s="1032"/>
      <c r="AU279" s="1032"/>
      <c r="AV279" s="1032"/>
      <c r="AW279" s="1032"/>
      <c r="AX279" s="1032"/>
      <c r="AY279" s="1032"/>
      <c r="AZ279" s="1032"/>
    </row>
    <row r="280" spans="1:52">
      <c r="A280" s="1122"/>
      <c r="B280" s="1122"/>
      <c r="C280" s="1122"/>
      <c r="D280" s="1122"/>
      <c r="E280" s="1122"/>
      <c r="F280" s="1122"/>
      <c r="G280" s="1122"/>
      <c r="H280" s="1122"/>
      <c r="I280" s="1116"/>
      <c r="J280" s="1135"/>
      <c r="K280" s="1122"/>
      <c r="L280" s="1111"/>
      <c r="M280" s="1123"/>
      <c r="N280" s="1113"/>
      <c r="O280" s="1094"/>
      <c r="AA280" s="1071"/>
      <c r="AB280" s="1121"/>
      <c r="AD280" s="1071"/>
      <c r="AE280" s="1121"/>
      <c r="AG280" s="1072"/>
      <c r="AM280" s="1032"/>
      <c r="AN280" s="1032"/>
      <c r="AO280" s="1032"/>
      <c r="AP280" s="1032"/>
      <c r="AQ280" s="1032"/>
      <c r="AR280" s="1032"/>
      <c r="AS280" s="1032"/>
      <c r="AT280" s="1032"/>
      <c r="AU280" s="1032"/>
      <c r="AV280" s="1032"/>
      <c r="AW280" s="1032"/>
      <c r="AX280" s="1032"/>
      <c r="AY280" s="1032"/>
      <c r="AZ280" s="1032"/>
    </row>
    <row r="281" spans="1:52">
      <c r="A281" s="1122"/>
      <c r="B281" s="1122"/>
      <c r="C281" s="1122"/>
      <c r="D281" s="1122"/>
      <c r="E281" s="1122"/>
      <c r="F281" s="1122"/>
      <c r="G281" s="1122"/>
      <c r="H281" s="1122"/>
      <c r="I281" s="1116"/>
      <c r="J281" s="1135"/>
      <c r="K281" s="1122"/>
      <c r="L281" s="1111"/>
      <c r="M281" s="1123"/>
      <c r="N281" s="1113"/>
      <c r="O281" s="1094"/>
      <c r="AA281" s="1071"/>
      <c r="AB281" s="1121"/>
      <c r="AD281" s="1071"/>
      <c r="AE281" s="1121"/>
      <c r="AG281" s="1072"/>
      <c r="AM281" s="1032"/>
      <c r="AN281" s="1032"/>
      <c r="AO281" s="1032"/>
      <c r="AP281" s="1032"/>
      <c r="AQ281" s="1032"/>
      <c r="AR281" s="1032"/>
      <c r="AS281" s="1032"/>
      <c r="AT281" s="1032"/>
      <c r="AU281" s="1032"/>
      <c r="AV281" s="1032"/>
      <c r="AW281" s="1032"/>
      <c r="AX281" s="1032"/>
      <c r="AY281" s="1032"/>
      <c r="AZ281" s="1032"/>
    </row>
    <row r="282" spans="1:52">
      <c r="A282" s="1122"/>
      <c r="B282" s="1122"/>
      <c r="C282" s="1122"/>
      <c r="D282" s="1122"/>
      <c r="E282" s="1122"/>
      <c r="F282" s="1122"/>
      <c r="G282" s="1122"/>
      <c r="H282" s="1122"/>
      <c r="I282" s="1116"/>
      <c r="J282" s="1135"/>
      <c r="K282" s="1122"/>
      <c r="L282" s="1111"/>
      <c r="M282" s="1123"/>
      <c r="N282" s="1113"/>
      <c r="O282" s="1094"/>
      <c r="AA282" s="1071"/>
      <c r="AB282" s="1121"/>
      <c r="AD282" s="1071"/>
      <c r="AE282" s="1121"/>
      <c r="AG282" s="1072"/>
      <c r="AM282" s="1032"/>
      <c r="AN282" s="1032"/>
      <c r="AO282" s="1032"/>
      <c r="AP282" s="1032"/>
      <c r="AQ282" s="1032"/>
      <c r="AR282" s="1032"/>
      <c r="AS282" s="1032"/>
      <c r="AT282" s="1032"/>
      <c r="AU282" s="1032"/>
      <c r="AV282" s="1032"/>
      <c r="AW282" s="1032"/>
      <c r="AX282" s="1032"/>
      <c r="AY282" s="1032"/>
      <c r="AZ282" s="1032"/>
    </row>
    <row r="283" spans="1:52">
      <c r="A283" s="1122"/>
      <c r="B283" s="1122"/>
      <c r="C283" s="1122"/>
      <c r="D283" s="1122"/>
      <c r="E283" s="1122"/>
      <c r="F283" s="1122"/>
      <c r="G283" s="1122"/>
      <c r="H283" s="1122"/>
      <c r="I283" s="1116"/>
      <c r="J283" s="1135"/>
      <c r="K283" s="1122"/>
      <c r="L283" s="1111"/>
      <c r="M283" s="1123"/>
      <c r="N283" s="1113"/>
      <c r="O283" s="1094"/>
      <c r="AA283" s="1071"/>
      <c r="AB283" s="1121"/>
      <c r="AD283" s="1071"/>
      <c r="AE283" s="1121"/>
      <c r="AG283" s="1072"/>
      <c r="AM283" s="1032"/>
      <c r="AN283" s="1032"/>
      <c r="AO283" s="1032"/>
      <c r="AP283" s="1032"/>
      <c r="AQ283" s="1032"/>
      <c r="AR283" s="1032"/>
      <c r="AS283" s="1032"/>
      <c r="AT283" s="1032"/>
      <c r="AU283" s="1032"/>
      <c r="AV283" s="1032"/>
      <c r="AW283" s="1032"/>
      <c r="AX283" s="1032"/>
      <c r="AY283" s="1032"/>
      <c r="AZ283" s="1032"/>
    </row>
    <row r="284" spans="1:52">
      <c r="A284" s="1122"/>
      <c r="B284" s="1122"/>
      <c r="C284" s="1122"/>
      <c r="D284" s="1122"/>
      <c r="E284" s="1122"/>
      <c r="F284" s="1122"/>
      <c r="G284" s="1122"/>
      <c r="H284" s="1122"/>
      <c r="I284" s="1116"/>
      <c r="J284" s="1135"/>
      <c r="K284" s="1122"/>
      <c r="L284" s="1111"/>
      <c r="M284" s="1123"/>
      <c r="N284" s="1113"/>
      <c r="O284" s="1094"/>
      <c r="AA284" s="1071"/>
      <c r="AB284" s="1121"/>
      <c r="AD284" s="1071"/>
      <c r="AE284" s="1121"/>
      <c r="AG284" s="1072"/>
      <c r="AM284" s="1032"/>
      <c r="AN284" s="1032"/>
      <c r="AO284" s="1032"/>
      <c r="AP284" s="1032"/>
      <c r="AQ284" s="1032"/>
      <c r="AR284" s="1032"/>
      <c r="AS284" s="1032"/>
      <c r="AT284" s="1032"/>
      <c r="AU284" s="1032"/>
      <c r="AV284" s="1032"/>
      <c r="AW284" s="1032"/>
      <c r="AX284" s="1032"/>
      <c r="AY284" s="1032"/>
      <c r="AZ284" s="1032"/>
    </row>
    <row r="285" spans="1:52">
      <c r="A285" s="1122"/>
      <c r="B285" s="1122"/>
      <c r="C285" s="1122"/>
      <c r="D285" s="1122"/>
      <c r="E285" s="1122"/>
      <c r="F285" s="1122"/>
      <c r="G285" s="1122"/>
      <c r="H285" s="1122"/>
      <c r="I285" s="1116"/>
      <c r="J285" s="1135"/>
      <c r="K285" s="1122"/>
      <c r="L285" s="1111"/>
      <c r="M285" s="1123"/>
      <c r="N285" s="1113"/>
      <c r="O285" s="1094"/>
      <c r="AA285" s="1071"/>
      <c r="AB285" s="1121"/>
      <c r="AD285" s="1071"/>
      <c r="AE285" s="1121"/>
      <c r="AG285" s="1072"/>
      <c r="AM285" s="1032"/>
      <c r="AN285" s="1032"/>
      <c r="AO285" s="1032"/>
      <c r="AP285" s="1032"/>
      <c r="AQ285" s="1032"/>
      <c r="AR285" s="1032"/>
      <c r="AS285" s="1032"/>
      <c r="AT285" s="1032"/>
      <c r="AU285" s="1032"/>
      <c r="AV285" s="1032"/>
      <c r="AW285" s="1032"/>
      <c r="AX285" s="1032"/>
      <c r="AY285" s="1032"/>
      <c r="AZ285" s="1032"/>
    </row>
    <row r="286" spans="1:52">
      <c r="A286" s="1109"/>
      <c r="B286" s="1109"/>
      <c r="C286" s="1109"/>
      <c r="D286" s="1109"/>
      <c r="E286" s="1109"/>
      <c r="F286" s="1109"/>
      <c r="G286" s="1109"/>
      <c r="H286" s="1109"/>
      <c r="I286" s="1110"/>
      <c r="J286" s="1134"/>
      <c r="K286" s="1111"/>
      <c r="L286" s="1111"/>
      <c r="M286" s="1112"/>
      <c r="N286" s="1113"/>
      <c r="O286" s="1094"/>
      <c r="AA286" s="1071"/>
      <c r="AB286" s="1126"/>
      <c r="AD286" s="1071"/>
      <c r="AE286" s="1126"/>
      <c r="AG286" s="1072"/>
      <c r="AM286" s="1032"/>
      <c r="AN286" s="1032"/>
      <c r="AO286" s="1032"/>
      <c r="AP286" s="1032"/>
      <c r="AQ286" s="1032"/>
      <c r="AR286" s="1032"/>
      <c r="AS286" s="1032"/>
      <c r="AT286" s="1032"/>
      <c r="AU286" s="1032"/>
      <c r="AV286" s="1032"/>
      <c r="AW286" s="1032"/>
      <c r="AX286" s="1032"/>
      <c r="AY286" s="1032"/>
      <c r="AZ286" s="1032"/>
    </row>
    <row r="287" spans="1:52">
      <c r="A287" s="1115"/>
      <c r="B287" s="1115"/>
      <c r="C287" s="1115"/>
      <c r="D287" s="1115"/>
      <c r="E287" s="1115"/>
      <c r="F287" s="1115"/>
      <c r="G287" s="1115"/>
      <c r="H287" s="1115"/>
      <c r="I287" s="1116"/>
      <c r="J287" s="1136"/>
      <c r="K287" s="1111"/>
      <c r="L287" s="1111"/>
      <c r="M287" s="1123"/>
      <c r="N287" s="1113"/>
      <c r="O287" s="1273"/>
      <c r="AA287" s="1071"/>
      <c r="AB287" s="1126"/>
      <c r="AD287" s="1071"/>
      <c r="AE287" s="1126"/>
      <c r="AG287" s="1072"/>
      <c r="AM287" s="1032"/>
      <c r="AN287" s="1032"/>
      <c r="AO287" s="1032"/>
      <c r="AP287" s="1032"/>
      <c r="AQ287" s="1032"/>
      <c r="AR287" s="1032"/>
      <c r="AS287" s="1032"/>
      <c r="AT287" s="1032"/>
      <c r="AU287" s="1032"/>
      <c r="AV287" s="1032"/>
      <c r="AW287" s="1032"/>
      <c r="AX287" s="1032"/>
      <c r="AY287" s="1032"/>
      <c r="AZ287" s="1032"/>
    </row>
    <row r="288" spans="1:52">
      <c r="A288" s="1115"/>
      <c r="B288" s="1115"/>
      <c r="C288" s="1115"/>
      <c r="D288" s="1115"/>
      <c r="E288" s="1115"/>
      <c r="F288" s="1115"/>
      <c r="G288" s="1115"/>
      <c r="H288" s="1115"/>
      <c r="I288" s="1116"/>
      <c r="J288" s="1135"/>
      <c r="K288" s="1122"/>
      <c r="L288" s="1111"/>
      <c r="M288" s="1123"/>
      <c r="N288" s="1113"/>
      <c r="O288" s="1094"/>
      <c r="AA288" s="1071"/>
      <c r="AB288" s="1121"/>
      <c r="AD288" s="1071"/>
      <c r="AE288" s="1121"/>
      <c r="AG288" s="1072"/>
      <c r="AM288" s="1032"/>
      <c r="AN288" s="1032"/>
      <c r="AO288" s="1032"/>
      <c r="AP288" s="1032"/>
      <c r="AQ288" s="1032"/>
      <c r="AR288" s="1032"/>
      <c r="AS288" s="1032"/>
      <c r="AT288" s="1032"/>
      <c r="AU288" s="1032"/>
      <c r="AV288" s="1032"/>
      <c r="AW288" s="1032"/>
      <c r="AX288" s="1032"/>
      <c r="AY288" s="1032"/>
      <c r="AZ288" s="1032"/>
    </row>
    <row r="289" spans="1:52">
      <c r="A289" s="1115"/>
      <c r="B289" s="1115"/>
      <c r="C289" s="1115"/>
      <c r="D289" s="1115"/>
      <c r="E289" s="1115"/>
      <c r="F289" s="1115"/>
      <c r="G289" s="1115"/>
      <c r="H289" s="1115"/>
      <c r="I289" s="1116"/>
      <c r="J289" s="1134"/>
      <c r="K289" s="1111"/>
      <c r="L289" s="1111"/>
      <c r="M289" s="1112"/>
      <c r="N289" s="1113"/>
      <c r="O289" s="1094"/>
      <c r="AA289" s="1071"/>
      <c r="AB289" s="1121"/>
      <c r="AD289" s="1071"/>
      <c r="AE289" s="1121"/>
      <c r="AG289" s="1072"/>
      <c r="AM289" s="1032"/>
      <c r="AN289" s="1032"/>
      <c r="AO289" s="1032"/>
      <c r="AP289" s="1032"/>
      <c r="AQ289" s="1032"/>
      <c r="AR289" s="1032"/>
      <c r="AS289" s="1032"/>
      <c r="AT289" s="1032"/>
      <c r="AU289" s="1032"/>
      <c r="AV289" s="1032"/>
      <c r="AW289" s="1032"/>
      <c r="AX289" s="1032"/>
      <c r="AY289" s="1032"/>
      <c r="AZ289" s="1032"/>
    </row>
    <row r="290" spans="1:52">
      <c r="A290" s="1109"/>
      <c r="B290" s="1109"/>
      <c r="C290" s="1109"/>
      <c r="D290" s="1109"/>
      <c r="E290" s="1109"/>
      <c r="F290" s="1109"/>
      <c r="G290" s="1109"/>
      <c r="H290" s="1109"/>
      <c r="I290" s="1110"/>
      <c r="J290" s="1140"/>
      <c r="K290" s="1122"/>
      <c r="L290" s="1111"/>
      <c r="M290" s="1113"/>
      <c r="N290" s="1113"/>
      <c r="O290" s="1094"/>
      <c r="AA290" s="1071"/>
      <c r="AB290" s="1121"/>
      <c r="AD290" s="1071"/>
      <c r="AE290" s="1121"/>
      <c r="AG290" s="1072"/>
      <c r="AM290" s="1032"/>
      <c r="AN290" s="1032"/>
      <c r="AO290" s="1032"/>
      <c r="AP290" s="1032"/>
      <c r="AQ290" s="1032"/>
      <c r="AR290" s="1032"/>
      <c r="AS290" s="1032"/>
      <c r="AT290" s="1032"/>
      <c r="AU290" s="1032"/>
      <c r="AV290" s="1032"/>
      <c r="AW290" s="1032"/>
      <c r="AX290" s="1032"/>
      <c r="AY290" s="1032"/>
      <c r="AZ290" s="1032"/>
    </row>
    <row r="291" spans="1:52">
      <c r="A291" s="1109"/>
      <c r="B291" s="1109"/>
      <c r="C291" s="1109"/>
      <c r="D291" s="1109"/>
      <c r="E291" s="1109"/>
      <c r="F291" s="1109"/>
      <c r="G291" s="1109"/>
      <c r="H291" s="1109"/>
      <c r="I291" s="1110"/>
      <c r="J291" s="1140"/>
      <c r="K291" s="1122"/>
      <c r="L291" s="1111"/>
      <c r="M291" s="1112"/>
      <c r="N291" s="1113"/>
      <c r="O291" s="1094"/>
      <c r="AA291" s="1071"/>
      <c r="AB291" s="1121"/>
      <c r="AD291" s="1071"/>
      <c r="AE291" s="1121"/>
      <c r="AG291" s="1072"/>
      <c r="AM291" s="1032"/>
      <c r="AN291" s="1032"/>
      <c r="AO291" s="1032"/>
      <c r="AP291" s="1032"/>
      <c r="AQ291" s="1032"/>
      <c r="AR291" s="1032"/>
      <c r="AS291" s="1032"/>
      <c r="AT291" s="1032"/>
      <c r="AU291" s="1032"/>
      <c r="AV291" s="1032"/>
      <c r="AW291" s="1032"/>
      <c r="AX291" s="1032"/>
      <c r="AY291" s="1032"/>
      <c r="AZ291" s="1032"/>
    </row>
    <row r="292" spans="1:52">
      <c r="A292" s="1109"/>
      <c r="B292" s="1109"/>
      <c r="C292" s="1109"/>
      <c r="D292" s="1109"/>
      <c r="E292" s="1109"/>
      <c r="F292" s="1109"/>
      <c r="G292" s="1109"/>
      <c r="H292" s="1109"/>
      <c r="I292" s="1110"/>
      <c r="J292" s="1140"/>
      <c r="K292" s="1122"/>
      <c r="L292" s="1111"/>
      <c r="M292" s="1113"/>
      <c r="N292" s="1113"/>
      <c r="O292" s="1094"/>
      <c r="AA292" s="1071"/>
      <c r="AB292" s="1121"/>
      <c r="AD292" s="1071"/>
      <c r="AE292" s="1121"/>
      <c r="AG292" s="1072"/>
      <c r="AM292" s="1032"/>
      <c r="AN292" s="1032"/>
      <c r="AO292" s="1032"/>
      <c r="AP292" s="1032"/>
      <c r="AQ292" s="1032"/>
      <c r="AR292" s="1032"/>
      <c r="AS292" s="1032"/>
      <c r="AT292" s="1032"/>
      <c r="AU292" s="1032"/>
      <c r="AV292" s="1032"/>
      <c r="AW292" s="1032"/>
      <c r="AX292" s="1032"/>
      <c r="AY292" s="1032"/>
      <c r="AZ292" s="1032"/>
    </row>
    <row r="293" spans="1:52">
      <c r="A293" s="1109"/>
      <c r="B293" s="1109"/>
      <c r="C293" s="1109"/>
      <c r="D293" s="1109"/>
      <c r="E293" s="1109"/>
      <c r="F293" s="1109"/>
      <c r="G293" s="1109"/>
      <c r="H293" s="1109"/>
      <c r="I293" s="1110"/>
      <c r="J293" s="1140"/>
      <c r="K293" s="1122"/>
      <c r="L293" s="1111"/>
      <c r="M293" s="1113"/>
      <c r="N293" s="1113"/>
      <c r="O293" s="1094"/>
      <c r="AA293" s="1071"/>
      <c r="AB293" s="1121"/>
      <c r="AD293" s="1071"/>
      <c r="AE293" s="1121"/>
      <c r="AG293" s="1072"/>
      <c r="AM293" s="1032"/>
      <c r="AN293" s="1032"/>
      <c r="AO293" s="1032"/>
      <c r="AP293" s="1032"/>
      <c r="AQ293" s="1032"/>
      <c r="AR293" s="1032"/>
      <c r="AS293" s="1032"/>
      <c r="AT293" s="1032"/>
      <c r="AU293" s="1032"/>
      <c r="AV293" s="1032"/>
      <c r="AW293" s="1032"/>
      <c r="AX293" s="1032"/>
      <c r="AY293" s="1032"/>
      <c r="AZ293" s="1032"/>
    </row>
    <row r="294" spans="1:52">
      <c r="A294" s="1109"/>
      <c r="B294" s="1109"/>
      <c r="C294" s="1109"/>
      <c r="D294" s="1109"/>
      <c r="E294" s="1109"/>
      <c r="F294" s="1109"/>
      <c r="G294" s="1109"/>
      <c r="H294" s="1109"/>
      <c r="I294" s="1110"/>
      <c r="J294" s="1135"/>
      <c r="K294" s="1122"/>
      <c r="L294" s="1111"/>
      <c r="M294" s="1113"/>
      <c r="N294" s="1113"/>
      <c r="O294" s="1094"/>
      <c r="AA294" s="1071"/>
      <c r="AB294" s="1121"/>
      <c r="AD294" s="1071"/>
      <c r="AE294" s="1121"/>
      <c r="AG294" s="1072"/>
      <c r="AM294" s="1032"/>
      <c r="AN294" s="1032"/>
      <c r="AO294" s="1032"/>
      <c r="AP294" s="1032"/>
      <c r="AQ294" s="1032"/>
      <c r="AR294" s="1032"/>
      <c r="AS294" s="1032"/>
      <c r="AT294" s="1032"/>
      <c r="AU294" s="1032"/>
      <c r="AV294" s="1032"/>
      <c r="AW294" s="1032"/>
      <c r="AX294" s="1032"/>
      <c r="AY294" s="1032"/>
      <c r="AZ294" s="1032"/>
    </row>
    <row r="295" spans="1:52">
      <c r="A295" s="1109"/>
      <c r="B295" s="1109"/>
      <c r="C295" s="1109"/>
      <c r="D295" s="1109"/>
      <c r="E295" s="1109"/>
      <c r="F295" s="1109"/>
      <c r="G295" s="1109"/>
      <c r="H295" s="1109"/>
      <c r="I295" s="1110"/>
      <c r="J295" s="1135"/>
      <c r="K295" s="1122"/>
      <c r="L295" s="1111"/>
      <c r="M295" s="1113"/>
      <c r="N295" s="1113"/>
      <c r="O295" s="1094"/>
      <c r="AA295" s="1071"/>
      <c r="AB295" s="1121"/>
      <c r="AD295" s="1071"/>
      <c r="AE295" s="1121"/>
      <c r="AG295" s="1072"/>
      <c r="AM295" s="1032"/>
      <c r="AN295" s="1032"/>
      <c r="AO295" s="1032"/>
      <c r="AP295" s="1032"/>
      <c r="AQ295" s="1032"/>
      <c r="AR295" s="1032"/>
      <c r="AS295" s="1032"/>
      <c r="AT295" s="1032"/>
      <c r="AU295" s="1032"/>
      <c r="AV295" s="1032"/>
      <c r="AW295" s="1032"/>
      <c r="AX295" s="1032"/>
      <c r="AY295" s="1032"/>
      <c r="AZ295" s="1032"/>
    </row>
    <row r="296" spans="1:52">
      <c r="A296" s="1109"/>
      <c r="B296" s="1109"/>
      <c r="C296" s="1109"/>
      <c r="D296" s="1109"/>
      <c r="E296" s="1109"/>
      <c r="F296" s="1109"/>
      <c r="G296" s="1109"/>
      <c r="H296" s="1109"/>
      <c r="I296" s="1110"/>
      <c r="J296" s="1134"/>
      <c r="K296" s="1111"/>
      <c r="L296" s="1111"/>
      <c r="M296" s="1112"/>
      <c r="N296" s="1113"/>
      <c r="O296" s="1094"/>
      <c r="AA296" s="1071"/>
      <c r="AB296" s="1121"/>
      <c r="AD296" s="1071"/>
      <c r="AE296" s="1121"/>
      <c r="AG296" s="1072"/>
      <c r="AM296" s="1032"/>
      <c r="AN296" s="1032"/>
      <c r="AO296" s="1032"/>
      <c r="AP296" s="1032"/>
      <c r="AQ296" s="1032"/>
      <c r="AR296" s="1032"/>
      <c r="AS296" s="1032"/>
      <c r="AT296" s="1032"/>
      <c r="AU296" s="1032"/>
      <c r="AV296" s="1032"/>
      <c r="AW296" s="1032"/>
      <c r="AX296" s="1032"/>
      <c r="AY296" s="1032"/>
      <c r="AZ296" s="1032"/>
    </row>
    <row r="297" spans="1:52">
      <c r="A297" s="1115"/>
      <c r="B297" s="1115"/>
      <c r="C297" s="1115"/>
      <c r="D297" s="1115"/>
      <c r="E297" s="1115"/>
      <c r="F297" s="1115"/>
      <c r="G297" s="1115"/>
      <c r="H297" s="1115"/>
      <c r="I297" s="1116"/>
      <c r="J297" s="1140"/>
      <c r="K297" s="1122"/>
      <c r="L297" s="1122"/>
      <c r="M297" s="1113"/>
      <c r="N297" s="1113"/>
      <c r="O297" s="1094"/>
      <c r="AA297" s="1071"/>
      <c r="AB297" s="1121"/>
      <c r="AD297" s="1071"/>
      <c r="AE297" s="1121"/>
      <c r="AG297" s="1072"/>
      <c r="AM297" s="1032"/>
      <c r="AN297" s="1032"/>
      <c r="AO297" s="1032"/>
      <c r="AP297" s="1032"/>
      <c r="AQ297" s="1032"/>
      <c r="AR297" s="1032"/>
      <c r="AS297" s="1032"/>
      <c r="AT297" s="1032"/>
      <c r="AU297" s="1032"/>
      <c r="AV297" s="1032"/>
      <c r="AW297" s="1032"/>
      <c r="AX297" s="1032"/>
      <c r="AY297" s="1032"/>
      <c r="AZ297" s="1032"/>
    </row>
    <row r="298" spans="1:52">
      <c r="A298" s="1115"/>
      <c r="B298" s="1115"/>
      <c r="C298" s="1115"/>
      <c r="D298" s="1115"/>
      <c r="E298" s="1115"/>
      <c r="F298" s="1115"/>
      <c r="G298" s="1115"/>
      <c r="H298" s="1115"/>
      <c r="I298" s="1116"/>
      <c r="J298" s="1140"/>
      <c r="K298" s="1122"/>
      <c r="L298" s="1122"/>
      <c r="M298" s="1113"/>
      <c r="N298" s="1113"/>
      <c r="O298" s="1094"/>
      <c r="AA298" s="1071"/>
      <c r="AB298" s="1121"/>
      <c r="AD298" s="1071"/>
      <c r="AE298" s="1121"/>
      <c r="AG298" s="1072"/>
      <c r="AM298" s="1032"/>
      <c r="AN298" s="1032"/>
      <c r="AO298" s="1032"/>
      <c r="AP298" s="1032"/>
      <c r="AQ298" s="1032"/>
      <c r="AR298" s="1032"/>
      <c r="AS298" s="1032"/>
      <c r="AT298" s="1032"/>
      <c r="AU298" s="1032"/>
      <c r="AV298" s="1032"/>
      <c r="AW298" s="1032"/>
      <c r="AX298" s="1032"/>
      <c r="AY298" s="1032"/>
      <c r="AZ298" s="1032"/>
    </row>
    <row r="299" spans="1:52">
      <c r="A299" s="1115"/>
      <c r="B299" s="1115"/>
      <c r="C299" s="1115"/>
      <c r="D299" s="1115"/>
      <c r="E299" s="1115"/>
      <c r="F299" s="1115"/>
      <c r="G299" s="1115"/>
      <c r="H299" s="1115"/>
      <c r="I299" s="1116"/>
      <c r="J299" s="1140"/>
      <c r="K299" s="1122"/>
      <c r="L299" s="1122"/>
      <c r="M299" s="1113"/>
      <c r="N299" s="1113"/>
      <c r="O299" s="1094"/>
      <c r="AA299" s="1071"/>
      <c r="AB299" s="1121"/>
      <c r="AD299" s="1071"/>
      <c r="AE299" s="1121"/>
      <c r="AG299" s="1072"/>
      <c r="AM299" s="1032"/>
      <c r="AN299" s="1032"/>
      <c r="AO299" s="1032"/>
      <c r="AP299" s="1032"/>
      <c r="AQ299" s="1032"/>
      <c r="AR299" s="1032"/>
      <c r="AS299" s="1032"/>
      <c r="AT299" s="1032"/>
      <c r="AU299" s="1032"/>
      <c r="AV299" s="1032"/>
      <c r="AW299" s="1032"/>
      <c r="AX299" s="1032"/>
      <c r="AY299" s="1032"/>
      <c r="AZ299" s="1032"/>
    </row>
    <row r="300" spans="1:52">
      <c r="A300" s="1115"/>
      <c r="B300" s="1115"/>
      <c r="C300" s="1115"/>
      <c r="D300" s="1115"/>
      <c r="E300" s="1115"/>
      <c r="F300" s="1115"/>
      <c r="G300" s="1115"/>
      <c r="H300" s="1115"/>
      <c r="I300" s="1116"/>
      <c r="J300" s="1140"/>
      <c r="K300" s="1122"/>
      <c r="L300" s="1122"/>
      <c r="M300" s="1113"/>
      <c r="N300" s="1113"/>
      <c r="O300" s="1094"/>
      <c r="AA300" s="1071"/>
      <c r="AB300" s="1121"/>
      <c r="AD300" s="1071"/>
      <c r="AE300" s="1121"/>
      <c r="AG300" s="1072"/>
      <c r="AM300" s="1032"/>
      <c r="AN300" s="1032"/>
      <c r="AO300" s="1032"/>
      <c r="AP300" s="1032"/>
      <c r="AQ300" s="1032"/>
      <c r="AR300" s="1032"/>
      <c r="AS300" s="1032"/>
      <c r="AT300" s="1032"/>
      <c r="AU300" s="1032"/>
      <c r="AV300" s="1032"/>
      <c r="AW300" s="1032"/>
      <c r="AX300" s="1032"/>
      <c r="AY300" s="1032"/>
      <c r="AZ300" s="1032"/>
    </row>
    <row r="301" spans="1:52">
      <c r="A301" s="1127"/>
      <c r="B301" s="1127"/>
      <c r="C301" s="1127"/>
      <c r="D301" s="1127"/>
      <c r="E301" s="1127"/>
      <c r="F301" s="1127"/>
      <c r="G301" s="1127"/>
      <c r="H301" s="1127"/>
      <c r="I301" s="1110"/>
      <c r="J301" s="1134"/>
      <c r="K301" s="1111"/>
      <c r="L301" s="1111"/>
      <c r="M301" s="1112"/>
      <c r="N301" s="1113"/>
      <c r="O301" s="1094"/>
      <c r="AA301" s="1071"/>
      <c r="AB301" s="1121"/>
      <c r="AD301" s="1071"/>
      <c r="AE301" s="1121"/>
      <c r="AG301" s="1072"/>
      <c r="AM301" s="1032"/>
      <c r="AN301" s="1032"/>
      <c r="AO301" s="1032"/>
      <c r="AP301" s="1032"/>
      <c r="AQ301" s="1032"/>
      <c r="AR301" s="1032"/>
      <c r="AS301" s="1032"/>
      <c r="AT301" s="1032"/>
      <c r="AU301" s="1032"/>
      <c r="AV301" s="1032"/>
      <c r="AW301" s="1032"/>
      <c r="AX301" s="1032"/>
      <c r="AY301" s="1032"/>
      <c r="AZ301" s="1032"/>
    </row>
    <row r="302" spans="1:52">
      <c r="A302" s="1128"/>
      <c r="B302" s="1128"/>
      <c r="C302" s="1128"/>
      <c r="D302" s="1128"/>
      <c r="E302" s="1128"/>
      <c r="F302" s="1128"/>
      <c r="G302" s="1128"/>
      <c r="H302" s="1128"/>
      <c r="I302" s="1129"/>
      <c r="J302" s="1140"/>
      <c r="K302" s="1128"/>
      <c r="L302" s="1128"/>
      <c r="M302" s="1113"/>
      <c r="N302" s="1113"/>
      <c r="O302" s="1094"/>
      <c r="AA302" s="1071"/>
      <c r="AB302" s="1121"/>
      <c r="AD302" s="1071"/>
      <c r="AE302" s="1121"/>
      <c r="AG302" s="1072"/>
      <c r="AM302" s="1032"/>
      <c r="AN302" s="1032"/>
      <c r="AO302" s="1032"/>
      <c r="AP302" s="1032"/>
      <c r="AQ302" s="1032"/>
      <c r="AR302" s="1032"/>
      <c r="AS302" s="1032"/>
      <c r="AT302" s="1032"/>
      <c r="AU302" s="1032"/>
      <c r="AV302" s="1032"/>
      <c r="AW302" s="1032"/>
      <c r="AX302" s="1032"/>
      <c r="AY302" s="1032"/>
      <c r="AZ302" s="1032"/>
    </row>
    <row r="303" spans="1:52">
      <c r="A303" s="1128"/>
      <c r="B303" s="1128"/>
      <c r="C303" s="1128"/>
      <c r="D303" s="1128"/>
      <c r="E303" s="1128"/>
      <c r="F303" s="1128"/>
      <c r="G303" s="1128"/>
      <c r="H303" s="1128"/>
      <c r="I303" s="1129"/>
      <c r="J303" s="1140"/>
      <c r="K303" s="1128"/>
      <c r="L303" s="1128"/>
      <c r="M303" s="1113"/>
      <c r="N303" s="1113"/>
      <c r="O303" s="1094"/>
      <c r="AA303" s="1071"/>
      <c r="AB303" s="1121"/>
      <c r="AD303" s="1071"/>
      <c r="AE303" s="1121"/>
      <c r="AG303" s="1072"/>
      <c r="AM303" s="1032"/>
      <c r="AN303" s="1032"/>
      <c r="AO303" s="1032"/>
      <c r="AP303" s="1032"/>
      <c r="AQ303" s="1032"/>
      <c r="AR303" s="1032"/>
      <c r="AS303" s="1032"/>
      <c r="AT303" s="1032"/>
      <c r="AU303" s="1032"/>
      <c r="AV303" s="1032"/>
      <c r="AW303" s="1032"/>
      <c r="AX303" s="1032"/>
      <c r="AY303" s="1032"/>
      <c r="AZ303" s="1032"/>
    </row>
    <row r="304" spans="1:52">
      <c r="A304" s="1128"/>
      <c r="B304" s="1128"/>
      <c r="C304" s="1128"/>
      <c r="D304" s="1128"/>
      <c r="E304" s="1128"/>
      <c r="F304" s="1128"/>
      <c r="G304" s="1128"/>
      <c r="H304" s="1128"/>
      <c r="I304" s="1129"/>
      <c r="J304" s="1140"/>
      <c r="K304" s="1128"/>
      <c r="L304" s="1128"/>
      <c r="M304" s="1113"/>
      <c r="N304" s="1113"/>
      <c r="O304" s="1094"/>
      <c r="AA304" s="1071"/>
      <c r="AB304" s="1121"/>
      <c r="AD304" s="1071"/>
      <c r="AE304" s="1121"/>
      <c r="AG304" s="1072"/>
      <c r="AM304" s="1032"/>
      <c r="AN304" s="1032"/>
      <c r="AO304" s="1032"/>
      <c r="AP304" s="1032"/>
      <c r="AQ304" s="1032"/>
      <c r="AR304" s="1032"/>
      <c r="AS304" s="1032"/>
      <c r="AT304" s="1032"/>
      <c r="AU304" s="1032"/>
      <c r="AV304" s="1032"/>
      <c r="AW304" s="1032"/>
      <c r="AX304" s="1032"/>
      <c r="AY304" s="1032"/>
      <c r="AZ304" s="1032"/>
    </row>
    <row r="305" spans="1:52">
      <c r="A305" s="1128"/>
      <c r="B305" s="1128"/>
      <c r="C305" s="1128"/>
      <c r="D305" s="1128"/>
      <c r="E305" s="1128"/>
      <c r="F305" s="1128"/>
      <c r="G305" s="1128"/>
      <c r="H305" s="1128"/>
      <c r="I305" s="1129"/>
      <c r="J305" s="1140"/>
      <c r="K305" s="1128"/>
      <c r="L305" s="1128"/>
      <c r="M305" s="1113"/>
      <c r="N305" s="1113"/>
      <c r="O305" s="1094"/>
      <c r="AA305" s="1071"/>
      <c r="AB305" s="1121"/>
      <c r="AD305" s="1071"/>
      <c r="AE305" s="1121"/>
      <c r="AG305" s="1072"/>
      <c r="AM305" s="1032"/>
      <c r="AN305" s="1032"/>
      <c r="AO305" s="1032"/>
      <c r="AP305" s="1032"/>
      <c r="AQ305" s="1032"/>
      <c r="AR305" s="1032"/>
      <c r="AS305" s="1032"/>
      <c r="AT305" s="1032"/>
      <c r="AU305" s="1032"/>
      <c r="AV305" s="1032"/>
      <c r="AW305" s="1032"/>
      <c r="AX305" s="1032"/>
      <c r="AY305" s="1032"/>
      <c r="AZ305" s="1032"/>
    </row>
    <row r="306" spans="1:52">
      <c r="A306" s="1128"/>
      <c r="B306" s="1128"/>
      <c r="C306" s="1128"/>
      <c r="D306" s="1128"/>
      <c r="E306" s="1128"/>
      <c r="F306" s="1128"/>
      <c r="G306" s="1128"/>
      <c r="H306" s="1128"/>
      <c r="I306" s="1129"/>
      <c r="J306" s="1140"/>
      <c r="K306" s="1128"/>
      <c r="L306" s="1128"/>
      <c r="M306" s="1113"/>
      <c r="N306" s="1113"/>
      <c r="O306" s="1094"/>
      <c r="AA306" s="1071"/>
      <c r="AB306" s="1121"/>
      <c r="AD306" s="1071"/>
      <c r="AE306" s="1121"/>
      <c r="AG306" s="1072"/>
      <c r="AM306" s="1032"/>
      <c r="AN306" s="1032"/>
      <c r="AO306" s="1032"/>
      <c r="AP306" s="1032"/>
      <c r="AQ306" s="1032"/>
      <c r="AR306" s="1032"/>
      <c r="AS306" s="1032"/>
      <c r="AT306" s="1032"/>
      <c r="AU306" s="1032"/>
      <c r="AV306" s="1032"/>
      <c r="AW306" s="1032"/>
      <c r="AX306" s="1032"/>
      <c r="AY306" s="1032"/>
      <c r="AZ306" s="1032"/>
    </row>
    <row r="307" spans="1:52">
      <c r="A307" s="1122"/>
      <c r="B307" s="1122"/>
      <c r="C307" s="1122"/>
      <c r="D307" s="1122"/>
      <c r="E307" s="1122"/>
      <c r="F307" s="1122"/>
      <c r="G307" s="1122"/>
      <c r="H307" s="1122"/>
      <c r="I307" s="1116"/>
      <c r="J307" s="1446"/>
      <c r="K307" s="1446"/>
      <c r="L307" s="1446"/>
      <c r="M307" s="1113"/>
      <c r="N307" s="1113"/>
      <c r="O307" s="1094"/>
      <c r="AA307" s="1108"/>
      <c r="AB307" s="1121"/>
      <c r="AD307" s="1108"/>
      <c r="AE307" s="1121"/>
      <c r="AG307" s="1072"/>
      <c r="AM307" s="1032"/>
      <c r="AN307" s="1032"/>
      <c r="AO307" s="1032"/>
      <c r="AP307" s="1032"/>
      <c r="AQ307" s="1032"/>
      <c r="AR307" s="1032"/>
      <c r="AS307" s="1032"/>
      <c r="AT307" s="1032"/>
      <c r="AU307" s="1032"/>
      <c r="AV307" s="1032"/>
      <c r="AW307" s="1032"/>
      <c r="AX307" s="1032"/>
      <c r="AY307" s="1032"/>
      <c r="AZ307" s="1032"/>
    </row>
    <row r="308" spans="1:52">
      <c r="A308" s="1128"/>
      <c r="B308" s="1128"/>
      <c r="C308" s="1128"/>
      <c r="D308" s="1128"/>
      <c r="E308" s="1128"/>
      <c r="F308" s="1128"/>
      <c r="G308" s="1128"/>
      <c r="H308" s="1128"/>
      <c r="I308" s="1129"/>
      <c r="J308" s="1435"/>
      <c r="K308" s="1435"/>
      <c r="L308" s="1435"/>
      <c r="M308" s="1113"/>
      <c r="N308" s="1113"/>
      <c r="O308" s="1094"/>
      <c r="AA308" s="1108"/>
      <c r="AB308" s="1121"/>
      <c r="AD308" s="1108"/>
      <c r="AE308" s="1121"/>
      <c r="AM308" s="1032"/>
      <c r="AN308" s="1032"/>
      <c r="AO308" s="1032"/>
      <c r="AP308" s="1032"/>
      <c r="AQ308" s="1032"/>
      <c r="AR308" s="1032"/>
      <c r="AS308" s="1032"/>
      <c r="AT308" s="1032"/>
      <c r="AU308" s="1032"/>
      <c r="AV308" s="1032"/>
      <c r="AW308" s="1032"/>
      <c r="AX308" s="1032"/>
      <c r="AY308" s="1032"/>
      <c r="AZ308" s="1032"/>
    </row>
    <row r="309" spans="1:52">
      <c r="A309" s="1128"/>
      <c r="B309" s="1128"/>
      <c r="C309" s="1128"/>
      <c r="D309" s="1128"/>
      <c r="E309" s="1128"/>
      <c r="F309" s="1128"/>
      <c r="G309" s="1128"/>
      <c r="H309" s="1128"/>
      <c r="I309" s="1129"/>
      <c r="J309" s="1444"/>
      <c r="K309" s="1444"/>
      <c r="L309" s="1444"/>
      <c r="M309" s="1113"/>
      <c r="N309" s="1113"/>
      <c r="O309" s="1094"/>
      <c r="AA309" s="1108"/>
      <c r="AB309" s="1121"/>
      <c r="AD309" s="1108"/>
      <c r="AE309" s="1121"/>
      <c r="AG309" s="1075"/>
      <c r="AM309" s="1032"/>
      <c r="AN309" s="1032"/>
      <c r="AO309" s="1032"/>
      <c r="AP309" s="1032"/>
      <c r="AQ309" s="1032"/>
      <c r="AR309" s="1032"/>
      <c r="AS309" s="1032"/>
      <c r="AT309" s="1032"/>
      <c r="AU309" s="1032"/>
      <c r="AV309" s="1032"/>
      <c r="AW309" s="1032"/>
      <c r="AX309" s="1032"/>
      <c r="AY309" s="1032"/>
      <c r="AZ309" s="1032"/>
    </row>
    <row r="310" spans="1:52">
      <c r="A310" s="1086"/>
      <c r="B310" s="1086"/>
      <c r="C310" s="1086"/>
      <c r="D310" s="1086"/>
      <c r="E310" s="1086"/>
      <c r="F310" s="1086"/>
      <c r="G310" s="1086"/>
      <c r="H310" s="1086"/>
      <c r="I310" s="1087"/>
      <c r="J310" s="1131"/>
      <c r="K310" s="1086"/>
      <c r="L310" s="1086"/>
      <c r="M310" s="1088"/>
      <c r="N310" s="1268"/>
      <c r="O310" s="1094"/>
      <c r="AM310" s="1032"/>
      <c r="AN310" s="1032"/>
      <c r="AO310" s="1032"/>
      <c r="AP310" s="1032"/>
      <c r="AQ310" s="1032"/>
      <c r="AR310" s="1032"/>
      <c r="AS310" s="1032"/>
      <c r="AT310" s="1032"/>
      <c r="AU310" s="1032"/>
      <c r="AV310" s="1032"/>
      <c r="AW310" s="1032"/>
      <c r="AX310" s="1032"/>
      <c r="AY310" s="1032"/>
      <c r="AZ310" s="1032"/>
    </row>
    <row r="311" spans="1:52">
      <c r="A311" s="1086"/>
      <c r="B311" s="1086"/>
      <c r="C311" s="1086"/>
      <c r="D311" s="1086"/>
      <c r="E311" s="1086"/>
      <c r="F311" s="1086"/>
      <c r="G311" s="1086"/>
      <c r="H311" s="1086"/>
      <c r="I311" s="1087"/>
      <c r="J311" s="1131"/>
      <c r="K311" s="1086"/>
      <c r="L311" s="1086"/>
      <c r="M311" s="1088"/>
      <c r="N311" s="1268"/>
      <c r="O311" s="1094"/>
      <c r="AM311" s="1032"/>
      <c r="AN311" s="1032"/>
      <c r="AO311" s="1032"/>
      <c r="AP311" s="1032"/>
      <c r="AQ311" s="1032"/>
      <c r="AR311" s="1032"/>
      <c r="AS311" s="1032"/>
      <c r="AT311" s="1032"/>
      <c r="AU311" s="1032"/>
      <c r="AV311" s="1032"/>
      <c r="AW311" s="1032"/>
      <c r="AX311" s="1032"/>
      <c r="AY311" s="1032"/>
      <c r="AZ311" s="1032"/>
    </row>
    <row r="312" spans="1:52">
      <c r="A312" s="1086"/>
      <c r="B312" s="1086"/>
      <c r="C312" s="1086"/>
      <c r="D312" s="1086"/>
      <c r="E312" s="1086"/>
      <c r="F312" s="1086"/>
      <c r="G312" s="1086"/>
      <c r="H312" s="1086"/>
      <c r="I312" s="1087"/>
      <c r="J312" s="1131"/>
      <c r="K312" s="1086"/>
      <c r="L312" s="1086"/>
      <c r="M312" s="1088"/>
      <c r="N312" s="1268"/>
      <c r="O312" s="1094"/>
      <c r="AM312" s="1032"/>
      <c r="AN312" s="1032"/>
      <c r="AO312" s="1032"/>
      <c r="AP312" s="1032"/>
      <c r="AQ312" s="1032"/>
      <c r="AR312" s="1032"/>
      <c r="AS312" s="1032"/>
      <c r="AT312" s="1032"/>
      <c r="AU312" s="1032"/>
      <c r="AV312" s="1032"/>
      <c r="AW312" s="1032"/>
      <c r="AX312" s="1032"/>
      <c r="AY312" s="1032"/>
      <c r="AZ312" s="1032"/>
    </row>
    <row r="313" spans="1:52">
      <c r="A313" s="1086"/>
      <c r="B313" s="1086"/>
      <c r="C313" s="1086"/>
      <c r="D313" s="1086"/>
      <c r="E313" s="1086"/>
      <c r="F313" s="1086"/>
      <c r="G313" s="1086"/>
      <c r="H313" s="1086"/>
      <c r="I313" s="1087"/>
      <c r="J313" s="1131"/>
      <c r="K313" s="1086"/>
      <c r="L313" s="1086"/>
      <c r="M313" s="1088"/>
      <c r="N313" s="1268"/>
      <c r="O313" s="1094"/>
      <c r="AM313" s="1032"/>
      <c r="AN313" s="1032"/>
      <c r="AO313" s="1032"/>
      <c r="AP313" s="1032"/>
      <c r="AQ313" s="1032"/>
      <c r="AR313" s="1032"/>
      <c r="AS313" s="1032"/>
      <c r="AT313" s="1032"/>
      <c r="AU313" s="1032"/>
      <c r="AV313" s="1032"/>
      <c r="AW313" s="1032"/>
      <c r="AX313" s="1032"/>
      <c r="AY313" s="1032"/>
      <c r="AZ313" s="1032"/>
    </row>
    <row r="314" spans="1:52">
      <c r="A314" s="1086"/>
      <c r="B314" s="1086"/>
      <c r="C314" s="1086"/>
      <c r="D314" s="1086"/>
      <c r="E314" s="1086"/>
      <c r="F314" s="1086"/>
      <c r="G314" s="1086"/>
      <c r="H314" s="1086"/>
      <c r="I314" s="1087"/>
      <c r="J314" s="1131"/>
      <c r="K314" s="1086"/>
      <c r="L314" s="1086"/>
      <c r="M314" s="1088"/>
      <c r="N314" s="1268"/>
      <c r="O314" s="1094"/>
      <c r="AM314" s="1032"/>
      <c r="AN314" s="1032"/>
      <c r="AO314" s="1032"/>
      <c r="AP314" s="1032"/>
      <c r="AQ314" s="1032"/>
      <c r="AR314" s="1032"/>
      <c r="AS314" s="1032"/>
      <c r="AT314" s="1032"/>
      <c r="AU314" s="1032"/>
      <c r="AV314" s="1032"/>
      <c r="AW314" s="1032"/>
      <c r="AX314" s="1032"/>
      <c r="AY314" s="1032"/>
      <c r="AZ314" s="1032"/>
    </row>
    <row r="315" spans="1:52">
      <c r="A315" s="1086"/>
      <c r="B315" s="1086"/>
      <c r="C315" s="1086"/>
      <c r="D315" s="1086"/>
      <c r="E315" s="1086"/>
      <c r="F315" s="1086"/>
      <c r="G315" s="1086"/>
      <c r="H315" s="1086"/>
      <c r="I315" s="1087"/>
      <c r="J315" s="1131"/>
      <c r="K315" s="1086"/>
      <c r="L315" s="1086"/>
      <c r="M315" s="1088"/>
      <c r="N315" s="1268"/>
      <c r="O315" s="1094"/>
      <c r="AM315" s="1032"/>
      <c r="AN315" s="1032"/>
      <c r="AO315" s="1032"/>
      <c r="AP315" s="1032"/>
      <c r="AQ315" s="1032"/>
      <c r="AR315" s="1032"/>
      <c r="AS315" s="1032"/>
      <c r="AT315" s="1032"/>
      <c r="AU315" s="1032"/>
      <c r="AV315" s="1032"/>
      <c r="AW315" s="1032"/>
      <c r="AX315" s="1032"/>
      <c r="AY315" s="1032"/>
      <c r="AZ315" s="1032"/>
    </row>
    <row r="316" spans="1:52">
      <c r="A316" s="1086"/>
      <c r="B316" s="1086"/>
      <c r="C316" s="1086"/>
      <c r="D316" s="1086"/>
      <c r="E316" s="1086"/>
      <c r="F316" s="1086"/>
      <c r="G316" s="1086"/>
      <c r="H316" s="1086"/>
      <c r="I316" s="1087"/>
      <c r="J316" s="1131"/>
      <c r="K316" s="1086"/>
      <c r="L316" s="1086"/>
      <c r="M316" s="1088"/>
      <c r="N316" s="1268"/>
      <c r="O316" s="1094"/>
      <c r="AM316" s="1032"/>
      <c r="AN316" s="1032"/>
      <c r="AO316" s="1032"/>
      <c r="AP316" s="1032"/>
      <c r="AQ316" s="1032"/>
      <c r="AR316" s="1032"/>
      <c r="AS316" s="1032"/>
      <c r="AT316" s="1032"/>
      <c r="AU316" s="1032"/>
      <c r="AV316" s="1032"/>
      <c r="AW316" s="1032"/>
      <c r="AX316" s="1032"/>
      <c r="AY316" s="1032"/>
      <c r="AZ316" s="1032"/>
    </row>
    <row r="317" spans="1:52">
      <c r="A317" s="1086"/>
      <c r="B317" s="1086"/>
      <c r="C317" s="1086"/>
      <c r="D317" s="1086"/>
      <c r="E317" s="1086"/>
      <c r="F317" s="1086"/>
      <c r="G317" s="1086"/>
      <c r="H317" s="1086"/>
      <c r="I317" s="1087"/>
      <c r="J317" s="1131"/>
      <c r="K317" s="1086"/>
      <c r="L317" s="1086"/>
      <c r="M317" s="1088"/>
      <c r="N317" s="1268"/>
      <c r="O317" s="1094"/>
      <c r="AM317" s="1032"/>
      <c r="AN317" s="1032"/>
      <c r="AO317" s="1032"/>
      <c r="AP317" s="1032"/>
      <c r="AQ317" s="1032"/>
      <c r="AR317" s="1032"/>
      <c r="AS317" s="1032"/>
      <c r="AT317" s="1032"/>
      <c r="AU317" s="1032"/>
      <c r="AV317" s="1032"/>
      <c r="AW317" s="1032"/>
      <c r="AX317" s="1032"/>
      <c r="AY317" s="1032"/>
      <c r="AZ317" s="1032"/>
    </row>
  </sheetData>
  <sheetProtection password="C7F8" sheet="1" formatColumns="0" formatRows="0" selectLockedCells="1"/>
  <customSheetViews>
    <customSheetView guid="{29E1B411-4326-4E51-98A8-14D37CD45AF7}" scale="90" printArea="1" hiddenColumns="1" view="pageBreakPreview" topLeftCell="A199">
      <selection activeCell="M204" sqref="M204"/>
      <pageMargins left="0.7" right="0.7" top="0.75" bottom="0.75" header="0.3" footer="0.3"/>
      <printOptions horizontalCentered="1"/>
      <pageSetup paperSize="9" scale="52" fitToHeight="7" orientation="landscape" r:id="rId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3"/>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8"/>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9"/>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3"/>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4"/>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5"/>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0"/>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1"/>
      <headerFooter alignWithMargins="0">
        <oddFooter>&amp;R&amp;"Book Antiqua,Bold"&amp;10Schedule-1/ Page &amp;P of &amp;N</oddFooter>
      </headerFooter>
    </customSheetView>
    <customSheetView guid="{1E0C44A1-9358-4FBD-8C2C-4DB661DA1476}" scale="85" fitToPage="1" printArea="1" hiddenRows="1" hiddenColumns="1" view="pageBreakPreview" topLeftCell="A296">
      <selection activeCell="G21" sqref="G21"/>
      <pageMargins left="0.25" right="0.25" top="0.5" bottom="0.5" header="0.05" footer="0.05"/>
      <printOptions horizontalCentered="1"/>
      <pageSetup paperSize="9" scale="57" fitToHeight="0" orientation="landscape" r:id="rId22"/>
      <headerFooter alignWithMargins="0">
        <oddFooter>&amp;R&amp;"Book Antiqua,Bold"&amp;10Schedule-1/ Page &amp;P of &amp;N</oddFooter>
      </headerFooter>
    </customSheetView>
    <customSheetView guid="{27E77C81-EC16-4D63-8CE6-4CFC97B77DCA}" fitToPage="1" printArea="1" hiddenColumns="1" view="pageBreakPreview" topLeftCell="A15">
      <selection activeCell="M22" sqref="M22"/>
      <pageMargins left="0.25" right="0.25" top="0.5" bottom="0.5" header="0.05" footer="0.05"/>
      <printOptions horizontalCentered="1"/>
      <pageSetup paperSize="9" scale="62" fitToHeight="0" orientation="landscape" r:id="rId23"/>
      <headerFooter alignWithMargins="0">
        <oddFooter>&amp;R&amp;"Book Antiqua,Bold"&amp;10Schedule-1/ Page &amp;P of &amp;N</oddFooter>
      </headerFooter>
    </customSheetView>
  </customSheetViews>
  <mergeCells count="40">
    <mergeCell ref="B205:D205"/>
    <mergeCell ref="AH2:AI2"/>
    <mergeCell ref="AH5:AI5"/>
    <mergeCell ref="AH9:AI9"/>
    <mergeCell ref="AH11:AI11"/>
    <mergeCell ref="AA11:AB11"/>
    <mergeCell ref="A10:O10"/>
    <mergeCell ref="AD11:AE11"/>
    <mergeCell ref="A2:O2"/>
    <mergeCell ref="A3:O3"/>
    <mergeCell ref="A5:L5"/>
    <mergeCell ref="C9:E9"/>
    <mergeCell ref="A206:O206"/>
    <mergeCell ref="J309:L309"/>
    <mergeCell ref="J250:L250"/>
    <mergeCell ref="J251:L251"/>
    <mergeCell ref="J252:L252"/>
    <mergeCell ref="J253:L253"/>
    <mergeCell ref="J307:L307"/>
    <mergeCell ref="A255:O255"/>
    <mergeCell ref="H208:M208"/>
    <mergeCell ref="H209:M209"/>
    <mergeCell ref="H207:M207"/>
    <mergeCell ref="A211:O211"/>
    <mergeCell ref="H210:M210"/>
    <mergeCell ref="AH260:AI260"/>
    <mergeCell ref="AH264:AI264"/>
    <mergeCell ref="J308:L308"/>
    <mergeCell ref="B212:O212"/>
    <mergeCell ref="B213:O213"/>
    <mergeCell ref="AH253:AI253"/>
    <mergeCell ref="A245:O245"/>
    <mergeCell ref="AA256:AB256"/>
    <mergeCell ref="AD256:AE256"/>
    <mergeCell ref="AH256:AI256"/>
    <mergeCell ref="F214:O214"/>
    <mergeCell ref="AH245:AI245"/>
    <mergeCell ref="AH249:AI249"/>
    <mergeCell ref="A246:O246"/>
    <mergeCell ref="A249:L249"/>
  </mergeCells>
  <phoneticPr fontId="2" type="noConversion"/>
  <conditionalFormatting sqref="O275:O276 O302:O306 O266:O267 O270:O272 O262:O263 O279:O285 O288 O290:O295 O297:O300">
    <cfRule type="expression" dxfId="89" priority="5954" stopIfTrue="1">
      <formula>M262=""</formula>
    </cfRule>
  </conditionalFormatting>
  <conditionalFormatting sqref="AB286:AB287 AB277:AB278 AE277:AE278 AE286:AE287 O269 O278 M269 M287:M288 M276 M278:M285 O287">
    <cfRule type="cellIs" dxfId="88" priority="5955" stopIfTrue="1" operator="equal">
      <formula>"a"</formula>
    </cfRule>
  </conditionalFormatting>
  <conditionalFormatting sqref="AE302:AE306 AB302:AB306 AB261:AB272 AB290:AB300 AB288 AB275:AB276 AB279:AB285 AE290:AE300 AE275:AE276 AE288 AE279:AE285 AE261:AE272 AB201:AB204 AE201:AE204 AE207 AB207 AE14 AB14">
    <cfRule type="cellIs" dxfId="87" priority="5956" stopIfTrue="1" operator="equal">
      <formula>#REF!</formula>
    </cfRule>
  </conditionalFormatting>
  <conditionalFormatting sqref="M201:M205 G15:G205 I15:I205">
    <cfRule type="expression" dxfId="86" priority="5952" stopIfTrue="1">
      <formula>F15&gt;0</formula>
    </cfRule>
  </conditionalFormatting>
  <conditionalFormatting sqref="AB15:AB200 AE15:AE200">
    <cfRule type="cellIs" dxfId="85" priority="4349" stopIfTrue="1" operator="equal">
      <formula>#REF!</formula>
    </cfRule>
  </conditionalFormatting>
  <conditionalFormatting sqref="M15:M205 I15:I205">
    <cfRule type="cellIs" dxfId="84" priority="4169" stopIfTrue="1" operator="equal">
      <formula>"a"</formula>
    </cfRule>
  </conditionalFormatting>
  <conditionalFormatting sqref="M15:M204">
    <cfRule type="expression" dxfId="83" priority="4151" stopIfTrue="1">
      <formula>L15&gt;0</formula>
    </cfRule>
  </conditionalFormatting>
  <conditionalFormatting sqref="AB205 AE205">
    <cfRule type="cellIs" dxfId="82" priority="749" stopIfTrue="1" operator="equal">
      <formula>#REF!</formula>
    </cfRule>
  </conditionalFormatting>
  <conditionalFormatting sqref="I15:I205">
    <cfRule type="expression" dxfId="81" priority="49" stopIfTrue="1">
      <formula>F15&gt;0</formula>
    </cfRule>
  </conditionalFormatting>
  <conditionalFormatting sqref="G206">
    <cfRule type="expression" dxfId="80" priority="18" stopIfTrue="1">
      <formula>F206&gt;0</formula>
    </cfRule>
  </conditionalFormatting>
  <conditionalFormatting sqref="AB206 AE206">
    <cfRule type="cellIs" dxfId="79" priority="17" stopIfTrue="1" operator="equal">
      <formula>#REF!</formula>
    </cfRule>
  </conditionalFormatting>
  <conditionalFormatting sqref="I206">
    <cfRule type="cellIs" dxfId="78" priority="16" stopIfTrue="1" operator="equal">
      <formula>"a"</formula>
    </cfRule>
  </conditionalFormatting>
  <conditionalFormatting sqref="I206">
    <cfRule type="expression" dxfId="77" priority="15" stopIfTrue="1">
      <formula>H206&gt;0</formula>
    </cfRule>
  </conditionalFormatting>
  <conditionalFormatting sqref="I206">
    <cfRule type="expression" dxfId="76" priority="14" stopIfTrue="1">
      <formula>F206&gt;0</formula>
    </cfRule>
  </conditionalFormatting>
  <conditionalFormatting sqref="M206">
    <cfRule type="cellIs" dxfId="75" priority="13" stopIfTrue="1" operator="equal">
      <formula>"a"</formula>
    </cfRule>
  </conditionalFormatting>
  <conditionalFormatting sqref="M206">
    <cfRule type="expression" dxfId="74" priority="12" stopIfTrue="1">
      <formula>L206&gt;0</formula>
    </cfRule>
  </conditionalFormatting>
  <dataValidations xWindow="884" yWindow="499" count="5">
    <dataValidation allowBlank="1" showInputMessage="1" showErrorMessage="1" error="Enter Direct or Bought-out only" sqref="O214:O65489 O206:O211 O1:O204" xr:uid="{00000000-0002-0000-0400-000000000000}"/>
    <dataValidation type="whole" operator="greaterThan" allowBlank="1" showInputMessage="1" showErrorMessage="1" sqref="G206" xr:uid="{00000000-0002-0000-0400-000001000000}">
      <formula1>1</formula1>
    </dataValidation>
    <dataValidation operator="greaterThan" allowBlank="1" showInputMessage="1" showErrorMessage="1" sqref="G15:G205" xr:uid="{00000000-0002-0000-0400-000002000000}"/>
    <dataValidation type="decimal" operator="greaterThan" allowBlank="1" showInputMessage="1" showErrorMessage="1" sqref="M15:M206" xr:uid="{00000000-0002-0000-0400-000003000000}">
      <formula1>0</formula1>
    </dataValidation>
    <dataValidation type="list" operator="greaterThan" allowBlank="1" showInputMessage="1" showErrorMessage="1" sqref="I15:I206" xr:uid="{00000000-0002-0000-0400-000004000000}">
      <formula1>"Confirmed,0,5,12,18,28"</formula1>
    </dataValidation>
  </dataValidations>
  <printOptions horizontalCentered="1"/>
  <pageMargins left="0.7" right="0.7" top="0.75" bottom="0.75" header="0.3" footer="0.3"/>
  <pageSetup paperSize="9" scale="52" fitToHeight="7" orientation="landscape" r:id="rId24"/>
  <headerFooter alignWithMargins="0">
    <oddFooter>&amp;R&amp;"Book Antiqua,Bold"&amp;10Schedule-1/ Page &amp;P of &amp;N</oddFoot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RowHeight="16.5"/>
  <cols>
    <col min="1" max="1" width="11.375" style="391" customWidth="1"/>
    <col min="2" max="2" width="32.75" style="391" customWidth="1"/>
    <col min="3" max="3" width="7.625" style="391" customWidth="1"/>
    <col min="4" max="4" width="9.625" style="391" customWidth="1"/>
    <col min="5" max="5" width="11.625" style="390" customWidth="1"/>
    <col min="6" max="6" width="20" style="390" customWidth="1"/>
    <col min="7" max="7" width="11.625" style="390" customWidth="1"/>
    <col min="8" max="8" width="19.75" style="476" customWidth="1"/>
    <col min="9" max="9" width="9" style="287"/>
    <col min="10" max="13" width="9" style="214"/>
    <col min="14" max="14" width="14.25" style="40" customWidth="1"/>
    <col min="15" max="15" width="24.125" style="357" customWidth="1"/>
    <col min="16" max="16" width="11.125" style="414" customWidth="1"/>
    <col min="17" max="17" width="12.75" style="414" customWidth="1"/>
    <col min="18" max="18" width="11.375" style="415" customWidth="1"/>
    <col min="19" max="19" width="10.375" style="357" customWidth="1"/>
    <col min="20" max="20" width="17.75" style="357" customWidth="1"/>
    <col min="21" max="21" width="10.5" style="357" customWidth="1"/>
    <col min="22" max="22" width="12.375" style="357" customWidth="1"/>
    <col min="23" max="24" width="9" style="358"/>
    <col min="25" max="25" width="10.875" style="357" customWidth="1"/>
    <col min="26" max="26" width="18.75" style="357" customWidth="1"/>
    <col min="27" max="27" width="9" style="357"/>
    <col min="28" max="36" width="9" style="88"/>
    <col min="37" max="41" width="9" style="214"/>
    <col min="42" max="16384" width="9" style="388"/>
  </cols>
  <sheetData>
    <row r="1" spans="1:27" ht="18" customHeight="1">
      <c r="A1" s="63" t="str">
        <f>Cover!B3</f>
        <v>Spec. No.: 5002001872/TRANSFORMER/DOM/A03-CC CS-4</v>
      </c>
      <c r="B1" s="71"/>
      <c r="C1" s="63"/>
      <c r="D1" s="63"/>
      <c r="E1" s="8"/>
      <c r="F1" s="8"/>
      <c r="G1" s="9" t="s">
        <v>419</v>
      </c>
      <c r="T1" s="460" t="s">
        <v>256</v>
      </c>
      <c r="U1" s="444">
        <f>SUMIF(G17:G70, "Direct",F17:F70)</f>
        <v>0</v>
      </c>
      <c r="Z1" s="444" t="str">
        <f>'Names of Bidder'!D6</f>
        <v>Sole Bidder</v>
      </c>
      <c r="AA1" s="416" t="s">
        <v>257</v>
      </c>
    </row>
    <row r="2" spans="1:27" ht="14.1" customHeight="1">
      <c r="A2" s="389"/>
      <c r="B2" s="389"/>
      <c r="C2" s="389"/>
      <c r="D2" s="389"/>
      <c r="Q2" s="364"/>
      <c r="T2" s="460" t="s">
        <v>258</v>
      </c>
      <c r="U2" s="461" t="e">
        <f>#REF!-U1</f>
        <v>#REF!</v>
      </c>
      <c r="V2" s="418"/>
      <c r="Z2" s="444">
        <f>'Names of Bidder'!L6</f>
        <v>0</v>
      </c>
    </row>
    <row r="3" spans="1:27" ht="49.5" customHeight="1">
      <c r="A3" s="1480"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480"/>
      <c r="C3" s="1480"/>
      <c r="D3" s="1480"/>
      <c r="E3" s="1480"/>
      <c r="F3" s="1480"/>
      <c r="G3" s="1480"/>
      <c r="O3" s="360"/>
      <c r="P3" s="361"/>
      <c r="Q3" s="361"/>
      <c r="R3" s="361"/>
      <c r="T3" s="360"/>
      <c r="U3" s="358"/>
      <c r="W3" s="1462"/>
      <c r="X3" s="1462"/>
    </row>
    <row r="4" spans="1:27" ht="21.95" customHeight="1">
      <c r="A4" s="1481" t="s">
        <v>421</v>
      </c>
      <c r="B4" s="1481"/>
      <c r="C4" s="1481"/>
      <c r="D4" s="1481"/>
      <c r="E4" s="1481"/>
      <c r="F4" s="1481"/>
      <c r="G4" s="1481"/>
      <c r="O4" s="360"/>
      <c r="P4" s="362"/>
      <c r="Q4" s="361"/>
      <c r="R4" s="361"/>
      <c r="T4" s="360"/>
      <c r="U4" s="419"/>
      <c r="V4" s="418"/>
    </row>
    <row r="5" spans="1:27" ht="14.1" customHeight="1">
      <c r="O5" s="360"/>
      <c r="P5" s="362"/>
      <c r="Q5" s="361"/>
      <c r="R5" s="361"/>
      <c r="T5" s="420"/>
    </row>
    <row r="6" spans="1:27" ht="18" customHeight="1">
      <c r="A6" s="33" t="str">
        <f>"Bidder’s Name and Address (" &amp; MID('Names of Bidder'!B9,9, 20) &amp; ") :"</f>
        <v>Bidder’s Name and Address (Sole Bidder) :</v>
      </c>
      <c r="B6" s="34"/>
      <c r="C6" s="33"/>
      <c r="D6" s="33"/>
      <c r="E6" s="67" t="s">
        <v>397</v>
      </c>
      <c r="F6" s="2"/>
      <c r="G6" s="34"/>
      <c r="O6" s="360"/>
      <c r="P6" s="362"/>
      <c r="Q6" s="361"/>
      <c r="R6" s="361"/>
      <c r="T6" s="420"/>
      <c r="U6" s="417"/>
    </row>
    <row r="7" spans="1:27" ht="35.25" customHeight="1">
      <c r="A7" s="1482" t="str">
        <f>IF('Names of Bidder'!D9="", "", IF('Names of Bidder'!D6= "JV (Joint Venture)", "JV of " &amp; Z8, ""))</f>
        <v/>
      </c>
      <c r="B7" s="1482"/>
      <c r="C7" s="1482"/>
      <c r="D7" s="1482"/>
      <c r="E7" s="66" t="s">
        <v>399</v>
      </c>
      <c r="F7" s="2"/>
      <c r="G7" s="36"/>
      <c r="O7" s="437"/>
      <c r="P7" s="421"/>
      <c r="Q7" s="421"/>
      <c r="R7" s="421"/>
      <c r="W7" s="1462"/>
      <c r="X7" s="1462"/>
    </row>
    <row r="8" spans="1:27" ht="18" customHeight="1">
      <c r="A8" s="73" t="s">
        <v>398</v>
      </c>
      <c r="B8" s="1478" t="str">
        <f>IF('Names of Bidder'!D9=0, "", 'Names of Bidder'!D9)</f>
        <v/>
      </c>
      <c r="C8" s="1478"/>
      <c r="D8" s="1478"/>
      <c r="E8" s="66" t="s">
        <v>401</v>
      </c>
      <c r="F8" s="2"/>
      <c r="G8" s="36"/>
      <c r="O8" s="360"/>
      <c r="P8" s="438"/>
      <c r="Q8" s="422"/>
      <c r="R8" s="422"/>
      <c r="Z8" s="444" t="str">
        <f>IF('Names of Bidder'!D7=1,'Names of Bidder'!D9&amp;" &amp; "&amp;'Names of Bidder'!D14,IF('Names of Bidder'!D7="2 or More",'Names of Bidder'!D9&amp;" , "&amp;'Names of Bidder'!D14&amp;" &amp; "&amp;'Names of Bidder'!D19,""))</f>
        <v/>
      </c>
    </row>
    <row r="9" spans="1:27" ht="18" customHeight="1">
      <c r="A9" s="73" t="s">
        <v>400</v>
      </c>
      <c r="B9" s="1478" t="str">
        <f>IF('Names of Bidder'!D10=0, "", 'Names of Bidder'!D10)</f>
        <v/>
      </c>
      <c r="C9" s="1478"/>
      <c r="D9" s="1478"/>
      <c r="E9" s="66" t="s">
        <v>402</v>
      </c>
      <c r="F9" s="2"/>
      <c r="G9" s="36"/>
      <c r="O9" s="360"/>
      <c r="P9" s="438"/>
      <c r="Q9" s="422"/>
      <c r="R9" s="422"/>
    </row>
    <row r="10" spans="1:27" ht="18" customHeight="1">
      <c r="A10" s="392"/>
      <c r="B10" s="1479" t="str">
        <f>IF('Names of Bidder'!D11=0, "", 'Names of Bidder'!D11)</f>
        <v/>
      </c>
      <c r="C10" s="1479"/>
      <c r="D10" s="1479"/>
      <c r="E10" s="393" t="s">
        <v>282</v>
      </c>
      <c r="G10" s="394"/>
      <c r="O10" s="439"/>
      <c r="P10" s="440"/>
      <c r="Q10" s="361"/>
      <c r="R10" s="423"/>
    </row>
    <row r="11" spans="1:27" ht="18" customHeight="1">
      <c r="A11" s="392"/>
      <c r="B11" s="1479" t="str">
        <f>IF('Names of Bidder'!D12=0, "", 'Names of Bidder'!D12)</f>
        <v/>
      </c>
      <c r="C11" s="1479"/>
      <c r="D11" s="1479"/>
      <c r="E11" s="393" t="s">
        <v>403</v>
      </c>
      <c r="G11" s="394"/>
      <c r="W11" s="1462"/>
      <c r="X11" s="1462"/>
    </row>
    <row r="12" spans="1:27" ht="14.1" customHeight="1">
      <c r="A12" s="395"/>
      <c r="B12" s="395"/>
      <c r="C12" s="395"/>
      <c r="D12" s="395"/>
      <c r="E12" s="116"/>
      <c r="F12" s="37"/>
      <c r="G12" s="37"/>
      <c r="Y12" s="424"/>
    </row>
    <row r="13" spans="1:27" ht="40.5" customHeight="1">
      <c r="A13" s="1476" t="s">
        <v>377</v>
      </c>
      <c r="B13" s="1476"/>
      <c r="C13" s="1476"/>
      <c r="D13" s="1476"/>
      <c r="E13" s="1476"/>
      <c r="F13" s="1476"/>
      <c r="G13" s="1476"/>
      <c r="H13" s="475"/>
      <c r="I13" s="289"/>
      <c r="J13" s="290"/>
      <c r="K13" s="290"/>
      <c r="L13" s="290"/>
      <c r="M13" s="290"/>
      <c r="Q13" s="364"/>
      <c r="U13" s="516" t="s">
        <v>425</v>
      </c>
      <c r="Y13" s="424"/>
    </row>
    <row r="14" spans="1:27" ht="14.1" customHeight="1">
      <c r="E14" s="8"/>
      <c r="F14" s="8"/>
      <c r="G14" s="9" t="s">
        <v>275</v>
      </c>
      <c r="P14" s="1464"/>
      <c r="Q14" s="1464"/>
      <c r="S14" s="1468"/>
      <c r="T14" s="1468"/>
      <c r="U14" s="516" t="s">
        <v>72</v>
      </c>
      <c r="W14" s="1462"/>
      <c r="X14" s="1462"/>
    </row>
    <row r="15" spans="1:27" ht="66" customHeight="1">
      <c r="A15" s="6" t="s">
        <v>362</v>
      </c>
      <c r="B15" s="6" t="s">
        <v>392</v>
      </c>
      <c r="C15" s="10" t="s">
        <v>354</v>
      </c>
      <c r="D15" s="10" t="s">
        <v>363</v>
      </c>
      <c r="E15" s="6" t="s">
        <v>364</v>
      </c>
      <c r="F15" s="6" t="s">
        <v>365</v>
      </c>
      <c r="G15" s="6" t="s">
        <v>404</v>
      </c>
      <c r="P15" s="399"/>
      <c r="Q15" s="399"/>
      <c r="S15" s="399"/>
      <c r="T15" s="399"/>
    </row>
    <row r="16" spans="1:27" ht="18" customHeight="1">
      <c r="A16" s="10">
        <v>1</v>
      </c>
      <c r="B16" s="10">
        <v>2</v>
      </c>
      <c r="C16" s="10">
        <v>3</v>
      </c>
      <c r="D16" s="10">
        <v>4</v>
      </c>
      <c r="E16" s="10">
        <v>5</v>
      </c>
      <c r="F16" s="10" t="s">
        <v>406</v>
      </c>
      <c r="G16" s="10">
        <v>7</v>
      </c>
      <c r="P16" s="209"/>
      <c r="Q16" s="209"/>
      <c r="S16" s="209"/>
      <c r="T16" s="209"/>
    </row>
    <row r="17" spans="1:10" s="577" customFormat="1" ht="66.75" customHeight="1">
      <c r="A17" s="576" t="e">
        <f>'Sch-1'!#REF!</f>
        <v>#REF!</v>
      </c>
      <c r="B17" s="576" t="e">
        <f>'Sch-1'!#REF!</f>
        <v>#REF!</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t="e">
        <f>'Sch-1'!#REF!</f>
        <v>#REF!</v>
      </c>
      <c r="B19" s="576" t="e">
        <f>'Sch-1'!#REF!</f>
        <v>#REF!</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c r="A47" s="576" t="e">
        <f>'Sch-1'!#REF!</f>
        <v>#REF!</v>
      </c>
      <c r="B47" s="576" t="e">
        <f>'Sch-1'!#REF!</f>
        <v>#REF!</v>
      </c>
      <c r="C47" s="576"/>
      <c r="D47" s="576"/>
      <c r="E47" s="678"/>
      <c r="F47" s="397"/>
      <c r="G47" s="679"/>
    </row>
    <row r="48" spans="1:7" s="580" customFormat="1">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c r="A51" s="576" t="e">
        <f>'Sch-1'!#REF!</f>
        <v>#REF!</v>
      </c>
      <c r="B51" s="576" t="e">
        <f>'Sch-1'!#REF!</f>
        <v>#REF!</v>
      </c>
      <c r="C51" s="576" t="e">
        <f>'Sch-1'!#REF!</f>
        <v>#REF!</v>
      </c>
      <c r="D51" s="576" t="e">
        <f>'Sch-1'!#REF!</f>
        <v>#REF!</v>
      </c>
      <c r="E51" s="678" t="e">
        <f>'Sch-1'!#REF!</f>
        <v>#REF!</v>
      </c>
      <c r="F51" s="397" t="e">
        <f t="shared" si="0"/>
        <v>#REF!</v>
      </c>
      <c r="G51" s="679" t="e">
        <f>'Sch-1'!#REF!</f>
        <v>#REF!</v>
      </c>
    </row>
    <row r="52" spans="1:7" s="580" customFormat="1">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8">
      <c r="A54" s="576" t="e">
        <f>'Sch-1'!#REF!</f>
        <v>#REF!</v>
      </c>
      <c r="B54" s="576" t="e">
        <f>'Sch-1'!#REF!</f>
        <v>#REF!</v>
      </c>
      <c r="C54" s="576" t="e">
        <f>'Sch-1'!#REF!</f>
        <v>#REF!</v>
      </c>
      <c r="D54" s="576" t="e">
        <f>'Sch-1'!#REF!</f>
        <v>#REF!</v>
      </c>
      <c r="E54" s="678" t="e">
        <f>'Sch-1'!#REF!</f>
        <v>#REF!</v>
      </c>
      <c r="F54" s="397" t="e">
        <f t="shared" si="0"/>
        <v>#REF!</v>
      </c>
      <c r="G54" s="679" t="e">
        <f>'Sch-1'!#REF!</f>
        <v>#REF!</v>
      </c>
    </row>
    <row r="55" spans="1:7" s="577" customFormat="1">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468</v>
      </c>
      <c r="C71" s="583"/>
      <c r="D71" s="584"/>
      <c r="E71" s="578"/>
      <c r="F71" s="397">
        <f>SUMIF(G18:G70,"Direct",F18:F70)</f>
        <v>0</v>
      </c>
      <c r="G71" s="585" t="s">
        <v>425</v>
      </c>
    </row>
    <row r="72" spans="1:22" s="577" customFormat="1" ht="18" customHeight="1">
      <c r="A72" s="582"/>
      <c r="B72" s="495" t="s">
        <v>469</v>
      </c>
      <c r="C72" s="583"/>
      <c r="D72" s="584"/>
      <c r="E72" s="578"/>
      <c r="F72" s="397">
        <f>SUMIF(G18:G70,"Bought-Out",F18:F70)</f>
        <v>0</v>
      </c>
      <c r="G72" s="585"/>
    </row>
    <row r="73" spans="1:22" ht="44.1" customHeight="1">
      <c r="A73" s="494"/>
      <c r="B73" s="495" t="s">
        <v>467</v>
      </c>
      <c r="C73" s="496"/>
      <c r="D73" s="497"/>
      <c r="E73" s="493"/>
      <c r="F73" s="493">
        <f>F71+F72</f>
        <v>0</v>
      </c>
      <c r="G73" s="498"/>
      <c r="I73" s="476"/>
      <c r="P73" s="429"/>
      <c r="Q73" s="428"/>
      <c r="S73" s="429"/>
      <c r="T73" s="428"/>
      <c r="V73" s="430"/>
    </row>
    <row r="74" spans="1:22" ht="26.1" customHeight="1">
      <c r="A74" s="398"/>
      <c r="B74" s="1477" t="s">
        <v>470</v>
      </c>
      <c r="C74" s="1477"/>
      <c r="D74" s="1477"/>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 customHeight="1">
      <c r="A75" s="499"/>
      <c r="B75" s="1471" t="s">
        <v>424</v>
      </c>
      <c r="C75" s="1471"/>
      <c r="D75" s="1471"/>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472"/>
      <c r="B76" s="1472"/>
      <c r="C76" s="1472"/>
      <c r="D76" s="1472"/>
      <c r="E76" s="1472"/>
      <c r="F76" s="1472"/>
      <c r="G76" s="1472"/>
      <c r="P76" s="435" t="s">
        <v>261</v>
      </c>
      <c r="Q76" s="434" t="e">
        <f>F75-Q75</f>
        <v>#REF!</v>
      </c>
      <c r="S76" s="435" t="s">
        <v>277</v>
      </c>
      <c r="T76" s="434" t="e">
        <f>Q75-T75</f>
        <v>#REF!</v>
      </c>
    </row>
    <row r="77" spans="1:22" ht="16.5" customHeight="1">
      <c r="B77" s="1473" t="str">
        <f>IF((18-COUNTA(G17:G70))&gt;0,"Do not leave Mode of Transaction Blank for any item. "&amp;(18-COUNTA(G17:G70))&amp;" item(s) is(are) left blank, if you leave it blank, the same shall be deemed to be 'Bought-out'", " ")</f>
        <v xml:space="preserve"> </v>
      </c>
      <c r="C77" s="1473"/>
      <c r="D77" s="1473"/>
      <c r="E77" s="1473"/>
      <c r="F77" s="1473"/>
      <c r="G77" s="1473"/>
      <c r="P77" s="414" t="s">
        <v>287</v>
      </c>
      <c r="Q77" s="414" t="e">
        <f>IF(#REF!&gt;0,#REF! &amp; " item(s) in Sch-1", "")</f>
        <v>#REF!</v>
      </c>
    </row>
    <row r="78" spans="1:22" ht="24" customHeight="1">
      <c r="A78" s="82"/>
      <c r="B78" s="1473"/>
      <c r="C78" s="1473"/>
      <c r="D78" s="1473"/>
      <c r="E78" s="1473"/>
      <c r="F78" s="1473"/>
      <c r="G78" s="1473"/>
    </row>
    <row r="79" spans="1:22" ht="117.75" customHeight="1">
      <c r="A79" s="83" t="s">
        <v>411</v>
      </c>
      <c r="B79" s="1474" t="s">
        <v>70</v>
      </c>
      <c r="C79" s="1474"/>
      <c r="D79" s="1474"/>
      <c r="E79" s="1474"/>
      <c r="F79" s="1474"/>
      <c r="G79" s="1474"/>
    </row>
    <row r="80" spans="1:22" ht="33.6" customHeight="1">
      <c r="A80" s="12"/>
      <c r="B80" s="3"/>
      <c r="C80" s="3"/>
      <c r="D80" s="7"/>
      <c r="E80" s="2"/>
      <c r="F80" s="2"/>
      <c r="G80" s="2"/>
    </row>
    <row r="81" spans="1:7" ht="33.6" customHeight="1">
      <c r="A81" s="38" t="s">
        <v>407</v>
      </c>
      <c r="B81" s="123" t="str">
        <f>'Names of Bidder'!D31&amp;"-"&amp; 'Names of Bidder'!E31&amp;"-" &amp;'Names of Bidder'!F31</f>
        <v>--</v>
      </c>
      <c r="C81" s="13"/>
      <c r="D81" s="39"/>
      <c r="E81" s="2"/>
      <c r="F81" s="2"/>
      <c r="G81" s="208"/>
    </row>
    <row r="82" spans="1:7" ht="33.6" customHeight="1">
      <c r="A82" s="38" t="s">
        <v>408</v>
      </c>
      <c r="B82" s="123" t="str">
        <f>IF('Names of Bidder'!D32=0, "", 'Names of Bidder'!D32)</f>
        <v/>
      </c>
      <c r="C82" s="2"/>
      <c r="D82" s="39" t="s">
        <v>409</v>
      </c>
      <c r="E82" s="208" t="str">
        <f>IF('Names of Bidder'!D24=0, "", 'Names of Bidder'!D24)</f>
        <v/>
      </c>
      <c r="F82" s="2"/>
      <c r="G82" s="208"/>
    </row>
    <row r="83" spans="1:7" ht="33.6" customHeight="1">
      <c r="A83" s="229"/>
      <c r="B83" s="228"/>
      <c r="C83" s="230"/>
      <c r="D83" s="39" t="s">
        <v>410</v>
      </c>
      <c r="E83" s="208" t="str">
        <f>IF('Names of Bidder'!D25=0, "", 'Names of Bidder'!D25)</f>
        <v/>
      </c>
      <c r="F83" s="230"/>
      <c r="G83" s="230"/>
    </row>
    <row r="84" spans="1:7" ht="33.6"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39.950000000000003" customHeight="1">
      <c r="A111" s="1475"/>
      <c r="B111" s="1475"/>
      <c r="C111" s="1475"/>
      <c r="D111" s="1475"/>
      <c r="E111" s="1475"/>
      <c r="F111" s="1475"/>
      <c r="G111" s="1475"/>
      <c r="O111" s="360"/>
      <c r="P111" s="361"/>
      <c r="Q111" s="361"/>
      <c r="R111" s="361"/>
      <c r="T111" s="360"/>
      <c r="U111" s="358"/>
      <c r="W111" s="1462"/>
      <c r="X111" s="1462"/>
    </row>
    <row r="112" spans="1:27" ht="21.95" customHeight="1">
      <c r="A112" s="1469"/>
      <c r="B112" s="1469"/>
      <c r="C112" s="1469"/>
      <c r="D112" s="1469"/>
      <c r="E112" s="1469"/>
      <c r="F112" s="1469"/>
      <c r="G112" s="1469"/>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470"/>
      <c r="B115" s="1470"/>
      <c r="C115" s="1470"/>
      <c r="D115" s="1470"/>
      <c r="E115" s="233"/>
      <c r="F115" s="230"/>
      <c r="G115" s="239"/>
      <c r="O115" s="437"/>
      <c r="P115" s="421"/>
      <c r="Q115" s="421"/>
      <c r="R115" s="421"/>
      <c r="W115" s="1462"/>
      <c r="X115" s="1462"/>
    </row>
    <row r="116" spans="1:41" ht="18" customHeight="1">
      <c r="A116" s="235"/>
      <c r="B116" s="1461"/>
      <c r="C116" s="1461"/>
      <c r="D116" s="1461"/>
      <c r="E116" s="233"/>
      <c r="F116" s="230"/>
      <c r="G116" s="239"/>
      <c r="O116" s="360"/>
      <c r="P116" s="438"/>
      <c r="Q116" s="422"/>
      <c r="R116" s="422"/>
    </row>
    <row r="117" spans="1:41" ht="18" customHeight="1">
      <c r="A117" s="235"/>
      <c r="B117" s="1461"/>
      <c r="C117" s="1461"/>
      <c r="D117" s="1461"/>
      <c r="E117" s="233"/>
      <c r="F117" s="230"/>
      <c r="G117" s="239"/>
      <c r="O117" s="360"/>
      <c r="P117" s="438"/>
      <c r="Q117" s="422"/>
      <c r="R117" s="422"/>
    </row>
    <row r="118" spans="1:41" ht="18" customHeight="1">
      <c r="A118" s="239"/>
      <c r="B118" s="1461"/>
      <c r="C118" s="1461"/>
      <c r="D118" s="1461"/>
      <c r="E118" s="233"/>
      <c r="F118" s="230"/>
      <c r="G118" s="239"/>
      <c r="O118" s="439"/>
      <c r="P118" s="443"/>
      <c r="Q118" s="436"/>
      <c r="R118" s="423"/>
    </row>
    <row r="119" spans="1:41" ht="18" customHeight="1">
      <c r="A119" s="239"/>
      <c r="B119" s="1461"/>
      <c r="C119" s="1461"/>
      <c r="D119" s="1461"/>
      <c r="E119" s="233"/>
      <c r="F119" s="230"/>
      <c r="G119" s="239"/>
      <c r="W119" s="1462"/>
      <c r="X119" s="1462"/>
    </row>
    <row r="120" spans="1:41" ht="18" customHeight="1">
      <c r="A120" s="239"/>
      <c r="B120" s="239"/>
      <c r="C120" s="239"/>
      <c r="D120" s="239"/>
      <c r="E120" s="235"/>
      <c r="F120" s="253"/>
      <c r="G120" s="253"/>
      <c r="Y120" s="424"/>
    </row>
    <row r="121" spans="1:41" ht="40.5" customHeight="1">
      <c r="A121" s="1463"/>
      <c r="B121" s="1463"/>
      <c r="C121" s="1463"/>
      <c r="D121" s="1463"/>
      <c r="E121" s="1463"/>
      <c r="F121" s="1463"/>
      <c r="G121" s="1463"/>
      <c r="H121" s="475"/>
      <c r="I121" s="289"/>
      <c r="J121" s="290"/>
      <c r="K121" s="290"/>
      <c r="L121" s="290"/>
      <c r="M121" s="290"/>
      <c r="Q121" s="364"/>
      <c r="Y121" s="424"/>
    </row>
    <row r="122" spans="1:41" ht="18" customHeight="1">
      <c r="A122" s="229"/>
      <c r="B122" s="229"/>
      <c r="C122" s="229"/>
      <c r="D122" s="229"/>
      <c r="E122" s="237"/>
      <c r="F122" s="237"/>
      <c r="G122" s="238"/>
      <c r="P122" s="1464"/>
      <c r="Q122" s="1464"/>
      <c r="S122" s="1468"/>
      <c r="T122" s="1468"/>
      <c r="W122" s="1462"/>
      <c r="X122" s="1462"/>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462"/>
      <c r="X126" s="1462"/>
    </row>
    <row r="127" spans="1:41" ht="21.95" customHeight="1">
      <c r="A127" s="246"/>
      <c r="B127" s="275"/>
      <c r="C127" s="242"/>
      <c r="D127" s="242"/>
      <c r="E127" s="276"/>
      <c r="F127" s="277"/>
      <c r="G127" s="230"/>
      <c r="P127" s="429"/>
      <c r="Q127" s="428"/>
      <c r="S127" s="429"/>
      <c r="T127" s="428"/>
    </row>
    <row r="128" spans="1:41" ht="21.95" customHeight="1">
      <c r="A128" s="244"/>
      <c r="B128" s="248"/>
      <c r="C128" s="242"/>
      <c r="D128" s="268"/>
      <c r="E128" s="269"/>
      <c r="F128" s="270"/>
      <c r="G128" s="230"/>
      <c r="P128" s="429"/>
      <c r="Q128" s="428"/>
      <c r="S128" s="429"/>
      <c r="T128" s="428"/>
      <c r="V128" s="430"/>
    </row>
    <row r="129" spans="1:24" ht="21.95"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65"/>
      <c r="X130" s="1465"/>
    </row>
    <row r="131" spans="1:24" ht="21.95" customHeight="1">
      <c r="A131" s="246"/>
      <c r="B131" s="275"/>
      <c r="C131" s="242"/>
      <c r="D131" s="268"/>
      <c r="E131" s="269"/>
      <c r="F131" s="270"/>
      <c r="G131" s="274"/>
      <c r="P131" s="429"/>
      <c r="Q131" s="428"/>
      <c r="S131" s="429"/>
      <c r="T131" s="428"/>
      <c r="V131" s="430"/>
    </row>
    <row r="132" spans="1:24" ht="21.95" customHeight="1">
      <c r="A132" s="246"/>
      <c r="B132" s="248"/>
      <c r="C132" s="242"/>
      <c r="D132" s="268"/>
      <c r="E132" s="269"/>
      <c r="F132" s="270"/>
      <c r="G132" s="230"/>
      <c r="P132" s="429"/>
      <c r="Q132" s="428"/>
      <c r="S132" s="429"/>
      <c r="T132" s="428"/>
      <c r="V132" s="430"/>
    </row>
    <row r="133" spans="1:24" ht="21.95"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1.95" customHeight="1">
      <c r="A135" s="246"/>
      <c r="B135" s="275"/>
      <c r="C135" s="242"/>
      <c r="D135" s="242"/>
      <c r="E135" s="278"/>
      <c r="F135" s="270"/>
      <c r="G135" s="279"/>
      <c r="N135" s="441"/>
      <c r="P135" s="429"/>
      <c r="Q135" s="428"/>
      <c r="S135" s="429"/>
      <c r="T135" s="428"/>
      <c r="V135" s="430"/>
    </row>
    <row r="136" spans="1:24" ht="35.1" customHeight="1">
      <c r="A136" s="244"/>
      <c r="B136" s="280"/>
      <c r="C136" s="242"/>
      <c r="D136" s="268"/>
      <c r="E136" s="269"/>
      <c r="F136" s="270"/>
      <c r="G136" s="230"/>
      <c r="N136" s="442"/>
      <c r="P136" s="429"/>
      <c r="Q136" s="428"/>
      <c r="S136" s="429"/>
      <c r="T136" s="428"/>
      <c r="V136" s="430"/>
    </row>
    <row r="137" spans="1:24" ht="21.95" customHeight="1">
      <c r="A137" s="244"/>
      <c r="B137" s="281"/>
      <c r="C137" s="242"/>
      <c r="D137" s="268"/>
      <c r="E137" s="278"/>
      <c r="F137" s="270"/>
      <c r="G137" s="230"/>
      <c r="N137" s="442"/>
      <c r="P137" s="429"/>
      <c r="Q137" s="428"/>
      <c r="S137" s="429"/>
      <c r="T137" s="428"/>
      <c r="V137" s="430"/>
    </row>
    <row r="138" spans="1:24" ht="21.95"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 customHeight="1">
      <c r="A173" s="244"/>
      <c r="B173" s="1466"/>
      <c r="C173" s="1466"/>
      <c r="D173" s="1466"/>
      <c r="E173" s="270"/>
      <c r="F173" s="270"/>
      <c r="G173" s="230"/>
      <c r="I173" s="291"/>
      <c r="J173" s="213"/>
      <c r="K173" s="213"/>
      <c r="L173" s="213"/>
      <c r="M173" s="213"/>
      <c r="N173" s="1"/>
      <c r="O173" s="358"/>
      <c r="P173" s="97"/>
      <c r="Q173" s="428"/>
      <c r="R173" s="364"/>
      <c r="S173" s="97"/>
      <c r="T173" s="428"/>
      <c r="U173" s="358"/>
      <c r="V173" s="363"/>
    </row>
    <row r="174" spans="1:22" ht="26.1" customHeight="1">
      <c r="A174" s="285"/>
      <c r="B174" s="1467"/>
      <c r="C174" s="1467"/>
      <c r="D174" s="1467"/>
      <c r="E174" s="270"/>
      <c r="F174" s="270"/>
      <c r="G174" s="230"/>
      <c r="I174" s="291"/>
      <c r="J174" s="213"/>
      <c r="K174" s="213"/>
      <c r="L174" s="213"/>
      <c r="M174" s="213"/>
      <c r="N174" s="1"/>
      <c r="O174" s="358"/>
      <c r="P174" s="97"/>
      <c r="Q174" s="428"/>
      <c r="R174" s="364"/>
      <c r="S174" s="97"/>
      <c r="T174" s="428"/>
      <c r="U174" s="358"/>
      <c r="V174" s="358"/>
    </row>
    <row r="175" spans="1:22" ht="26.1" customHeight="1">
      <c r="A175" s="285"/>
      <c r="B175" s="1460"/>
      <c r="C175" s="1460"/>
      <c r="D175" s="1460"/>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29E1B411-4326-4E51-98A8-14D37CD45AF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27E77C81-EC16-4D63-8CE6-4CFC97B77DCA}"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A3:G3"/>
    <mergeCell ref="W3:X3"/>
    <mergeCell ref="A4:G4"/>
    <mergeCell ref="A7:D7"/>
    <mergeCell ref="W7:X7"/>
    <mergeCell ref="B8:D8"/>
    <mergeCell ref="B9:D9"/>
    <mergeCell ref="B10:D10"/>
    <mergeCell ref="B11:D11"/>
    <mergeCell ref="W11:X11"/>
    <mergeCell ref="A13:G13"/>
    <mergeCell ref="P14:Q14"/>
    <mergeCell ref="S14:T14"/>
    <mergeCell ref="W14:X14"/>
    <mergeCell ref="B74:D74"/>
    <mergeCell ref="B117:D117"/>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73" priority="5" stopIfTrue="1">
      <formula>E17=""</formula>
    </cfRule>
  </conditionalFormatting>
  <conditionalFormatting sqref="Q152:Q153 Q143:Q144 T143:T144 T152:T153 G135 G144 E135 E153:E154 E142 E144:E151 G153">
    <cfRule type="cellIs" dxfId="72" priority="4" stopIfTrue="1" operator="equal">
      <formula>"a"</formula>
    </cfRule>
  </conditionalFormatting>
  <conditionalFormatting sqref="T168:T172 Q168:Q172 Q127:Q138 Q156:Q166 Q154 Q141:Q142 Q145:Q151 T156:T166 T141:T142 T154 T145:T151 T127:T138 T17:T73 Q17:Q73">
    <cfRule type="cellIs" dxfId="71" priority="3" stopIfTrue="1" operator="equal">
      <formula>#REF!</formula>
    </cfRule>
  </conditionalFormatting>
  <conditionalFormatting sqref="G59:G60 G55 E30:E72">
    <cfRule type="cellIs" dxfId="70" priority="2" stopIfTrue="1" operator="equal">
      <formula>"a"</formula>
    </cfRule>
  </conditionalFormatting>
  <conditionalFormatting sqref="E30:E72">
    <cfRule type="expression" dxfId="69" priority="1" stopIfTrue="1">
      <formula>D30&gt;0</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96"/>
  <sheetViews>
    <sheetView view="pageBreakPreview" topLeftCell="A19" zoomScale="90" zoomScaleNormal="100" zoomScaleSheetLayoutView="90" workbookViewId="0">
      <selection activeCell="I19" sqref="I19"/>
    </sheetView>
  </sheetViews>
  <sheetFormatPr defaultRowHeight="16.5"/>
  <cols>
    <col min="1" max="1" width="5.625" style="1186" customWidth="1"/>
    <col min="2" max="2" width="12.625" style="916" customWidth="1"/>
    <col min="3" max="3" width="8.75" style="916" customWidth="1"/>
    <col min="4" max="4" width="21.25" style="916" customWidth="1"/>
    <col min="5" max="5" width="13.875" style="916" customWidth="1"/>
    <col min="6" max="6" width="72" style="1174" customWidth="1"/>
    <col min="7" max="7" width="6.75" style="916" customWidth="1"/>
    <col min="8" max="8" width="8" style="916" customWidth="1"/>
    <col min="9" max="9" width="16.75" style="917" customWidth="1"/>
    <col min="10" max="10" width="19.75" style="916" customWidth="1"/>
    <col min="11" max="11" width="9" style="905" customWidth="1"/>
    <col min="12" max="13" width="9" style="906" customWidth="1"/>
    <col min="14" max="20" width="9" style="905" customWidth="1"/>
    <col min="21" max="21" width="9" style="905"/>
    <col min="22" max="32" width="9" style="907"/>
    <col min="33" max="16384" width="9" style="906"/>
  </cols>
  <sheetData>
    <row r="1" spans="1:36" ht="26.25" customHeight="1">
      <c r="A1" s="63" t="str">
        <f>Cover!B3</f>
        <v>Spec. No.: 5002001872/TRANSFORMER/DOM/A03-CC CS-4</v>
      </c>
      <c r="B1" s="901"/>
      <c r="C1" s="901"/>
      <c r="D1" s="901"/>
      <c r="E1" s="901"/>
      <c r="F1" s="902"/>
      <c r="G1" s="903"/>
      <c r="H1" s="903"/>
      <c r="I1" s="904"/>
      <c r="J1" s="903" t="s">
        <v>426</v>
      </c>
    </row>
    <row r="2" spans="1:36" ht="20.25" customHeight="1">
      <c r="A2" s="1185"/>
      <c r="B2" s="908"/>
      <c r="C2" s="908"/>
      <c r="D2" s="908"/>
      <c r="E2" s="908"/>
      <c r="F2" s="909"/>
      <c r="G2" s="908"/>
      <c r="H2" s="908"/>
      <c r="I2" s="899"/>
      <c r="J2" s="908"/>
      <c r="K2" s="910"/>
    </row>
    <row r="3" spans="1:36" ht="92.25" customHeight="1">
      <c r="A3" s="1485"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485"/>
      <c r="C3" s="1485"/>
      <c r="D3" s="1485"/>
      <c r="E3" s="1485"/>
      <c r="F3" s="1485"/>
      <c r="G3" s="1485"/>
      <c r="H3" s="1485"/>
      <c r="I3" s="1485"/>
      <c r="J3" s="1485"/>
      <c r="K3" s="911"/>
      <c r="L3" s="912"/>
      <c r="M3" s="913"/>
      <c r="O3" s="914"/>
      <c r="R3" s="1486"/>
      <c r="S3" s="1486"/>
      <c r="V3" s="905"/>
      <c r="W3" s="905"/>
      <c r="X3" s="905"/>
      <c r="Y3" s="905"/>
      <c r="Z3" s="905"/>
      <c r="AA3" s="905"/>
      <c r="AB3" s="905"/>
      <c r="AC3" s="905"/>
      <c r="AD3" s="905"/>
      <c r="AE3" s="905"/>
      <c r="AG3" s="907"/>
      <c r="AH3" s="907"/>
      <c r="AI3" s="907"/>
      <c r="AJ3" s="907"/>
    </row>
    <row r="4" spans="1:36" ht="21.95" customHeight="1">
      <c r="A4" s="1487" t="s">
        <v>23</v>
      </c>
      <c r="B4" s="1487"/>
      <c r="C4" s="1487"/>
      <c r="D4" s="1487"/>
      <c r="E4" s="1487"/>
      <c r="F4" s="1487"/>
      <c r="G4" s="1487"/>
      <c r="H4" s="1487"/>
      <c r="I4" s="1487"/>
      <c r="J4" s="1487"/>
      <c r="K4" s="915"/>
    </row>
    <row r="5" spans="1:36" ht="20.25" customHeight="1">
      <c r="J5" s="908"/>
      <c r="K5" s="910"/>
    </row>
    <row r="6" spans="1:36" ht="20.25" customHeight="1">
      <c r="A6" s="76" t="str">
        <f>'Sch-1'!A4</f>
        <v>Bidder’s Name and Address (Sole Bidder) :</v>
      </c>
      <c r="B6" s="918"/>
      <c r="C6" s="918"/>
      <c r="D6" s="918"/>
      <c r="E6" s="918"/>
      <c r="F6" s="919"/>
      <c r="G6" s="920"/>
      <c r="H6" s="920"/>
      <c r="I6" s="921" t="s">
        <v>397</v>
      </c>
      <c r="J6" s="908"/>
      <c r="K6" s="922"/>
    </row>
    <row r="7" spans="1:36" ht="20.25" customHeight="1">
      <c r="A7" s="1488" t="str">
        <f>'Sch-1'!A5</f>
        <v/>
      </c>
      <c r="B7" s="1488"/>
      <c r="C7" s="1488"/>
      <c r="D7" s="1488"/>
      <c r="E7" s="1488"/>
      <c r="F7" s="1488"/>
      <c r="G7" s="1488"/>
      <c r="H7" s="1488"/>
      <c r="I7" s="923" t="str">
        <f>'Sch-1'!M5</f>
        <v>Contracts Services, 3rd Floor</v>
      </c>
      <c r="J7" s="908"/>
      <c r="K7" s="922"/>
    </row>
    <row r="8" spans="1:36" ht="20.25" customHeight="1">
      <c r="A8" s="1187" t="s">
        <v>398</v>
      </c>
      <c r="B8" s="924"/>
      <c r="C8" s="1483" t="str">
        <f>IF('Sch-1'!C6=0, "", 'Sch-1'!C6)</f>
        <v/>
      </c>
      <c r="D8" s="1483"/>
      <c r="E8" s="1483"/>
      <c r="I8" s="923" t="str">
        <f>'Sch-1'!M6</f>
        <v>Power Grid Corporation of India Ltd.,</v>
      </c>
      <c r="J8" s="908"/>
      <c r="K8" s="922"/>
    </row>
    <row r="9" spans="1:36" ht="20.25" customHeight="1">
      <c r="A9" s="1187" t="s">
        <v>400</v>
      </c>
      <c r="B9" s="924"/>
      <c r="C9" s="1483" t="str">
        <f>IF('Sch-1'!C7=0, "", 'Sch-1'!C7)</f>
        <v/>
      </c>
      <c r="D9" s="1483"/>
      <c r="E9" s="1483"/>
      <c r="I9" s="923" t="str">
        <f>'Sch-1'!M7</f>
        <v>"Saudamini", Plot No.-2</v>
      </c>
      <c r="J9" s="908"/>
      <c r="K9" s="922"/>
    </row>
    <row r="10" spans="1:36" ht="20.25" customHeight="1">
      <c r="A10" s="1188"/>
      <c r="B10" s="925"/>
      <c r="C10" s="1483" t="str">
        <f>IF('Sch-1'!C8=0, "", 'Sch-1'!C8)</f>
        <v/>
      </c>
      <c r="D10" s="1483"/>
      <c r="E10" s="1483"/>
      <c r="I10" s="923" t="str">
        <f>'Sch-1'!M8</f>
        <v xml:space="preserve">Sector-29, </v>
      </c>
      <c r="J10" s="908"/>
      <c r="K10" s="922"/>
    </row>
    <row r="11" spans="1:36" ht="20.25" customHeight="1">
      <c r="A11" s="1188"/>
      <c r="B11" s="925"/>
      <c r="C11" s="1483" t="str">
        <f>IF('Sch-1'!C9=0, "", 'Sch-1'!C9)</f>
        <v/>
      </c>
      <c r="D11" s="1483"/>
      <c r="E11" s="1483"/>
      <c r="I11" s="923" t="str">
        <f>'Sch-1'!M9</f>
        <v>Gurgaon (Haryana) - 122001</v>
      </c>
      <c r="J11" s="908"/>
      <c r="K11" s="922"/>
    </row>
    <row r="12" spans="1:36" ht="20.25" customHeight="1">
      <c r="A12" s="1489" t="s">
        <v>568</v>
      </c>
      <c r="B12" s="1489"/>
      <c r="C12" s="1489"/>
      <c r="D12" s="1489"/>
      <c r="E12" s="1489"/>
      <c r="F12" s="1489"/>
      <c r="G12" s="1489"/>
      <c r="H12" s="1489"/>
      <c r="I12" s="1489"/>
      <c r="J12" s="1489"/>
      <c r="K12" s="922"/>
    </row>
    <row r="13" spans="1:36" ht="20.25" customHeight="1">
      <c r="A13" s="1188"/>
      <c r="B13" s="925"/>
      <c r="C13" s="925"/>
      <c r="D13" s="925"/>
      <c r="E13" s="925"/>
      <c r="F13" s="926"/>
      <c r="G13" s="927"/>
      <c r="H13" s="927"/>
      <c r="I13" s="1484" t="s">
        <v>275</v>
      </c>
      <c r="J13" s="1484"/>
      <c r="K13" s="928"/>
    </row>
    <row r="14" spans="1:36" ht="93" customHeight="1">
      <c r="A14" s="1274" t="s">
        <v>362</v>
      </c>
      <c r="B14" s="857" t="s">
        <v>514</v>
      </c>
      <c r="C14" s="857" t="s">
        <v>515</v>
      </c>
      <c r="D14" s="857" t="s">
        <v>516</v>
      </c>
      <c r="E14" s="857" t="s">
        <v>517</v>
      </c>
      <c r="F14" s="1275" t="s">
        <v>369</v>
      </c>
      <c r="G14" s="858" t="s">
        <v>354</v>
      </c>
      <c r="H14" s="858" t="s">
        <v>355</v>
      </c>
      <c r="I14" s="857" t="s">
        <v>519</v>
      </c>
      <c r="J14" s="857" t="s">
        <v>520</v>
      </c>
    </row>
    <row r="15" spans="1:36" ht="22.5" customHeight="1">
      <c r="A15" s="966">
        <v>1</v>
      </c>
      <c r="B15" s="953">
        <v>2</v>
      </c>
      <c r="C15" s="953">
        <v>3</v>
      </c>
      <c r="D15" s="953">
        <v>4</v>
      </c>
      <c r="E15" s="953">
        <v>5</v>
      </c>
      <c r="F15" s="953">
        <v>4</v>
      </c>
      <c r="G15" s="953">
        <v>5</v>
      </c>
      <c r="H15" s="953">
        <v>6</v>
      </c>
      <c r="I15" s="953">
        <v>7</v>
      </c>
      <c r="J15" s="953" t="s">
        <v>552</v>
      </c>
      <c r="K15" s="929"/>
    </row>
    <row r="16" spans="1:36" hidden="1">
      <c r="A16" s="1189"/>
      <c r="B16" s="930"/>
      <c r="C16" s="930"/>
      <c r="D16" s="930"/>
      <c r="E16" s="930"/>
      <c r="F16" s="931"/>
      <c r="G16" s="931"/>
      <c r="H16" s="931"/>
      <c r="I16" s="931"/>
      <c r="J16" s="932"/>
      <c r="K16" s="929"/>
    </row>
    <row r="17" spans="1:13" hidden="1">
      <c r="A17" s="1189"/>
      <c r="B17" s="930"/>
      <c r="C17" s="930"/>
      <c r="D17" s="930"/>
      <c r="E17" s="930"/>
      <c r="F17" s="931"/>
      <c r="G17" s="931"/>
      <c r="H17" s="931"/>
      <c r="I17" s="931"/>
      <c r="J17" s="932"/>
      <c r="K17" s="929"/>
    </row>
    <row r="18" spans="1:13" s="917" customFormat="1" ht="21.75" customHeight="1">
      <c r="A18" s="1276" t="str">
        <f>'Sch-1'!A14</f>
        <v>A</v>
      </c>
      <c r="B18" s="1235" t="s">
        <v>640</v>
      </c>
      <c r="C18" s="1236"/>
      <c r="D18" s="1236"/>
      <c r="E18" s="1236"/>
      <c r="F18" s="1236"/>
      <c r="G18" s="1236"/>
      <c r="H18" s="1236"/>
      <c r="I18" s="1277"/>
      <c r="J18" s="1277"/>
      <c r="M18" s="906"/>
    </row>
    <row r="19" spans="1:13" s="917" customFormat="1" ht="35.25" customHeight="1">
      <c r="A19" s="1197">
        <v>1</v>
      </c>
      <c r="B19" s="990">
        <v>7000014955</v>
      </c>
      <c r="C19" s="990">
        <v>10</v>
      </c>
      <c r="D19" s="995" t="s">
        <v>641</v>
      </c>
      <c r="E19" s="990">
        <v>1000001671</v>
      </c>
      <c r="F19" s="995" t="s">
        <v>702</v>
      </c>
      <c r="G19" s="990" t="s">
        <v>575</v>
      </c>
      <c r="H19" s="990">
        <v>1</v>
      </c>
      <c r="I19" s="993"/>
      <c r="J19" s="994" t="str">
        <f>IF(I19=0, "Included",IF(ISERROR(H19*I19), I19, H19*I19))</f>
        <v>Included</v>
      </c>
      <c r="K19" s="933"/>
      <c r="M19" s="906"/>
    </row>
    <row r="20" spans="1:13" s="1020" customFormat="1" ht="45" customHeight="1">
      <c r="A20" s="1197">
        <v>2</v>
      </c>
      <c r="B20" s="990">
        <v>7000014955</v>
      </c>
      <c r="C20" s="990">
        <v>20</v>
      </c>
      <c r="D20" s="995" t="s">
        <v>641</v>
      </c>
      <c r="E20" s="990">
        <v>1000001681</v>
      </c>
      <c r="F20" s="995" t="s">
        <v>703</v>
      </c>
      <c r="G20" s="990" t="s">
        <v>575</v>
      </c>
      <c r="H20" s="990">
        <v>3</v>
      </c>
      <c r="I20" s="993"/>
      <c r="J20" s="994" t="str">
        <f t="shared" ref="J20:J83" si="0">IF(I20=0, "Included",IF(ISERROR(H20*I20), I20, H20*I20))</f>
        <v>Included</v>
      </c>
      <c r="K20" s="1019"/>
      <c r="M20" s="1021"/>
    </row>
    <row r="21" spans="1:13" s="1020" customFormat="1" ht="41.25" customHeight="1">
      <c r="A21" s="1197">
        <v>3</v>
      </c>
      <c r="B21" s="990">
        <v>7000014955</v>
      </c>
      <c r="C21" s="990">
        <v>30</v>
      </c>
      <c r="D21" s="995" t="s">
        <v>641</v>
      </c>
      <c r="E21" s="990">
        <v>1000001772</v>
      </c>
      <c r="F21" s="995" t="s">
        <v>704</v>
      </c>
      <c r="G21" s="990" t="s">
        <v>575</v>
      </c>
      <c r="H21" s="990">
        <v>3</v>
      </c>
      <c r="I21" s="993"/>
      <c r="J21" s="994" t="str">
        <f t="shared" si="0"/>
        <v>Included</v>
      </c>
      <c r="K21" s="1019"/>
      <c r="M21" s="1021"/>
    </row>
    <row r="22" spans="1:13" s="1020" customFormat="1" ht="41.25" customHeight="1">
      <c r="A22" s="1197">
        <v>4</v>
      </c>
      <c r="B22" s="990">
        <v>7000014955</v>
      </c>
      <c r="C22" s="990">
        <v>40</v>
      </c>
      <c r="D22" s="995" t="s">
        <v>641</v>
      </c>
      <c r="E22" s="990">
        <v>1000001673</v>
      </c>
      <c r="F22" s="995" t="s">
        <v>705</v>
      </c>
      <c r="G22" s="990" t="s">
        <v>575</v>
      </c>
      <c r="H22" s="990">
        <v>1</v>
      </c>
      <c r="I22" s="993"/>
      <c r="J22" s="994" t="str">
        <f t="shared" si="0"/>
        <v>Included</v>
      </c>
      <c r="K22" s="1019"/>
      <c r="M22" s="1021"/>
    </row>
    <row r="23" spans="1:13" s="1020" customFormat="1" ht="41.25" customHeight="1">
      <c r="A23" s="1197">
        <v>5</v>
      </c>
      <c r="B23" s="990">
        <v>7000014955</v>
      </c>
      <c r="C23" s="990">
        <v>50</v>
      </c>
      <c r="D23" s="995" t="s">
        <v>641</v>
      </c>
      <c r="E23" s="990">
        <v>1000001674</v>
      </c>
      <c r="F23" s="995" t="s">
        <v>706</v>
      </c>
      <c r="G23" s="990" t="s">
        <v>575</v>
      </c>
      <c r="H23" s="990">
        <v>1</v>
      </c>
      <c r="I23" s="993"/>
      <c r="J23" s="994" t="str">
        <f t="shared" si="0"/>
        <v>Included</v>
      </c>
      <c r="K23" s="1019"/>
      <c r="M23" s="1021"/>
    </row>
    <row r="24" spans="1:13" s="1020" customFormat="1" ht="41.25" customHeight="1">
      <c r="A24" s="1197">
        <v>6</v>
      </c>
      <c r="B24" s="990">
        <v>7000014955</v>
      </c>
      <c r="C24" s="990">
        <v>60</v>
      </c>
      <c r="D24" s="995" t="s">
        <v>641</v>
      </c>
      <c r="E24" s="990">
        <v>1000001794</v>
      </c>
      <c r="F24" s="995" t="s">
        <v>707</v>
      </c>
      <c r="G24" s="990" t="s">
        <v>575</v>
      </c>
      <c r="H24" s="990">
        <v>2</v>
      </c>
      <c r="I24" s="993"/>
      <c r="J24" s="994" t="str">
        <f t="shared" si="0"/>
        <v>Included</v>
      </c>
      <c r="K24" s="1019"/>
      <c r="M24" s="1021"/>
    </row>
    <row r="25" spans="1:13" s="1020" customFormat="1" ht="41.25" customHeight="1">
      <c r="A25" s="1197">
        <v>7</v>
      </c>
      <c r="B25" s="990">
        <v>7000014955</v>
      </c>
      <c r="C25" s="990">
        <v>70</v>
      </c>
      <c r="D25" s="995" t="s">
        <v>641</v>
      </c>
      <c r="E25" s="990">
        <v>1000001695</v>
      </c>
      <c r="F25" s="995" t="s">
        <v>708</v>
      </c>
      <c r="G25" s="990" t="s">
        <v>575</v>
      </c>
      <c r="H25" s="990">
        <v>14</v>
      </c>
      <c r="I25" s="993"/>
      <c r="J25" s="994" t="str">
        <f t="shared" si="0"/>
        <v>Included</v>
      </c>
      <c r="K25" s="1019"/>
      <c r="M25" s="1021"/>
    </row>
    <row r="26" spans="1:13" s="1020" customFormat="1" ht="41.25" customHeight="1">
      <c r="A26" s="1197">
        <v>8</v>
      </c>
      <c r="B26" s="990">
        <v>7000014955</v>
      </c>
      <c r="C26" s="990">
        <v>80</v>
      </c>
      <c r="D26" s="995" t="s">
        <v>641</v>
      </c>
      <c r="E26" s="990">
        <v>1000020381</v>
      </c>
      <c r="F26" s="995" t="s">
        <v>709</v>
      </c>
      <c r="G26" s="990" t="s">
        <v>575</v>
      </c>
      <c r="H26" s="990">
        <v>3</v>
      </c>
      <c r="I26" s="993"/>
      <c r="J26" s="994" t="str">
        <f t="shared" si="0"/>
        <v>Included</v>
      </c>
      <c r="K26" s="1019"/>
      <c r="M26" s="1021"/>
    </row>
    <row r="27" spans="1:13" s="1020" customFormat="1" ht="41.25" customHeight="1">
      <c r="A27" s="1197">
        <v>9</v>
      </c>
      <c r="B27" s="990">
        <v>7000014955</v>
      </c>
      <c r="C27" s="990">
        <v>90</v>
      </c>
      <c r="D27" s="995" t="s">
        <v>642</v>
      </c>
      <c r="E27" s="990">
        <v>1000001330</v>
      </c>
      <c r="F27" s="995" t="s">
        <v>710</v>
      </c>
      <c r="G27" s="990" t="s">
        <v>575</v>
      </c>
      <c r="H27" s="990">
        <v>1</v>
      </c>
      <c r="I27" s="993"/>
      <c r="J27" s="994" t="str">
        <f t="shared" si="0"/>
        <v>Included</v>
      </c>
      <c r="K27" s="1019"/>
      <c r="M27" s="1021"/>
    </row>
    <row r="28" spans="1:13" s="1020" customFormat="1" ht="41.25" customHeight="1">
      <c r="A28" s="1197">
        <v>10</v>
      </c>
      <c r="B28" s="990">
        <v>7000014955</v>
      </c>
      <c r="C28" s="990">
        <v>100</v>
      </c>
      <c r="D28" s="995" t="s">
        <v>642</v>
      </c>
      <c r="E28" s="990">
        <v>1000001170</v>
      </c>
      <c r="F28" s="995" t="s">
        <v>711</v>
      </c>
      <c r="G28" s="990" t="s">
        <v>575</v>
      </c>
      <c r="H28" s="990">
        <v>1</v>
      </c>
      <c r="I28" s="993"/>
      <c r="J28" s="994" t="str">
        <f t="shared" si="0"/>
        <v>Included</v>
      </c>
      <c r="K28" s="1019"/>
      <c r="M28" s="1021"/>
    </row>
    <row r="29" spans="1:13" s="1020" customFormat="1" ht="41.25" customHeight="1">
      <c r="A29" s="1197">
        <v>11</v>
      </c>
      <c r="B29" s="990">
        <v>7000014955</v>
      </c>
      <c r="C29" s="990">
        <v>110</v>
      </c>
      <c r="D29" s="995" t="s">
        <v>642</v>
      </c>
      <c r="E29" s="990">
        <v>1000006842</v>
      </c>
      <c r="F29" s="995" t="s">
        <v>712</v>
      </c>
      <c r="G29" s="990" t="s">
        <v>576</v>
      </c>
      <c r="H29" s="990">
        <v>1</v>
      </c>
      <c r="I29" s="993"/>
      <c r="J29" s="994" t="str">
        <f t="shared" si="0"/>
        <v>Included</v>
      </c>
      <c r="K29" s="1019"/>
      <c r="M29" s="1021"/>
    </row>
    <row r="30" spans="1:13" s="1020" customFormat="1" ht="41.25" customHeight="1">
      <c r="A30" s="1197">
        <v>12</v>
      </c>
      <c r="B30" s="990">
        <v>7000014955</v>
      </c>
      <c r="C30" s="990">
        <v>120</v>
      </c>
      <c r="D30" s="995" t="s">
        <v>642</v>
      </c>
      <c r="E30" s="990">
        <v>1000025391</v>
      </c>
      <c r="F30" s="995" t="s">
        <v>713</v>
      </c>
      <c r="G30" s="990" t="s">
        <v>575</v>
      </c>
      <c r="H30" s="990">
        <v>1</v>
      </c>
      <c r="I30" s="993"/>
      <c r="J30" s="994" t="str">
        <f t="shared" si="0"/>
        <v>Included</v>
      </c>
      <c r="K30" s="1019"/>
      <c r="M30" s="1021"/>
    </row>
    <row r="31" spans="1:13" s="1020" customFormat="1" ht="41.25" customHeight="1">
      <c r="A31" s="1197">
        <v>13</v>
      </c>
      <c r="B31" s="990">
        <v>7000014955</v>
      </c>
      <c r="C31" s="990">
        <v>130</v>
      </c>
      <c r="D31" s="995" t="s">
        <v>642</v>
      </c>
      <c r="E31" s="990">
        <v>1000001333</v>
      </c>
      <c r="F31" s="995" t="s">
        <v>714</v>
      </c>
      <c r="G31" s="990" t="s">
        <v>575</v>
      </c>
      <c r="H31" s="990">
        <v>1</v>
      </c>
      <c r="I31" s="993"/>
      <c r="J31" s="994" t="str">
        <f t="shared" si="0"/>
        <v>Included</v>
      </c>
      <c r="K31" s="1019"/>
      <c r="M31" s="1021"/>
    </row>
    <row r="32" spans="1:13" s="1020" customFormat="1" ht="41.25" customHeight="1">
      <c r="A32" s="1197">
        <v>14</v>
      </c>
      <c r="B32" s="990">
        <v>7000014955</v>
      </c>
      <c r="C32" s="990">
        <v>140</v>
      </c>
      <c r="D32" s="995" t="s">
        <v>643</v>
      </c>
      <c r="E32" s="990">
        <v>1000011261</v>
      </c>
      <c r="F32" s="995" t="s">
        <v>715</v>
      </c>
      <c r="G32" s="990" t="s">
        <v>576</v>
      </c>
      <c r="H32" s="990">
        <v>1</v>
      </c>
      <c r="I32" s="993"/>
      <c r="J32" s="994" t="str">
        <f t="shared" si="0"/>
        <v>Included</v>
      </c>
      <c r="K32" s="1019"/>
      <c r="M32" s="1021"/>
    </row>
    <row r="33" spans="1:13" s="1020" customFormat="1" ht="57" customHeight="1">
      <c r="A33" s="1197">
        <v>15</v>
      </c>
      <c r="B33" s="990">
        <v>7000014955</v>
      </c>
      <c r="C33" s="990">
        <v>150</v>
      </c>
      <c r="D33" s="995" t="s">
        <v>643</v>
      </c>
      <c r="E33" s="990">
        <v>1000055974</v>
      </c>
      <c r="F33" s="995" t="s">
        <v>716</v>
      </c>
      <c r="G33" s="990" t="s">
        <v>575</v>
      </c>
      <c r="H33" s="990">
        <v>3</v>
      </c>
      <c r="I33" s="993"/>
      <c r="J33" s="994" t="str">
        <f t="shared" si="0"/>
        <v>Included</v>
      </c>
      <c r="K33" s="1019"/>
      <c r="M33" s="1021"/>
    </row>
    <row r="34" spans="1:13" s="1020" customFormat="1" ht="48.75" customHeight="1">
      <c r="A34" s="1197">
        <v>16</v>
      </c>
      <c r="B34" s="990">
        <v>7000014955</v>
      </c>
      <c r="C34" s="990">
        <v>160</v>
      </c>
      <c r="D34" s="995" t="s">
        <v>643</v>
      </c>
      <c r="E34" s="990">
        <v>1000055982</v>
      </c>
      <c r="F34" s="995" t="s">
        <v>717</v>
      </c>
      <c r="G34" s="990" t="s">
        <v>575</v>
      </c>
      <c r="H34" s="990">
        <v>3</v>
      </c>
      <c r="I34" s="993"/>
      <c r="J34" s="994" t="str">
        <f t="shared" si="0"/>
        <v>Included</v>
      </c>
      <c r="K34" s="1019"/>
      <c r="M34" s="1021"/>
    </row>
    <row r="35" spans="1:13" s="1020" customFormat="1" ht="66.75" customHeight="1">
      <c r="A35" s="1197">
        <v>17</v>
      </c>
      <c r="B35" s="990">
        <v>7000014955</v>
      </c>
      <c r="C35" s="990">
        <v>170</v>
      </c>
      <c r="D35" s="995" t="s">
        <v>644</v>
      </c>
      <c r="E35" s="990">
        <v>1000020187</v>
      </c>
      <c r="F35" s="995" t="s">
        <v>718</v>
      </c>
      <c r="G35" s="990" t="s">
        <v>575</v>
      </c>
      <c r="H35" s="990">
        <v>3</v>
      </c>
      <c r="I35" s="993"/>
      <c r="J35" s="994" t="str">
        <f t="shared" si="0"/>
        <v>Included</v>
      </c>
      <c r="K35" s="1019"/>
      <c r="M35" s="1021"/>
    </row>
    <row r="36" spans="1:13" s="1020" customFormat="1" ht="66.75" customHeight="1">
      <c r="A36" s="1197">
        <v>18</v>
      </c>
      <c r="B36" s="990">
        <v>7000014955</v>
      </c>
      <c r="C36" s="990">
        <v>180</v>
      </c>
      <c r="D36" s="995" t="s">
        <v>644</v>
      </c>
      <c r="E36" s="990">
        <v>1000020188</v>
      </c>
      <c r="F36" s="995" t="s">
        <v>719</v>
      </c>
      <c r="G36" s="990" t="s">
        <v>575</v>
      </c>
      <c r="H36" s="990">
        <v>3</v>
      </c>
      <c r="I36" s="993"/>
      <c r="J36" s="994" t="str">
        <f t="shared" si="0"/>
        <v>Included</v>
      </c>
      <c r="K36" s="1019"/>
      <c r="M36" s="1021"/>
    </row>
    <row r="37" spans="1:13" s="1020" customFormat="1" ht="66.75" customHeight="1">
      <c r="A37" s="1197">
        <v>19</v>
      </c>
      <c r="B37" s="990">
        <v>7000014955</v>
      </c>
      <c r="C37" s="990">
        <v>190</v>
      </c>
      <c r="D37" s="995" t="s">
        <v>644</v>
      </c>
      <c r="E37" s="990">
        <v>1000020189</v>
      </c>
      <c r="F37" s="995" t="s">
        <v>720</v>
      </c>
      <c r="G37" s="990" t="s">
        <v>575</v>
      </c>
      <c r="H37" s="990">
        <v>4</v>
      </c>
      <c r="I37" s="993"/>
      <c r="J37" s="994" t="str">
        <f t="shared" si="0"/>
        <v>Included</v>
      </c>
      <c r="K37" s="1019"/>
      <c r="M37" s="1021"/>
    </row>
    <row r="38" spans="1:13" s="1020" customFormat="1" ht="66.75" customHeight="1">
      <c r="A38" s="1197">
        <v>20</v>
      </c>
      <c r="B38" s="990">
        <v>7000014955</v>
      </c>
      <c r="C38" s="990">
        <v>200</v>
      </c>
      <c r="D38" s="995" t="s">
        <v>644</v>
      </c>
      <c r="E38" s="990">
        <v>1000020190</v>
      </c>
      <c r="F38" s="995" t="s">
        <v>721</v>
      </c>
      <c r="G38" s="990" t="s">
        <v>575</v>
      </c>
      <c r="H38" s="990">
        <v>3</v>
      </c>
      <c r="I38" s="993"/>
      <c r="J38" s="994" t="str">
        <f t="shared" si="0"/>
        <v>Included</v>
      </c>
      <c r="K38" s="1019"/>
      <c r="M38" s="1021"/>
    </row>
    <row r="39" spans="1:13" s="1020" customFormat="1" ht="41.25" customHeight="1">
      <c r="A39" s="1197">
        <v>21</v>
      </c>
      <c r="B39" s="990">
        <v>7000014955</v>
      </c>
      <c r="C39" s="990">
        <v>210</v>
      </c>
      <c r="D39" s="995" t="s">
        <v>644</v>
      </c>
      <c r="E39" s="990">
        <v>1000017562</v>
      </c>
      <c r="F39" s="995" t="s">
        <v>722</v>
      </c>
      <c r="G39" s="990" t="s">
        <v>575</v>
      </c>
      <c r="H39" s="990">
        <v>11</v>
      </c>
      <c r="I39" s="993"/>
      <c r="J39" s="994" t="str">
        <f t="shared" si="0"/>
        <v>Included</v>
      </c>
      <c r="K39" s="1019"/>
      <c r="M39" s="1021"/>
    </row>
    <row r="40" spans="1:13" s="1020" customFormat="1" ht="68.25" customHeight="1">
      <c r="A40" s="1197">
        <v>22</v>
      </c>
      <c r="B40" s="990">
        <v>7000014955</v>
      </c>
      <c r="C40" s="990">
        <v>220</v>
      </c>
      <c r="D40" s="995" t="s">
        <v>644</v>
      </c>
      <c r="E40" s="990">
        <v>1000017565</v>
      </c>
      <c r="F40" s="995" t="s">
        <v>723</v>
      </c>
      <c r="G40" s="990" t="s">
        <v>575</v>
      </c>
      <c r="H40" s="990">
        <v>3</v>
      </c>
      <c r="I40" s="993"/>
      <c r="J40" s="994" t="str">
        <f t="shared" si="0"/>
        <v>Included</v>
      </c>
      <c r="K40" s="1019"/>
      <c r="M40" s="1021"/>
    </row>
    <row r="41" spans="1:13" s="1020" customFormat="1" ht="41.25" customHeight="1">
      <c r="A41" s="1197">
        <v>23</v>
      </c>
      <c r="B41" s="990">
        <v>7000014955</v>
      </c>
      <c r="C41" s="990">
        <v>230</v>
      </c>
      <c r="D41" s="995" t="s">
        <v>645</v>
      </c>
      <c r="E41" s="990">
        <v>1000020262</v>
      </c>
      <c r="F41" s="995" t="s">
        <v>601</v>
      </c>
      <c r="G41" s="990" t="s">
        <v>575</v>
      </c>
      <c r="H41" s="990">
        <v>1</v>
      </c>
      <c r="I41" s="993"/>
      <c r="J41" s="994" t="str">
        <f t="shared" si="0"/>
        <v>Included</v>
      </c>
      <c r="K41" s="1019"/>
      <c r="M41" s="1021"/>
    </row>
    <row r="42" spans="1:13" s="1020" customFormat="1" ht="48" customHeight="1">
      <c r="A42" s="1197">
        <v>24</v>
      </c>
      <c r="B42" s="990">
        <v>7000014955</v>
      </c>
      <c r="C42" s="990">
        <v>240</v>
      </c>
      <c r="D42" s="995" t="s">
        <v>645</v>
      </c>
      <c r="E42" s="990">
        <v>1000038325</v>
      </c>
      <c r="F42" s="995" t="s">
        <v>584</v>
      </c>
      <c r="G42" s="990" t="s">
        <v>575</v>
      </c>
      <c r="H42" s="990">
        <v>6</v>
      </c>
      <c r="I42" s="993"/>
      <c r="J42" s="994" t="str">
        <f t="shared" si="0"/>
        <v>Included</v>
      </c>
      <c r="K42" s="1019"/>
      <c r="M42" s="1021"/>
    </row>
    <row r="43" spans="1:13" s="1020" customFormat="1" ht="41.25" customHeight="1">
      <c r="A43" s="1197">
        <v>25</v>
      </c>
      <c r="B43" s="990">
        <v>7000014955</v>
      </c>
      <c r="C43" s="990">
        <v>250</v>
      </c>
      <c r="D43" s="995" t="s">
        <v>646</v>
      </c>
      <c r="E43" s="990">
        <v>1000000443</v>
      </c>
      <c r="F43" s="995" t="s">
        <v>578</v>
      </c>
      <c r="G43" s="990" t="s">
        <v>579</v>
      </c>
      <c r="H43" s="990">
        <v>1</v>
      </c>
      <c r="I43" s="993"/>
      <c r="J43" s="994" t="str">
        <f t="shared" si="0"/>
        <v>Included</v>
      </c>
      <c r="K43" s="1019"/>
      <c r="M43" s="1021"/>
    </row>
    <row r="44" spans="1:13" s="1020" customFormat="1" ht="41.25" customHeight="1">
      <c r="A44" s="1197">
        <v>26</v>
      </c>
      <c r="B44" s="990">
        <v>7000014955</v>
      </c>
      <c r="C44" s="990">
        <v>260</v>
      </c>
      <c r="D44" s="995" t="s">
        <v>646</v>
      </c>
      <c r="E44" s="990">
        <v>1000000442</v>
      </c>
      <c r="F44" s="995" t="s">
        <v>580</v>
      </c>
      <c r="G44" s="990" t="s">
        <v>579</v>
      </c>
      <c r="H44" s="990">
        <v>1</v>
      </c>
      <c r="I44" s="993"/>
      <c r="J44" s="994" t="str">
        <f t="shared" si="0"/>
        <v>Included</v>
      </c>
      <c r="K44" s="1019"/>
      <c r="M44" s="1021"/>
    </row>
    <row r="45" spans="1:13" s="1020" customFormat="1" ht="41.25" customHeight="1">
      <c r="A45" s="1197">
        <v>27</v>
      </c>
      <c r="B45" s="990">
        <v>7000014955</v>
      </c>
      <c r="C45" s="990">
        <v>270</v>
      </c>
      <c r="D45" s="995" t="s">
        <v>647</v>
      </c>
      <c r="E45" s="990">
        <v>1000025933</v>
      </c>
      <c r="F45" s="995" t="s">
        <v>724</v>
      </c>
      <c r="G45" s="990" t="s">
        <v>576</v>
      </c>
      <c r="H45" s="990">
        <v>1</v>
      </c>
      <c r="I45" s="993"/>
      <c r="J45" s="994" t="str">
        <f t="shared" si="0"/>
        <v>Included</v>
      </c>
      <c r="K45" s="1019"/>
      <c r="M45" s="1021"/>
    </row>
    <row r="46" spans="1:13" s="1020" customFormat="1" ht="41.25" customHeight="1">
      <c r="A46" s="1197">
        <v>28</v>
      </c>
      <c r="B46" s="990">
        <v>7000014955</v>
      </c>
      <c r="C46" s="990">
        <v>280</v>
      </c>
      <c r="D46" s="995" t="s">
        <v>647</v>
      </c>
      <c r="E46" s="990">
        <v>1000025934</v>
      </c>
      <c r="F46" s="995" t="s">
        <v>725</v>
      </c>
      <c r="G46" s="990" t="s">
        <v>576</v>
      </c>
      <c r="H46" s="990">
        <v>1</v>
      </c>
      <c r="I46" s="993"/>
      <c r="J46" s="994" t="str">
        <f t="shared" si="0"/>
        <v>Included</v>
      </c>
      <c r="K46" s="1019"/>
      <c r="M46" s="1021"/>
    </row>
    <row r="47" spans="1:13" s="1020" customFormat="1" ht="41.25" customHeight="1">
      <c r="A47" s="1197">
        <v>29</v>
      </c>
      <c r="B47" s="990">
        <v>7000014955</v>
      </c>
      <c r="C47" s="990">
        <v>290</v>
      </c>
      <c r="D47" s="995" t="s">
        <v>647</v>
      </c>
      <c r="E47" s="990">
        <v>1000025936</v>
      </c>
      <c r="F47" s="995" t="s">
        <v>726</v>
      </c>
      <c r="G47" s="990" t="s">
        <v>576</v>
      </c>
      <c r="H47" s="990">
        <v>1</v>
      </c>
      <c r="I47" s="993"/>
      <c r="J47" s="994" t="str">
        <f t="shared" si="0"/>
        <v>Included</v>
      </c>
      <c r="K47" s="1019"/>
      <c r="M47" s="1021"/>
    </row>
    <row r="48" spans="1:13" s="1020" customFormat="1" ht="41.25" customHeight="1">
      <c r="A48" s="1197">
        <v>30</v>
      </c>
      <c r="B48" s="990">
        <v>7000014955</v>
      </c>
      <c r="C48" s="990">
        <v>300</v>
      </c>
      <c r="D48" s="995" t="s">
        <v>647</v>
      </c>
      <c r="E48" s="990">
        <v>1000025930</v>
      </c>
      <c r="F48" s="995" t="s">
        <v>727</v>
      </c>
      <c r="G48" s="990" t="s">
        <v>576</v>
      </c>
      <c r="H48" s="990">
        <v>1</v>
      </c>
      <c r="I48" s="993"/>
      <c r="J48" s="994" t="str">
        <f t="shared" si="0"/>
        <v>Included</v>
      </c>
      <c r="K48" s="1019"/>
      <c r="M48" s="1021"/>
    </row>
    <row r="49" spans="1:13" s="1020" customFormat="1" ht="41.25" customHeight="1">
      <c r="A49" s="1197">
        <v>31</v>
      </c>
      <c r="B49" s="990">
        <v>7000014955</v>
      </c>
      <c r="C49" s="990">
        <v>310</v>
      </c>
      <c r="D49" s="995" t="s">
        <v>647</v>
      </c>
      <c r="E49" s="990">
        <v>1000025935</v>
      </c>
      <c r="F49" s="995" t="s">
        <v>728</v>
      </c>
      <c r="G49" s="990" t="s">
        <v>576</v>
      </c>
      <c r="H49" s="990">
        <v>1</v>
      </c>
      <c r="I49" s="993"/>
      <c r="J49" s="994" t="str">
        <f t="shared" si="0"/>
        <v>Included</v>
      </c>
      <c r="K49" s="1019"/>
      <c r="M49" s="1021"/>
    </row>
    <row r="50" spans="1:13" s="1020" customFormat="1" ht="41.25" customHeight="1">
      <c r="A50" s="1197">
        <v>32</v>
      </c>
      <c r="B50" s="990">
        <v>7000014955</v>
      </c>
      <c r="C50" s="990">
        <v>320</v>
      </c>
      <c r="D50" s="995" t="s">
        <v>647</v>
      </c>
      <c r="E50" s="990">
        <v>1000025949</v>
      </c>
      <c r="F50" s="995" t="s">
        <v>729</v>
      </c>
      <c r="G50" s="990" t="s">
        <v>576</v>
      </c>
      <c r="H50" s="990">
        <v>1</v>
      </c>
      <c r="I50" s="993"/>
      <c r="J50" s="994" t="str">
        <f t="shared" si="0"/>
        <v>Included</v>
      </c>
      <c r="K50" s="1019"/>
      <c r="M50" s="1021"/>
    </row>
    <row r="51" spans="1:13" s="1020" customFormat="1" ht="41.25" customHeight="1">
      <c r="A51" s="1197">
        <v>33</v>
      </c>
      <c r="B51" s="990">
        <v>7000014955</v>
      </c>
      <c r="C51" s="990">
        <v>330</v>
      </c>
      <c r="D51" s="995" t="s">
        <v>647</v>
      </c>
      <c r="E51" s="990">
        <v>1000019927</v>
      </c>
      <c r="F51" s="995" t="s">
        <v>581</v>
      </c>
      <c r="G51" s="990" t="s">
        <v>579</v>
      </c>
      <c r="H51" s="990">
        <v>1</v>
      </c>
      <c r="I51" s="993"/>
      <c r="J51" s="994" t="str">
        <f t="shared" si="0"/>
        <v>Included</v>
      </c>
      <c r="K51" s="1019"/>
      <c r="M51" s="1021"/>
    </row>
    <row r="52" spans="1:13" s="1020" customFormat="1" ht="55.5" customHeight="1">
      <c r="A52" s="1197">
        <v>34</v>
      </c>
      <c r="B52" s="990">
        <v>7000014955</v>
      </c>
      <c r="C52" s="990">
        <v>410</v>
      </c>
      <c r="D52" s="995" t="s">
        <v>648</v>
      </c>
      <c r="E52" s="990">
        <v>1000012366</v>
      </c>
      <c r="F52" s="995" t="s">
        <v>583</v>
      </c>
      <c r="G52" s="990" t="s">
        <v>575</v>
      </c>
      <c r="H52" s="990">
        <v>188</v>
      </c>
      <c r="I52" s="993"/>
      <c r="J52" s="994" t="str">
        <f t="shared" si="0"/>
        <v>Included</v>
      </c>
      <c r="K52" s="1019"/>
      <c r="M52" s="1021"/>
    </row>
    <row r="53" spans="1:13" s="1020" customFormat="1" ht="41.25" customHeight="1">
      <c r="A53" s="1278" t="s">
        <v>790</v>
      </c>
      <c r="B53" s="1235" t="s">
        <v>649</v>
      </c>
      <c r="C53" s="1236"/>
      <c r="D53" s="1247"/>
      <c r="E53" s="1236"/>
      <c r="F53" s="1247"/>
      <c r="G53" s="1236"/>
      <c r="H53" s="1236"/>
      <c r="I53" s="1243"/>
      <c r="J53" s="1244"/>
      <c r="K53" s="1019"/>
      <c r="M53" s="1021"/>
    </row>
    <row r="54" spans="1:13" s="1020" customFormat="1" ht="49.5" customHeight="1">
      <c r="A54" s="1197">
        <v>1</v>
      </c>
      <c r="B54" s="990">
        <v>7000014956</v>
      </c>
      <c r="C54" s="990">
        <v>30</v>
      </c>
      <c r="D54" s="995" t="s">
        <v>648</v>
      </c>
      <c r="E54" s="990">
        <v>1000012366</v>
      </c>
      <c r="F54" s="995" t="s">
        <v>583</v>
      </c>
      <c r="G54" s="990" t="s">
        <v>575</v>
      </c>
      <c r="H54" s="990">
        <v>60</v>
      </c>
      <c r="I54" s="993"/>
      <c r="J54" s="994" t="str">
        <f t="shared" si="0"/>
        <v>Included</v>
      </c>
      <c r="K54" s="1019"/>
      <c r="M54" s="1021"/>
    </row>
    <row r="55" spans="1:13" s="1020" customFormat="1" ht="49.5" customHeight="1">
      <c r="A55" s="1197">
        <v>2</v>
      </c>
      <c r="B55" s="990">
        <v>7000014956</v>
      </c>
      <c r="C55" s="990">
        <v>40</v>
      </c>
      <c r="D55" s="995" t="s">
        <v>650</v>
      </c>
      <c r="E55" s="990">
        <v>1000029259</v>
      </c>
      <c r="F55" s="995" t="s">
        <v>730</v>
      </c>
      <c r="G55" s="990" t="s">
        <v>575</v>
      </c>
      <c r="H55" s="990">
        <v>1</v>
      </c>
      <c r="I55" s="993"/>
      <c r="J55" s="994" t="str">
        <f t="shared" si="0"/>
        <v>Included</v>
      </c>
      <c r="K55" s="1019"/>
      <c r="M55" s="1021"/>
    </row>
    <row r="56" spans="1:13" s="1020" customFormat="1" ht="41.25" customHeight="1">
      <c r="A56" s="1197">
        <v>3</v>
      </c>
      <c r="B56" s="990">
        <v>7000014956</v>
      </c>
      <c r="C56" s="990">
        <v>50</v>
      </c>
      <c r="D56" s="995" t="s">
        <v>650</v>
      </c>
      <c r="E56" s="990">
        <v>1000020421</v>
      </c>
      <c r="F56" s="995" t="s">
        <v>731</v>
      </c>
      <c r="G56" s="990" t="s">
        <v>575</v>
      </c>
      <c r="H56" s="990">
        <v>1</v>
      </c>
      <c r="I56" s="993"/>
      <c r="J56" s="994" t="str">
        <f t="shared" si="0"/>
        <v>Included</v>
      </c>
      <c r="K56" s="1019"/>
      <c r="M56" s="1021"/>
    </row>
    <row r="57" spans="1:13" s="1020" customFormat="1" ht="41.25" customHeight="1">
      <c r="A57" s="1197">
        <v>4</v>
      </c>
      <c r="B57" s="990">
        <v>7000014956</v>
      </c>
      <c r="C57" s="990">
        <v>60</v>
      </c>
      <c r="D57" s="995" t="s">
        <v>650</v>
      </c>
      <c r="E57" s="990">
        <v>1000005791</v>
      </c>
      <c r="F57" s="995" t="s">
        <v>732</v>
      </c>
      <c r="G57" s="990" t="s">
        <v>575</v>
      </c>
      <c r="H57" s="990">
        <v>3</v>
      </c>
      <c r="I57" s="993"/>
      <c r="J57" s="994" t="str">
        <f t="shared" si="0"/>
        <v>Included</v>
      </c>
      <c r="K57" s="1019"/>
      <c r="M57" s="1021"/>
    </row>
    <row r="58" spans="1:13" s="1020" customFormat="1" ht="41.25" customHeight="1">
      <c r="A58" s="1197">
        <v>5</v>
      </c>
      <c r="B58" s="990">
        <v>7000014956</v>
      </c>
      <c r="C58" s="990">
        <v>70</v>
      </c>
      <c r="D58" s="995" t="s">
        <v>651</v>
      </c>
      <c r="E58" s="990">
        <v>1000000956</v>
      </c>
      <c r="F58" s="995" t="s">
        <v>733</v>
      </c>
      <c r="G58" s="990" t="s">
        <v>575</v>
      </c>
      <c r="H58" s="990">
        <v>2</v>
      </c>
      <c r="I58" s="993"/>
      <c r="J58" s="994" t="str">
        <f t="shared" si="0"/>
        <v>Included</v>
      </c>
      <c r="K58" s="1019"/>
      <c r="M58" s="1021"/>
    </row>
    <row r="59" spans="1:13" s="1020" customFormat="1" ht="47.25" customHeight="1">
      <c r="A59" s="1197">
        <v>6</v>
      </c>
      <c r="B59" s="990">
        <v>7000014956</v>
      </c>
      <c r="C59" s="990">
        <v>80</v>
      </c>
      <c r="D59" s="995" t="s">
        <v>652</v>
      </c>
      <c r="E59" s="990">
        <v>1000011356</v>
      </c>
      <c r="F59" s="995" t="s">
        <v>734</v>
      </c>
      <c r="G59" s="990" t="s">
        <v>576</v>
      </c>
      <c r="H59" s="990">
        <v>1</v>
      </c>
      <c r="I59" s="993"/>
      <c r="J59" s="994" t="str">
        <f t="shared" si="0"/>
        <v>Included</v>
      </c>
      <c r="K59" s="1019"/>
      <c r="M59" s="1021"/>
    </row>
    <row r="60" spans="1:13" s="1020" customFormat="1" ht="46.5" customHeight="1">
      <c r="A60" s="1197">
        <v>7</v>
      </c>
      <c r="B60" s="990">
        <v>7000014956</v>
      </c>
      <c r="C60" s="990">
        <v>90</v>
      </c>
      <c r="D60" s="995" t="s">
        <v>653</v>
      </c>
      <c r="E60" s="990">
        <v>1000005538</v>
      </c>
      <c r="F60" s="995" t="s">
        <v>735</v>
      </c>
      <c r="G60" s="990" t="s">
        <v>575</v>
      </c>
      <c r="H60" s="990">
        <v>1</v>
      </c>
      <c r="I60" s="993"/>
      <c r="J60" s="994" t="str">
        <f t="shared" si="0"/>
        <v>Included</v>
      </c>
      <c r="K60" s="1019"/>
      <c r="M60" s="1021"/>
    </row>
    <row r="61" spans="1:13" s="1020" customFormat="1" ht="48.75" customHeight="1">
      <c r="A61" s="1197">
        <v>8</v>
      </c>
      <c r="B61" s="990">
        <v>7000014956</v>
      </c>
      <c r="C61" s="990">
        <v>100</v>
      </c>
      <c r="D61" s="995" t="s">
        <v>654</v>
      </c>
      <c r="E61" s="990">
        <v>1000000443</v>
      </c>
      <c r="F61" s="995" t="s">
        <v>578</v>
      </c>
      <c r="G61" s="990" t="s">
        <v>579</v>
      </c>
      <c r="H61" s="990">
        <v>1</v>
      </c>
      <c r="I61" s="993"/>
      <c r="J61" s="994" t="str">
        <f t="shared" si="0"/>
        <v>Included</v>
      </c>
      <c r="K61" s="1019"/>
      <c r="M61" s="1021"/>
    </row>
    <row r="62" spans="1:13" s="1020" customFormat="1" ht="41.25" customHeight="1">
      <c r="A62" s="1197">
        <v>9</v>
      </c>
      <c r="B62" s="990">
        <v>7000014956</v>
      </c>
      <c r="C62" s="990">
        <v>110</v>
      </c>
      <c r="D62" s="995" t="s">
        <v>654</v>
      </c>
      <c r="E62" s="990">
        <v>1000000442</v>
      </c>
      <c r="F62" s="995" t="s">
        <v>580</v>
      </c>
      <c r="G62" s="990" t="s">
        <v>579</v>
      </c>
      <c r="H62" s="990">
        <v>1</v>
      </c>
      <c r="I62" s="993"/>
      <c r="J62" s="994" t="str">
        <f t="shared" si="0"/>
        <v>Included</v>
      </c>
      <c r="K62" s="1019"/>
      <c r="M62" s="1021"/>
    </row>
    <row r="63" spans="1:13" s="1020" customFormat="1" ht="64.5" customHeight="1">
      <c r="A63" s="1197">
        <v>10</v>
      </c>
      <c r="B63" s="990">
        <v>7000014956</v>
      </c>
      <c r="C63" s="990">
        <v>120</v>
      </c>
      <c r="D63" s="995" t="s">
        <v>655</v>
      </c>
      <c r="E63" s="990">
        <v>1000055459</v>
      </c>
      <c r="F63" s="995" t="s">
        <v>736</v>
      </c>
      <c r="G63" s="990" t="s">
        <v>576</v>
      </c>
      <c r="H63" s="990">
        <v>1</v>
      </c>
      <c r="I63" s="993"/>
      <c r="J63" s="994" t="str">
        <f t="shared" si="0"/>
        <v>Included</v>
      </c>
      <c r="K63" s="1019"/>
      <c r="M63" s="1021"/>
    </row>
    <row r="64" spans="1:13" s="1020" customFormat="1" ht="41.25" customHeight="1">
      <c r="A64" s="1197">
        <v>11</v>
      </c>
      <c r="B64" s="990">
        <v>7000014956</v>
      </c>
      <c r="C64" s="990">
        <v>130</v>
      </c>
      <c r="D64" s="995" t="s">
        <v>656</v>
      </c>
      <c r="E64" s="990">
        <v>1000038385</v>
      </c>
      <c r="F64" s="995" t="s">
        <v>737</v>
      </c>
      <c r="G64" s="990" t="s">
        <v>575</v>
      </c>
      <c r="H64" s="990">
        <v>4</v>
      </c>
      <c r="I64" s="993"/>
      <c r="J64" s="994" t="str">
        <f t="shared" si="0"/>
        <v>Included</v>
      </c>
      <c r="K64" s="1019"/>
      <c r="M64" s="1021"/>
    </row>
    <row r="65" spans="1:13" s="1020" customFormat="1" ht="75.75" customHeight="1">
      <c r="A65" s="1197">
        <v>12</v>
      </c>
      <c r="B65" s="990">
        <v>7000014956</v>
      </c>
      <c r="C65" s="990">
        <v>140</v>
      </c>
      <c r="D65" s="995" t="s">
        <v>657</v>
      </c>
      <c r="E65" s="990">
        <v>1000020174</v>
      </c>
      <c r="F65" s="995" t="s">
        <v>738</v>
      </c>
      <c r="G65" s="990" t="s">
        <v>575</v>
      </c>
      <c r="H65" s="990">
        <v>3</v>
      </c>
      <c r="I65" s="993"/>
      <c r="J65" s="994" t="str">
        <f t="shared" si="0"/>
        <v>Included</v>
      </c>
      <c r="K65" s="1019"/>
      <c r="M65" s="1021"/>
    </row>
    <row r="66" spans="1:13" s="1020" customFormat="1" ht="75.75" customHeight="1">
      <c r="A66" s="1197">
        <v>13</v>
      </c>
      <c r="B66" s="990">
        <v>7000014956</v>
      </c>
      <c r="C66" s="990">
        <v>150</v>
      </c>
      <c r="D66" s="995" t="s">
        <v>657</v>
      </c>
      <c r="E66" s="990">
        <v>1000020178</v>
      </c>
      <c r="F66" s="995" t="s">
        <v>739</v>
      </c>
      <c r="G66" s="990" t="s">
        <v>575</v>
      </c>
      <c r="H66" s="990">
        <v>1</v>
      </c>
      <c r="I66" s="993"/>
      <c r="J66" s="994" t="str">
        <f t="shared" si="0"/>
        <v>Included</v>
      </c>
      <c r="K66" s="1019"/>
      <c r="M66" s="1021"/>
    </row>
    <row r="67" spans="1:13" s="1020" customFormat="1" ht="75.75" customHeight="1">
      <c r="A67" s="1197">
        <v>14</v>
      </c>
      <c r="B67" s="990">
        <v>7000014956</v>
      </c>
      <c r="C67" s="990">
        <v>160</v>
      </c>
      <c r="D67" s="995" t="s">
        <v>658</v>
      </c>
      <c r="E67" s="990">
        <v>1000029035</v>
      </c>
      <c r="F67" s="995" t="s">
        <v>740</v>
      </c>
      <c r="G67" s="990" t="s">
        <v>575</v>
      </c>
      <c r="H67" s="990">
        <v>2</v>
      </c>
      <c r="I67" s="993"/>
      <c r="J67" s="994" t="str">
        <f t="shared" si="0"/>
        <v>Included</v>
      </c>
      <c r="K67" s="1019"/>
      <c r="M67" s="1021"/>
    </row>
    <row r="68" spans="1:13" s="1020" customFormat="1" ht="41.25" customHeight="1">
      <c r="A68" s="1279" t="s">
        <v>791</v>
      </c>
      <c r="B68" s="1235" t="s">
        <v>659</v>
      </c>
      <c r="C68" s="1236"/>
      <c r="D68" s="1247"/>
      <c r="E68" s="1236"/>
      <c r="F68" s="1247"/>
      <c r="G68" s="1236"/>
      <c r="H68" s="1236"/>
      <c r="I68" s="1243"/>
      <c r="J68" s="1244"/>
      <c r="K68" s="1019"/>
      <c r="M68" s="1021"/>
    </row>
    <row r="69" spans="1:13" s="1020" customFormat="1" ht="41.25" customHeight="1">
      <c r="A69" s="1197">
        <v>1</v>
      </c>
      <c r="B69" s="990">
        <v>7000014954</v>
      </c>
      <c r="C69" s="990">
        <v>10</v>
      </c>
      <c r="D69" s="995" t="s">
        <v>660</v>
      </c>
      <c r="E69" s="990">
        <v>1000004798</v>
      </c>
      <c r="F69" s="995" t="s">
        <v>741</v>
      </c>
      <c r="G69" s="990" t="s">
        <v>575</v>
      </c>
      <c r="H69" s="990">
        <v>1</v>
      </c>
      <c r="I69" s="993"/>
      <c r="J69" s="994" t="str">
        <f t="shared" si="0"/>
        <v>Included</v>
      </c>
      <c r="K69" s="1019"/>
      <c r="M69" s="1021"/>
    </row>
    <row r="70" spans="1:13" s="1020" customFormat="1" ht="41.25" customHeight="1">
      <c r="A70" s="1197">
        <v>2</v>
      </c>
      <c r="B70" s="990">
        <v>7000014954</v>
      </c>
      <c r="C70" s="990">
        <v>20</v>
      </c>
      <c r="D70" s="995" t="s">
        <v>660</v>
      </c>
      <c r="E70" s="990">
        <v>1000013986</v>
      </c>
      <c r="F70" s="995" t="s">
        <v>742</v>
      </c>
      <c r="G70" s="990" t="s">
        <v>576</v>
      </c>
      <c r="H70" s="990">
        <v>1</v>
      </c>
      <c r="I70" s="993"/>
      <c r="J70" s="994" t="str">
        <f t="shared" si="0"/>
        <v>Included</v>
      </c>
      <c r="K70" s="1019"/>
      <c r="M70" s="1021"/>
    </row>
    <row r="71" spans="1:13" s="1020" customFormat="1" ht="41.25" customHeight="1">
      <c r="A71" s="1197">
        <v>3</v>
      </c>
      <c r="B71" s="990">
        <v>7000014954</v>
      </c>
      <c r="C71" s="990">
        <v>30</v>
      </c>
      <c r="D71" s="995" t="s">
        <v>660</v>
      </c>
      <c r="E71" s="990">
        <v>1000028349</v>
      </c>
      <c r="F71" s="995" t="s">
        <v>743</v>
      </c>
      <c r="G71" s="990" t="s">
        <v>576</v>
      </c>
      <c r="H71" s="990">
        <v>1</v>
      </c>
      <c r="I71" s="993"/>
      <c r="J71" s="994" t="str">
        <f t="shared" si="0"/>
        <v>Included</v>
      </c>
      <c r="K71" s="1019"/>
      <c r="M71" s="1021"/>
    </row>
    <row r="72" spans="1:13" s="1020" customFormat="1" ht="41.25" customHeight="1">
      <c r="A72" s="1197">
        <v>4</v>
      </c>
      <c r="B72" s="990">
        <v>7000014954</v>
      </c>
      <c r="C72" s="990">
        <v>40</v>
      </c>
      <c r="D72" s="995" t="s">
        <v>661</v>
      </c>
      <c r="E72" s="990">
        <v>1000028090</v>
      </c>
      <c r="F72" s="995" t="s">
        <v>744</v>
      </c>
      <c r="G72" s="990" t="s">
        <v>579</v>
      </c>
      <c r="H72" s="990">
        <v>1</v>
      </c>
      <c r="I72" s="993"/>
      <c r="J72" s="994" t="str">
        <f t="shared" si="0"/>
        <v>Included</v>
      </c>
      <c r="K72" s="1019"/>
      <c r="M72" s="1021"/>
    </row>
    <row r="73" spans="1:13" s="1020" customFormat="1" ht="41.25" customHeight="1">
      <c r="A73" s="1279" t="s">
        <v>792</v>
      </c>
      <c r="B73" s="1235" t="s">
        <v>662</v>
      </c>
      <c r="C73" s="1236"/>
      <c r="D73" s="1247"/>
      <c r="E73" s="1236"/>
      <c r="F73" s="1247"/>
      <c r="G73" s="1236"/>
      <c r="H73" s="1236"/>
      <c r="I73" s="1243"/>
      <c r="J73" s="1244"/>
      <c r="K73" s="1019"/>
      <c r="M73" s="1021"/>
    </row>
    <row r="74" spans="1:13" s="1020" customFormat="1" ht="41.25" customHeight="1">
      <c r="A74" s="1197">
        <v>1</v>
      </c>
      <c r="B74" s="990">
        <v>7000014954</v>
      </c>
      <c r="C74" s="990">
        <v>60</v>
      </c>
      <c r="D74" s="995" t="s">
        <v>663</v>
      </c>
      <c r="E74" s="990">
        <v>1000001571</v>
      </c>
      <c r="F74" s="995" t="s">
        <v>745</v>
      </c>
      <c r="G74" s="990" t="s">
        <v>577</v>
      </c>
      <c r="H74" s="990">
        <v>1800</v>
      </c>
      <c r="I74" s="993"/>
      <c r="J74" s="994" t="str">
        <f t="shared" si="0"/>
        <v>Included</v>
      </c>
      <c r="K74" s="1019"/>
      <c r="M74" s="1021"/>
    </row>
    <row r="75" spans="1:13" s="1020" customFormat="1" ht="41.25" customHeight="1">
      <c r="A75" s="1197">
        <v>2</v>
      </c>
      <c r="B75" s="990">
        <v>7000014954</v>
      </c>
      <c r="C75" s="990">
        <v>70</v>
      </c>
      <c r="D75" s="995" t="s">
        <v>663</v>
      </c>
      <c r="E75" s="990">
        <v>1000032764</v>
      </c>
      <c r="F75" s="995" t="s">
        <v>746</v>
      </c>
      <c r="G75" s="990" t="s">
        <v>576</v>
      </c>
      <c r="H75" s="990">
        <v>6</v>
      </c>
      <c r="I75" s="993"/>
      <c r="J75" s="994" t="str">
        <f t="shared" si="0"/>
        <v>Included</v>
      </c>
      <c r="K75" s="1019"/>
      <c r="M75" s="1021"/>
    </row>
    <row r="76" spans="1:13" s="1020" customFormat="1" ht="63" customHeight="1">
      <c r="A76" s="1197">
        <v>3</v>
      </c>
      <c r="B76" s="990">
        <v>7000014954</v>
      </c>
      <c r="C76" s="990">
        <v>80</v>
      </c>
      <c r="D76" s="995" t="s">
        <v>664</v>
      </c>
      <c r="E76" s="990">
        <v>1000045815</v>
      </c>
      <c r="F76" s="995" t="s">
        <v>747</v>
      </c>
      <c r="G76" s="990" t="s">
        <v>575</v>
      </c>
      <c r="H76" s="990">
        <v>1</v>
      </c>
      <c r="I76" s="993"/>
      <c r="J76" s="994" t="str">
        <f t="shared" si="0"/>
        <v>Included</v>
      </c>
      <c r="K76" s="1019"/>
      <c r="M76" s="1021"/>
    </row>
    <row r="77" spans="1:13" s="1020" customFormat="1" ht="41.25" customHeight="1">
      <c r="A77" s="1197">
        <v>4</v>
      </c>
      <c r="B77" s="990">
        <v>7000014954</v>
      </c>
      <c r="C77" s="990">
        <v>90</v>
      </c>
      <c r="D77" s="995" t="s">
        <v>665</v>
      </c>
      <c r="E77" s="990">
        <v>1000004489</v>
      </c>
      <c r="F77" s="995" t="s">
        <v>748</v>
      </c>
      <c r="G77" s="990" t="s">
        <v>575</v>
      </c>
      <c r="H77" s="990">
        <v>2</v>
      </c>
      <c r="I77" s="993"/>
      <c r="J77" s="994" t="str">
        <f t="shared" si="0"/>
        <v>Included</v>
      </c>
      <c r="K77" s="1019"/>
      <c r="M77" s="1021"/>
    </row>
    <row r="78" spans="1:13" s="1020" customFormat="1" ht="41.25" customHeight="1">
      <c r="A78" s="1197">
        <v>5</v>
      </c>
      <c r="B78" s="990">
        <v>7000014954</v>
      </c>
      <c r="C78" s="990">
        <v>100</v>
      </c>
      <c r="D78" s="995" t="s">
        <v>665</v>
      </c>
      <c r="E78" s="990">
        <v>1000004461</v>
      </c>
      <c r="F78" s="995" t="s">
        <v>749</v>
      </c>
      <c r="G78" s="990" t="s">
        <v>575</v>
      </c>
      <c r="H78" s="990">
        <v>6</v>
      </c>
      <c r="I78" s="993"/>
      <c r="J78" s="994" t="str">
        <f t="shared" si="0"/>
        <v>Included</v>
      </c>
      <c r="K78" s="1019"/>
      <c r="M78" s="1021"/>
    </row>
    <row r="79" spans="1:13" s="1020" customFormat="1" ht="41.25" customHeight="1">
      <c r="A79" s="1197">
        <v>6</v>
      </c>
      <c r="B79" s="990">
        <v>7000014954</v>
      </c>
      <c r="C79" s="990">
        <v>110</v>
      </c>
      <c r="D79" s="995" t="s">
        <v>665</v>
      </c>
      <c r="E79" s="990">
        <v>1000004483</v>
      </c>
      <c r="F79" s="995" t="s">
        <v>750</v>
      </c>
      <c r="G79" s="990" t="s">
        <v>575</v>
      </c>
      <c r="H79" s="990">
        <v>6</v>
      </c>
      <c r="I79" s="993"/>
      <c r="J79" s="994" t="str">
        <f t="shared" si="0"/>
        <v>Included</v>
      </c>
      <c r="K79" s="1019"/>
      <c r="M79" s="1021"/>
    </row>
    <row r="80" spans="1:13" s="1020" customFormat="1" ht="41.25" customHeight="1">
      <c r="A80" s="1197">
        <v>7</v>
      </c>
      <c r="B80" s="990">
        <v>7000014954</v>
      </c>
      <c r="C80" s="990">
        <v>120</v>
      </c>
      <c r="D80" s="995" t="s">
        <v>665</v>
      </c>
      <c r="E80" s="990">
        <v>1000020419</v>
      </c>
      <c r="F80" s="995" t="s">
        <v>614</v>
      </c>
      <c r="G80" s="990" t="s">
        <v>575</v>
      </c>
      <c r="H80" s="990">
        <v>3</v>
      </c>
      <c r="I80" s="993"/>
      <c r="J80" s="994" t="str">
        <f t="shared" si="0"/>
        <v>Included</v>
      </c>
      <c r="K80" s="1019"/>
      <c r="M80" s="1021"/>
    </row>
    <row r="81" spans="1:13" s="1020" customFormat="1" ht="41.25" customHeight="1">
      <c r="A81" s="1197">
        <v>8</v>
      </c>
      <c r="B81" s="990">
        <v>7000014954</v>
      </c>
      <c r="C81" s="990">
        <v>130</v>
      </c>
      <c r="D81" s="995" t="s">
        <v>665</v>
      </c>
      <c r="E81" s="990">
        <v>1000004401</v>
      </c>
      <c r="F81" s="995" t="s">
        <v>615</v>
      </c>
      <c r="G81" s="990" t="s">
        <v>575</v>
      </c>
      <c r="H81" s="990">
        <v>10</v>
      </c>
      <c r="I81" s="993"/>
      <c r="J81" s="994" t="str">
        <f t="shared" si="0"/>
        <v>Included</v>
      </c>
      <c r="K81" s="1019"/>
      <c r="M81" s="1021"/>
    </row>
    <row r="82" spans="1:13" s="1020" customFormat="1" ht="41.25" customHeight="1">
      <c r="A82" s="1197">
        <v>9</v>
      </c>
      <c r="B82" s="990">
        <v>7000014954</v>
      </c>
      <c r="C82" s="990">
        <v>140</v>
      </c>
      <c r="D82" s="995" t="s">
        <v>666</v>
      </c>
      <c r="E82" s="990">
        <v>1000001695</v>
      </c>
      <c r="F82" s="995" t="s">
        <v>708</v>
      </c>
      <c r="G82" s="990" t="s">
        <v>575</v>
      </c>
      <c r="H82" s="990">
        <v>13</v>
      </c>
      <c r="I82" s="993"/>
      <c r="J82" s="994" t="str">
        <f t="shared" si="0"/>
        <v>Included</v>
      </c>
      <c r="K82" s="1019"/>
      <c r="M82" s="1021"/>
    </row>
    <row r="83" spans="1:13" s="1020" customFormat="1" ht="41.25" customHeight="1">
      <c r="A83" s="1197">
        <v>10</v>
      </c>
      <c r="B83" s="990">
        <v>7000014954</v>
      </c>
      <c r="C83" s="990">
        <v>150</v>
      </c>
      <c r="D83" s="995" t="s">
        <v>667</v>
      </c>
      <c r="E83" s="990">
        <v>1000011326</v>
      </c>
      <c r="F83" s="995" t="s">
        <v>623</v>
      </c>
      <c r="G83" s="990" t="s">
        <v>576</v>
      </c>
      <c r="H83" s="990">
        <v>1</v>
      </c>
      <c r="I83" s="993"/>
      <c r="J83" s="994" t="str">
        <f t="shared" si="0"/>
        <v>Included</v>
      </c>
      <c r="K83" s="1019"/>
      <c r="M83" s="1021"/>
    </row>
    <row r="84" spans="1:13" s="1020" customFormat="1" ht="41.25" customHeight="1">
      <c r="A84" s="1197">
        <v>11</v>
      </c>
      <c r="B84" s="990">
        <v>7000014954</v>
      </c>
      <c r="C84" s="990">
        <v>160</v>
      </c>
      <c r="D84" s="995" t="s">
        <v>667</v>
      </c>
      <c r="E84" s="990">
        <v>1000011327</v>
      </c>
      <c r="F84" s="995" t="s">
        <v>751</v>
      </c>
      <c r="G84" s="990" t="s">
        <v>576</v>
      </c>
      <c r="H84" s="990">
        <v>1</v>
      </c>
      <c r="I84" s="993"/>
      <c r="J84" s="994" t="str">
        <f t="shared" ref="J84:J147" si="1">IF(I84=0, "Included",IF(ISERROR(H84*I84), I84, H84*I84))</f>
        <v>Included</v>
      </c>
      <c r="K84" s="1019"/>
      <c r="M84" s="1021"/>
    </row>
    <row r="85" spans="1:13" s="1020" customFormat="1" ht="56.25" customHeight="1">
      <c r="A85" s="1197">
        <v>12</v>
      </c>
      <c r="B85" s="990">
        <v>7000014954</v>
      </c>
      <c r="C85" s="990">
        <v>170</v>
      </c>
      <c r="D85" s="995" t="s">
        <v>668</v>
      </c>
      <c r="E85" s="990">
        <v>1000055984</v>
      </c>
      <c r="F85" s="995" t="s">
        <v>752</v>
      </c>
      <c r="G85" s="990" t="s">
        <v>575</v>
      </c>
      <c r="H85" s="990">
        <v>6</v>
      </c>
      <c r="I85" s="993"/>
      <c r="J85" s="994" t="str">
        <f t="shared" si="1"/>
        <v>Included</v>
      </c>
      <c r="K85" s="1019"/>
      <c r="M85" s="1021"/>
    </row>
    <row r="86" spans="1:13" s="1020" customFormat="1" ht="56.25" customHeight="1">
      <c r="A86" s="1197">
        <v>13</v>
      </c>
      <c r="B86" s="990">
        <v>7000014954</v>
      </c>
      <c r="C86" s="990">
        <v>180</v>
      </c>
      <c r="D86" s="995" t="s">
        <v>668</v>
      </c>
      <c r="E86" s="990">
        <v>1000055991</v>
      </c>
      <c r="F86" s="995" t="s">
        <v>753</v>
      </c>
      <c r="G86" s="990" t="s">
        <v>575</v>
      </c>
      <c r="H86" s="990">
        <v>6</v>
      </c>
      <c r="I86" s="993"/>
      <c r="J86" s="994" t="str">
        <f t="shared" si="1"/>
        <v>Included</v>
      </c>
      <c r="K86" s="1019"/>
      <c r="M86" s="1021"/>
    </row>
    <row r="87" spans="1:13" s="1020" customFormat="1" ht="56.25" customHeight="1">
      <c r="A87" s="1197">
        <v>14</v>
      </c>
      <c r="B87" s="990">
        <v>7000014954</v>
      </c>
      <c r="C87" s="990">
        <v>190</v>
      </c>
      <c r="D87" s="995" t="s">
        <v>668</v>
      </c>
      <c r="E87" s="990">
        <v>1000055986</v>
      </c>
      <c r="F87" s="995" t="s">
        <v>754</v>
      </c>
      <c r="G87" s="990" t="s">
        <v>575</v>
      </c>
      <c r="H87" s="990">
        <v>6</v>
      </c>
      <c r="I87" s="993"/>
      <c r="J87" s="994" t="str">
        <f t="shared" si="1"/>
        <v>Included</v>
      </c>
      <c r="K87" s="1019"/>
      <c r="M87" s="1021"/>
    </row>
    <row r="88" spans="1:13" s="1020" customFormat="1" ht="51.75" customHeight="1">
      <c r="A88" s="1197">
        <v>15</v>
      </c>
      <c r="B88" s="990">
        <v>7000014954</v>
      </c>
      <c r="C88" s="990">
        <v>200</v>
      </c>
      <c r="D88" s="995" t="s">
        <v>669</v>
      </c>
      <c r="E88" s="990">
        <v>1000029216</v>
      </c>
      <c r="F88" s="995" t="s">
        <v>755</v>
      </c>
      <c r="G88" s="990" t="s">
        <v>576</v>
      </c>
      <c r="H88" s="990">
        <v>1</v>
      </c>
      <c r="I88" s="993"/>
      <c r="J88" s="994" t="str">
        <f t="shared" si="1"/>
        <v>Included</v>
      </c>
      <c r="K88" s="1019"/>
      <c r="M88" s="1021"/>
    </row>
    <row r="89" spans="1:13" s="1020" customFormat="1" ht="41.25" customHeight="1">
      <c r="A89" s="1197">
        <v>16</v>
      </c>
      <c r="B89" s="990">
        <v>7000014954</v>
      </c>
      <c r="C89" s="990">
        <v>210</v>
      </c>
      <c r="D89" s="995" t="s">
        <v>670</v>
      </c>
      <c r="E89" s="990">
        <v>1000032055</v>
      </c>
      <c r="F89" s="995" t="s">
        <v>756</v>
      </c>
      <c r="G89" s="990" t="s">
        <v>603</v>
      </c>
      <c r="H89" s="990">
        <v>1</v>
      </c>
      <c r="I89" s="993"/>
      <c r="J89" s="994" t="str">
        <f t="shared" si="1"/>
        <v>Included</v>
      </c>
      <c r="K89" s="1019"/>
      <c r="M89" s="1021"/>
    </row>
    <row r="90" spans="1:13" s="1020" customFormat="1" ht="41.25" customHeight="1">
      <c r="A90" s="1197">
        <v>17</v>
      </c>
      <c r="B90" s="990">
        <v>7000014954</v>
      </c>
      <c r="C90" s="990">
        <v>220</v>
      </c>
      <c r="D90" s="995" t="s">
        <v>671</v>
      </c>
      <c r="E90" s="990">
        <v>1000055446</v>
      </c>
      <c r="F90" s="995" t="s">
        <v>757</v>
      </c>
      <c r="G90" s="990" t="s">
        <v>575</v>
      </c>
      <c r="H90" s="990">
        <v>2</v>
      </c>
      <c r="I90" s="993"/>
      <c r="J90" s="994" t="str">
        <f t="shared" si="1"/>
        <v>Included</v>
      </c>
      <c r="K90" s="1019"/>
      <c r="M90" s="1021"/>
    </row>
    <row r="91" spans="1:13" s="1020" customFormat="1" ht="41.25" customHeight="1">
      <c r="A91" s="1197">
        <v>18</v>
      </c>
      <c r="B91" s="990">
        <v>7000014954</v>
      </c>
      <c r="C91" s="990">
        <v>230</v>
      </c>
      <c r="D91" s="995" t="s">
        <v>671</v>
      </c>
      <c r="E91" s="990">
        <v>1000004274</v>
      </c>
      <c r="F91" s="995" t="s">
        <v>758</v>
      </c>
      <c r="G91" s="990" t="s">
        <v>575</v>
      </c>
      <c r="H91" s="990">
        <v>1</v>
      </c>
      <c r="I91" s="993"/>
      <c r="J91" s="994" t="str">
        <f t="shared" si="1"/>
        <v>Included</v>
      </c>
      <c r="K91" s="1019"/>
      <c r="M91" s="1021"/>
    </row>
    <row r="92" spans="1:13" s="1020" customFormat="1" ht="41.25" customHeight="1">
      <c r="A92" s="1197">
        <v>19</v>
      </c>
      <c r="B92" s="990">
        <v>7000014954</v>
      </c>
      <c r="C92" s="990">
        <v>240</v>
      </c>
      <c r="D92" s="995" t="s">
        <v>671</v>
      </c>
      <c r="E92" s="990">
        <v>1000002146</v>
      </c>
      <c r="F92" s="995" t="s">
        <v>616</v>
      </c>
      <c r="G92" s="990" t="s">
        <v>576</v>
      </c>
      <c r="H92" s="990">
        <v>1</v>
      </c>
      <c r="I92" s="993"/>
      <c r="J92" s="994" t="str">
        <f t="shared" si="1"/>
        <v>Included</v>
      </c>
      <c r="K92" s="1019"/>
      <c r="M92" s="1021"/>
    </row>
    <row r="93" spans="1:13" s="1020" customFormat="1" ht="41.25" customHeight="1">
      <c r="A93" s="1197">
        <v>20</v>
      </c>
      <c r="B93" s="990">
        <v>7000014954</v>
      </c>
      <c r="C93" s="990">
        <v>250</v>
      </c>
      <c r="D93" s="995" t="s">
        <v>672</v>
      </c>
      <c r="E93" s="990">
        <v>1000055443</v>
      </c>
      <c r="F93" s="995" t="s">
        <v>759</v>
      </c>
      <c r="G93" s="990" t="s">
        <v>575</v>
      </c>
      <c r="H93" s="990">
        <v>1</v>
      </c>
      <c r="I93" s="993"/>
      <c r="J93" s="994" t="str">
        <f t="shared" si="1"/>
        <v>Included</v>
      </c>
      <c r="K93" s="1019"/>
      <c r="M93" s="1021"/>
    </row>
    <row r="94" spans="1:13" s="1020" customFormat="1" ht="41.25" customHeight="1">
      <c r="A94" s="1197">
        <v>21</v>
      </c>
      <c r="B94" s="990">
        <v>7000014954</v>
      </c>
      <c r="C94" s="990">
        <v>260</v>
      </c>
      <c r="D94" s="995" t="s">
        <v>672</v>
      </c>
      <c r="E94" s="990">
        <v>1000001167</v>
      </c>
      <c r="F94" s="995" t="s">
        <v>760</v>
      </c>
      <c r="G94" s="990" t="s">
        <v>576</v>
      </c>
      <c r="H94" s="990">
        <v>1</v>
      </c>
      <c r="I94" s="993"/>
      <c r="J94" s="994" t="str">
        <f t="shared" si="1"/>
        <v>Included</v>
      </c>
      <c r="K94" s="1019"/>
      <c r="M94" s="1021"/>
    </row>
    <row r="95" spans="1:13" s="1020" customFormat="1" ht="41.25" customHeight="1">
      <c r="A95" s="1197">
        <v>22</v>
      </c>
      <c r="B95" s="990">
        <v>7000014954</v>
      </c>
      <c r="C95" s="990">
        <v>270</v>
      </c>
      <c r="D95" s="995" t="s">
        <v>653</v>
      </c>
      <c r="E95" s="990">
        <v>1000001333</v>
      </c>
      <c r="F95" s="995" t="s">
        <v>714</v>
      </c>
      <c r="G95" s="990" t="s">
        <v>575</v>
      </c>
      <c r="H95" s="990">
        <v>1</v>
      </c>
      <c r="I95" s="993"/>
      <c r="J95" s="994" t="str">
        <f t="shared" si="1"/>
        <v>Included</v>
      </c>
      <c r="K95" s="1019"/>
      <c r="M95" s="1021"/>
    </row>
    <row r="96" spans="1:13" s="1020" customFormat="1" ht="46.5" customHeight="1">
      <c r="A96" s="1197">
        <v>23</v>
      </c>
      <c r="B96" s="990">
        <v>7000014954</v>
      </c>
      <c r="C96" s="990">
        <v>280</v>
      </c>
      <c r="D96" s="995" t="s">
        <v>653</v>
      </c>
      <c r="E96" s="990">
        <v>1000003411</v>
      </c>
      <c r="F96" s="995" t="s">
        <v>761</v>
      </c>
      <c r="G96" s="990" t="s">
        <v>575</v>
      </c>
      <c r="H96" s="990">
        <v>1</v>
      </c>
      <c r="I96" s="993"/>
      <c r="J96" s="994" t="str">
        <f t="shared" si="1"/>
        <v>Included</v>
      </c>
      <c r="K96" s="1019"/>
      <c r="M96" s="1021"/>
    </row>
    <row r="97" spans="1:13" s="1020" customFormat="1" ht="47.25" customHeight="1">
      <c r="A97" s="1197">
        <v>24</v>
      </c>
      <c r="B97" s="990">
        <v>7000014954</v>
      </c>
      <c r="C97" s="990">
        <v>290</v>
      </c>
      <c r="D97" s="995" t="s">
        <v>653</v>
      </c>
      <c r="E97" s="990">
        <v>1000003409</v>
      </c>
      <c r="F97" s="995" t="s">
        <v>762</v>
      </c>
      <c r="G97" s="990" t="s">
        <v>575</v>
      </c>
      <c r="H97" s="990">
        <v>1</v>
      </c>
      <c r="I97" s="993"/>
      <c r="J97" s="994" t="str">
        <f t="shared" si="1"/>
        <v>Included</v>
      </c>
      <c r="K97" s="1019"/>
      <c r="M97" s="1021"/>
    </row>
    <row r="98" spans="1:13" s="1020" customFormat="1" ht="41.25" customHeight="1">
      <c r="A98" s="1197">
        <v>25</v>
      </c>
      <c r="B98" s="990">
        <v>7000014954</v>
      </c>
      <c r="C98" s="990">
        <v>300</v>
      </c>
      <c r="D98" s="995" t="s">
        <v>654</v>
      </c>
      <c r="E98" s="990">
        <v>1000000443</v>
      </c>
      <c r="F98" s="995" t="s">
        <v>578</v>
      </c>
      <c r="G98" s="990" t="s">
        <v>579</v>
      </c>
      <c r="H98" s="990">
        <v>1</v>
      </c>
      <c r="I98" s="993"/>
      <c r="J98" s="994" t="str">
        <f t="shared" si="1"/>
        <v>Included</v>
      </c>
      <c r="K98" s="1019"/>
      <c r="M98" s="1021"/>
    </row>
    <row r="99" spans="1:13" s="1020" customFormat="1" ht="41.25" customHeight="1">
      <c r="A99" s="1197">
        <v>26</v>
      </c>
      <c r="B99" s="990">
        <v>7000014954</v>
      </c>
      <c r="C99" s="990">
        <v>310</v>
      </c>
      <c r="D99" s="995" t="s">
        <v>654</v>
      </c>
      <c r="E99" s="990">
        <v>1000000442</v>
      </c>
      <c r="F99" s="995" t="s">
        <v>580</v>
      </c>
      <c r="G99" s="990" t="s">
        <v>579</v>
      </c>
      <c r="H99" s="990">
        <v>1</v>
      </c>
      <c r="I99" s="993"/>
      <c r="J99" s="994" t="str">
        <f t="shared" si="1"/>
        <v>Included</v>
      </c>
      <c r="K99" s="1019"/>
      <c r="M99" s="1021"/>
    </row>
    <row r="100" spans="1:13" s="1020" customFormat="1" ht="67.5" customHeight="1">
      <c r="A100" s="1197">
        <v>27</v>
      </c>
      <c r="B100" s="990">
        <v>7000014954</v>
      </c>
      <c r="C100" s="990">
        <v>320</v>
      </c>
      <c r="D100" s="995" t="s">
        <v>655</v>
      </c>
      <c r="E100" s="990">
        <v>1000055456</v>
      </c>
      <c r="F100" s="995" t="s">
        <v>763</v>
      </c>
      <c r="G100" s="990" t="s">
        <v>576</v>
      </c>
      <c r="H100" s="990">
        <v>1</v>
      </c>
      <c r="I100" s="993"/>
      <c r="J100" s="994" t="str">
        <f t="shared" si="1"/>
        <v>Included</v>
      </c>
      <c r="K100" s="1019"/>
      <c r="M100" s="1021"/>
    </row>
    <row r="101" spans="1:13" s="1020" customFormat="1" ht="41.25" customHeight="1">
      <c r="A101" s="1197">
        <v>28</v>
      </c>
      <c r="B101" s="990">
        <v>7000014954</v>
      </c>
      <c r="C101" s="990">
        <v>330</v>
      </c>
      <c r="D101" s="995" t="s">
        <v>656</v>
      </c>
      <c r="E101" s="990">
        <v>1000014547</v>
      </c>
      <c r="F101" s="995" t="s">
        <v>617</v>
      </c>
      <c r="G101" s="990" t="s">
        <v>575</v>
      </c>
      <c r="H101" s="990">
        <v>1</v>
      </c>
      <c r="I101" s="993"/>
      <c r="J101" s="994" t="str">
        <f t="shared" si="1"/>
        <v>Included</v>
      </c>
      <c r="K101" s="1019"/>
      <c r="M101" s="1021"/>
    </row>
    <row r="102" spans="1:13" s="1020" customFormat="1" ht="50.25" customHeight="1">
      <c r="A102" s="1197">
        <v>29</v>
      </c>
      <c r="B102" s="990">
        <v>7000014954</v>
      </c>
      <c r="C102" s="990">
        <v>340</v>
      </c>
      <c r="D102" s="995" t="s">
        <v>656</v>
      </c>
      <c r="E102" s="990">
        <v>1000038387</v>
      </c>
      <c r="F102" s="995" t="s">
        <v>764</v>
      </c>
      <c r="G102" s="990" t="s">
        <v>575</v>
      </c>
      <c r="H102" s="990">
        <v>5</v>
      </c>
      <c r="I102" s="993"/>
      <c r="J102" s="994" t="str">
        <f t="shared" si="1"/>
        <v>Included</v>
      </c>
      <c r="K102" s="1019"/>
      <c r="M102" s="1021"/>
    </row>
    <row r="103" spans="1:13" s="1020" customFormat="1" ht="41.25" customHeight="1">
      <c r="A103" s="1197">
        <v>30</v>
      </c>
      <c r="B103" s="990">
        <v>7000014954</v>
      </c>
      <c r="C103" s="990">
        <v>350</v>
      </c>
      <c r="D103" s="995" t="s">
        <v>656</v>
      </c>
      <c r="E103" s="990">
        <v>1000038325</v>
      </c>
      <c r="F103" s="995" t="s">
        <v>584</v>
      </c>
      <c r="G103" s="990" t="s">
        <v>575</v>
      </c>
      <c r="H103" s="990">
        <v>5</v>
      </c>
      <c r="I103" s="993"/>
      <c r="J103" s="994" t="str">
        <f t="shared" si="1"/>
        <v>Included</v>
      </c>
      <c r="K103" s="1019"/>
      <c r="M103" s="1021"/>
    </row>
    <row r="104" spans="1:13" s="1020" customFormat="1" ht="41.25" customHeight="1">
      <c r="A104" s="1197">
        <v>31</v>
      </c>
      <c r="B104" s="990">
        <v>7000014954</v>
      </c>
      <c r="C104" s="990">
        <v>360</v>
      </c>
      <c r="D104" s="995" t="s">
        <v>656</v>
      </c>
      <c r="E104" s="990">
        <v>1000038385</v>
      </c>
      <c r="F104" s="995" t="s">
        <v>737</v>
      </c>
      <c r="G104" s="990" t="s">
        <v>575</v>
      </c>
      <c r="H104" s="990">
        <v>4</v>
      </c>
      <c r="I104" s="993"/>
      <c r="J104" s="994" t="str">
        <f t="shared" si="1"/>
        <v>Included</v>
      </c>
      <c r="K104" s="1019"/>
      <c r="M104" s="1021"/>
    </row>
    <row r="105" spans="1:13" s="1020" customFormat="1" ht="41.25" customHeight="1">
      <c r="A105" s="1197">
        <v>32</v>
      </c>
      <c r="B105" s="990">
        <v>7000014954</v>
      </c>
      <c r="C105" s="990">
        <v>370</v>
      </c>
      <c r="D105" s="995" t="s">
        <v>673</v>
      </c>
      <c r="E105" s="990">
        <v>1000017567</v>
      </c>
      <c r="F105" s="995" t="s">
        <v>621</v>
      </c>
      <c r="G105" s="990" t="s">
        <v>575</v>
      </c>
      <c r="H105" s="990">
        <v>10</v>
      </c>
      <c r="I105" s="993"/>
      <c r="J105" s="994" t="str">
        <f t="shared" si="1"/>
        <v>Included</v>
      </c>
      <c r="K105" s="1019"/>
      <c r="M105" s="1021"/>
    </row>
    <row r="106" spans="1:13" s="1020" customFormat="1" ht="63.75" customHeight="1">
      <c r="A106" s="1197">
        <v>33</v>
      </c>
      <c r="B106" s="990">
        <v>7000014954</v>
      </c>
      <c r="C106" s="990">
        <v>380</v>
      </c>
      <c r="D106" s="995" t="s">
        <v>673</v>
      </c>
      <c r="E106" s="990">
        <v>1000020192</v>
      </c>
      <c r="F106" s="995" t="s">
        <v>618</v>
      </c>
      <c r="G106" s="990" t="s">
        <v>575</v>
      </c>
      <c r="H106" s="990">
        <v>6</v>
      </c>
      <c r="I106" s="993"/>
      <c r="J106" s="994" t="str">
        <f t="shared" si="1"/>
        <v>Included</v>
      </c>
      <c r="K106" s="1019"/>
      <c r="M106" s="1021"/>
    </row>
    <row r="107" spans="1:13" s="1020" customFormat="1" ht="63.75" customHeight="1">
      <c r="A107" s="1197">
        <v>34</v>
      </c>
      <c r="B107" s="990">
        <v>7000014954</v>
      </c>
      <c r="C107" s="990">
        <v>390</v>
      </c>
      <c r="D107" s="995" t="s">
        <v>673</v>
      </c>
      <c r="E107" s="990">
        <v>1000020194</v>
      </c>
      <c r="F107" s="995" t="s">
        <v>619</v>
      </c>
      <c r="G107" s="990" t="s">
        <v>575</v>
      </c>
      <c r="H107" s="990">
        <v>6</v>
      </c>
      <c r="I107" s="993"/>
      <c r="J107" s="994" t="str">
        <f t="shared" si="1"/>
        <v>Included</v>
      </c>
      <c r="K107" s="1019"/>
      <c r="M107" s="1021"/>
    </row>
    <row r="108" spans="1:13" s="1020" customFormat="1" ht="63.75" customHeight="1">
      <c r="A108" s="1197">
        <v>35</v>
      </c>
      <c r="B108" s="990">
        <v>7000014954</v>
      </c>
      <c r="C108" s="990">
        <v>400</v>
      </c>
      <c r="D108" s="995" t="s">
        <v>673</v>
      </c>
      <c r="E108" s="990">
        <v>1000020195</v>
      </c>
      <c r="F108" s="995" t="s">
        <v>620</v>
      </c>
      <c r="G108" s="990" t="s">
        <v>575</v>
      </c>
      <c r="H108" s="990">
        <v>3</v>
      </c>
      <c r="I108" s="993"/>
      <c r="J108" s="994" t="str">
        <f t="shared" si="1"/>
        <v>Included</v>
      </c>
      <c r="K108" s="1019"/>
      <c r="M108" s="1021"/>
    </row>
    <row r="109" spans="1:13" s="1020" customFormat="1" ht="41.25" customHeight="1">
      <c r="A109" s="1197">
        <v>36</v>
      </c>
      <c r="B109" s="990">
        <v>7000014954</v>
      </c>
      <c r="C109" s="990">
        <v>410</v>
      </c>
      <c r="D109" s="995" t="s">
        <v>674</v>
      </c>
      <c r="E109" s="990">
        <v>1000017562</v>
      </c>
      <c r="F109" s="995" t="s">
        <v>722</v>
      </c>
      <c r="G109" s="990" t="s">
        <v>575</v>
      </c>
      <c r="H109" s="990">
        <v>13</v>
      </c>
      <c r="I109" s="993"/>
      <c r="J109" s="994" t="str">
        <f t="shared" si="1"/>
        <v>Included</v>
      </c>
      <c r="K109" s="1019"/>
      <c r="M109" s="1021"/>
    </row>
    <row r="110" spans="1:13" s="1020" customFormat="1" ht="41.25" customHeight="1">
      <c r="A110" s="1197">
        <v>37</v>
      </c>
      <c r="B110" s="990">
        <v>7000014954</v>
      </c>
      <c r="C110" s="990">
        <v>580</v>
      </c>
      <c r="D110" s="995" t="s">
        <v>675</v>
      </c>
      <c r="E110" s="990">
        <v>1000019918</v>
      </c>
      <c r="F110" s="995" t="s">
        <v>624</v>
      </c>
      <c r="G110" s="990" t="s">
        <v>579</v>
      </c>
      <c r="H110" s="990">
        <v>1</v>
      </c>
      <c r="I110" s="993"/>
      <c r="J110" s="994" t="str">
        <f t="shared" si="1"/>
        <v>Included</v>
      </c>
      <c r="K110" s="1019"/>
      <c r="M110" s="1021"/>
    </row>
    <row r="111" spans="1:13" s="1020" customFormat="1" ht="41.25" customHeight="1">
      <c r="A111" s="1197">
        <v>38</v>
      </c>
      <c r="B111" s="990">
        <v>7000014954</v>
      </c>
      <c r="C111" s="990">
        <v>590</v>
      </c>
      <c r="D111" s="995" t="s">
        <v>676</v>
      </c>
      <c r="E111" s="990">
        <v>1000019919</v>
      </c>
      <c r="F111" s="995" t="s">
        <v>626</v>
      </c>
      <c r="G111" s="990" t="s">
        <v>579</v>
      </c>
      <c r="H111" s="990">
        <v>1</v>
      </c>
      <c r="I111" s="993"/>
      <c r="J111" s="994" t="str">
        <f t="shared" si="1"/>
        <v>Included</v>
      </c>
      <c r="K111" s="1019"/>
      <c r="M111" s="1021"/>
    </row>
    <row r="112" spans="1:13" s="1020" customFormat="1" ht="41.25" customHeight="1">
      <c r="A112" s="1197">
        <v>39</v>
      </c>
      <c r="B112" s="990">
        <v>7000014954</v>
      </c>
      <c r="C112" s="990">
        <v>600</v>
      </c>
      <c r="D112" s="995" t="s">
        <v>677</v>
      </c>
      <c r="E112" s="990">
        <v>1000024186</v>
      </c>
      <c r="F112" s="995" t="s">
        <v>627</v>
      </c>
      <c r="G112" s="990" t="s">
        <v>579</v>
      </c>
      <c r="H112" s="990">
        <v>1</v>
      </c>
      <c r="I112" s="993"/>
      <c r="J112" s="994" t="str">
        <f t="shared" si="1"/>
        <v>Included</v>
      </c>
      <c r="K112" s="1019"/>
      <c r="M112" s="1021"/>
    </row>
    <row r="113" spans="1:13" s="1020" customFormat="1" ht="41.25" customHeight="1">
      <c r="A113" s="1197">
        <v>40</v>
      </c>
      <c r="B113" s="990">
        <v>7000014954</v>
      </c>
      <c r="C113" s="990">
        <v>610</v>
      </c>
      <c r="D113" s="995" t="s">
        <v>678</v>
      </c>
      <c r="E113" s="990">
        <v>1000019912</v>
      </c>
      <c r="F113" s="995" t="s">
        <v>625</v>
      </c>
      <c r="G113" s="990" t="s">
        <v>579</v>
      </c>
      <c r="H113" s="990">
        <v>1</v>
      </c>
      <c r="I113" s="993"/>
      <c r="J113" s="994" t="str">
        <f t="shared" si="1"/>
        <v>Included</v>
      </c>
      <c r="K113" s="1019"/>
      <c r="M113" s="1021"/>
    </row>
    <row r="114" spans="1:13" s="1020" customFormat="1" ht="41.25" customHeight="1">
      <c r="A114" s="1197">
        <v>41</v>
      </c>
      <c r="B114" s="990">
        <v>7000014954</v>
      </c>
      <c r="C114" s="990">
        <v>620</v>
      </c>
      <c r="D114" s="995" t="s">
        <v>679</v>
      </c>
      <c r="E114" s="990">
        <v>1000019927</v>
      </c>
      <c r="F114" s="995" t="s">
        <v>581</v>
      </c>
      <c r="G114" s="990" t="s">
        <v>579</v>
      </c>
      <c r="H114" s="990">
        <v>1</v>
      </c>
      <c r="I114" s="993"/>
      <c r="J114" s="994" t="str">
        <f t="shared" si="1"/>
        <v>Included</v>
      </c>
      <c r="K114" s="1019"/>
      <c r="M114" s="1021"/>
    </row>
    <row r="115" spans="1:13" s="1020" customFormat="1" ht="41.25" customHeight="1">
      <c r="A115" s="1197">
        <v>42</v>
      </c>
      <c r="B115" s="990">
        <v>7000014954</v>
      </c>
      <c r="C115" s="990">
        <v>630</v>
      </c>
      <c r="D115" s="995" t="s">
        <v>680</v>
      </c>
      <c r="E115" s="990">
        <v>1000025930</v>
      </c>
      <c r="F115" s="995" t="s">
        <v>727</v>
      </c>
      <c r="G115" s="990" t="s">
        <v>576</v>
      </c>
      <c r="H115" s="990">
        <v>1</v>
      </c>
      <c r="I115" s="993"/>
      <c r="J115" s="994" t="str">
        <f t="shared" si="1"/>
        <v>Included</v>
      </c>
      <c r="K115" s="1019"/>
      <c r="M115" s="1021"/>
    </row>
    <row r="116" spans="1:13" s="1020" customFormat="1" ht="41.25" customHeight="1">
      <c r="A116" s="1197">
        <v>43</v>
      </c>
      <c r="B116" s="990">
        <v>7000014954</v>
      </c>
      <c r="C116" s="990">
        <v>640</v>
      </c>
      <c r="D116" s="995" t="s">
        <v>680</v>
      </c>
      <c r="E116" s="990">
        <v>1000046559</v>
      </c>
      <c r="F116" s="995" t="s">
        <v>765</v>
      </c>
      <c r="G116" s="990" t="s">
        <v>576</v>
      </c>
      <c r="H116" s="990">
        <v>1</v>
      </c>
      <c r="I116" s="993"/>
      <c r="J116" s="994" t="str">
        <f t="shared" si="1"/>
        <v>Included</v>
      </c>
      <c r="K116" s="1019"/>
      <c r="M116" s="1021"/>
    </row>
    <row r="117" spans="1:13" s="1020" customFormat="1" ht="41.25" customHeight="1">
      <c r="A117" s="1197">
        <v>44</v>
      </c>
      <c r="B117" s="990">
        <v>7000014954</v>
      </c>
      <c r="C117" s="990">
        <v>650</v>
      </c>
      <c r="D117" s="995" t="s">
        <v>680</v>
      </c>
      <c r="E117" s="990">
        <v>1000019912</v>
      </c>
      <c r="F117" s="995" t="s">
        <v>625</v>
      </c>
      <c r="G117" s="990" t="s">
        <v>579</v>
      </c>
      <c r="H117" s="990">
        <v>1</v>
      </c>
      <c r="I117" s="993"/>
      <c r="J117" s="994" t="str">
        <f t="shared" si="1"/>
        <v>Included</v>
      </c>
      <c r="K117" s="1019"/>
      <c r="M117" s="1021"/>
    </row>
    <row r="118" spans="1:13" s="1020" customFormat="1" ht="41.25" customHeight="1">
      <c r="A118" s="1197">
        <v>45</v>
      </c>
      <c r="B118" s="990">
        <v>7000014954</v>
      </c>
      <c r="C118" s="990">
        <v>660</v>
      </c>
      <c r="D118" s="995" t="s">
        <v>680</v>
      </c>
      <c r="E118" s="990">
        <v>1000019927</v>
      </c>
      <c r="F118" s="995" t="s">
        <v>581</v>
      </c>
      <c r="G118" s="990" t="s">
        <v>579</v>
      </c>
      <c r="H118" s="990">
        <v>1</v>
      </c>
      <c r="I118" s="993"/>
      <c r="J118" s="994" t="str">
        <f t="shared" si="1"/>
        <v>Included</v>
      </c>
      <c r="K118" s="1019"/>
      <c r="M118" s="1021"/>
    </row>
    <row r="119" spans="1:13" s="1020" customFormat="1" ht="41.25" customHeight="1">
      <c r="A119" s="1197">
        <v>46</v>
      </c>
      <c r="B119" s="990">
        <v>7000014954</v>
      </c>
      <c r="C119" s="990">
        <v>670</v>
      </c>
      <c r="D119" s="995" t="s">
        <v>681</v>
      </c>
      <c r="E119" s="990">
        <v>1000004461</v>
      </c>
      <c r="F119" s="995" t="s">
        <v>749</v>
      </c>
      <c r="G119" s="990" t="s">
        <v>575</v>
      </c>
      <c r="H119" s="990">
        <v>1</v>
      </c>
      <c r="I119" s="993"/>
      <c r="J119" s="994" t="str">
        <f t="shared" si="1"/>
        <v>Included</v>
      </c>
      <c r="K119" s="1019"/>
      <c r="M119" s="1021"/>
    </row>
    <row r="120" spans="1:13" s="1020" customFormat="1" ht="45.75" customHeight="1">
      <c r="A120" s="1197">
        <v>47</v>
      </c>
      <c r="B120" s="990">
        <v>7000014954</v>
      </c>
      <c r="C120" s="990">
        <v>700</v>
      </c>
      <c r="D120" s="995" t="s">
        <v>648</v>
      </c>
      <c r="E120" s="990">
        <v>1000012366</v>
      </c>
      <c r="F120" s="995" t="s">
        <v>583</v>
      </c>
      <c r="G120" s="990" t="s">
        <v>575</v>
      </c>
      <c r="H120" s="990">
        <v>60</v>
      </c>
      <c r="I120" s="993"/>
      <c r="J120" s="994" t="str">
        <f t="shared" si="1"/>
        <v>Included</v>
      </c>
      <c r="K120" s="1019"/>
      <c r="M120" s="1021"/>
    </row>
    <row r="121" spans="1:13" s="1020" customFormat="1" ht="48.75" customHeight="1">
      <c r="A121" s="1197">
        <v>48</v>
      </c>
      <c r="B121" s="990">
        <v>7000014954</v>
      </c>
      <c r="C121" s="990">
        <v>710</v>
      </c>
      <c r="D121" s="995" t="s">
        <v>648</v>
      </c>
      <c r="E121" s="990">
        <v>1000028770</v>
      </c>
      <c r="F121" s="995" t="s">
        <v>766</v>
      </c>
      <c r="G121" s="990" t="s">
        <v>575</v>
      </c>
      <c r="H121" s="990">
        <v>8</v>
      </c>
      <c r="I121" s="993"/>
      <c r="J121" s="994" t="str">
        <f t="shared" si="1"/>
        <v>Included</v>
      </c>
      <c r="K121" s="1019"/>
      <c r="M121" s="1021"/>
    </row>
    <row r="122" spans="1:13" s="1020" customFormat="1" ht="41.25" customHeight="1">
      <c r="A122" s="1279" t="s">
        <v>793</v>
      </c>
      <c r="B122" s="1235" t="s">
        <v>682</v>
      </c>
      <c r="C122" s="1236"/>
      <c r="D122" s="1247"/>
      <c r="E122" s="1236"/>
      <c r="F122" s="1247"/>
      <c r="G122" s="1236"/>
      <c r="H122" s="1236"/>
      <c r="I122" s="1243"/>
      <c r="J122" s="1244"/>
      <c r="K122" s="1019"/>
      <c r="M122" s="1021"/>
    </row>
    <row r="123" spans="1:13" s="1020" customFormat="1" ht="41.25" customHeight="1">
      <c r="A123" s="1197">
        <v>1</v>
      </c>
      <c r="B123" s="990">
        <v>7000015625</v>
      </c>
      <c r="C123" s="990">
        <v>10</v>
      </c>
      <c r="D123" s="995" t="s">
        <v>660</v>
      </c>
      <c r="E123" s="990">
        <v>1000004798</v>
      </c>
      <c r="F123" s="995" t="s">
        <v>741</v>
      </c>
      <c r="G123" s="990" t="s">
        <v>575</v>
      </c>
      <c r="H123" s="990">
        <v>1</v>
      </c>
      <c r="I123" s="993"/>
      <c r="J123" s="994" t="str">
        <f t="shared" si="1"/>
        <v>Included</v>
      </c>
      <c r="K123" s="1019"/>
      <c r="M123" s="1021"/>
    </row>
    <row r="124" spans="1:13" s="1020" customFormat="1" ht="51.75" customHeight="1">
      <c r="A124" s="1197">
        <v>2</v>
      </c>
      <c r="B124" s="990">
        <v>7000015625</v>
      </c>
      <c r="C124" s="990">
        <v>20</v>
      </c>
      <c r="D124" s="995" t="s">
        <v>660</v>
      </c>
      <c r="E124" s="990">
        <v>1000013986</v>
      </c>
      <c r="F124" s="995" t="s">
        <v>742</v>
      </c>
      <c r="G124" s="990" t="s">
        <v>576</v>
      </c>
      <c r="H124" s="990">
        <v>1</v>
      </c>
      <c r="I124" s="993"/>
      <c r="J124" s="994" t="str">
        <f t="shared" si="1"/>
        <v>Included</v>
      </c>
      <c r="K124" s="1019"/>
      <c r="M124" s="1021"/>
    </row>
    <row r="125" spans="1:13" s="1020" customFormat="1" ht="51.75" customHeight="1">
      <c r="A125" s="1197">
        <v>3</v>
      </c>
      <c r="B125" s="990">
        <v>7000015625</v>
      </c>
      <c r="C125" s="990">
        <v>30</v>
      </c>
      <c r="D125" s="995" t="s">
        <v>660</v>
      </c>
      <c r="E125" s="990">
        <v>1000028349</v>
      </c>
      <c r="F125" s="995" t="s">
        <v>743</v>
      </c>
      <c r="G125" s="990" t="s">
        <v>576</v>
      </c>
      <c r="H125" s="990">
        <v>1</v>
      </c>
      <c r="I125" s="993"/>
      <c r="J125" s="994" t="str">
        <f t="shared" si="1"/>
        <v>Included</v>
      </c>
      <c r="K125" s="1019"/>
      <c r="M125" s="1021"/>
    </row>
    <row r="126" spans="1:13" s="1020" customFormat="1" ht="51.75" customHeight="1">
      <c r="A126" s="1197">
        <v>4</v>
      </c>
      <c r="B126" s="990">
        <v>7000015625</v>
      </c>
      <c r="C126" s="990">
        <v>40</v>
      </c>
      <c r="D126" s="995" t="s">
        <v>661</v>
      </c>
      <c r="E126" s="990">
        <v>1000028090</v>
      </c>
      <c r="F126" s="995" t="s">
        <v>744</v>
      </c>
      <c r="G126" s="990" t="s">
        <v>579</v>
      </c>
      <c r="H126" s="990">
        <v>1</v>
      </c>
      <c r="I126" s="993"/>
      <c r="J126" s="994" t="str">
        <f t="shared" si="1"/>
        <v>Included</v>
      </c>
      <c r="K126" s="1019"/>
      <c r="M126" s="1021"/>
    </row>
    <row r="127" spans="1:13" s="1020" customFormat="1" ht="41.25" customHeight="1">
      <c r="A127" s="1279" t="s">
        <v>794</v>
      </c>
      <c r="B127" s="1235" t="s">
        <v>683</v>
      </c>
      <c r="C127" s="1236"/>
      <c r="D127" s="1247"/>
      <c r="E127" s="1236"/>
      <c r="F127" s="1247"/>
      <c r="G127" s="1236"/>
      <c r="H127" s="1236"/>
      <c r="I127" s="1243"/>
      <c r="J127" s="1244"/>
      <c r="K127" s="1019"/>
      <c r="M127" s="1021"/>
    </row>
    <row r="128" spans="1:13" s="1020" customFormat="1" ht="41.25" customHeight="1">
      <c r="A128" s="1197">
        <v>1</v>
      </c>
      <c r="B128" s="990">
        <v>7000015625</v>
      </c>
      <c r="C128" s="990">
        <v>60</v>
      </c>
      <c r="D128" s="995" t="s">
        <v>684</v>
      </c>
      <c r="E128" s="990">
        <v>1000004474</v>
      </c>
      <c r="F128" s="995" t="s">
        <v>767</v>
      </c>
      <c r="G128" s="990" t="s">
        <v>575</v>
      </c>
      <c r="H128" s="990">
        <v>1</v>
      </c>
      <c r="I128" s="993"/>
      <c r="J128" s="994" t="str">
        <f t="shared" si="1"/>
        <v>Included</v>
      </c>
      <c r="K128" s="1019"/>
      <c r="M128" s="1021"/>
    </row>
    <row r="129" spans="1:13" s="1020" customFormat="1" ht="41.25" customHeight="1">
      <c r="A129" s="1197">
        <v>2</v>
      </c>
      <c r="B129" s="990">
        <v>7000015625</v>
      </c>
      <c r="C129" s="990">
        <v>70</v>
      </c>
      <c r="D129" s="995" t="s">
        <v>684</v>
      </c>
      <c r="E129" s="990">
        <v>1000004459</v>
      </c>
      <c r="F129" s="995" t="s">
        <v>768</v>
      </c>
      <c r="G129" s="990" t="s">
        <v>575</v>
      </c>
      <c r="H129" s="990">
        <v>3</v>
      </c>
      <c r="I129" s="993"/>
      <c r="J129" s="994" t="str">
        <f t="shared" si="1"/>
        <v>Included</v>
      </c>
      <c r="K129" s="1019"/>
      <c r="M129" s="1021"/>
    </row>
    <row r="130" spans="1:13" s="1020" customFormat="1" ht="41.25" customHeight="1">
      <c r="A130" s="1197">
        <v>3</v>
      </c>
      <c r="B130" s="990">
        <v>7000015625</v>
      </c>
      <c r="C130" s="990">
        <v>80</v>
      </c>
      <c r="D130" s="995" t="s">
        <v>684</v>
      </c>
      <c r="E130" s="990">
        <v>1000004468</v>
      </c>
      <c r="F130" s="995" t="s">
        <v>769</v>
      </c>
      <c r="G130" s="990" t="s">
        <v>575</v>
      </c>
      <c r="H130" s="990">
        <v>2</v>
      </c>
      <c r="I130" s="993"/>
      <c r="J130" s="994" t="str">
        <f t="shared" si="1"/>
        <v>Included</v>
      </c>
      <c r="K130" s="1019"/>
      <c r="M130" s="1021"/>
    </row>
    <row r="131" spans="1:13" s="1020" customFormat="1" ht="41.25" customHeight="1">
      <c r="A131" s="1197">
        <v>4</v>
      </c>
      <c r="B131" s="990">
        <v>7000015625</v>
      </c>
      <c r="C131" s="990">
        <v>90</v>
      </c>
      <c r="D131" s="995" t="s">
        <v>684</v>
      </c>
      <c r="E131" s="990">
        <v>1000020419</v>
      </c>
      <c r="F131" s="995" t="s">
        <v>614</v>
      </c>
      <c r="G131" s="990" t="s">
        <v>575</v>
      </c>
      <c r="H131" s="990">
        <v>3</v>
      </c>
      <c r="I131" s="993"/>
      <c r="J131" s="994" t="str">
        <f t="shared" si="1"/>
        <v>Included</v>
      </c>
      <c r="K131" s="1019"/>
      <c r="M131" s="1021"/>
    </row>
    <row r="132" spans="1:13" s="1020" customFormat="1" ht="41.25" customHeight="1">
      <c r="A132" s="1197">
        <v>5</v>
      </c>
      <c r="B132" s="990">
        <v>7000015625</v>
      </c>
      <c r="C132" s="990">
        <v>100</v>
      </c>
      <c r="D132" s="995" t="s">
        <v>684</v>
      </c>
      <c r="E132" s="990">
        <v>1000004401</v>
      </c>
      <c r="F132" s="995" t="s">
        <v>615</v>
      </c>
      <c r="G132" s="990" t="s">
        <v>575</v>
      </c>
      <c r="H132" s="990">
        <v>3</v>
      </c>
      <c r="I132" s="993"/>
      <c r="J132" s="994" t="str">
        <f t="shared" si="1"/>
        <v>Included</v>
      </c>
      <c r="K132" s="1019"/>
      <c r="M132" s="1021"/>
    </row>
    <row r="133" spans="1:13" s="1020" customFormat="1" ht="41.25" customHeight="1">
      <c r="A133" s="1197">
        <v>6</v>
      </c>
      <c r="B133" s="990">
        <v>7000015625</v>
      </c>
      <c r="C133" s="990">
        <v>110</v>
      </c>
      <c r="D133" s="995" t="s">
        <v>666</v>
      </c>
      <c r="E133" s="990">
        <v>1000001671</v>
      </c>
      <c r="F133" s="995" t="s">
        <v>702</v>
      </c>
      <c r="G133" s="990" t="s">
        <v>575</v>
      </c>
      <c r="H133" s="990">
        <v>1</v>
      </c>
      <c r="I133" s="993"/>
      <c r="J133" s="994" t="str">
        <f t="shared" si="1"/>
        <v>Included</v>
      </c>
      <c r="K133" s="1019"/>
      <c r="M133" s="1021"/>
    </row>
    <row r="134" spans="1:13" s="1020" customFormat="1" ht="41.25" customHeight="1">
      <c r="A134" s="1197">
        <v>7</v>
      </c>
      <c r="B134" s="990">
        <v>7000015625</v>
      </c>
      <c r="C134" s="990">
        <v>120</v>
      </c>
      <c r="D134" s="995" t="s">
        <v>666</v>
      </c>
      <c r="E134" s="990">
        <v>1000001673</v>
      </c>
      <c r="F134" s="995" t="s">
        <v>705</v>
      </c>
      <c r="G134" s="990" t="s">
        <v>575</v>
      </c>
      <c r="H134" s="990">
        <v>1</v>
      </c>
      <c r="I134" s="993"/>
      <c r="J134" s="994" t="str">
        <f t="shared" si="1"/>
        <v>Included</v>
      </c>
      <c r="K134" s="1019"/>
      <c r="M134" s="1021"/>
    </row>
    <row r="135" spans="1:13" s="1020" customFormat="1" ht="41.25" customHeight="1">
      <c r="A135" s="1197">
        <v>8</v>
      </c>
      <c r="B135" s="990">
        <v>7000015625</v>
      </c>
      <c r="C135" s="990">
        <v>130</v>
      </c>
      <c r="D135" s="995" t="s">
        <v>666</v>
      </c>
      <c r="E135" s="990">
        <v>1000001674</v>
      </c>
      <c r="F135" s="995" t="s">
        <v>706</v>
      </c>
      <c r="G135" s="990" t="s">
        <v>575</v>
      </c>
      <c r="H135" s="990">
        <v>1</v>
      </c>
      <c r="I135" s="993"/>
      <c r="J135" s="994" t="str">
        <f t="shared" si="1"/>
        <v>Included</v>
      </c>
      <c r="K135" s="1019"/>
      <c r="M135" s="1021"/>
    </row>
    <row r="136" spans="1:13" s="1020" customFormat="1" ht="41.25" customHeight="1">
      <c r="A136" s="1197">
        <v>9</v>
      </c>
      <c r="B136" s="990">
        <v>7000015625</v>
      </c>
      <c r="C136" s="990">
        <v>140</v>
      </c>
      <c r="D136" s="995" t="s">
        <v>666</v>
      </c>
      <c r="E136" s="990">
        <v>1000001794</v>
      </c>
      <c r="F136" s="995" t="s">
        <v>707</v>
      </c>
      <c r="G136" s="990" t="s">
        <v>575</v>
      </c>
      <c r="H136" s="990">
        <v>2</v>
      </c>
      <c r="I136" s="993"/>
      <c r="J136" s="994" t="str">
        <f t="shared" si="1"/>
        <v>Included</v>
      </c>
      <c r="K136" s="1019"/>
      <c r="M136" s="1021"/>
    </row>
    <row r="137" spans="1:13" s="1020" customFormat="1" ht="41.25" customHeight="1">
      <c r="A137" s="1197">
        <v>10</v>
      </c>
      <c r="B137" s="990">
        <v>7000015625</v>
      </c>
      <c r="C137" s="990">
        <v>150</v>
      </c>
      <c r="D137" s="995" t="s">
        <v>666</v>
      </c>
      <c r="E137" s="990">
        <v>1000001681</v>
      </c>
      <c r="F137" s="995" t="s">
        <v>703</v>
      </c>
      <c r="G137" s="990" t="s">
        <v>575</v>
      </c>
      <c r="H137" s="990">
        <v>3</v>
      </c>
      <c r="I137" s="993"/>
      <c r="J137" s="994" t="str">
        <f t="shared" si="1"/>
        <v>Included</v>
      </c>
      <c r="K137" s="1019"/>
      <c r="M137" s="1021"/>
    </row>
    <row r="138" spans="1:13" s="1020" customFormat="1" ht="41.25" customHeight="1">
      <c r="A138" s="1197">
        <v>11</v>
      </c>
      <c r="B138" s="990">
        <v>7000015625</v>
      </c>
      <c r="C138" s="990">
        <v>160</v>
      </c>
      <c r="D138" s="995" t="s">
        <v>666</v>
      </c>
      <c r="E138" s="990">
        <v>1000020417</v>
      </c>
      <c r="F138" s="995" t="s">
        <v>770</v>
      </c>
      <c r="G138" s="990" t="s">
        <v>575</v>
      </c>
      <c r="H138" s="990">
        <v>3</v>
      </c>
      <c r="I138" s="993"/>
      <c r="J138" s="994" t="str">
        <f t="shared" si="1"/>
        <v>Included</v>
      </c>
      <c r="K138" s="1019"/>
      <c r="M138" s="1021"/>
    </row>
    <row r="139" spans="1:13" s="1020" customFormat="1" ht="62.25" customHeight="1">
      <c r="A139" s="1197">
        <v>12</v>
      </c>
      <c r="B139" s="990">
        <v>7000015625</v>
      </c>
      <c r="C139" s="990">
        <v>170</v>
      </c>
      <c r="D139" s="995" t="s">
        <v>666</v>
      </c>
      <c r="E139" s="990">
        <v>1000001695</v>
      </c>
      <c r="F139" s="995" t="s">
        <v>708</v>
      </c>
      <c r="G139" s="990" t="s">
        <v>575</v>
      </c>
      <c r="H139" s="990">
        <v>13</v>
      </c>
      <c r="I139" s="993"/>
      <c r="J139" s="994" t="str">
        <f t="shared" si="1"/>
        <v>Included</v>
      </c>
      <c r="K139" s="1019"/>
      <c r="M139" s="1021"/>
    </row>
    <row r="140" spans="1:13" s="1020" customFormat="1" ht="62.25" customHeight="1">
      <c r="A140" s="1197">
        <v>13</v>
      </c>
      <c r="B140" s="990">
        <v>7000015625</v>
      </c>
      <c r="C140" s="990">
        <v>180</v>
      </c>
      <c r="D140" s="995" t="s">
        <v>667</v>
      </c>
      <c r="E140" s="990">
        <v>1000011320</v>
      </c>
      <c r="F140" s="995" t="s">
        <v>771</v>
      </c>
      <c r="G140" s="990" t="s">
        <v>576</v>
      </c>
      <c r="H140" s="990">
        <v>1</v>
      </c>
      <c r="I140" s="993"/>
      <c r="J140" s="994" t="str">
        <f t="shared" si="1"/>
        <v>Included</v>
      </c>
      <c r="K140" s="1019"/>
      <c r="M140" s="1021"/>
    </row>
    <row r="141" spans="1:13" s="1020" customFormat="1" ht="62.25" customHeight="1">
      <c r="A141" s="1197">
        <v>14</v>
      </c>
      <c r="B141" s="990">
        <v>7000015625</v>
      </c>
      <c r="C141" s="990">
        <v>190</v>
      </c>
      <c r="D141" s="995" t="s">
        <v>668</v>
      </c>
      <c r="E141" s="990">
        <v>1000055987</v>
      </c>
      <c r="F141" s="995" t="s">
        <v>772</v>
      </c>
      <c r="G141" s="990" t="s">
        <v>575</v>
      </c>
      <c r="H141" s="990">
        <v>3</v>
      </c>
      <c r="I141" s="993"/>
      <c r="J141" s="994" t="str">
        <f t="shared" si="1"/>
        <v>Included</v>
      </c>
      <c r="K141" s="1019"/>
      <c r="M141" s="1021"/>
    </row>
    <row r="142" spans="1:13" s="1020" customFormat="1" ht="62.25" customHeight="1">
      <c r="A142" s="1197">
        <v>15</v>
      </c>
      <c r="B142" s="990">
        <v>7000015625</v>
      </c>
      <c r="C142" s="990">
        <v>200</v>
      </c>
      <c r="D142" s="995" t="s">
        <v>685</v>
      </c>
      <c r="E142" s="990">
        <v>1000011256</v>
      </c>
      <c r="F142" s="995" t="s">
        <v>773</v>
      </c>
      <c r="G142" s="990" t="s">
        <v>576</v>
      </c>
      <c r="H142" s="990">
        <v>1</v>
      </c>
      <c r="I142" s="993"/>
      <c r="J142" s="994" t="str">
        <f t="shared" si="1"/>
        <v>Included</v>
      </c>
      <c r="K142" s="1019"/>
      <c r="M142" s="1021"/>
    </row>
    <row r="143" spans="1:13" s="1020" customFormat="1" ht="46.5" customHeight="1">
      <c r="A143" s="1197">
        <v>16</v>
      </c>
      <c r="B143" s="990">
        <v>7000015625</v>
      </c>
      <c r="C143" s="990">
        <v>210</v>
      </c>
      <c r="D143" s="995" t="s">
        <v>685</v>
      </c>
      <c r="E143" s="990">
        <v>1000011264</v>
      </c>
      <c r="F143" s="995" t="s">
        <v>774</v>
      </c>
      <c r="G143" s="990" t="s">
        <v>576</v>
      </c>
      <c r="H143" s="990">
        <v>1</v>
      </c>
      <c r="I143" s="993"/>
      <c r="J143" s="994" t="str">
        <f t="shared" si="1"/>
        <v>Included</v>
      </c>
      <c r="K143" s="1019"/>
      <c r="M143" s="1021"/>
    </row>
    <row r="144" spans="1:13" s="1020" customFormat="1" ht="46.5" customHeight="1">
      <c r="A144" s="1197">
        <v>17</v>
      </c>
      <c r="B144" s="990">
        <v>7000015625</v>
      </c>
      <c r="C144" s="990">
        <v>220</v>
      </c>
      <c r="D144" s="995" t="s">
        <v>686</v>
      </c>
      <c r="E144" s="990">
        <v>1000055983</v>
      </c>
      <c r="F144" s="995" t="s">
        <v>775</v>
      </c>
      <c r="G144" s="990" t="s">
        <v>575</v>
      </c>
      <c r="H144" s="990">
        <v>6</v>
      </c>
      <c r="I144" s="993"/>
      <c r="J144" s="994" t="str">
        <f t="shared" si="1"/>
        <v>Included</v>
      </c>
      <c r="K144" s="1019"/>
      <c r="M144" s="1021"/>
    </row>
    <row r="145" spans="1:13" s="1020" customFormat="1" ht="46.5" customHeight="1">
      <c r="A145" s="1197">
        <v>18</v>
      </c>
      <c r="B145" s="990">
        <v>7000015625</v>
      </c>
      <c r="C145" s="990">
        <v>230</v>
      </c>
      <c r="D145" s="995" t="s">
        <v>686</v>
      </c>
      <c r="E145" s="990">
        <v>1000055981</v>
      </c>
      <c r="F145" s="995" t="s">
        <v>776</v>
      </c>
      <c r="G145" s="990" t="s">
        <v>575</v>
      </c>
      <c r="H145" s="990">
        <v>9</v>
      </c>
      <c r="I145" s="993"/>
      <c r="J145" s="994" t="str">
        <f t="shared" si="1"/>
        <v>Included</v>
      </c>
      <c r="K145" s="1019"/>
      <c r="M145" s="1021"/>
    </row>
    <row r="146" spans="1:13" s="1020" customFormat="1" ht="46.5" customHeight="1">
      <c r="A146" s="1197">
        <v>19</v>
      </c>
      <c r="B146" s="990">
        <v>7000015625</v>
      </c>
      <c r="C146" s="990">
        <v>240</v>
      </c>
      <c r="D146" s="995" t="s">
        <v>686</v>
      </c>
      <c r="E146" s="990">
        <v>1000055980</v>
      </c>
      <c r="F146" s="995" t="s">
        <v>777</v>
      </c>
      <c r="G146" s="990" t="s">
        <v>575</v>
      </c>
      <c r="H146" s="990">
        <v>6</v>
      </c>
      <c r="I146" s="993"/>
      <c r="J146" s="994" t="str">
        <f t="shared" si="1"/>
        <v>Included</v>
      </c>
      <c r="K146" s="1019"/>
      <c r="M146" s="1021"/>
    </row>
    <row r="147" spans="1:13" s="1020" customFormat="1" ht="46.5" customHeight="1">
      <c r="A147" s="1197">
        <v>20</v>
      </c>
      <c r="B147" s="990">
        <v>7000015625</v>
      </c>
      <c r="C147" s="990">
        <v>250</v>
      </c>
      <c r="D147" s="995" t="s">
        <v>686</v>
      </c>
      <c r="E147" s="990">
        <v>1000055978</v>
      </c>
      <c r="F147" s="995" t="s">
        <v>778</v>
      </c>
      <c r="G147" s="990" t="s">
        <v>575</v>
      </c>
      <c r="H147" s="990">
        <v>9</v>
      </c>
      <c r="I147" s="993"/>
      <c r="J147" s="994" t="str">
        <f t="shared" si="1"/>
        <v>Included</v>
      </c>
      <c r="K147" s="1019"/>
      <c r="M147" s="1021"/>
    </row>
    <row r="148" spans="1:13" s="1020" customFormat="1" ht="46.5" customHeight="1">
      <c r="A148" s="1197">
        <v>21</v>
      </c>
      <c r="B148" s="990">
        <v>7000015625</v>
      </c>
      <c r="C148" s="990">
        <v>260</v>
      </c>
      <c r="D148" s="995" t="s">
        <v>686</v>
      </c>
      <c r="E148" s="990">
        <v>1000055977</v>
      </c>
      <c r="F148" s="995" t="s">
        <v>779</v>
      </c>
      <c r="G148" s="990" t="s">
        <v>575</v>
      </c>
      <c r="H148" s="990">
        <v>3</v>
      </c>
      <c r="I148" s="993"/>
      <c r="J148" s="994" t="str">
        <f t="shared" ref="J148:J208" si="2">IF(I148=0, "Included",IF(ISERROR(H148*I148), I148, H148*I148))</f>
        <v>Included</v>
      </c>
      <c r="K148" s="1019"/>
      <c r="M148" s="1021"/>
    </row>
    <row r="149" spans="1:13" s="1020" customFormat="1" ht="46.5" customHeight="1">
      <c r="A149" s="1197">
        <v>22</v>
      </c>
      <c r="B149" s="990">
        <v>7000015625</v>
      </c>
      <c r="C149" s="990">
        <v>270</v>
      </c>
      <c r="D149" s="995" t="s">
        <v>686</v>
      </c>
      <c r="E149" s="990">
        <v>1000055975</v>
      </c>
      <c r="F149" s="995" t="s">
        <v>780</v>
      </c>
      <c r="G149" s="990" t="s">
        <v>575</v>
      </c>
      <c r="H149" s="990">
        <v>3</v>
      </c>
      <c r="I149" s="993"/>
      <c r="J149" s="994" t="str">
        <f t="shared" si="2"/>
        <v>Included</v>
      </c>
      <c r="K149" s="1019"/>
      <c r="M149" s="1021"/>
    </row>
    <row r="150" spans="1:13" s="1020" customFormat="1" ht="41.25" customHeight="1">
      <c r="A150" s="1197">
        <v>23</v>
      </c>
      <c r="B150" s="990">
        <v>7000015625</v>
      </c>
      <c r="C150" s="990">
        <v>280</v>
      </c>
      <c r="D150" s="995" t="s">
        <v>670</v>
      </c>
      <c r="E150" s="990">
        <v>1000032055</v>
      </c>
      <c r="F150" s="995" t="s">
        <v>756</v>
      </c>
      <c r="G150" s="990" t="s">
        <v>603</v>
      </c>
      <c r="H150" s="990">
        <v>1</v>
      </c>
      <c r="I150" s="993"/>
      <c r="J150" s="994" t="str">
        <f t="shared" si="2"/>
        <v>Included</v>
      </c>
      <c r="K150" s="1019"/>
      <c r="M150" s="1021"/>
    </row>
    <row r="151" spans="1:13" s="1020" customFormat="1" ht="41.25" customHeight="1">
      <c r="A151" s="1197">
        <v>24</v>
      </c>
      <c r="B151" s="990">
        <v>7000015625</v>
      </c>
      <c r="C151" s="990">
        <v>290</v>
      </c>
      <c r="D151" s="995" t="s">
        <v>671</v>
      </c>
      <c r="E151" s="990">
        <v>1000055446</v>
      </c>
      <c r="F151" s="995" t="s">
        <v>757</v>
      </c>
      <c r="G151" s="990" t="s">
        <v>575</v>
      </c>
      <c r="H151" s="990">
        <v>1</v>
      </c>
      <c r="I151" s="993"/>
      <c r="J151" s="994" t="str">
        <f t="shared" si="2"/>
        <v>Included</v>
      </c>
      <c r="K151" s="1019"/>
      <c r="M151" s="1021"/>
    </row>
    <row r="152" spans="1:13" s="1020" customFormat="1" ht="41.25" customHeight="1">
      <c r="A152" s="1197">
        <v>25</v>
      </c>
      <c r="B152" s="990">
        <v>7000015625</v>
      </c>
      <c r="C152" s="990">
        <v>300</v>
      </c>
      <c r="D152" s="995" t="s">
        <v>671</v>
      </c>
      <c r="E152" s="990">
        <v>1000004274</v>
      </c>
      <c r="F152" s="995" t="s">
        <v>758</v>
      </c>
      <c r="G152" s="990" t="s">
        <v>575</v>
      </c>
      <c r="H152" s="990">
        <v>1</v>
      </c>
      <c r="I152" s="993"/>
      <c r="J152" s="994" t="str">
        <f t="shared" si="2"/>
        <v>Included</v>
      </c>
      <c r="K152" s="1019"/>
      <c r="M152" s="1021"/>
    </row>
    <row r="153" spans="1:13" s="1020" customFormat="1" ht="41.25" customHeight="1">
      <c r="A153" s="1197">
        <v>26</v>
      </c>
      <c r="B153" s="990">
        <v>7000015625</v>
      </c>
      <c r="C153" s="990">
        <v>310</v>
      </c>
      <c r="D153" s="995" t="s">
        <v>671</v>
      </c>
      <c r="E153" s="990">
        <v>1000002146</v>
      </c>
      <c r="F153" s="995" t="s">
        <v>616</v>
      </c>
      <c r="G153" s="990" t="s">
        <v>576</v>
      </c>
      <c r="H153" s="990">
        <v>1</v>
      </c>
      <c r="I153" s="993"/>
      <c r="J153" s="994" t="str">
        <f t="shared" si="2"/>
        <v>Included</v>
      </c>
      <c r="K153" s="1019"/>
      <c r="M153" s="1021"/>
    </row>
    <row r="154" spans="1:13" s="1020" customFormat="1" ht="41.25" customHeight="1">
      <c r="A154" s="1197">
        <v>27</v>
      </c>
      <c r="B154" s="990">
        <v>7000015625</v>
      </c>
      <c r="C154" s="990">
        <v>320</v>
      </c>
      <c r="D154" s="995" t="s">
        <v>672</v>
      </c>
      <c r="E154" s="990">
        <v>1000055443</v>
      </c>
      <c r="F154" s="995" t="s">
        <v>759</v>
      </c>
      <c r="G154" s="990" t="s">
        <v>575</v>
      </c>
      <c r="H154" s="990">
        <v>1</v>
      </c>
      <c r="I154" s="993"/>
      <c r="J154" s="994" t="str">
        <f t="shared" si="2"/>
        <v>Included</v>
      </c>
      <c r="K154" s="1019"/>
      <c r="M154" s="1021"/>
    </row>
    <row r="155" spans="1:13" s="1020" customFormat="1" ht="41.25" customHeight="1">
      <c r="A155" s="1197">
        <v>28</v>
      </c>
      <c r="B155" s="990">
        <v>7000015625</v>
      </c>
      <c r="C155" s="990">
        <v>330</v>
      </c>
      <c r="D155" s="995" t="s">
        <v>672</v>
      </c>
      <c r="E155" s="990">
        <v>1000001167</v>
      </c>
      <c r="F155" s="995" t="s">
        <v>760</v>
      </c>
      <c r="G155" s="990" t="s">
        <v>576</v>
      </c>
      <c r="H155" s="990">
        <v>1</v>
      </c>
      <c r="I155" s="993"/>
      <c r="J155" s="994" t="str">
        <f t="shared" si="2"/>
        <v>Included</v>
      </c>
      <c r="K155" s="1019"/>
      <c r="M155" s="1021"/>
    </row>
    <row r="156" spans="1:13" s="1020" customFormat="1" ht="48" customHeight="1">
      <c r="A156" s="1197">
        <v>29</v>
      </c>
      <c r="B156" s="990">
        <v>7000015625</v>
      </c>
      <c r="C156" s="990">
        <v>340</v>
      </c>
      <c r="D156" s="995" t="s">
        <v>653</v>
      </c>
      <c r="E156" s="990">
        <v>1000003409</v>
      </c>
      <c r="F156" s="995" t="s">
        <v>762</v>
      </c>
      <c r="G156" s="990" t="s">
        <v>575</v>
      </c>
      <c r="H156" s="990">
        <v>1</v>
      </c>
      <c r="I156" s="993"/>
      <c r="J156" s="994" t="str">
        <f t="shared" si="2"/>
        <v>Included</v>
      </c>
      <c r="K156" s="1019"/>
      <c r="M156" s="1021"/>
    </row>
    <row r="157" spans="1:13" s="1020" customFormat="1" ht="41.25" customHeight="1">
      <c r="A157" s="1197">
        <v>30</v>
      </c>
      <c r="B157" s="990">
        <v>7000015625</v>
      </c>
      <c r="C157" s="990">
        <v>350</v>
      </c>
      <c r="D157" s="995" t="s">
        <v>653</v>
      </c>
      <c r="E157" s="990">
        <v>1000001333</v>
      </c>
      <c r="F157" s="995" t="s">
        <v>714</v>
      </c>
      <c r="G157" s="990" t="s">
        <v>575</v>
      </c>
      <c r="H157" s="990">
        <v>1</v>
      </c>
      <c r="I157" s="993"/>
      <c r="J157" s="994" t="str">
        <f t="shared" si="2"/>
        <v>Included</v>
      </c>
      <c r="K157" s="1019"/>
      <c r="M157" s="1021"/>
    </row>
    <row r="158" spans="1:13" s="1020" customFormat="1" ht="41.25" customHeight="1">
      <c r="A158" s="1197">
        <v>31</v>
      </c>
      <c r="B158" s="990">
        <v>7000015625</v>
      </c>
      <c r="C158" s="990">
        <v>360</v>
      </c>
      <c r="D158" s="995" t="s">
        <v>613</v>
      </c>
      <c r="E158" s="990">
        <v>1000025861</v>
      </c>
      <c r="F158" s="995" t="s">
        <v>781</v>
      </c>
      <c r="G158" s="990" t="s">
        <v>576</v>
      </c>
      <c r="H158" s="990">
        <v>1</v>
      </c>
      <c r="I158" s="993"/>
      <c r="J158" s="994" t="str">
        <f t="shared" si="2"/>
        <v>Included</v>
      </c>
      <c r="K158" s="1019"/>
      <c r="M158" s="1021"/>
    </row>
    <row r="159" spans="1:13" s="917" customFormat="1" ht="41.25" customHeight="1">
      <c r="A159" s="1197">
        <v>32</v>
      </c>
      <c r="B159" s="990">
        <v>7000015625</v>
      </c>
      <c r="C159" s="990">
        <v>370</v>
      </c>
      <c r="D159" s="995" t="s">
        <v>654</v>
      </c>
      <c r="E159" s="990">
        <v>1000000443</v>
      </c>
      <c r="F159" s="995" t="s">
        <v>578</v>
      </c>
      <c r="G159" s="990" t="s">
        <v>579</v>
      </c>
      <c r="H159" s="990">
        <v>1</v>
      </c>
      <c r="I159" s="993"/>
      <c r="J159" s="994" t="str">
        <f t="shared" si="2"/>
        <v>Included</v>
      </c>
      <c r="K159" s="933"/>
      <c r="M159" s="906"/>
    </row>
    <row r="160" spans="1:13" s="1020" customFormat="1" ht="52.5" customHeight="1">
      <c r="A160" s="1197">
        <v>33</v>
      </c>
      <c r="B160" s="990">
        <v>7000015625</v>
      </c>
      <c r="C160" s="990">
        <v>380</v>
      </c>
      <c r="D160" s="995" t="s">
        <v>654</v>
      </c>
      <c r="E160" s="990">
        <v>1000000442</v>
      </c>
      <c r="F160" s="995" t="s">
        <v>580</v>
      </c>
      <c r="G160" s="990" t="s">
        <v>579</v>
      </c>
      <c r="H160" s="990">
        <v>1</v>
      </c>
      <c r="I160" s="993"/>
      <c r="J160" s="994" t="str">
        <f t="shared" si="2"/>
        <v>Included</v>
      </c>
      <c r="K160" s="1019"/>
      <c r="M160" s="1021"/>
    </row>
    <row r="161" spans="1:13" s="1020" customFormat="1" ht="52.5" customHeight="1">
      <c r="A161" s="1197">
        <v>34</v>
      </c>
      <c r="B161" s="990">
        <v>7000015625</v>
      </c>
      <c r="C161" s="990">
        <v>390</v>
      </c>
      <c r="D161" s="995" t="s">
        <v>687</v>
      </c>
      <c r="E161" s="990">
        <v>1000006284</v>
      </c>
      <c r="F161" s="995" t="s">
        <v>598</v>
      </c>
      <c r="G161" s="990" t="s">
        <v>576</v>
      </c>
      <c r="H161" s="990">
        <v>1</v>
      </c>
      <c r="I161" s="993"/>
      <c r="J161" s="994" t="str">
        <f t="shared" si="2"/>
        <v>Included</v>
      </c>
      <c r="K161" s="1019"/>
      <c r="M161" s="1021"/>
    </row>
    <row r="162" spans="1:13" s="1020" customFormat="1" ht="59.25" customHeight="1">
      <c r="A162" s="1197">
        <v>35</v>
      </c>
      <c r="B162" s="990">
        <v>7000015625</v>
      </c>
      <c r="C162" s="990">
        <v>400</v>
      </c>
      <c r="D162" s="995" t="s">
        <v>655</v>
      </c>
      <c r="E162" s="990">
        <v>1000055456</v>
      </c>
      <c r="F162" s="995" t="s">
        <v>763</v>
      </c>
      <c r="G162" s="990" t="s">
        <v>576</v>
      </c>
      <c r="H162" s="990">
        <v>1</v>
      </c>
      <c r="I162" s="993"/>
      <c r="J162" s="994" t="str">
        <f t="shared" si="2"/>
        <v>Included</v>
      </c>
      <c r="K162" s="1019"/>
      <c r="M162" s="1021"/>
    </row>
    <row r="163" spans="1:13" s="1020" customFormat="1" ht="44.25" customHeight="1">
      <c r="A163" s="1197">
        <v>36</v>
      </c>
      <c r="B163" s="990">
        <v>7000015625</v>
      </c>
      <c r="C163" s="990">
        <v>410</v>
      </c>
      <c r="D163" s="995" t="s">
        <v>655</v>
      </c>
      <c r="E163" s="990">
        <v>1000012018</v>
      </c>
      <c r="F163" s="995" t="s">
        <v>600</v>
      </c>
      <c r="G163" s="990" t="s">
        <v>576</v>
      </c>
      <c r="H163" s="990">
        <v>1</v>
      </c>
      <c r="I163" s="993"/>
      <c r="J163" s="994" t="str">
        <f t="shared" si="2"/>
        <v>Included</v>
      </c>
      <c r="K163" s="1019"/>
      <c r="M163" s="1021"/>
    </row>
    <row r="164" spans="1:13" s="1020" customFormat="1" ht="42.75" customHeight="1">
      <c r="A164" s="1197">
        <v>37</v>
      </c>
      <c r="B164" s="990">
        <v>7000015625</v>
      </c>
      <c r="C164" s="990">
        <v>420</v>
      </c>
      <c r="D164" s="995" t="s">
        <v>655</v>
      </c>
      <c r="E164" s="990">
        <v>1000012022</v>
      </c>
      <c r="F164" s="995" t="s">
        <v>599</v>
      </c>
      <c r="G164" s="990" t="s">
        <v>575</v>
      </c>
      <c r="H164" s="990">
        <v>1</v>
      </c>
      <c r="I164" s="993"/>
      <c r="J164" s="994" t="str">
        <f t="shared" si="2"/>
        <v>Included</v>
      </c>
      <c r="K164" s="1019"/>
      <c r="M164" s="1021"/>
    </row>
    <row r="165" spans="1:13" s="1020" customFormat="1" ht="42.75" customHeight="1">
      <c r="A165" s="1197">
        <v>38</v>
      </c>
      <c r="B165" s="990">
        <v>7000015625</v>
      </c>
      <c r="C165" s="990">
        <v>430</v>
      </c>
      <c r="D165" s="995" t="s">
        <v>656</v>
      </c>
      <c r="E165" s="990">
        <v>1000014547</v>
      </c>
      <c r="F165" s="995" t="s">
        <v>617</v>
      </c>
      <c r="G165" s="990" t="s">
        <v>575</v>
      </c>
      <c r="H165" s="990">
        <v>1</v>
      </c>
      <c r="I165" s="993"/>
      <c r="J165" s="994" t="str">
        <f t="shared" si="2"/>
        <v>Included</v>
      </c>
      <c r="K165" s="1019"/>
      <c r="M165" s="1021"/>
    </row>
    <row r="166" spans="1:13" s="1020" customFormat="1" ht="42.75" customHeight="1">
      <c r="A166" s="1197">
        <v>39</v>
      </c>
      <c r="B166" s="990">
        <v>7000015625</v>
      </c>
      <c r="C166" s="990">
        <v>440</v>
      </c>
      <c r="D166" s="995" t="s">
        <v>656</v>
      </c>
      <c r="E166" s="990">
        <v>1000038387</v>
      </c>
      <c r="F166" s="995" t="s">
        <v>764</v>
      </c>
      <c r="G166" s="990" t="s">
        <v>575</v>
      </c>
      <c r="H166" s="990">
        <v>10</v>
      </c>
      <c r="I166" s="993"/>
      <c r="J166" s="994" t="str">
        <f t="shared" si="2"/>
        <v>Included</v>
      </c>
      <c r="K166" s="1019"/>
      <c r="M166" s="1021"/>
    </row>
    <row r="167" spans="1:13" s="1020" customFormat="1" ht="42.75" customHeight="1">
      <c r="A167" s="1197">
        <v>40</v>
      </c>
      <c r="B167" s="990">
        <v>7000015625</v>
      </c>
      <c r="C167" s="990">
        <v>450</v>
      </c>
      <c r="D167" s="995" t="s">
        <v>656</v>
      </c>
      <c r="E167" s="990">
        <v>1000038325</v>
      </c>
      <c r="F167" s="995" t="s">
        <v>584</v>
      </c>
      <c r="G167" s="990" t="s">
        <v>575</v>
      </c>
      <c r="H167" s="990">
        <v>10</v>
      </c>
      <c r="I167" s="993"/>
      <c r="J167" s="994" t="str">
        <f t="shared" si="2"/>
        <v>Included</v>
      </c>
      <c r="K167" s="1019"/>
      <c r="M167" s="1021"/>
    </row>
    <row r="168" spans="1:13" s="1020" customFormat="1" ht="42.75" customHeight="1">
      <c r="A168" s="1197">
        <v>41</v>
      </c>
      <c r="B168" s="990">
        <v>7000015625</v>
      </c>
      <c r="C168" s="990">
        <v>460</v>
      </c>
      <c r="D168" s="995" t="s">
        <v>656</v>
      </c>
      <c r="E168" s="990">
        <v>1000038385</v>
      </c>
      <c r="F168" s="995" t="s">
        <v>737</v>
      </c>
      <c r="G168" s="990" t="s">
        <v>575</v>
      </c>
      <c r="H168" s="990">
        <v>4</v>
      </c>
      <c r="I168" s="993"/>
      <c r="J168" s="994" t="str">
        <f t="shared" si="2"/>
        <v>Included</v>
      </c>
      <c r="K168" s="1019"/>
      <c r="M168" s="1021"/>
    </row>
    <row r="169" spans="1:13" s="1020" customFormat="1" ht="45" customHeight="1">
      <c r="A169" s="1197">
        <v>42</v>
      </c>
      <c r="B169" s="990">
        <v>7000015625</v>
      </c>
      <c r="C169" s="990">
        <v>470</v>
      </c>
      <c r="D169" s="995" t="s">
        <v>656</v>
      </c>
      <c r="E169" s="990">
        <v>1000013795</v>
      </c>
      <c r="F169" s="995" t="s">
        <v>602</v>
      </c>
      <c r="G169" s="990" t="s">
        <v>579</v>
      </c>
      <c r="H169" s="990">
        <v>1</v>
      </c>
      <c r="I169" s="993"/>
      <c r="J169" s="994" t="str">
        <f t="shared" si="2"/>
        <v>Included</v>
      </c>
      <c r="K169" s="1019"/>
      <c r="M169" s="1021"/>
    </row>
    <row r="170" spans="1:13" s="1020" customFormat="1" ht="101.25" customHeight="1">
      <c r="A170" s="1197">
        <v>43</v>
      </c>
      <c r="B170" s="990">
        <v>7000015625</v>
      </c>
      <c r="C170" s="990">
        <v>480</v>
      </c>
      <c r="D170" s="995" t="s">
        <v>673</v>
      </c>
      <c r="E170" s="990">
        <v>1000020195</v>
      </c>
      <c r="F170" s="995" t="s">
        <v>620</v>
      </c>
      <c r="G170" s="990" t="s">
        <v>575</v>
      </c>
      <c r="H170" s="990">
        <v>3</v>
      </c>
      <c r="I170" s="993"/>
      <c r="J170" s="994" t="str">
        <f t="shared" si="2"/>
        <v>Included</v>
      </c>
      <c r="K170" s="1019"/>
      <c r="M170" s="1021"/>
    </row>
    <row r="171" spans="1:13" s="1020" customFormat="1" ht="72.75" customHeight="1">
      <c r="A171" s="1197">
        <v>44</v>
      </c>
      <c r="B171" s="990">
        <v>7000015625</v>
      </c>
      <c r="C171" s="990">
        <v>490</v>
      </c>
      <c r="D171" s="995" t="s">
        <v>673</v>
      </c>
      <c r="E171" s="990">
        <v>1000020194</v>
      </c>
      <c r="F171" s="995" t="s">
        <v>619</v>
      </c>
      <c r="G171" s="990" t="s">
        <v>575</v>
      </c>
      <c r="H171" s="990">
        <v>2</v>
      </c>
      <c r="I171" s="993"/>
      <c r="J171" s="994" t="str">
        <f t="shared" si="2"/>
        <v>Included</v>
      </c>
      <c r="K171" s="1019"/>
      <c r="M171" s="1021"/>
    </row>
    <row r="172" spans="1:13" s="1020" customFormat="1" ht="72.75" customHeight="1">
      <c r="A172" s="1197">
        <v>45</v>
      </c>
      <c r="B172" s="990">
        <v>7000015625</v>
      </c>
      <c r="C172" s="990">
        <v>500</v>
      </c>
      <c r="D172" s="995" t="s">
        <v>673</v>
      </c>
      <c r="E172" s="990">
        <v>1000020192</v>
      </c>
      <c r="F172" s="995" t="s">
        <v>618</v>
      </c>
      <c r="G172" s="990" t="s">
        <v>575</v>
      </c>
      <c r="H172" s="990">
        <v>3</v>
      </c>
      <c r="I172" s="993"/>
      <c r="J172" s="994" t="str">
        <f t="shared" si="2"/>
        <v>Included</v>
      </c>
      <c r="K172" s="1019"/>
      <c r="M172" s="1021"/>
    </row>
    <row r="173" spans="1:13" s="1020" customFormat="1" ht="52.5" customHeight="1">
      <c r="A173" s="1197">
        <v>46</v>
      </c>
      <c r="B173" s="990">
        <v>7000015625</v>
      </c>
      <c r="C173" s="990">
        <v>510</v>
      </c>
      <c r="D173" s="995" t="s">
        <v>673</v>
      </c>
      <c r="E173" s="990">
        <v>1000017567</v>
      </c>
      <c r="F173" s="995" t="s">
        <v>621</v>
      </c>
      <c r="G173" s="990" t="s">
        <v>575</v>
      </c>
      <c r="H173" s="990">
        <v>3</v>
      </c>
      <c r="I173" s="993"/>
      <c r="J173" s="994" t="str">
        <f t="shared" si="2"/>
        <v>Included</v>
      </c>
      <c r="K173" s="1019"/>
      <c r="M173" s="1021"/>
    </row>
    <row r="174" spans="1:13" s="1020" customFormat="1" ht="72.75" customHeight="1">
      <c r="A174" s="1197">
        <v>47</v>
      </c>
      <c r="B174" s="990">
        <v>7000015625</v>
      </c>
      <c r="C174" s="990">
        <v>520</v>
      </c>
      <c r="D174" s="995" t="s">
        <v>688</v>
      </c>
      <c r="E174" s="990">
        <v>1000020099</v>
      </c>
      <c r="F174" s="995" t="s">
        <v>782</v>
      </c>
      <c r="G174" s="990" t="s">
        <v>575</v>
      </c>
      <c r="H174" s="990">
        <v>1</v>
      </c>
      <c r="I174" s="993"/>
      <c r="J174" s="994" t="str">
        <f t="shared" si="2"/>
        <v>Included</v>
      </c>
      <c r="K174" s="1019"/>
      <c r="M174" s="1021"/>
    </row>
    <row r="175" spans="1:13" s="1020" customFormat="1" ht="61.5" customHeight="1">
      <c r="A175" s="1197">
        <v>48</v>
      </c>
      <c r="B175" s="990">
        <v>7000015625</v>
      </c>
      <c r="C175" s="990">
        <v>530</v>
      </c>
      <c r="D175" s="995" t="s">
        <v>688</v>
      </c>
      <c r="E175" s="990">
        <v>1000020109</v>
      </c>
      <c r="F175" s="995" t="s">
        <v>783</v>
      </c>
      <c r="G175" s="990" t="s">
        <v>575</v>
      </c>
      <c r="H175" s="990">
        <v>2</v>
      </c>
      <c r="I175" s="993"/>
      <c r="J175" s="994" t="str">
        <f t="shared" si="2"/>
        <v>Included</v>
      </c>
      <c r="K175" s="1019"/>
      <c r="M175" s="1021"/>
    </row>
    <row r="176" spans="1:13" s="1020" customFormat="1" ht="61.5" customHeight="1">
      <c r="A176" s="1197">
        <v>49</v>
      </c>
      <c r="B176" s="990">
        <v>7000015625</v>
      </c>
      <c r="C176" s="990">
        <v>540</v>
      </c>
      <c r="D176" s="995" t="s">
        <v>688</v>
      </c>
      <c r="E176" s="990">
        <v>1000020110</v>
      </c>
      <c r="F176" s="995" t="s">
        <v>784</v>
      </c>
      <c r="G176" s="990" t="s">
        <v>575</v>
      </c>
      <c r="H176" s="990">
        <v>2</v>
      </c>
      <c r="I176" s="993"/>
      <c r="J176" s="994" t="str">
        <f t="shared" si="2"/>
        <v>Included</v>
      </c>
      <c r="K176" s="1019"/>
      <c r="M176" s="1021"/>
    </row>
    <row r="177" spans="1:13" s="1020" customFormat="1" ht="61.5" customHeight="1">
      <c r="A177" s="1197">
        <v>50</v>
      </c>
      <c r="B177" s="990">
        <v>7000015625</v>
      </c>
      <c r="C177" s="990">
        <v>550</v>
      </c>
      <c r="D177" s="995" t="s">
        <v>688</v>
      </c>
      <c r="E177" s="990">
        <v>1000020111</v>
      </c>
      <c r="F177" s="995" t="s">
        <v>785</v>
      </c>
      <c r="G177" s="990" t="s">
        <v>575</v>
      </c>
      <c r="H177" s="990">
        <v>1</v>
      </c>
      <c r="I177" s="993"/>
      <c r="J177" s="994" t="str">
        <f t="shared" si="2"/>
        <v>Included</v>
      </c>
      <c r="K177" s="1019"/>
      <c r="M177" s="1021"/>
    </row>
    <row r="178" spans="1:13" s="1020" customFormat="1" ht="61.5" customHeight="1">
      <c r="A178" s="1197">
        <v>51</v>
      </c>
      <c r="B178" s="990">
        <v>7000015625</v>
      </c>
      <c r="C178" s="990">
        <v>560</v>
      </c>
      <c r="D178" s="995" t="s">
        <v>688</v>
      </c>
      <c r="E178" s="990">
        <v>1000020112</v>
      </c>
      <c r="F178" s="995" t="s">
        <v>786</v>
      </c>
      <c r="G178" s="990" t="s">
        <v>575</v>
      </c>
      <c r="H178" s="990">
        <v>1</v>
      </c>
      <c r="I178" s="993"/>
      <c r="J178" s="994" t="str">
        <f t="shared" si="2"/>
        <v>Included</v>
      </c>
      <c r="K178" s="1019"/>
      <c r="M178" s="1021"/>
    </row>
    <row r="179" spans="1:13" s="917" customFormat="1" ht="61.5" customHeight="1">
      <c r="A179" s="1197">
        <v>52</v>
      </c>
      <c r="B179" s="990">
        <v>7000015625</v>
      </c>
      <c r="C179" s="990">
        <v>570</v>
      </c>
      <c r="D179" s="995" t="s">
        <v>688</v>
      </c>
      <c r="E179" s="990">
        <v>1000020086</v>
      </c>
      <c r="F179" s="995" t="s">
        <v>787</v>
      </c>
      <c r="G179" s="990" t="s">
        <v>575</v>
      </c>
      <c r="H179" s="990">
        <v>2</v>
      </c>
      <c r="I179" s="993"/>
      <c r="J179" s="994" t="str">
        <f t="shared" si="2"/>
        <v>Included</v>
      </c>
      <c r="K179" s="933"/>
      <c r="M179" s="906"/>
    </row>
    <row r="180" spans="1:13" s="917" customFormat="1" ht="61.5" customHeight="1">
      <c r="A180" s="1197">
        <v>53</v>
      </c>
      <c r="B180" s="990">
        <v>7000015625</v>
      </c>
      <c r="C180" s="990">
        <v>580</v>
      </c>
      <c r="D180" s="995" t="s">
        <v>688</v>
      </c>
      <c r="E180" s="990">
        <v>1000020088</v>
      </c>
      <c r="F180" s="995" t="s">
        <v>788</v>
      </c>
      <c r="G180" s="990" t="s">
        <v>575</v>
      </c>
      <c r="H180" s="990">
        <v>4</v>
      </c>
      <c r="I180" s="993"/>
      <c r="J180" s="994" t="str">
        <f t="shared" si="2"/>
        <v>Included</v>
      </c>
      <c r="K180" s="933"/>
      <c r="M180" s="906"/>
    </row>
    <row r="181" spans="1:13" s="1020" customFormat="1" ht="64.5" customHeight="1">
      <c r="A181" s="1197">
        <v>54</v>
      </c>
      <c r="B181" s="990">
        <v>7000015625</v>
      </c>
      <c r="C181" s="990">
        <v>590</v>
      </c>
      <c r="D181" s="995" t="s">
        <v>674</v>
      </c>
      <c r="E181" s="990">
        <v>1000017565</v>
      </c>
      <c r="F181" s="995" t="s">
        <v>723</v>
      </c>
      <c r="G181" s="990" t="s">
        <v>575</v>
      </c>
      <c r="H181" s="990">
        <v>3</v>
      </c>
      <c r="I181" s="993"/>
      <c r="J181" s="994" t="str">
        <f t="shared" si="2"/>
        <v>Included</v>
      </c>
      <c r="K181" s="1019"/>
      <c r="M181" s="1021"/>
    </row>
    <row r="182" spans="1:13" s="917" customFormat="1" ht="46.5" customHeight="1">
      <c r="A182" s="1197">
        <v>55</v>
      </c>
      <c r="B182" s="990">
        <v>7000015625</v>
      </c>
      <c r="C182" s="990">
        <v>600</v>
      </c>
      <c r="D182" s="995" t="s">
        <v>674</v>
      </c>
      <c r="E182" s="990">
        <v>1000017562</v>
      </c>
      <c r="F182" s="995" t="s">
        <v>722</v>
      </c>
      <c r="G182" s="990" t="s">
        <v>575</v>
      </c>
      <c r="H182" s="990">
        <v>10</v>
      </c>
      <c r="I182" s="993"/>
      <c r="J182" s="994" t="str">
        <f t="shared" si="2"/>
        <v>Included</v>
      </c>
      <c r="K182" s="933"/>
      <c r="M182" s="906"/>
    </row>
    <row r="183" spans="1:13" s="917" customFormat="1" ht="69" customHeight="1">
      <c r="A183" s="1197">
        <v>56</v>
      </c>
      <c r="B183" s="990">
        <v>7000015625</v>
      </c>
      <c r="C183" s="990">
        <v>610</v>
      </c>
      <c r="D183" s="995" t="s">
        <v>674</v>
      </c>
      <c r="E183" s="990">
        <v>1000020187</v>
      </c>
      <c r="F183" s="995" t="s">
        <v>718</v>
      </c>
      <c r="G183" s="990" t="s">
        <v>575</v>
      </c>
      <c r="H183" s="990">
        <v>3</v>
      </c>
      <c r="I183" s="993"/>
      <c r="J183" s="994" t="str">
        <f t="shared" si="2"/>
        <v>Included</v>
      </c>
      <c r="K183" s="933"/>
      <c r="M183" s="906"/>
    </row>
    <row r="184" spans="1:13" s="917" customFormat="1" ht="69" customHeight="1">
      <c r="A184" s="1197">
        <v>57</v>
      </c>
      <c r="B184" s="990">
        <v>7000015625</v>
      </c>
      <c r="C184" s="990">
        <v>620</v>
      </c>
      <c r="D184" s="995" t="s">
        <v>674</v>
      </c>
      <c r="E184" s="990">
        <v>1000020189</v>
      </c>
      <c r="F184" s="995" t="s">
        <v>720</v>
      </c>
      <c r="G184" s="990" t="s">
        <v>575</v>
      </c>
      <c r="H184" s="990">
        <v>4</v>
      </c>
      <c r="I184" s="993"/>
      <c r="J184" s="994" t="str">
        <f t="shared" si="2"/>
        <v>Included</v>
      </c>
      <c r="K184" s="933"/>
      <c r="M184" s="906"/>
    </row>
    <row r="185" spans="1:13" s="917" customFormat="1" ht="69" customHeight="1">
      <c r="A185" s="1197">
        <v>58</v>
      </c>
      <c r="B185" s="990">
        <v>7000015625</v>
      </c>
      <c r="C185" s="990">
        <v>630</v>
      </c>
      <c r="D185" s="995" t="s">
        <v>674</v>
      </c>
      <c r="E185" s="990">
        <v>1000020190</v>
      </c>
      <c r="F185" s="995" t="s">
        <v>721</v>
      </c>
      <c r="G185" s="990" t="s">
        <v>575</v>
      </c>
      <c r="H185" s="990">
        <v>3</v>
      </c>
      <c r="I185" s="993"/>
      <c r="J185" s="994" t="str">
        <f t="shared" si="2"/>
        <v>Included</v>
      </c>
      <c r="K185" s="933"/>
      <c r="M185" s="906"/>
    </row>
    <row r="186" spans="1:13" s="917" customFormat="1" ht="57.75" customHeight="1">
      <c r="A186" s="1197">
        <v>59</v>
      </c>
      <c r="B186" s="990">
        <v>7000015625</v>
      </c>
      <c r="C186" s="990">
        <v>820</v>
      </c>
      <c r="D186" s="995" t="s">
        <v>689</v>
      </c>
      <c r="E186" s="990">
        <v>1000019918</v>
      </c>
      <c r="F186" s="995" t="s">
        <v>624</v>
      </c>
      <c r="G186" s="990" t="s">
        <v>579</v>
      </c>
      <c r="H186" s="990">
        <v>1</v>
      </c>
      <c r="I186" s="993"/>
      <c r="J186" s="994" t="str">
        <f t="shared" si="2"/>
        <v>Included</v>
      </c>
      <c r="K186" s="933"/>
      <c r="M186" s="906"/>
    </row>
    <row r="187" spans="1:13" s="917" customFormat="1" ht="46.5" customHeight="1">
      <c r="A187" s="1197">
        <v>60</v>
      </c>
      <c r="B187" s="990">
        <v>7000015625</v>
      </c>
      <c r="C187" s="990">
        <v>830</v>
      </c>
      <c r="D187" s="995" t="s">
        <v>690</v>
      </c>
      <c r="E187" s="990">
        <v>1000019919</v>
      </c>
      <c r="F187" s="995" t="s">
        <v>626</v>
      </c>
      <c r="G187" s="990" t="s">
        <v>579</v>
      </c>
      <c r="H187" s="990">
        <v>1</v>
      </c>
      <c r="I187" s="993"/>
      <c r="J187" s="994" t="str">
        <f t="shared" si="2"/>
        <v>Included</v>
      </c>
      <c r="K187" s="933"/>
      <c r="M187" s="906"/>
    </row>
    <row r="188" spans="1:13" s="917" customFormat="1" ht="46.5" customHeight="1">
      <c r="A188" s="1197">
        <v>61</v>
      </c>
      <c r="B188" s="990">
        <v>7000015625</v>
      </c>
      <c r="C188" s="990">
        <v>840</v>
      </c>
      <c r="D188" s="995" t="s">
        <v>691</v>
      </c>
      <c r="E188" s="990">
        <v>1000004459</v>
      </c>
      <c r="F188" s="995" t="s">
        <v>768</v>
      </c>
      <c r="G188" s="990" t="s">
        <v>575</v>
      </c>
      <c r="H188" s="990">
        <v>1</v>
      </c>
      <c r="I188" s="993"/>
      <c r="J188" s="994" t="str">
        <f t="shared" si="2"/>
        <v>Included</v>
      </c>
      <c r="K188" s="933"/>
      <c r="M188" s="906"/>
    </row>
    <row r="189" spans="1:13" s="917" customFormat="1" ht="46.5" customHeight="1">
      <c r="A189" s="1197">
        <v>62</v>
      </c>
      <c r="B189" s="990">
        <v>7000015625</v>
      </c>
      <c r="C189" s="990">
        <v>850</v>
      </c>
      <c r="D189" s="995" t="s">
        <v>692</v>
      </c>
      <c r="E189" s="990">
        <v>1000024186</v>
      </c>
      <c r="F189" s="995" t="s">
        <v>627</v>
      </c>
      <c r="G189" s="990" t="s">
        <v>579</v>
      </c>
      <c r="H189" s="990">
        <v>1</v>
      </c>
      <c r="I189" s="993"/>
      <c r="J189" s="994" t="str">
        <f t="shared" si="2"/>
        <v>Included</v>
      </c>
      <c r="K189" s="933"/>
      <c r="M189" s="906"/>
    </row>
    <row r="190" spans="1:13" s="917" customFormat="1" ht="46.5" customHeight="1">
      <c r="A190" s="1197">
        <v>63</v>
      </c>
      <c r="B190" s="990">
        <v>7000014720</v>
      </c>
      <c r="C190" s="990">
        <v>10</v>
      </c>
      <c r="D190" s="995" t="s">
        <v>693</v>
      </c>
      <c r="E190" s="990">
        <v>1000025935</v>
      </c>
      <c r="F190" s="995" t="s">
        <v>728</v>
      </c>
      <c r="G190" s="990" t="s">
        <v>576</v>
      </c>
      <c r="H190" s="990">
        <v>1</v>
      </c>
      <c r="I190" s="993"/>
      <c r="J190" s="994" t="str">
        <f t="shared" si="2"/>
        <v>Included</v>
      </c>
      <c r="K190" s="933"/>
      <c r="M190" s="906"/>
    </row>
    <row r="191" spans="1:13" s="917" customFormat="1" ht="46.5" customHeight="1">
      <c r="A191" s="1197">
        <v>64</v>
      </c>
      <c r="B191" s="990">
        <v>7000015625</v>
      </c>
      <c r="C191" s="990">
        <v>860</v>
      </c>
      <c r="D191" s="995" t="s">
        <v>694</v>
      </c>
      <c r="E191" s="990">
        <v>1000025936</v>
      </c>
      <c r="F191" s="995" t="s">
        <v>726</v>
      </c>
      <c r="G191" s="990" t="s">
        <v>576</v>
      </c>
      <c r="H191" s="990">
        <v>1</v>
      </c>
      <c r="I191" s="993"/>
      <c r="J191" s="994" t="str">
        <f t="shared" si="2"/>
        <v>Included</v>
      </c>
      <c r="K191" s="933"/>
      <c r="M191" s="906"/>
    </row>
    <row r="192" spans="1:13" s="917" customFormat="1" ht="46.5" customHeight="1">
      <c r="A192" s="1197">
        <v>65</v>
      </c>
      <c r="B192" s="990">
        <v>7000015625</v>
      </c>
      <c r="C192" s="990">
        <v>870</v>
      </c>
      <c r="D192" s="995" t="s">
        <v>695</v>
      </c>
      <c r="E192" s="990">
        <v>1000001681</v>
      </c>
      <c r="F192" s="995" t="s">
        <v>703</v>
      </c>
      <c r="G192" s="990" t="s">
        <v>575</v>
      </c>
      <c r="H192" s="990">
        <v>1</v>
      </c>
      <c r="I192" s="993"/>
      <c r="J192" s="994" t="str">
        <f t="shared" si="2"/>
        <v>Included</v>
      </c>
      <c r="K192" s="933"/>
      <c r="M192" s="906"/>
    </row>
    <row r="193" spans="1:13" s="917" customFormat="1" ht="46.5" customHeight="1">
      <c r="A193" s="1197">
        <v>66</v>
      </c>
      <c r="B193" s="990">
        <v>7000015625</v>
      </c>
      <c r="C193" s="990">
        <v>880</v>
      </c>
      <c r="D193" s="995" t="s">
        <v>696</v>
      </c>
      <c r="E193" s="990">
        <v>1000025930</v>
      </c>
      <c r="F193" s="995" t="s">
        <v>727</v>
      </c>
      <c r="G193" s="990" t="s">
        <v>576</v>
      </c>
      <c r="H193" s="990">
        <v>1</v>
      </c>
      <c r="I193" s="993"/>
      <c r="J193" s="994" t="str">
        <f t="shared" si="2"/>
        <v>Included</v>
      </c>
      <c r="K193" s="933"/>
      <c r="M193" s="906"/>
    </row>
    <row r="194" spans="1:13" s="917" customFormat="1" ht="46.5" customHeight="1">
      <c r="A194" s="1197">
        <v>67</v>
      </c>
      <c r="B194" s="990">
        <v>7000015625</v>
      </c>
      <c r="C194" s="990">
        <v>890</v>
      </c>
      <c r="D194" s="995" t="s">
        <v>697</v>
      </c>
      <c r="E194" s="990">
        <v>1000019912</v>
      </c>
      <c r="F194" s="995" t="s">
        <v>625</v>
      </c>
      <c r="G194" s="990" t="s">
        <v>579</v>
      </c>
      <c r="H194" s="990">
        <v>1</v>
      </c>
      <c r="I194" s="993"/>
      <c r="J194" s="994" t="str">
        <f t="shared" si="2"/>
        <v>Included</v>
      </c>
      <c r="K194" s="933"/>
      <c r="M194" s="906"/>
    </row>
    <row r="195" spans="1:13" s="917" customFormat="1" ht="46.5" customHeight="1">
      <c r="A195" s="1197">
        <v>68</v>
      </c>
      <c r="B195" s="990">
        <v>7000015625</v>
      </c>
      <c r="C195" s="990">
        <v>900</v>
      </c>
      <c r="D195" s="995" t="s">
        <v>698</v>
      </c>
      <c r="E195" s="990">
        <v>1000019927</v>
      </c>
      <c r="F195" s="995" t="s">
        <v>581</v>
      </c>
      <c r="G195" s="990" t="s">
        <v>579</v>
      </c>
      <c r="H195" s="990">
        <v>1</v>
      </c>
      <c r="I195" s="993"/>
      <c r="J195" s="994" t="str">
        <f t="shared" si="2"/>
        <v>Included</v>
      </c>
      <c r="K195" s="933"/>
      <c r="M195" s="906"/>
    </row>
    <row r="196" spans="1:13" s="917" customFormat="1" ht="46.5" customHeight="1">
      <c r="A196" s="1197">
        <v>69</v>
      </c>
      <c r="B196" s="990">
        <v>7000015625</v>
      </c>
      <c r="C196" s="990">
        <v>910</v>
      </c>
      <c r="D196" s="995" t="s">
        <v>699</v>
      </c>
      <c r="E196" s="990">
        <v>1000012366</v>
      </c>
      <c r="F196" s="995" t="s">
        <v>583</v>
      </c>
      <c r="G196" s="990" t="s">
        <v>575</v>
      </c>
      <c r="H196" s="990">
        <v>304</v>
      </c>
      <c r="I196" s="993"/>
      <c r="J196" s="994" t="str">
        <f t="shared" si="2"/>
        <v>Included</v>
      </c>
      <c r="K196" s="933"/>
      <c r="M196" s="906"/>
    </row>
    <row r="197" spans="1:13" s="917" customFormat="1" ht="46.5" customHeight="1">
      <c r="A197" s="1197">
        <v>70</v>
      </c>
      <c r="B197" s="990">
        <v>7000015625</v>
      </c>
      <c r="C197" s="990">
        <v>920</v>
      </c>
      <c r="D197" s="995" t="s">
        <v>699</v>
      </c>
      <c r="E197" s="990">
        <v>1000012368</v>
      </c>
      <c r="F197" s="995" t="s">
        <v>789</v>
      </c>
      <c r="G197" s="990" t="s">
        <v>575</v>
      </c>
      <c r="H197" s="990">
        <v>32</v>
      </c>
      <c r="I197" s="993"/>
      <c r="J197" s="994" t="str">
        <f t="shared" si="2"/>
        <v>Included</v>
      </c>
      <c r="K197" s="933"/>
      <c r="M197" s="906"/>
    </row>
    <row r="198" spans="1:13" s="917" customFormat="1" ht="46.5" customHeight="1">
      <c r="A198" s="1197">
        <v>71</v>
      </c>
      <c r="B198" s="990">
        <v>7000015625</v>
      </c>
      <c r="C198" s="990">
        <v>930</v>
      </c>
      <c r="D198" s="995" t="s">
        <v>699</v>
      </c>
      <c r="E198" s="990">
        <v>1000012369</v>
      </c>
      <c r="F198" s="995" t="s">
        <v>622</v>
      </c>
      <c r="G198" s="990" t="s">
        <v>575</v>
      </c>
      <c r="H198" s="990">
        <v>32</v>
      </c>
      <c r="I198" s="993"/>
      <c r="J198" s="994" t="str">
        <f t="shared" si="2"/>
        <v>Included</v>
      </c>
      <c r="K198" s="933"/>
      <c r="M198" s="906"/>
    </row>
    <row r="199" spans="1:13" s="917" customFormat="1" ht="46.5" customHeight="1">
      <c r="A199" s="1279" t="s">
        <v>795</v>
      </c>
      <c r="B199" s="1235" t="s">
        <v>700</v>
      </c>
      <c r="C199" s="1236"/>
      <c r="D199" s="1247"/>
      <c r="E199" s="1236"/>
      <c r="F199" s="1247"/>
      <c r="G199" s="1236"/>
      <c r="H199" s="1236"/>
      <c r="I199" s="1243"/>
      <c r="J199" s="1244"/>
      <c r="K199" s="933"/>
      <c r="M199" s="906"/>
    </row>
    <row r="200" spans="1:13" s="917" customFormat="1" ht="46.5" customHeight="1">
      <c r="A200" s="1197">
        <v>1</v>
      </c>
      <c r="B200" s="990">
        <v>7000014957</v>
      </c>
      <c r="C200" s="990">
        <v>10</v>
      </c>
      <c r="D200" s="995" t="s">
        <v>660</v>
      </c>
      <c r="E200" s="990">
        <v>1000004798</v>
      </c>
      <c r="F200" s="995" t="s">
        <v>741</v>
      </c>
      <c r="G200" s="990" t="s">
        <v>575</v>
      </c>
      <c r="H200" s="990">
        <v>1</v>
      </c>
      <c r="I200" s="993"/>
      <c r="J200" s="994" t="str">
        <f t="shared" si="2"/>
        <v>Included</v>
      </c>
      <c r="K200" s="933"/>
      <c r="M200" s="906"/>
    </row>
    <row r="201" spans="1:13" s="917" customFormat="1" ht="46.5" customHeight="1">
      <c r="A201" s="1197">
        <v>2</v>
      </c>
      <c r="B201" s="990">
        <v>7000014957</v>
      </c>
      <c r="C201" s="990">
        <v>20</v>
      </c>
      <c r="D201" s="995" t="s">
        <v>660</v>
      </c>
      <c r="E201" s="990">
        <v>1000013986</v>
      </c>
      <c r="F201" s="995" t="s">
        <v>742</v>
      </c>
      <c r="G201" s="990" t="s">
        <v>576</v>
      </c>
      <c r="H201" s="990">
        <v>1</v>
      </c>
      <c r="I201" s="993"/>
      <c r="J201" s="994" t="str">
        <f t="shared" si="2"/>
        <v>Included</v>
      </c>
      <c r="K201" s="933"/>
      <c r="M201" s="906"/>
    </row>
    <row r="202" spans="1:13" s="917" customFormat="1" ht="46.5" customHeight="1">
      <c r="A202" s="1197">
        <v>3</v>
      </c>
      <c r="B202" s="990">
        <v>7000014957</v>
      </c>
      <c r="C202" s="990">
        <v>30</v>
      </c>
      <c r="D202" s="995" t="s">
        <v>660</v>
      </c>
      <c r="E202" s="990">
        <v>1000028349</v>
      </c>
      <c r="F202" s="995" t="s">
        <v>743</v>
      </c>
      <c r="G202" s="990" t="s">
        <v>576</v>
      </c>
      <c r="H202" s="990">
        <v>1</v>
      </c>
      <c r="I202" s="993"/>
      <c r="J202" s="994" t="str">
        <f t="shared" si="2"/>
        <v>Included</v>
      </c>
      <c r="K202" s="933"/>
      <c r="M202" s="906"/>
    </row>
    <row r="203" spans="1:13" s="917" customFormat="1" ht="46.5" customHeight="1">
      <c r="A203" s="1197">
        <v>4</v>
      </c>
      <c r="B203" s="990">
        <v>7000014957</v>
      </c>
      <c r="C203" s="990">
        <v>170</v>
      </c>
      <c r="D203" s="995" t="s">
        <v>661</v>
      </c>
      <c r="E203" s="990">
        <v>1000028090</v>
      </c>
      <c r="F203" s="995" t="s">
        <v>744</v>
      </c>
      <c r="G203" s="990" t="s">
        <v>579</v>
      </c>
      <c r="H203" s="990">
        <v>1</v>
      </c>
      <c r="I203" s="993"/>
      <c r="J203" s="994" t="str">
        <f t="shared" si="2"/>
        <v>Included</v>
      </c>
      <c r="K203" s="933"/>
      <c r="M203" s="906"/>
    </row>
    <row r="204" spans="1:13" s="917" customFormat="1" ht="46.5" customHeight="1">
      <c r="A204" s="1279" t="s">
        <v>796</v>
      </c>
      <c r="B204" s="1235" t="s">
        <v>701</v>
      </c>
      <c r="C204" s="1236"/>
      <c r="D204" s="1247"/>
      <c r="E204" s="1236"/>
      <c r="F204" s="1247"/>
      <c r="G204" s="1236"/>
      <c r="H204" s="1236"/>
      <c r="I204" s="1243"/>
      <c r="J204" s="1244"/>
      <c r="K204" s="933"/>
      <c r="M204" s="906"/>
    </row>
    <row r="205" spans="1:13" s="917" customFormat="1" ht="46.5" customHeight="1">
      <c r="A205" s="1197">
        <v>1</v>
      </c>
      <c r="B205" s="990">
        <v>7000014957</v>
      </c>
      <c r="C205" s="990">
        <v>190</v>
      </c>
      <c r="D205" s="995" t="s">
        <v>660</v>
      </c>
      <c r="E205" s="990">
        <v>1000004798</v>
      </c>
      <c r="F205" s="995" t="s">
        <v>741</v>
      </c>
      <c r="G205" s="990" t="s">
        <v>575</v>
      </c>
      <c r="H205" s="990">
        <v>1</v>
      </c>
      <c r="I205" s="993"/>
      <c r="J205" s="994" t="str">
        <f t="shared" si="2"/>
        <v>Included</v>
      </c>
      <c r="K205" s="933"/>
      <c r="M205" s="906"/>
    </row>
    <row r="206" spans="1:13" s="917" customFormat="1" ht="48" customHeight="1">
      <c r="A206" s="1197">
        <v>2</v>
      </c>
      <c r="B206" s="990">
        <v>7000014957</v>
      </c>
      <c r="C206" s="990">
        <v>200</v>
      </c>
      <c r="D206" s="995" t="s">
        <v>660</v>
      </c>
      <c r="E206" s="990">
        <v>1000013986</v>
      </c>
      <c r="F206" s="995" t="s">
        <v>742</v>
      </c>
      <c r="G206" s="990" t="s">
        <v>576</v>
      </c>
      <c r="H206" s="990">
        <v>1</v>
      </c>
      <c r="I206" s="993"/>
      <c r="J206" s="994" t="str">
        <f t="shared" si="2"/>
        <v>Included</v>
      </c>
      <c r="K206" s="933"/>
      <c r="M206" s="906"/>
    </row>
    <row r="207" spans="1:13" s="917" customFormat="1" ht="52.5" customHeight="1">
      <c r="A207" s="1197">
        <v>3</v>
      </c>
      <c r="B207" s="990">
        <v>7000014957</v>
      </c>
      <c r="C207" s="990">
        <v>210</v>
      </c>
      <c r="D207" s="995" t="s">
        <v>660</v>
      </c>
      <c r="E207" s="990">
        <v>1000028349</v>
      </c>
      <c r="F207" s="995" t="s">
        <v>743</v>
      </c>
      <c r="G207" s="990" t="s">
        <v>576</v>
      </c>
      <c r="H207" s="990">
        <v>1</v>
      </c>
      <c r="I207" s="993"/>
      <c r="J207" s="994" t="str">
        <f t="shared" si="2"/>
        <v>Included</v>
      </c>
      <c r="K207" s="933"/>
      <c r="M207" s="906"/>
    </row>
    <row r="208" spans="1:13" s="917" customFormat="1" ht="54.75" customHeight="1">
      <c r="A208" s="1197">
        <v>4</v>
      </c>
      <c r="B208" s="990">
        <v>7000014957</v>
      </c>
      <c r="C208" s="990">
        <v>220</v>
      </c>
      <c r="D208" s="995" t="s">
        <v>661</v>
      </c>
      <c r="E208" s="990">
        <v>1000028090</v>
      </c>
      <c r="F208" s="995" t="s">
        <v>744</v>
      </c>
      <c r="G208" s="990" t="s">
        <v>579</v>
      </c>
      <c r="H208" s="990">
        <v>1</v>
      </c>
      <c r="I208" s="993"/>
      <c r="J208" s="994" t="str">
        <f t="shared" si="2"/>
        <v>Included</v>
      </c>
      <c r="K208" s="933"/>
      <c r="M208" s="906"/>
    </row>
    <row r="209" spans="1:32" s="917" customFormat="1" ht="24.75" customHeight="1">
      <c r="A209" s="1190"/>
      <c r="B209" s="1492" t="s">
        <v>612</v>
      </c>
      <c r="C209" s="1493"/>
      <c r="D209" s="1494"/>
      <c r="E209" s="1015"/>
      <c r="F209" s="1175"/>
      <c r="G209" s="1015"/>
      <c r="H209" s="1015"/>
      <c r="I209" s="1016"/>
      <c r="J209" s="1017">
        <f>SUM(J19:J208)</f>
        <v>0</v>
      </c>
      <c r="K209" s="933"/>
      <c r="M209" s="906"/>
    </row>
    <row r="210" spans="1:32" ht="24.75" customHeight="1">
      <c r="A210" s="1191"/>
      <c r="B210" s="934"/>
      <c r="C210" s="934"/>
      <c r="D210" s="934"/>
      <c r="E210" s="934"/>
      <c r="F210" s="1176" t="s">
        <v>464</v>
      </c>
      <c r="G210" s="935"/>
      <c r="H210" s="935"/>
      <c r="I210" s="936"/>
      <c r="J210" s="975">
        <f>J209</f>
        <v>0</v>
      </c>
      <c r="K210" s="910"/>
      <c r="N210" s="906"/>
      <c r="O210" s="906"/>
      <c r="P210" s="906"/>
      <c r="Q210" s="906"/>
      <c r="R210" s="906"/>
      <c r="S210" s="906"/>
      <c r="T210" s="906"/>
      <c r="U210" s="906"/>
      <c r="V210" s="906"/>
      <c r="W210" s="906"/>
      <c r="X210" s="906"/>
      <c r="Y210" s="906"/>
      <c r="Z210" s="906"/>
      <c r="AA210" s="906"/>
      <c r="AB210" s="906"/>
      <c r="AC210" s="906"/>
      <c r="AD210" s="906"/>
      <c r="AE210" s="906"/>
      <c r="AF210" s="906"/>
    </row>
    <row r="211" spans="1:32" ht="17.25" customHeight="1">
      <c r="A211" s="1192"/>
      <c r="B211" s="937"/>
      <c r="C211" s="937"/>
      <c r="D211" s="937"/>
      <c r="E211" s="937"/>
      <c r="F211" s="1177"/>
      <c r="G211" s="938"/>
      <c r="H211" s="938"/>
      <c r="I211" s="939"/>
      <c r="J211" s="976"/>
      <c r="K211" s="910"/>
      <c r="N211" s="906"/>
      <c r="O211" s="906"/>
      <c r="P211" s="906"/>
      <c r="Q211" s="906"/>
      <c r="R211" s="906"/>
      <c r="S211" s="906"/>
      <c r="T211" s="906"/>
      <c r="U211" s="906"/>
      <c r="V211" s="906"/>
      <c r="W211" s="906"/>
      <c r="X211" s="906"/>
      <c r="Y211" s="906"/>
      <c r="Z211" s="906"/>
      <c r="AA211" s="906"/>
      <c r="AB211" s="906"/>
      <c r="AC211" s="906"/>
      <c r="AD211" s="906"/>
      <c r="AE211" s="906"/>
      <c r="AF211" s="906"/>
    </row>
    <row r="212" spans="1:32" ht="9.75" customHeight="1">
      <c r="A212" s="1192"/>
      <c r="B212" s="937"/>
      <c r="C212" s="937"/>
      <c r="D212" s="937"/>
      <c r="E212" s="937"/>
      <c r="F212" s="1177"/>
      <c r="G212" s="938"/>
      <c r="H212" s="938"/>
      <c r="I212" s="939"/>
      <c r="J212" s="976"/>
      <c r="K212" s="910"/>
      <c r="N212" s="906"/>
      <c r="O212" s="906"/>
      <c r="P212" s="906"/>
      <c r="Q212" s="906"/>
      <c r="R212" s="906"/>
      <c r="S212" s="906"/>
      <c r="T212" s="906"/>
      <c r="U212" s="906"/>
      <c r="V212" s="906"/>
      <c r="W212" s="906"/>
      <c r="X212" s="906"/>
      <c r="Y212" s="906"/>
      <c r="Z212" s="906"/>
      <c r="AA212" s="906"/>
      <c r="AB212" s="906"/>
      <c r="AC212" s="906"/>
      <c r="AD212" s="906"/>
      <c r="AE212" s="906"/>
      <c r="AF212" s="906"/>
    </row>
    <row r="213" spans="1:32" ht="17.25" customHeight="1">
      <c r="A213" s="1193" t="s">
        <v>485</v>
      </c>
      <c r="B213" s="900"/>
      <c r="C213" s="900"/>
      <c r="D213" s="900"/>
      <c r="E213" s="900"/>
      <c r="F213" s="940"/>
      <c r="G213" s="938"/>
      <c r="H213" s="938"/>
      <c r="I213" s="939"/>
      <c r="J213" s="976"/>
      <c r="K213" s="910"/>
      <c r="N213" s="906"/>
      <c r="O213" s="906"/>
      <c r="P213" s="906"/>
      <c r="Q213" s="906"/>
      <c r="R213" s="906"/>
      <c r="S213" s="906"/>
      <c r="T213" s="906"/>
      <c r="U213" s="906"/>
      <c r="V213" s="906"/>
      <c r="W213" s="906"/>
      <c r="X213" s="906"/>
      <c r="Y213" s="906"/>
      <c r="Z213" s="906"/>
      <c r="AA213" s="906"/>
      <c r="AB213" s="906"/>
      <c r="AC213" s="906"/>
      <c r="AD213" s="906"/>
      <c r="AE213" s="906"/>
      <c r="AF213" s="906"/>
    </row>
    <row r="214" spans="1:32" ht="42" customHeight="1">
      <c r="A214" s="1193"/>
      <c r="B214" s="1490" t="s">
        <v>493</v>
      </c>
      <c r="C214" s="1490"/>
      <c r="D214" s="1490"/>
      <c r="E214" s="1490"/>
      <c r="F214" s="1490"/>
      <c r="G214" s="1490"/>
      <c r="H214" s="1490"/>
      <c r="I214" s="1490"/>
      <c r="J214" s="1490"/>
      <c r="K214" s="910"/>
      <c r="N214" s="906"/>
      <c r="O214" s="906"/>
      <c r="P214" s="906"/>
      <c r="Q214" s="906"/>
      <c r="R214" s="906"/>
      <c r="S214" s="906"/>
      <c r="T214" s="906"/>
      <c r="U214" s="906"/>
      <c r="V214" s="906"/>
      <c r="W214" s="906"/>
      <c r="X214" s="906"/>
      <c r="Y214" s="906"/>
      <c r="Z214" s="906"/>
      <c r="AA214" s="906"/>
      <c r="AB214" s="906"/>
      <c r="AC214" s="906"/>
      <c r="AD214" s="906"/>
      <c r="AE214" s="906"/>
      <c r="AF214" s="906"/>
    </row>
    <row r="215" spans="1:32">
      <c r="A215" s="1194" t="s">
        <v>483</v>
      </c>
      <c r="B215" s="942" t="str">
        <f>'Sch-1'!B215</f>
        <v>--</v>
      </c>
      <c r="C215" s="941"/>
      <c r="D215" s="941"/>
      <c r="E215" s="941"/>
      <c r="F215" s="906"/>
      <c r="G215" s="943"/>
      <c r="H215" s="944"/>
      <c r="I215" s="899"/>
      <c r="J215" s="908"/>
      <c r="N215" s="906"/>
      <c r="O215" s="906"/>
      <c r="P215" s="906"/>
      <c r="Q215" s="906"/>
      <c r="R215" s="906"/>
      <c r="S215" s="906"/>
      <c r="T215" s="906"/>
      <c r="U215" s="906"/>
      <c r="V215" s="906"/>
      <c r="W215" s="906"/>
      <c r="X215" s="906"/>
      <c r="Y215" s="906"/>
      <c r="Z215" s="906"/>
      <c r="AA215" s="906"/>
      <c r="AB215" s="906"/>
      <c r="AC215" s="906"/>
      <c r="AD215" s="906"/>
      <c r="AE215" s="906"/>
      <c r="AF215" s="906"/>
    </row>
    <row r="216" spans="1:32" ht="27.75" customHeight="1">
      <c r="A216" s="1194" t="s">
        <v>484</v>
      </c>
      <c r="B216" s="942" t="str">
        <f>'Sch-1'!B216</f>
        <v/>
      </c>
      <c r="C216" s="941"/>
      <c r="D216" s="941"/>
      <c r="E216" s="941"/>
      <c r="F216" s="906"/>
      <c r="G216" s="908"/>
      <c r="H216" s="1491" t="s">
        <v>409</v>
      </c>
      <c r="I216" s="1491"/>
      <c r="J216" s="977" t="str">
        <f>'Sch-1'!M216</f>
        <v/>
      </c>
      <c r="N216" s="906"/>
      <c r="O216" s="906"/>
      <c r="P216" s="906"/>
      <c r="Q216" s="906"/>
      <c r="R216" s="906"/>
      <c r="S216" s="906"/>
      <c r="T216" s="906"/>
      <c r="U216" s="906"/>
      <c r="V216" s="906"/>
      <c r="W216" s="906"/>
      <c r="X216" s="906"/>
      <c r="Y216" s="906"/>
      <c r="Z216" s="906"/>
      <c r="AA216" s="906"/>
      <c r="AB216" s="906"/>
      <c r="AC216" s="906"/>
      <c r="AD216" s="906"/>
      <c r="AE216" s="906"/>
      <c r="AF216" s="906"/>
    </row>
    <row r="217" spans="1:32" ht="14.25" customHeight="1">
      <c r="A217" s="1195"/>
      <c r="B217" s="945"/>
      <c r="C217" s="945"/>
      <c r="D217" s="945"/>
      <c r="E217" s="945"/>
      <c r="F217" s="946"/>
      <c r="G217" s="945"/>
      <c r="H217" s="1491" t="s">
        <v>410</v>
      </c>
      <c r="I217" s="1491"/>
      <c r="J217" s="977" t="str">
        <f>'Sch-1'!M217</f>
        <v/>
      </c>
      <c r="N217" s="906"/>
      <c r="O217" s="906"/>
      <c r="P217" s="906"/>
      <c r="Q217" s="906"/>
      <c r="R217" s="906"/>
      <c r="S217" s="906"/>
      <c r="T217" s="906"/>
      <c r="U217" s="906"/>
      <c r="V217" s="906"/>
      <c r="W217" s="906"/>
      <c r="X217" s="906"/>
      <c r="Y217" s="906"/>
      <c r="Z217" s="906"/>
      <c r="AA217" s="906"/>
      <c r="AB217" s="906"/>
      <c r="AC217" s="906"/>
      <c r="AD217" s="906"/>
      <c r="AE217" s="906"/>
      <c r="AF217" s="906"/>
    </row>
    <row r="218" spans="1:32" ht="10.5" customHeight="1">
      <c r="A218" s="1193"/>
      <c r="B218" s="900"/>
      <c r="C218" s="900"/>
      <c r="D218" s="900"/>
      <c r="E218" s="900"/>
      <c r="F218" s="1178"/>
      <c r="G218" s="943"/>
      <c r="H218" s="944"/>
      <c r="I218" s="899"/>
      <c r="J218" s="908"/>
      <c r="N218" s="906"/>
      <c r="O218" s="906"/>
      <c r="P218" s="906"/>
      <c r="Q218" s="906"/>
      <c r="R218" s="906"/>
      <c r="S218" s="906"/>
      <c r="T218" s="906"/>
      <c r="U218" s="906"/>
      <c r="V218" s="906"/>
      <c r="W218" s="906"/>
      <c r="X218" s="906"/>
      <c r="Y218" s="906"/>
      <c r="Z218" s="906"/>
      <c r="AA218" s="906"/>
      <c r="AB218" s="906"/>
      <c r="AC218" s="906"/>
      <c r="AD218" s="906"/>
      <c r="AE218" s="906"/>
      <c r="AF218" s="906"/>
    </row>
    <row r="256" spans="1:32">
      <c r="A256" s="1196"/>
      <c r="B256" s="947"/>
      <c r="C256" s="947"/>
      <c r="D256" s="947"/>
      <c r="E256" s="947"/>
      <c r="F256" s="948"/>
      <c r="G256" s="947"/>
      <c r="H256" s="947"/>
      <c r="I256" s="947"/>
      <c r="J256" s="947"/>
      <c r="K256" s="906"/>
      <c r="N256" s="906"/>
      <c r="O256" s="906"/>
      <c r="P256" s="906"/>
      <c r="Q256" s="906"/>
      <c r="R256" s="906"/>
      <c r="S256" s="906"/>
      <c r="T256" s="906"/>
      <c r="U256" s="906"/>
      <c r="V256" s="906"/>
      <c r="W256" s="906"/>
      <c r="X256" s="906"/>
      <c r="Y256" s="906"/>
      <c r="Z256" s="906"/>
      <c r="AA256" s="906"/>
      <c r="AB256" s="906"/>
      <c r="AC256" s="906"/>
      <c r="AD256" s="906"/>
      <c r="AE256" s="906"/>
      <c r="AF256" s="906"/>
    </row>
    <row r="257" spans="1:32">
      <c r="A257" s="1196"/>
      <c r="B257" s="947"/>
      <c r="C257" s="947"/>
      <c r="D257" s="947"/>
      <c r="E257" s="947"/>
      <c r="F257" s="948"/>
      <c r="G257" s="947"/>
      <c r="H257" s="947"/>
      <c r="I257" s="947"/>
      <c r="J257" s="947"/>
      <c r="K257" s="906"/>
      <c r="N257" s="906"/>
      <c r="O257" s="906"/>
      <c r="P257" s="906"/>
      <c r="Q257" s="906"/>
      <c r="R257" s="906"/>
      <c r="S257" s="906"/>
      <c r="T257" s="906"/>
      <c r="U257" s="906"/>
      <c r="V257" s="906"/>
      <c r="W257" s="906"/>
      <c r="X257" s="906"/>
      <c r="Y257" s="906"/>
      <c r="Z257" s="906"/>
      <c r="AA257" s="906"/>
      <c r="AB257" s="906"/>
      <c r="AC257" s="906"/>
      <c r="AD257" s="906"/>
      <c r="AE257" s="906"/>
      <c r="AF257" s="906"/>
    </row>
    <row r="258" spans="1:32">
      <c r="A258" s="1196"/>
      <c r="B258" s="947"/>
      <c r="C258" s="947"/>
      <c r="D258" s="947"/>
      <c r="E258" s="947"/>
      <c r="F258" s="948"/>
      <c r="G258" s="947"/>
      <c r="H258" s="947"/>
      <c r="I258" s="947"/>
      <c r="J258" s="947"/>
      <c r="K258" s="906"/>
      <c r="N258" s="906"/>
      <c r="O258" s="906"/>
      <c r="P258" s="906"/>
      <c r="Q258" s="906"/>
      <c r="R258" s="906"/>
      <c r="S258" s="906"/>
      <c r="T258" s="906"/>
      <c r="U258" s="906"/>
      <c r="V258" s="906"/>
      <c r="W258" s="906"/>
      <c r="X258" s="906"/>
      <c r="Y258" s="906"/>
      <c r="Z258" s="906"/>
      <c r="AA258" s="906"/>
      <c r="AB258" s="906"/>
      <c r="AC258" s="906"/>
      <c r="AD258" s="906"/>
      <c r="AE258" s="906"/>
      <c r="AF258" s="906"/>
    </row>
    <row r="259" spans="1:32">
      <c r="A259" s="1196"/>
      <c r="B259" s="947"/>
      <c r="C259" s="947"/>
      <c r="D259" s="947"/>
      <c r="E259" s="947"/>
      <c r="F259" s="948"/>
      <c r="G259" s="947"/>
      <c r="H259" s="947"/>
      <c r="I259" s="947"/>
      <c r="J259" s="947"/>
      <c r="K259" s="906"/>
      <c r="N259" s="906"/>
      <c r="O259" s="906"/>
      <c r="P259" s="906"/>
      <c r="Q259" s="906"/>
      <c r="R259" s="906"/>
      <c r="S259" s="906"/>
      <c r="T259" s="906"/>
      <c r="U259" s="906"/>
      <c r="V259" s="906"/>
      <c r="W259" s="906"/>
      <c r="X259" s="906"/>
      <c r="Y259" s="906"/>
      <c r="Z259" s="906"/>
      <c r="AA259" s="906"/>
      <c r="AB259" s="906"/>
      <c r="AC259" s="906"/>
      <c r="AD259" s="906"/>
      <c r="AE259" s="906"/>
      <c r="AF259" s="906"/>
    </row>
    <row r="260" spans="1:32">
      <c r="A260" s="1196"/>
      <c r="B260" s="947"/>
      <c r="C260" s="947"/>
      <c r="D260" s="947"/>
      <c r="E260" s="947"/>
      <c r="F260" s="948"/>
      <c r="G260" s="947"/>
      <c r="H260" s="947"/>
      <c r="I260" s="947"/>
      <c r="J260" s="947"/>
      <c r="K260" s="906"/>
      <c r="N260" s="906"/>
      <c r="O260" s="906"/>
      <c r="P260" s="906"/>
      <c r="Q260" s="906"/>
      <c r="R260" s="906"/>
      <c r="S260" s="906"/>
      <c r="T260" s="906"/>
      <c r="U260" s="906"/>
      <c r="V260" s="906"/>
      <c r="W260" s="906"/>
      <c r="X260" s="906"/>
      <c r="Y260" s="906"/>
      <c r="Z260" s="906"/>
      <c r="AA260" s="906"/>
      <c r="AB260" s="906"/>
      <c r="AC260" s="906"/>
      <c r="AD260" s="906"/>
      <c r="AE260" s="906"/>
      <c r="AF260" s="906"/>
    </row>
    <row r="261" spans="1:32">
      <c r="A261" s="1196"/>
      <c r="B261" s="947"/>
      <c r="C261" s="947"/>
      <c r="D261" s="947"/>
      <c r="E261" s="947"/>
      <c r="F261" s="948"/>
      <c r="G261" s="947"/>
      <c r="H261" s="947"/>
      <c r="I261" s="947"/>
      <c r="J261" s="947"/>
      <c r="K261" s="906"/>
      <c r="N261" s="906"/>
      <c r="O261" s="906"/>
      <c r="P261" s="906"/>
      <c r="Q261" s="906"/>
      <c r="R261" s="906"/>
      <c r="S261" s="906"/>
      <c r="T261" s="906"/>
      <c r="U261" s="906"/>
      <c r="V261" s="906"/>
      <c r="W261" s="906"/>
      <c r="X261" s="906"/>
      <c r="Y261" s="906"/>
      <c r="Z261" s="906"/>
      <c r="AA261" s="906"/>
      <c r="AB261" s="906"/>
      <c r="AC261" s="906"/>
      <c r="AD261" s="906"/>
      <c r="AE261" s="906"/>
      <c r="AF261" s="906"/>
    </row>
    <row r="262" spans="1:32">
      <c r="A262" s="1196"/>
      <c r="B262" s="947"/>
      <c r="C262" s="947"/>
      <c r="D262" s="947"/>
      <c r="E262" s="947"/>
      <c r="F262" s="948"/>
      <c r="G262" s="947"/>
      <c r="H262" s="947"/>
      <c r="I262" s="947"/>
      <c r="J262" s="947"/>
      <c r="K262" s="906"/>
      <c r="N262" s="906"/>
      <c r="O262" s="906"/>
      <c r="P262" s="906"/>
      <c r="Q262" s="906"/>
      <c r="R262" s="906"/>
      <c r="S262" s="906"/>
      <c r="T262" s="906"/>
      <c r="U262" s="906"/>
      <c r="V262" s="906"/>
      <c r="W262" s="906"/>
      <c r="X262" s="906"/>
      <c r="Y262" s="906"/>
      <c r="Z262" s="906"/>
      <c r="AA262" s="906"/>
      <c r="AB262" s="906"/>
      <c r="AC262" s="906"/>
      <c r="AD262" s="906"/>
      <c r="AE262" s="906"/>
      <c r="AF262" s="906"/>
    </row>
    <row r="263" spans="1:32">
      <c r="A263" s="1196"/>
      <c r="B263" s="947"/>
      <c r="C263" s="947"/>
      <c r="D263" s="947"/>
      <c r="E263" s="947"/>
      <c r="F263" s="948"/>
      <c r="G263" s="947"/>
      <c r="H263" s="947"/>
      <c r="I263" s="947"/>
      <c r="J263" s="947"/>
      <c r="K263" s="906"/>
      <c r="N263" s="906"/>
      <c r="O263" s="906"/>
      <c r="P263" s="906"/>
      <c r="Q263" s="906"/>
      <c r="R263" s="906"/>
      <c r="S263" s="906"/>
      <c r="T263" s="906"/>
      <c r="U263" s="906"/>
      <c r="V263" s="906"/>
      <c r="W263" s="906"/>
      <c r="X263" s="906"/>
      <c r="Y263" s="906"/>
      <c r="Z263" s="906"/>
      <c r="AA263" s="906"/>
      <c r="AB263" s="906"/>
      <c r="AC263" s="906"/>
      <c r="AD263" s="906"/>
      <c r="AE263" s="906"/>
      <c r="AF263" s="906"/>
    </row>
    <row r="264" spans="1:32">
      <c r="A264" s="1196"/>
      <c r="B264" s="947"/>
      <c r="C264" s="947"/>
      <c r="D264" s="947"/>
      <c r="E264" s="947"/>
      <c r="F264" s="948"/>
      <c r="G264" s="947"/>
      <c r="H264" s="947"/>
      <c r="I264" s="947"/>
      <c r="J264" s="947"/>
      <c r="K264" s="906"/>
      <c r="N264" s="906"/>
      <c r="O264" s="906"/>
      <c r="P264" s="906"/>
      <c r="Q264" s="906"/>
      <c r="R264" s="906"/>
      <c r="S264" s="906"/>
      <c r="T264" s="906"/>
      <c r="U264" s="906"/>
      <c r="V264" s="906"/>
      <c r="W264" s="906"/>
      <c r="X264" s="906"/>
      <c r="Y264" s="906"/>
      <c r="Z264" s="906"/>
      <c r="AA264" s="906"/>
      <c r="AB264" s="906"/>
      <c r="AC264" s="906"/>
      <c r="AD264" s="906"/>
      <c r="AE264" s="906"/>
      <c r="AF264" s="906"/>
    </row>
    <row r="265" spans="1:32">
      <c r="A265" s="1196"/>
      <c r="B265" s="947"/>
      <c r="C265" s="947"/>
      <c r="D265" s="947"/>
      <c r="E265" s="947"/>
      <c r="F265" s="948"/>
      <c r="G265" s="947"/>
      <c r="H265" s="947"/>
      <c r="I265" s="947"/>
      <c r="J265" s="947"/>
      <c r="K265" s="906"/>
      <c r="N265" s="906"/>
      <c r="O265" s="906"/>
      <c r="P265" s="906"/>
      <c r="Q265" s="906"/>
      <c r="R265" s="906"/>
      <c r="S265" s="906"/>
      <c r="T265" s="906"/>
      <c r="U265" s="906"/>
      <c r="V265" s="906"/>
      <c r="W265" s="906"/>
      <c r="X265" s="906"/>
      <c r="Y265" s="906"/>
      <c r="Z265" s="906"/>
      <c r="AA265" s="906"/>
      <c r="AB265" s="906"/>
      <c r="AC265" s="906"/>
      <c r="AD265" s="906"/>
      <c r="AE265" s="906"/>
      <c r="AF265" s="906"/>
    </row>
    <row r="266" spans="1:32">
      <c r="A266" s="1196"/>
      <c r="B266" s="947"/>
      <c r="C266" s="947"/>
      <c r="D266" s="947"/>
      <c r="E266" s="947"/>
      <c r="F266" s="948"/>
      <c r="G266" s="947"/>
      <c r="H266" s="947"/>
      <c r="I266" s="947"/>
      <c r="J266" s="947"/>
      <c r="K266" s="906"/>
      <c r="N266" s="906"/>
      <c r="O266" s="906"/>
      <c r="P266" s="906"/>
      <c r="Q266" s="906"/>
      <c r="R266" s="906"/>
      <c r="S266" s="906"/>
      <c r="T266" s="906"/>
      <c r="U266" s="906"/>
      <c r="V266" s="906"/>
      <c r="W266" s="906"/>
      <c r="X266" s="906"/>
      <c r="Y266" s="906"/>
      <c r="Z266" s="906"/>
      <c r="AA266" s="906"/>
      <c r="AB266" s="906"/>
      <c r="AC266" s="906"/>
      <c r="AD266" s="906"/>
      <c r="AE266" s="906"/>
      <c r="AF266" s="906"/>
    </row>
    <row r="267" spans="1:32">
      <c r="A267" s="1196"/>
      <c r="B267" s="947"/>
      <c r="C267" s="947"/>
      <c r="D267" s="947"/>
      <c r="E267" s="947"/>
      <c r="F267" s="948"/>
      <c r="G267" s="947"/>
      <c r="H267" s="947"/>
      <c r="I267" s="947"/>
      <c r="J267" s="947"/>
      <c r="K267" s="906"/>
      <c r="N267" s="906"/>
      <c r="O267" s="906"/>
      <c r="P267" s="906"/>
      <c r="Q267" s="906"/>
      <c r="R267" s="906"/>
      <c r="S267" s="906"/>
      <c r="T267" s="906"/>
      <c r="U267" s="906"/>
      <c r="V267" s="906"/>
      <c r="W267" s="906"/>
      <c r="X267" s="906"/>
      <c r="Y267" s="906"/>
      <c r="Z267" s="906"/>
      <c r="AA267" s="906"/>
      <c r="AB267" s="906"/>
      <c r="AC267" s="906"/>
      <c r="AD267" s="906"/>
      <c r="AE267" s="906"/>
      <c r="AF267" s="906"/>
    </row>
    <row r="268" spans="1:32">
      <c r="A268" s="1196"/>
      <c r="B268" s="947"/>
      <c r="C268" s="947"/>
      <c r="D268" s="947"/>
      <c r="E268" s="947"/>
      <c r="F268" s="948"/>
      <c r="G268" s="947"/>
      <c r="H268" s="947"/>
      <c r="I268" s="947"/>
      <c r="J268" s="947"/>
      <c r="K268" s="906"/>
      <c r="N268" s="906"/>
      <c r="O268" s="906"/>
      <c r="P268" s="906"/>
      <c r="Q268" s="906"/>
      <c r="R268" s="906"/>
      <c r="S268" s="906"/>
      <c r="T268" s="906"/>
      <c r="U268" s="906"/>
      <c r="V268" s="906"/>
      <c r="W268" s="906"/>
      <c r="X268" s="906"/>
      <c r="Y268" s="906"/>
      <c r="Z268" s="906"/>
      <c r="AA268" s="906"/>
      <c r="AB268" s="906"/>
      <c r="AC268" s="906"/>
      <c r="AD268" s="906"/>
      <c r="AE268" s="906"/>
      <c r="AF268" s="906"/>
    </row>
    <row r="269" spans="1:32">
      <c r="A269" s="1196"/>
      <c r="B269" s="947"/>
      <c r="C269" s="947"/>
      <c r="D269" s="947"/>
      <c r="E269" s="947"/>
      <c r="F269" s="948"/>
      <c r="G269" s="947"/>
      <c r="H269" s="947"/>
      <c r="I269" s="947"/>
      <c r="J269" s="947"/>
      <c r="K269" s="906"/>
      <c r="N269" s="906"/>
      <c r="O269" s="906"/>
      <c r="P269" s="906"/>
      <c r="Q269" s="906"/>
      <c r="R269" s="906"/>
      <c r="S269" s="906"/>
      <c r="T269" s="906"/>
      <c r="U269" s="906"/>
      <c r="V269" s="906"/>
      <c r="W269" s="906"/>
      <c r="X269" s="906"/>
      <c r="Y269" s="906"/>
      <c r="Z269" s="906"/>
      <c r="AA269" s="906"/>
      <c r="AB269" s="906"/>
      <c r="AC269" s="906"/>
      <c r="AD269" s="906"/>
      <c r="AE269" s="906"/>
      <c r="AF269" s="906"/>
    </row>
    <row r="270" spans="1:32">
      <c r="A270" s="1196"/>
      <c r="B270" s="947"/>
      <c r="C270" s="947"/>
      <c r="D270" s="947"/>
      <c r="E270" s="947"/>
      <c r="F270" s="948"/>
      <c r="G270" s="947"/>
      <c r="H270" s="947"/>
      <c r="I270" s="947"/>
      <c r="J270" s="947"/>
      <c r="K270" s="906"/>
      <c r="N270" s="906"/>
      <c r="O270" s="906"/>
      <c r="P270" s="906"/>
      <c r="Q270" s="906"/>
      <c r="R270" s="906"/>
      <c r="S270" s="906"/>
      <c r="T270" s="906"/>
      <c r="U270" s="906"/>
      <c r="V270" s="906"/>
      <c r="W270" s="906"/>
      <c r="X270" s="906"/>
      <c r="Y270" s="906"/>
      <c r="Z270" s="906"/>
      <c r="AA270" s="906"/>
      <c r="AB270" s="906"/>
      <c r="AC270" s="906"/>
      <c r="AD270" s="906"/>
      <c r="AE270" s="906"/>
      <c r="AF270" s="906"/>
    </row>
    <row r="271" spans="1:32">
      <c r="A271" s="1196"/>
      <c r="B271" s="947"/>
      <c r="C271" s="947"/>
      <c r="D271" s="947"/>
      <c r="E271" s="947"/>
      <c r="F271" s="948"/>
      <c r="G271" s="947"/>
      <c r="H271" s="947"/>
      <c r="I271" s="947"/>
      <c r="J271" s="947"/>
      <c r="K271" s="906"/>
      <c r="N271" s="906"/>
      <c r="O271" s="906"/>
      <c r="P271" s="906"/>
      <c r="Q271" s="906"/>
      <c r="R271" s="906"/>
      <c r="S271" s="906"/>
      <c r="T271" s="906"/>
      <c r="U271" s="906"/>
      <c r="V271" s="906"/>
      <c r="W271" s="906"/>
      <c r="X271" s="906"/>
      <c r="Y271" s="906"/>
      <c r="Z271" s="906"/>
      <c r="AA271" s="906"/>
      <c r="AB271" s="906"/>
      <c r="AC271" s="906"/>
      <c r="AD271" s="906"/>
      <c r="AE271" s="906"/>
      <c r="AF271" s="906"/>
    </row>
    <row r="272" spans="1:32">
      <c r="A272" s="1196"/>
      <c r="B272" s="947"/>
      <c r="C272" s="947"/>
      <c r="D272" s="947"/>
      <c r="E272" s="947"/>
      <c r="F272" s="948"/>
      <c r="G272" s="947"/>
      <c r="H272" s="947"/>
      <c r="I272" s="947"/>
      <c r="J272" s="947"/>
      <c r="K272" s="906"/>
      <c r="N272" s="906"/>
      <c r="O272" s="906"/>
      <c r="P272" s="906"/>
      <c r="Q272" s="906"/>
      <c r="R272" s="906"/>
      <c r="S272" s="906"/>
      <c r="T272" s="906"/>
      <c r="U272" s="906"/>
      <c r="V272" s="906"/>
      <c r="W272" s="906"/>
      <c r="X272" s="906"/>
      <c r="Y272" s="906"/>
      <c r="Z272" s="906"/>
      <c r="AA272" s="906"/>
      <c r="AB272" s="906"/>
      <c r="AC272" s="906"/>
      <c r="AD272" s="906"/>
      <c r="AE272" s="906"/>
      <c r="AF272" s="906"/>
    </row>
    <row r="273" spans="1:32">
      <c r="A273" s="1196"/>
      <c r="B273" s="947"/>
      <c r="C273" s="947"/>
      <c r="D273" s="947"/>
      <c r="E273" s="947"/>
      <c r="F273" s="948"/>
      <c r="G273" s="947"/>
      <c r="H273" s="947"/>
      <c r="I273" s="947"/>
      <c r="J273" s="947"/>
      <c r="K273" s="906"/>
      <c r="N273" s="906"/>
      <c r="O273" s="906"/>
      <c r="P273" s="906"/>
      <c r="Q273" s="906"/>
      <c r="R273" s="906"/>
      <c r="S273" s="906"/>
      <c r="T273" s="906"/>
      <c r="U273" s="906"/>
      <c r="V273" s="906"/>
      <c r="W273" s="906"/>
      <c r="X273" s="906"/>
      <c r="Y273" s="906"/>
      <c r="Z273" s="906"/>
      <c r="AA273" s="906"/>
      <c r="AB273" s="906"/>
      <c r="AC273" s="906"/>
      <c r="AD273" s="906"/>
      <c r="AE273" s="906"/>
      <c r="AF273" s="906"/>
    </row>
    <row r="274" spans="1:32">
      <c r="A274" s="1196"/>
      <c r="B274" s="947"/>
      <c r="C274" s="947"/>
      <c r="D274" s="947"/>
      <c r="E274" s="947"/>
      <c r="F274" s="948"/>
      <c r="G274" s="947"/>
      <c r="H274" s="947"/>
      <c r="I274" s="947"/>
      <c r="J274" s="947"/>
      <c r="K274" s="906"/>
      <c r="N274" s="906"/>
      <c r="O274" s="906"/>
      <c r="P274" s="906"/>
      <c r="Q274" s="906"/>
      <c r="R274" s="906"/>
      <c r="S274" s="906"/>
      <c r="T274" s="906"/>
      <c r="U274" s="906"/>
      <c r="V274" s="906"/>
      <c r="W274" s="906"/>
      <c r="X274" s="906"/>
      <c r="Y274" s="906"/>
      <c r="Z274" s="906"/>
      <c r="AA274" s="906"/>
      <c r="AB274" s="906"/>
      <c r="AC274" s="906"/>
      <c r="AD274" s="906"/>
      <c r="AE274" s="906"/>
      <c r="AF274" s="906"/>
    </row>
    <row r="275" spans="1:32">
      <c r="A275" s="1196"/>
      <c r="B275" s="947"/>
      <c r="C275" s="947"/>
      <c r="D275" s="947"/>
      <c r="E275" s="947"/>
      <c r="F275" s="948"/>
      <c r="G275" s="947"/>
      <c r="H275" s="947"/>
      <c r="I275" s="947"/>
      <c r="J275" s="947"/>
      <c r="K275" s="906"/>
      <c r="N275" s="906"/>
      <c r="O275" s="906"/>
      <c r="P275" s="906"/>
      <c r="Q275" s="906"/>
      <c r="R275" s="906"/>
      <c r="S275" s="906"/>
      <c r="T275" s="906"/>
      <c r="U275" s="906"/>
      <c r="V275" s="906"/>
      <c r="W275" s="906"/>
      <c r="X275" s="906"/>
      <c r="Y275" s="906"/>
      <c r="Z275" s="906"/>
      <c r="AA275" s="906"/>
      <c r="AB275" s="906"/>
      <c r="AC275" s="906"/>
      <c r="AD275" s="906"/>
      <c r="AE275" s="906"/>
      <c r="AF275" s="906"/>
    </row>
    <row r="276" spans="1:32">
      <c r="A276" s="1196"/>
      <c r="B276" s="947"/>
      <c r="C276" s="947"/>
      <c r="D276" s="947"/>
      <c r="E276" s="947"/>
      <c r="F276" s="948"/>
      <c r="G276" s="947"/>
      <c r="H276" s="947"/>
      <c r="I276" s="947"/>
      <c r="J276" s="947"/>
      <c r="K276" s="906"/>
      <c r="N276" s="906"/>
      <c r="O276" s="906"/>
      <c r="P276" s="906"/>
      <c r="Q276" s="906"/>
      <c r="R276" s="906"/>
      <c r="S276" s="906"/>
      <c r="T276" s="906"/>
      <c r="U276" s="906"/>
      <c r="V276" s="906"/>
      <c r="W276" s="906"/>
      <c r="X276" s="906"/>
      <c r="Y276" s="906"/>
      <c r="Z276" s="906"/>
      <c r="AA276" s="906"/>
      <c r="AB276" s="906"/>
      <c r="AC276" s="906"/>
      <c r="AD276" s="906"/>
      <c r="AE276" s="906"/>
      <c r="AF276" s="906"/>
    </row>
    <row r="277" spans="1:32">
      <c r="A277" s="1196"/>
      <c r="B277" s="947"/>
      <c r="C277" s="947"/>
      <c r="D277" s="947"/>
      <c r="E277" s="947"/>
      <c r="F277" s="948"/>
      <c r="G277" s="947"/>
      <c r="H277" s="947"/>
      <c r="I277" s="947"/>
      <c r="J277" s="947"/>
      <c r="K277" s="906"/>
      <c r="N277" s="906"/>
      <c r="O277" s="906"/>
      <c r="P277" s="906"/>
      <c r="Q277" s="906"/>
      <c r="R277" s="906"/>
      <c r="S277" s="906"/>
      <c r="T277" s="906"/>
      <c r="U277" s="906"/>
      <c r="V277" s="906"/>
      <c r="W277" s="906"/>
      <c r="X277" s="906"/>
      <c r="Y277" s="906"/>
      <c r="Z277" s="906"/>
      <c r="AA277" s="906"/>
      <c r="AB277" s="906"/>
      <c r="AC277" s="906"/>
      <c r="AD277" s="906"/>
      <c r="AE277" s="906"/>
      <c r="AF277" s="906"/>
    </row>
    <row r="278" spans="1:32">
      <c r="A278" s="1196"/>
      <c r="B278" s="947"/>
      <c r="C278" s="947"/>
      <c r="D278" s="947"/>
      <c r="E278" s="947"/>
      <c r="F278" s="948"/>
      <c r="G278" s="947"/>
      <c r="H278" s="947"/>
      <c r="I278" s="947"/>
      <c r="J278" s="947"/>
      <c r="K278" s="906"/>
      <c r="N278" s="906"/>
      <c r="O278" s="906"/>
      <c r="P278" s="906"/>
      <c r="Q278" s="906"/>
      <c r="R278" s="906"/>
      <c r="S278" s="906"/>
      <c r="T278" s="906"/>
      <c r="U278" s="906"/>
      <c r="V278" s="906"/>
      <c r="W278" s="906"/>
      <c r="X278" s="906"/>
      <c r="Y278" s="906"/>
      <c r="Z278" s="906"/>
      <c r="AA278" s="906"/>
      <c r="AB278" s="906"/>
      <c r="AC278" s="906"/>
      <c r="AD278" s="906"/>
      <c r="AE278" s="906"/>
      <c r="AF278" s="906"/>
    </row>
    <row r="279" spans="1:32">
      <c r="A279" s="1196"/>
      <c r="B279" s="947"/>
      <c r="C279" s="947"/>
      <c r="D279" s="947"/>
      <c r="E279" s="947"/>
      <c r="F279" s="948"/>
      <c r="G279" s="947"/>
      <c r="H279" s="947"/>
      <c r="I279" s="949"/>
      <c r="J279" s="947"/>
      <c r="K279" s="906"/>
      <c r="N279" s="906"/>
      <c r="O279" s="906"/>
      <c r="P279" s="906"/>
      <c r="Q279" s="906"/>
      <c r="R279" s="906"/>
      <c r="S279" s="906"/>
      <c r="T279" s="906"/>
      <c r="U279" s="906"/>
      <c r="V279" s="906"/>
      <c r="W279" s="906"/>
      <c r="X279" s="906"/>
      <c r="Y279" s="906"/>
      <c r="Z279" s="906"/>
      <c r="AA279" s="906"/>
      <c r="AB279" s="906"/>
      <c r="AC279" s="906"/>
      <c r="AD279" s="906"/>
      <c r="AE279" s="906"/>
      <c r="AF279" s="906"/>
    </row>
    <row r="280" spans="1:32">
      <c r="A280" s="1196"/>
      <c r="B280" s="947"/>
      <c r="C280" s="947"/>
      <c r="D280" s="947"/>
      <c r="E280" s="947"/>
      <c r="F280" s="948"/>
      <c r="G280" s="947"/>
      <c r="H280" s="947"/>
      <c r="I280" s="949"/>
      <c r="J280" s="947"/>
      <c r="K280" s="906"/>
      <c r="N280" s="906"/>
      <c r="O280" s="906"/>
      <c r="P280" s="906"/>
      <c r="Q280" s="906"/>
      <c r="R280" s="906"/>
      <c r="S280" s="906"/>
      <c r="T280" s="906"/>
      <c r="U280" s="906"/>
      <c r="V280" s="906"/>
      <c r="W280" s="906"/>
      <c r="X280" s="906"/>
      <c r="Y280" s="906"/>
      <c r="Z280" s="906"/>
      <c r="AA280" s="906"/>
      <c r="AB280" s="906"/>
      <c r="AC280" s="906"/>
      <c r="AD280" s="906"/>
      <c r="AE280" s="906"/>
      <c r="AF280" s="906"/>
    </row>
    <row r="281" spans="1:32">
      <c r="A281" s="1196"/>
      <c r="B281" s="947"/>
      <c r="C281" s="947"/>
      <c r="D281" s="947"/>
      <c r="E281" s="947"/>
      <c r="F281" s="948"/>
      <c r="G281" s="947"/>
      <c r="H281" s="947"/>
      <c r="I281" s="949"/>
      <c r="J281" s="947"/>
      <c r="K281" s="906"/>
      <c r="N281" s="906"/>
      <c r="O281" s="906"/>
      <c r="P281" s="906"/>
      <c r="Q281" s="906"/>
      <c r="R281" s="906"/>
      <c r="S281" s="906"/>
      <c r="T281" s="906"/>
      <c r="U281" s="906"/>
      <c r="V281" s="906"/>
      <c r="W281" s="906"/>
      <c r="X281" s="906"/>
      <c r="Y281" s="906"/>
      <c r="Z281" s="906"/>
      <c r="AA281" s="906"/>
      <c r="AB281" s="906"/>
      <c r="AC281" s="906"/>
      <c r="AD281" s="906"/>
      <c r="AE281" s="906"/>
      <c r="AF281" s="906"/>
    </row>
    <row r="282" spans="1:32">
      <c r="A282" s="1196"/>
      <c r="B282" s="947"/>
      <c r="C282" s="947"/>
      <c r="D282" s="947"/>
      <c r="E282" s="947"/>
      <c r="F282" s="948"/>
      <c r="G282" s="947"/>
      <c r="H282" s="947"/>
      <c r="I282" s="949"/>
      <c r="J282" s="947"/>
      <c r="K282" s="906"/>
      <c r="N282" s="906"/>
      <c r="O282" s="906"/>
      <c r="P282" s="906"/>
      <c r="Q282" s="906"/>
      <c r="R282" s="906"/>
      <c r="S282" s="906"/>
      <c r="T282" s="906"/>
      <c r="U282" s="906"/>
      <c r="V282" s="906"/>
      <c r="W282" s="906"/>
      <c r="X282" s="906"/>
      <c r="Y282" s="906"/>
      <c r="Z282" s="906"/>
      <c r="AA282" s="906"/>
      <c r="AB282" s="906"/>
      <c r="AC282" s="906"/>
      <c r="AD282" s="906"/>
      <c r="AE282" s="906"/>
      <c r="AF282" s="906"/>
    </row>
    <row r="283" spans="1:32">
      <c r="A283" s="1196"/>
      <c r="B283" s="947"/>
      <c r="C283" s="947"/>
      <c r="D283" s="947"/>
      <c r="E283" s="947"/>
      <c r="F283" s="948"/>
      <c r="G283" s="947"/>
      <c r="H283" s="947"/>
      <c r="I283" s="949"/>
      <c r="J283" s="947"/>
      <c r="K283" s="906"/>
      <c r="N283" s="906"/>
      <c r="O283" s="906"/>
      <c r="P283" s="906"/>
      <c r="Q283" s="906"/>
      <c r="R283" s="906"/>
      <c r="S283" s="906"/>
      <c r="T283" s="906"/>
      <c r="U283" s="906"/>
      <c r="V283" s="906"/>
      <c r="W283" s="906"/>
      <c r="X283" s="906"/>
      <c r="Y283" s="906"/>
      <c r="Z283" s="906"/>
      <c r="AA283" s="906"/>
      <c r="AB283" s="906"/>
      <c r="AC283" s="906"/>
      <c r="AD283" s="906"/>
      <c r="AE283" s="906"/>
      <c r="AF283" s="906"/>
    </row>
    <row r="284" spans="1:32">
      <c r="A284" s="1196"/>
      <c r="B284" s="947"/>
      <c r="C284" s="947"/>
      <c r="D284" s="947"/>
      <c r="E284" s="947"/>
      <c r="F284" s="948"/>
      <c r="G284" s="947"/>
      <c r="H284" s="947"/>
      <c r="I284" s="949"/>
      <c r="J284" s="947"/>
      <c r="K284" s="906"/>
      <c r="N284" s="906"/>
      <c r="O284" s="906"/>
      <c r="P284" s="906"/>
      <c r="Q284" s="906"/>
      <c r="R284" s="906"/>
      <c r="S284" s="906"/>
      <c r="T284" s="906"/>
      <c r="U284" s="906"/>
      <c r="V284" s="906"/>
      <c r="W284" s="906"/>
      <c r="X284" s="906"/>
      <c r="Y284" s="906"/>
      <c r="Z284" s="906"/>
      <c r="AA284" s="906"/>
      <c r="AB284" s="906"/>
      <c r="AC284" s="906"/>
      <c r="AD284" s="906"/>
      <c r="AE284" s="906"/>
      <c r="AF284" s="906"/>
    </row>
    <row r="285" spans="1:32">
      <c r="A285" s="1196"/>
      <c r="B285" s="947"/>
      <c r="C285" s="947"/>
      <c r="D285" s="947"/>
      <c r="E285" s="947"/>
      <c r="F285" s="948"/>
      <c r="G285" s="947"/>
      <c r="H285" s="947"/>
      <c r="I285" s="949"/>
      <c r="J285" s="947"/>
      <c r="K285" s="906"/>
      <c r="N285" s="906"/>
      <c r="O285" s="906"/>
      <c r="P285" s="906"/>
      <c r="Q285" s="906"/>
      <c r="R285" s="906"/>
      <c r="S285" s="906"/>
      <c r="T285" s="906"/>
      <c r="U285" s="906"/>
      <c r="V285" s="906"/>
      <c r="W285" s="906"/>
      <c r="X285" s="906"/>
      <c r="Y285" s="906"/>
      <c r="Z285" s="906"/>
      <c r="AA285" s="906"/>
      <c r="AB285" s="906"/>
      <c r="AC285" s="906"/>
      <c r="AD285" s="906"/>
      <c r="AE285" s="906"/>
      <c r="AF285" s="906"/>
    </row>
    <row r="286" spans="1:32">
      <c r="A286" s="1196"/>
      <c r="B286" s="947"/>
      <c r="C286" s="947"/>
      <c r="D286" s="947"/>
      <c r="E286" s="947"/>
      <c r="F286" s="948"/>
      <c r="G286" s="947"/>
      <c r="H286" s="947"/>
      <c r="I286" s="949"/>
      <c r="J286" s="947"/>
      <c r="K286" s="906"/>
      <c r="N286" s="906"/>
      <c r="O286" s="906"/>
      <c r="P286" s="906"/>
      <c r="Q286" s="906"/>
      <c r="R286" s="906"/>
      <c r="S286" s="906"/>
      <c r="T286" s="906"/>
      <c r="U286" s="906"/>
      <c r="V286" s="906"/>
      <c r="W286" s="906"/>
      <c r="X286" s="906"/>
      <c r="Y286" s="906"/>
      <c r="Z286" s="906"/>
      <c r="AA286" s="906"/>
      <c r="AB286" s="906"/>
      <c r="AC286" s="906"/>
      <c r="AD286" s="906"/>
      <c r="AE286" s="906"/>
      <c r="AF286" s="906"/>
    </row>
    <row r="287" spans="1:32">
      <c r="A287" s="1196"/>
      <c r="B287" s="947"/>
      <c r="C287" s="947"/>
      <c r="D287" s="947"/>
      <c r="E287" s="947"/>
      <c r="F287" s="948"/>
      <c r="G287" s="947"/>
      <c r="H287" s="947"/>
      <c r="I287" s="949"/>
      <c r="J287" s="947"/>
      <c r="K287" s="906"/>
      <c r="N287" s="906"/>
      <c r="O287" s="906"/>
      <c r="P287" s="906"/>
      <c r="Q287" s="906"/>
      <c r="R287" s="906"/>
      <c r="S287" s="906"/>
      <c r="T287" s="906"/>
      <c r="U287" s="906"/>
      <c r="V287" s="906"/>
      <c r="W287" s="906"/>
      <c r="X287" s="906"/>
      <c r="Y287" s="906"/>
      <c r="Z287" s="906"/>
      <c r="AA287" s="906"/>
      <c r="AB287" s="906"/>
      <c r="AC287" s="906"/>
      <c r="AD287" s="906"/>
      <c r="AE287" s="906"/>
      <c r="AF287" s="906"/>
    </row>
    <row r="288" spans="1:32">
      <c r="A288" s="1196"/>
      <c r="B288" s="947"/>
      <c r="C288" s="947"/>
      <c r="D288" s="947"/>
      <c r="E288" s="947"/>
      <c r="F288" s="948"/>
      <c r="G288" s="947"/>
      <c r="H288" s="947"/>
      <c r="I288" s="949"/>
      <c r="J288" s="947"/>
      <c r="K288" s="906"/>
      <c r="N288" s="906"/>
      <c r="O288" s="906"/>
      <c r="P288" s="906"/>
      <c r="Q288" s="906"/>
      <c r="R288" s="906"/>
      <c r="S288" s="906"/>
      <c r="T288" s="906"/>
      <c r="U288" s="906"/>
      <c r="V288" s="906"/>
      <c r="W288" s="906"/>
      <c r="X288" s="906"/>
      <c r="Y288" s="906"/>
      <c r="Z288" s="906"/>
      <c r="AA288" s="906"/>
      <c r="AB288" s="906"/>
      <c r="AC288" s="906"/>
      <c r="AD288" s="906"/>
      <c r="AE288" s="906"/>
      <c r="AF288" s="906"/>
    </row>
    <row r="289" spans="1:32">
      <c r="A289" s="1196"/>
      <c r="B289" s="947"/>
      <c r="C289" s="947"/>
      <c r="D289" s="947"/>
      <c r="E289" s="947"/>
      <c r="F289" s="948"/>
      <c r="G289" s="947"/>
      <c r="H289" s="947"/>
      <c r="I289" s="949"/>
      <c r="J289" s="947"/>
      <c r="K289" s="906"/>
      <c r="N289" s="906"/>
      <c r="O289" s="906"/>
      <c r="P289" s="906"/>
      <c r="Q289" s="906"/>
      <c r="R289" s="906"/>
      <c r="S289" s="906"/>
      <c r="T289" s="906"/>
      <c r="U289" s="906"/>
      <c r="V289" s="906"/>
      <c r="W289" s="906"/>
      <c r="X289" s="906"/>
      <c r="Y289" s="906"/>
      <c r="Z289" s="906"/>
      <c r="AA289" s="906"/>
      <c r="AB289" s="906"/>
      <c r="AC289" s="906"/>
      <c r="AD289" s="906"/>
      <c r="AE289" s="906"/>
      <c r="AF289" s="906"/>
    </row>
    <row r="290" spans="1:32">
      <c r="A290" s="1196"/>
      <c r="B290" s="947"/>
      <c r="C290" s="947"/>
      <c r="D290" s="947"/>
      <c r="E290" s="947"/>
      <c r="F290" s="948"/>
      <c r="G290" s="947"/>
      <c r="H290" s="947"/>
      <c r="I290" s="949"/>
      <c r="J290" s="947"/>
      <c r="K290" s="906"/>
      <c r="N290" s="906"/>
      <c r="O290" s="906"/>
      <c r="P290" s="906"/>
      <c r="Q290" s="906"/>
      <c r="R290" s="906"/>
      <c r="S290" s="906"/>
      <c r="T290" s="906"/>
      <c r="U290" s="906"/>
      <c r="V290" s="906"/>
      <c r="W290" s="906"/>
      <c r="X290" s="906"/>
      <c r="Y290" s="906"/>
      <c r="Z290" s="906"/>
      <c r="AA290" s="906"/>
      <c r="AB290" s="906"/>
      <c r="AC290" s="906"/>
      <c r="AD290" s="906"/>
      <c r="AE290" s="906"/>
      <c r="AF290" s="906"/>
    </row>
    <row r="291" spans="1:32">
      <c r="A291" s="1196"/>
      <c r="B291" s="947"/>
      <c r="C291" s="947"/>
      <c r="D291" s="947"/>
      <c r="E291" s="947"/>
      <c r="F291" s="948"/>
      <c r="G291" s="947"/>
      <c r="H291" s="947"/>
      <c r="I291" s="949"/>
      <c r="J291" s="947"/>
      <c r="K291" s="906"/>
      <c r="N291" s="906"/>
      <c r="O291" s="906"/>
      <c r="P291" s="906"/>
      <c r="Q291" s="906"/>
      <c r="R291" s="906"/>
      <c r="S291" s="906"/>
      <c r="T291" s="906"/>
      <c r="U291" s="906"/>
      <c r="V291" s="906"/>
      <c r="W291" s="906"/>
      <c r="X291" s="906"/>
      <c r="Y291" s="906"/>
      <c r="Z291" s="906"/>
      <c r="AA291" s="906"/>
      <c r="AB291" s="906"/>
      <c r="AC291" s="906"/>
      <c r="AD291" s="906"/>
      <c r="AE291" s="906"/>
      <c r="AF291" s="906"/>
    </row>
    <row r="292" spans="1:32">
      <c r="A292" s="1196"/>
      <c r="B292" s="947"/>
      <c r="C292" s="947"/>
      <c r="D292" s="947"/>
      <c r="E292" s="947"/>
      <c r="F292" s="948"/>
      <c r="G292" s="947"/>
      <c r="H292" s="947"/>
      <c r="I292" s="949"/>
      <c r="J292" s="947"/>
      <c r="K292" s="906"/>
      <c r="N292" s="906"/>
      <c r="O292" s="906"/>
      <c r="P292" s="906"/>
      <c r="Q292" s="906"/>
      <c r="R292" s="906"/>
      <c r="S292" s="906"/>
      <c r="T292" s="906"/>
      <c r="U292" s="906"/>
      <c r="V292" s="906"/>
      <c r="W292" s="906"/>
      <c r="X292" s="906"/>
      <c r="Y292" s="906"/>
      <c r="Z292" s="906"/>
      <c r="AA292" s="906"/>
      <c r="AB292" s="906"/>
      <c r="AC292" s="906"/>
      <c r="AD292" s="906"/>
      <c r="AE292" s="906"/>
      <c r="AF292" s="906"/>
    </row>
    <row r="293" spans="1:32">
      <c r="A293" s="1196"/>
      <c r="B293" s="947"/>
      <c r="C293" s="947"/>
      <c r="D293" s="947"/>
      <c r="E293" s="947"/>
      <c r="F293" s="948"/>
      <c r="G293" s="947"/>
      <c r="H293" s="947"/>
      <c r="I293" s="949"/>
      <c r="J293" s="947"/>
      <c r="K293" s="906"/>
      <c r="N293" s="906"/>
      <c r="O293" s="906"/>
      <c r="P293" s="906"/>
      <c r="Q293" s="906"/>
      <c r="R293" s="906"/>
      <c r="S293" s="906"/>
      <c r="T293" s="906"/>
      <c r="U293" s="906"/>
      <c r="V293" s="906"/>
      <c r="W293" s="906"/>
      <c r="X293" s="906"/>
      <c r="Y293" s="906"/>
      <c r="Z293" s="906"/>
      <c r="AA293" s="906"/>
      <c r="AB293" s="906"/>
      <c r="AC293" s="906"/>
      <c r="AD293" s="906"/>
      <c r="AE293" s="906"/>
      <c r="AF293" s="906"/>
    </row>
    <row r="294" spans="1:32">
      <c r="A294" s="1196"/>
      <c r="B294" s="947"/>
      <c r="C294" s="947"/>
      <c r="D294" s="947"/>
      <c r="E294" s="947"/>
      <c r="F294" s="948"/>
      <c r="G294" s="947"/>
      <c r="H294" s="947"/>
      <c r="I294" s="949"/>
      <c r="J294" s="947"/>
      <c r="K294" s="906"/>
      <c r="N294" s="906"/>
      <c r="O294" s="906"/>
      <c r="P294" s="906"/>
      <c r="Q294" s="906"/>
      <c r="R294" s="906"/>
      <c r="S294" s="906"/>
      <c r="T294" s="906"/>
      <c r="U294" s="906"/>
      <c r="V294" s="906"/>
      <c r="W294" s="906"/>
      <c r="X294" s="906"/>
      <c r="Y294" s="906"/>
      <c r="Z294" s="906"/>
      <c r="AA294" s="906"/>
      <c r="AB294" s="906"/>
      <c r="AC294" s="906"/>
      <c r="AD294" s="906"/>
      <c r="AE294" s="906"/>
      <c r="AF294" s="906"/>
    </row>
    <row r="295" spans="1:32">
      <c r="A295" s="1196"/>
      <c r="B295" s="947"/>
      <c r="C295" s="947"/>
      <c r="D295" s="947"/>
      <c r="E295" s="947"/>
      <c r="F295" s="948"/>
      <c r="G295" s="947"/>
      <c r="H295" s="947"/>
      <c r="I295" s="949"/>
      <c r="J295" s="947"/>
      <c r="K295" s="906"/>
      <c r="N295" s="906"/>
      <c r="O295" s="906"/>
      <c r="P295" s="906"/>
      <c r="Q295" s="906"/>
      <c r="R295" s="906"/>
      <c r="S295" s="906"/>
      <c r="T295" s="906"/>
      <c r="U295" s="906"/>
      <c r="V295" s="906"/>
      <c r="W295" s="906"/>
      <c r="X295" s="906"/>
      <c r="Y295" s="906"/>
      <c r="Z295" s="906"/>
      <c r="AA295" s="906"/>
      <c r="AB295" s="906"/>
      <c r="AC295" s="906"/>
      <c r="AD295" s="906"/>
      <c r="AE295" s="906"/>
      <c r="AF295" s="906"/>
    </row>
    <row r="296" spans="1:32">
      <c r="A296" s="1196"/>
      <c r="B296" s="947"/>
      <c r="C296" s="947"/>
      <c r="D296" s="947"/>
      <c r="E296" s="947"/>
      <c r="F296" s="948"/>
      <c r="G296" s="947"/>
      <c r="H296" s="947"/>
      <c r="I296" s="949"/>
      <c r="J296" s="947"/>
      <c r="K296" s="906"/>
      <c r="N296" s="906"/>
      <c r="O296" s="906"/>
      <c r="P296" s="906"/>
      <c r="Q296" s="906"/>
      <c r="R296" s="906"/>
      <c r="S296" s="906"/>
      <c r="T296" s="906"/>
      <c r="U296" s="906"/>
      <c r="V296" s="906"/>
      <c r="W296" s="906"/>
      <c r="X296" s="906"/>
      <c r="Y296" s="906"/>
      <c r="Z296" s="906"/>
      <c r="AA296" s="906"/>
      <c r="AB296" s="906"/>
      <c r="AC296" s="906"/>
      <c r="AD296" s="906"/>
      <c r="AE296" s="906"/>
      <c r="AF296" s="906"/>
    </row>
  </sheetData>
  <sheetProtection password="C7F8" sheet="1" formatColumns="0" formatRows="0" selectLockedCells="1"/>
  <customSheetViews>
    <customSheetView guid="{29E1B411-4326-4E51-98A8-14D37CD45AF7}" scale="90" fitToPage="1" printArea="1" hiddenRows="1" view="pageBreakPreview" topLeftCell="A19">
      <selection activeCell="I19" sqref="I19"/>
      <pageMargins left="0.25" right="0.25" top="0.5" bottom="0.5" header="0.05" footer="0.05"/>
      <printOptions horizontalCentered="1"/>
      <pageSetup paperSize="9" scale="78" fitToHeight="0" orientation="landscape" r:id="rId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3"/>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4"/>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5"/>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7"/>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8"/>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4"/>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5"/>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1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17"/>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18"/>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19"/>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0"/>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1"/>
      <headerFooter alignWithMargins="0">
        <oddFooter>&amp;R&amp;"Book Antiqua,Bold"&amp;10Schedule-2/ Page &amp;P of &amp;N</oddFooter>
      </headerFooter>
    </customSheetView>
    <customSheetView guid="{1E0C44A1-9358-4FBD-8C2C-4DB661DA1476}" fitToPage="1" printArea="1" hiddenRows="1" view="pageBreakPreview" topLeftCell="A296">
      <selection activeCell="I21" sqref="I21"/>
      <pageMargins left="0.25" right="0.25" top="0.5" bottom="0.5" header="0.05" footer="0.05"/>
      <printOptions horizontalCentered="1"/>
      <pageSetup paperSize="9" scale="79" fitToHeight="0" orientation="landscape" r:id="rId22"/>
      <headerFooter alignWithMargins="0">
        <oddFooter>&amp;R&amp;"Book Antiqua,Bold"&amp;10Schedule-2/ Page &amp;P of &amp;N</oddFooter>
      </headerFooter>
    </customSheetView>
    <customSheetView guid="{27E77C81-EC16-4D63-8CE6-4CFC97B77DCA}" fitToPage="1" printArea="1" hiddenRows="1" view="pageBreakPreview" topLeftCell="A7">
      <selection activeCell="I22" sqref="I22"/>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s>
  <mergeCells count="14">
    <mergeCell ref="B214:J214"/>
    <mergeCell ref="H216:I216"/>
    <mergeCell ref="H217:I217"/>
    <mergeCell ref="C11:E11"/>
    <mergeCell ref="B209:D209"/>
    <mergeCell ref="C9:E9"/>
    <mergeCell ref="I13:J13"/>
    <mergeCell ref="A3:J3"/>
    <mergeCell ref="R3:S3"/>
    <mergeCell ref="A4:J4"/>
    <mergeCell ref="A7:H7"/>
    <mergeCell ref="C8:E8"/>
    <mergeCell ref="A12:J12"/>
    <mergeCell ref="C10:E10"/>
  </mergeCells>
  <phoneticPr fontId="2" type="noConversion"/>
  <conditionalFormatting sqref="I19 I209">
    <cfRule type="expression" dxfId="68" priority="3202" stopIfTrue="1">
      <formula>F19&gt;0</formula>
    </cfRule>
  </conditionalFormatting>
  <conditionalFormatting sqref="I19">
    <cfRule type="cellIs" dxfId="67" priority="3201" stopIfTrue="1" operator="equal">
      <formula>"a"</formula>
    </cfRule>
  </conditionalFormatting>
  <conditionalFormatting sqref="I19 I209">
    <cfRule type="expression" dxfId="66" priority="3200" stopIfTrue="1">
      <formula>H19&gt;0</formula>
    </cfRule>
  </conditionalFormatting>
  <conditionalFormatting sqref="I209">
    <cfRule type="cellIs" dxfId="65" priority="26" stopIfTrue="1" operator="equal">
      <formula>"a"</formula>
    </cfRule>
  </conditionalFormatting>
  <conditionalFormatting sqref="I20:I208">
    <cfRule type="cellIs" dxfId="64" priority="2" stopIfTrue="1" operator="equal">
      <formula>"a"</formula>
    </cfRule>
  </conditionalFormatting>
  <conditionalFormatting sqref="I20:I208">
    <cfRule type="expression" dxfId="63" priority="3" stopIfTrue="1">
      <formula>F20&gt;0</formula>
    </cfRule>
  </conditionalFormatting>
  <conditionalFormatting sqref="I20:I208">
    <cfRule type="expression" dxfId="62" priority="1" stopIfTrue="1">
      <formula>H20&gt;0</formula>
    </cfRule>
  </conditionalFormatting>
  <dataValidations count="1">
    <dataValidation type="decimal" operator="greaterThan" allowBlank="1" showInputMessage="1" showErrorMessage="1" sqref="I19:I209" xr:uid="{00000000-0002-0000-0600-000000000000}">
      <formula1>0</formula1>
    </dataValidation>
  </dataValidations>
  <printOptions horizontalCentered="1"/>
  <pageMargins left="0.25" right="0.25" top="0.5" bottom="0.5" header="0.05" footer="0.05"/>
  <pageSetup paperSize="9" scale="78" fitToHeight="0" orientation="landscape"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482" customWidth="1"/>
    <col min="2" max="2" width="32.625" style="448" customWidth="1"/>
    <col min="3" max="3" width="7.625" style="447" customWidth="1"/>
    <col min="4" max="4" width="9.625" style="447" customWidth="1"/>
    <col min="5" max="6" width="17.625" style="447" customWidth="1"/>
    <col min="7" max="7" width="9" style="213"/>
    <col min="8" max="10" width="9" style="388"/>
    <col min="11" max="11" width="9" style="477" hidden="1" customWidth="1"/>
    <col min="12" max="13" width="17.625" style="477" hidden="1" customWidth="1"/>
    <col min="14" max="14" width="9" style="478" hidden="1" customWidth="1"/>
    <col min="15" max="15" width="15.625" style="477" hidden="1" customWidth="1"/>
    <col min="16" max="16" width="17.12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 No.: 5002001872/TRANSFORMER/DOM/A03-CC CS-4</v>
      </c>
      <c r="B1" s="64"/>
      <c r="C1" s="65"/>
      <c r="D1" s="65"/>
      <c r="E1" s="8"/>
      <c r="F1" s="9" t="s">
        <v>66</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480"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480"/>
      <c r="C3" s="1480"/>
      <c r="D3" s="1480"/>
      <c r="E3" s="1480"/>
      <c r="F3" s="1480"/>
      <c r="G3" s="445"/>
      <c r="H3" s="487"/>
      <c r="I3" s="291"/>
      <c r="J3" s="213"/>
      <c r="K3" s="213" t="s">
        <v>343</v>
      </c>
      <c r="L3" s="213"/>
      <c r="M3" s="213">
        <f>IF(ISERROR(#REF!/('Sch-6'!D14+'Sch-6'!D16+'Sch-6'!D18)),0,#REF!/( 'Sch-6'!D14+'Sch-6'!D16+'Sch-6'!D18))</f>
        <v>0</v>
      </c>
      <c r="N3" s="213"/>
      <c r="O3" s="216"/>
      <c r="P3" s="217"/>
      <c r="Q3" s="217"/>
      <c r="R3" s="217"/>
      <c r="S3" s="204"/>
      <c r="T3" s="216"/>
      <c r="U3" s="204"/>
      <c r="V3" s="204"/>
      <c r="W3" s="1495"/>
      <c r="X3" s="1495"/>
      <c r="Y3" s="204"/>
      <c r="Z3" s="204"/>
      <c r="AA3" s="204"/>
      <c r="AB3" s="204"/>
      <c r="AC3" s="204"/>
      <c r="AD3" s="204"/>
      <c r="AE3" s="204"/>
      <c r="AF3" s="204"/>
      <c r="AG3" s="204"/>
      <c r="AH3" s="204"/>
      <c r="AI3" s="204"/>
      <c r="AJ3" s="204"/>
      <c r="AK3" s="213"/>
      <c r="AL3" s="213"/>
      <c r="AM3" s="213"/>
      <c r="AN3" s="213"/>
      <c r="AO3" s="213"/>
    </row>
    <row r="4" spans="1:41" s="396" customFormat="1" ht="21.95" customHeight="1">
      <c r="A4" s="1481" t="s">
        <v>422</v>
      </c>
      <c r="B4" s="1481"/>
      <c r="C4" s="1481"/>
      <c r="D4" s="1481"/>
      <c r="E4" s="1481"/>
      <c r="F4" s="1481"/>
      <c r="G4" s="218"/>
      <c r="H4" s="488"/>
      <c r="I4" s="488"/>
      <c r="J4" s="488"/>
      <c r="K4" s="479" t="s">
        <v>344</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345</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'Sch-1'!A4</f>
        <v>Bidder’s Name and Address (Sole Bidder) :</v>
      </c>
      <c r="B6" s="34"/>
      <c r="C6" s="34"/>
      <c r="D6" s="34"/>
      <c r="E6" s="72" t="s">
        <v>397</v>
      </c>
      <c r="F6" s="2"/>
      <c r="G6" s="220"/>
      <c r="K6" s="483" t="s">
        <v>348</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496" t="str">
        <f>'Sch-1'!A5</f>
        <v/>
      </c>
      <c r="B7" s="1496"/>
      <c r="C7" s="1496"/>
      <c r="D7" s="1496"/>
      <c r="E7" s="455" t="str">
        <f>'Sch-1'!M5</f>
        <v>Contracts Services, 3rd Floor</v>
      </c>
      <c r="F7" s="2"/>
      <c r="G7" s="221"/>
      <c r="K7" s="483" t="s">
        <v>347</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398</v>
      </c>
      <c r="B8" s="1498" t="str">
        <f>IF('Sch-1'!C6=0, "", 'Sch-1'!C6)</f>
        <v/>
      </c>
      <c r="C8" s="1498"/>
      <c r="D8" s="1498"/>
      <c r="E8" s="455" t="str">
        <f>'Sch-1'!M6</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400</v>
      </c>
      <c r="B9" s="1498" t="str">
        <f>IF('Sch-1'!C7=0, "", 'Sch-1'!C7)</f>
        <v/>
      </c>
      <c r="C9" s="1498"/>
      <c r="D9" s="1498"/>
      <c r="E9" s="455" t="str">
        <f>'Sch-1'!M7</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499" t="str">
        <f>IF('Sch-1'!C8=0, "", 'Sch-1'!C8)</f>
        <v/>
      </c>
      <c r="C10" s="1499"/>
      <c r="D10" s="1499"/>
      <c r="E10" s="456" t="str">
        <f>'Sch-1'!M8</f>
        <v xml:space="preserve">Sector-29, </v>
      </c>
      <c r="F10" s="390"/>
      <c r="G10" s="221"/>
      <c r="K10" s="483" t="s">
        <v>278</v>
      </c>
      <c r="L10" s="478"/>
      <c r="M10" s="484">
        <f>'Sch-1'!AB8</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499" t="str">
        <f>IF('Sch-1'!C9=0, "", 'Sch-1'!C9)</f>
        <v/>
      </c>
      <c r="C11" s="1499"/>
      <c r="D11" s="1499"/>
      <c r="E11" s="456" t="str">
        <f>'Sch-1'!M9</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275</v>
      </c>
      <c r="G13" s="222"/>
      <c r="K13" s="478"/>
      <c r="L13" s="1497" t="s">
        <v>283</v>
      </c>
      <c r="M13" s="1497"/>
      <c r="N13" s="363" t="s">
        <v>287</v>
      </c>
      <c r="O13" s="1497" t="s">
        <v>284</v>
      </c>
      <c r="P13" s="1497"/>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362</v>
      </c>
      <c r="B14" s="15" t="s">
        <v>369</v>
      </c>
      <c r="C14" s="80" t="s">
        <v>354</v>
      </c>
      <c r="D14" s="80" t="s">
        <v>355</v>
      </c>
      <c r="E14" s="81" t="s">
        <v>370</v>
      </c>
      <c r="F14" s="81" t="s">
        <v>405</v>
      </c>
      <c r="G14" s="204"/>
      <c r="K14" s="478"/>
      <c r="L14" s="355" t="s">
        <v>370</v>
      </c>
      <c r="M14" s="355" t="s">
        <v>405</v>
      </c>
      <c r="N14" s="363"/>
      <c r="O14" s="355" t="s">
        <v>370</v>
      </c>
      <c r="P14" s="355" t="s">
        <v>405</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406</v>
      </c>
      <c r="G15" s="224"/>
      <c r="H15" s="488"/>
      <c r="I15" s="488"/>
      <c r="J15" s="488"/>
      <c r="K15" s="481"/>
      <c r="L15" s="209">
        <v>5</v>
      </c>
      <c r="M15" s="209" t="s">
        <v>406</v>
      </c>
      <c r="N15" s="363"/>
      <c r="O15" s="209">
        <v>5</v>
      </c>
      <c r="P15" s="209" t="s">
        <v>406</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7.95" customHeight="1">
      <c r="A56" s="514"/>
      <c r="B56" s="515" t="s">
        <v>464</v>
      </c>
      <c r="C56" s="515"/>
      <c r="D56" s="515"/>
      <c r="E56" s="500"/>
      <c r="F56" s="500" t="e">
        <f>SUM(F16:F55)</f>
        <v>#REF!</v>
      </c>
      <c r="G56" s="215"/>
    </row>
    <row r="57" spans="1:7" ht="27.95" customHeight="1">
      <c r="A57" s="490"/>
      <c r="B57" s="491"/>
      <c r="C57" s="491"/>
      <c r="D57" s="491"/>
      <c r="E57" s="492"/>
      <c r="F57" s="492"/>
      <c r="G57" s="215"/>
    </row>
    <row r="58" spans="1:7" ht="27.95" customHeight="1"/>
    <row r="59" spans="1:7" ht="27.95" customHeight="1">
      <c r="A59" s="38" t="s">
        <v>407</v>
      </c>
      <c r="B59" s="123" t="str">
        <f>'Sch-1'!B215</f>
        <v>--</v>
      </c>
      <c r="C59" s="13"/>
      <c r="D59" s="39"/>
      <c r="E59" s="2"/>
      <c r="F59" s="2"/>
    </row>
    <row r="60" spans="1:7" ht="27.95" customHeight="1">
      <c r="A60" s="38" t="s">
        <v>408</v>
      </c>
      <c r="B60" s="123" t="str">
        <f>'Sch-1'!B216</f>
        <v/>
      </c>
      <c r="C60" s="2"/>
      <c r="D60" s="39" t="s">
        <v>409</v>
      </c>
      <c r="E60" s="208" t="str">
        <f>'Sch-1'!M216</f>
        <v/>
      </c>
      <c r="F60" s="2"/>
    </row>
    <row r="61" spans="1:7" ht="27.95" customHeight="1">
      <c r="A61" s="229"/>
      <c r="B61" s="228"/>
      <c r="C61" s="230"/>
      <c r="D61" s="39" t="s">
        <v>410</v>
      </c>
      <c r="E61" s="208" t="str">
        <f>'Sch-1'!M217</f>
        <v/>
      </c>
      <c r="F61" s="230"/>
    </row>
    <row r="62" spans="1:7" ht="27.95"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29E1B411-4326-4E51-98A8-14D37CD45AF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27E77C81-EC16-4D63-8CE6-4CFC97B77DC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61"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61"/>
  <sheetViews>
    <sheetView view="pageBreakPreview" topLeftCell="A232" zoomScale="80" zoomScaleNormal="100" zoomScaleSheetLayoutView="80" workbookViewId="0">
      <selection activeCell="O19" sqref="O19"/>
    </sheetView>
  </sheetViews>
  <sheetFormatPr defaultRowHeight="15.75"/>
  <cols>
    <col min="1" max="1" width="5.625" style="1153" customWidth="1"/>
    <col min="2" max="2" width="14.875" style="1324" customWidth="1"/>
    <col min="3" max="3" width="7.875" style="1324" customWidth="1"/>
    <col min="4" max="4" width="7.375" style="1324" customWidth="1"/>
    <col min="5" max="5" width="11" style="1324" customWidth="1"/>
    <col min="6" max="6" width="33.75" style="1324" customWidth="1"/>
    <col min="7" max="7" width="12.625" style="1324" customWidth="1"/>
    <col min="8" max="8" width="12.125" style="1153" customWidth="1"/>
    <col min="9" max="9" width="12" style="1201" bestFit="1" customWidth="1"/>
    <col min="10" max="10" width="9.5" style="1324" customWidth="1"/>
    <col min="11" max="11" width="13" style="1324" customWidth="1"/>
    <col min="12" max="12" width="65.5" style="1325" customWidth="1"/>
    <col min="13" max="13" width="6.5" style="1201" customWidth="1"/>
    <col min="14" max="14" width="8.625" style="1201" customWidth="1"/>
    <col min="15" max="15" width="13.5" style="1326" customWidth="1"/>
    <col min="16" max="16" width="16.75" style="1201" customWidth="1"/>
    <col min="17" max="17" width="13.375" style="1286" customWidth="1"/>
    <col min="18" max="18" width="13.125" style="1158" hidden="1" customWidth="1"/>
    <col min="19" max="19" width="13.5" style="1158" hidden="1" customWidth="1"/>
    <col min="20" max="21" width="9" style="1158" hidden="1" customWidth="1"/>
    <col min="22" max="28" width="9" style="1158" customWidth="1"/>
    <col min="29" max="29" width="16.5" style="1159" customWidth="1"/>
    <col min="30" max="31" width="9" style="1159" customWidth="1"/>
    <col min="32" max="36" width="9" style="1158"/>
    <col min="37" max="37" width="9" style="1159" hidden="1" customWidth="1"/>
    <col min="38" max="39" width="17.625" style="1159" hidden="1" customWidth="1"/>
    <col min="40" max="40" width="9" style="1159" hidden="1" customWidth="1"/>
    <col min="41" max="41" width="15.5" style="1159" hidden="1" customWidth="1"/>
    <col min="42" max="42" width="15.375" style="1159" hidden="1" customWidth="1"/>
    <col min="43" max="54" width="9" style="1158"/>
    <col min="55" max="16384" width="9" style="1162"/>
  </cols>
  <sheetData>
    <row r="1" spans="1:42" ht="30.75" customHeight="1">
      <c r="A1" s="1280" t="str">
        <f>Cover!B3</f>
        <v>Spec. No.: 5002001872/TRANSFORMER/DOM/A03-CC CS-4</v>
      </c>
      <c r="B1" s="1281"/>
      <c r="C1" s="1281"/>
      <c r="D1" s="1281"/>
      <c r="E1" s="1281"/>
      <c r="F1" s="1281"/>
      <c r="G1" s="1281"/>
      <c r="H1" s="1151"/>
      <c r="I1" s="1282"/>
      <c r="J1" s="1281"/>
      <c r="K1" s="1283"/>
      <c r="L1" s="1284"/>
      <c r="M1" s="1199"/>
      <c r="N1" s="1199"/>
      <c r="O1" s="1285"/>
      <c r="P1" s="1199" t="s">
        <v>427</v>
      </c>
    </row>
    <row r="2" spans="1:42">
      <c r="A2" s="1152"/>
      <c r="B2" s="1321"/>
      <c r="C2" s="1321"/>
      <c r="D2" s="1321"/>
      <c r="E2" s="1321"/>
      <c r="F2" s="1321"/>
      <c r="G2" s="1321"/>
      <c r="H2" s="1152"/>
      <c r="I2" s="1200"/>
      <c r="J2" s="1321"/>
      <c r="K2" s="1321"/>
      <c r="L2" s="1322"/>
      <c r="M2" s="1200"/>
      <c r="N2" s="1200"/>
      <c r="O2" s="1323"/>
      <c r="P2" s="1200"/>
    </row>
    <row r="3" spans="1:42" ht="81.75" customHeight="1">
      <c r="A3" s="1504" t="str">
        <f>Cover!$B$2</f>
        <v>Transformer Package TR34 for a) Supply of 1X 500MVA, 420/220/33kV Auto transformer at Bhadla pooling S/S including associated bays, b) Supply of 1X 500MVA, 420/220/33kV Auto transformer at Shujalpur  S/s including associated bays, c) Extension of 220kV Shajhanpur S/S, d) Implementation of 1X 80 MVAR , 765kV Spare Reactor at Bhadla S/S, e) Supply of 1X 500MVA, 420/220/33kV Auto transformer at Kohchi  S/S, f) Supply of 1X 500MVA, 420/220/33kV Auto transformer at Hiriyur S/S associated with New ISTS Schemes to be developed under RTM mode</v>
      </c>
      <c r="B3" s="1504"/>
      <c r="C3" s="1504"/>
      <c r="D3" s="1504"/>
      <c r="E3" s="1504"/>
      <c r="F3" s="1504"/>
      <c r="G3" s="1504"/>
      <c r="H3" s="1504"/>
      <c r="I3" s="1504"/>
      <c r="J3" s="1504"/>
      <c r="K3" s="1504"/>
      <c r="L3" s="1504"/>
      <c r="M3" s="1504"/>
      <c r="N3" s="1504"/>
      <c r="O3" s="1504"/>
      <c r="P3" s="1504"/>
      <c r="Q3" s="1504"/>
      <c r="AK3" s="1287" t="s">
        <v>343</v>
      </c>
      <c r="AM3" s="1301">
        <f>IF(ISERROR(#REF!/('Sch-6'!D14+'Sch-6'!D16+'Sch-6'!D18)),0,#REF!/( 'Sch-6'!D14+'Sch-6'!D16+'Sch-6'!D18))</f>
        <v>0</v>
      </c>
    </row>
    <row r="4" spans="1:42" ht="31.5">
      <c r="A4" s="1503" t="s">
        <v>24</v>
      </c>
      <c r="B4" s="1503"/>
      <c r="C4" s="1503"/>
      <c r="D4" s="1503"/>
      <c r="E4" s="1503"/>
      <c r="F4" s="1503"/>
      <c r="G4" s="1503"/>
      <c r="H4" s="1503"/>
      <c r="I4" s="1503"/>
      <c r="J4" s="1503"/>
      <c r="K4" s="1503"/>
      <c r="L4" s="1503"/>
      <c r="M4" s="1503"/>
      <c r="N4" s="1503"/>
      <c r="O4" s="1503"/>
      <c r="P4" s="1503"/>
      <c r="Q4" s="1503"/>
      <c r="AK4" s="1287" t="s">
        <v>344</v>
      </c>
      <c r="AM4" s="1288" t="e">
        <f>#REF!</f>
        <v>#REF!</v>
      </c>
    </row>
    <row r="5" spans="1:42" ht="47.25">
      <c r="AK5" s="1287" t="s">
        <v>349</v>
      </c>
      <c r="AM5" s="1288">
        <f>IF(ISERROR(#REF!/#REF!),0,#REF! /#REF!)</f>
        <v>0</v>
      </c>
    </row>
    <row r="6" spans="1:42" ht="47.25">
      <c r="A6" s="1289" t="str">
        <f>'Sch-1'!A4</f>
        <v>Bidder’s Name and Address (Sole Bidder) :</v>
      </c>
      <c r="B6" s="1290"/>
      <c r="C6" s="1290"/>
      <c r="D6" s="1290"/>
      <c r="E6" s="1290"/>
      <c r="F6" s="1290"/>
      <c r="G6" s="1290"/>
      <c r="H6" s="811"/>
      <c r="I6" s="1291"/>
      <c r="J6" s="1290"/>
      <c r="K6" s="1292"/>
      <c r="L6" s="1293"/>
      <c r="M6" s="1294" t="s">
        <v>397</v>
      </c>
      <c r="N6" s="1202"/>
      <c r="O6" s="1295"/>
      <c r="P6" s="1296"/>
      <c r="Q6" s="1297"/>
      <c r="AK6" s="1287" t="s">
        <v>350</v>
      </c>
      <c r="AM6" s="1288" t="e">
        <f>#REF!</f>
        <v>#REF!</v>
      </c>
    </row>
    <row r="7" spans="1:42" ht="25.5" customHeight="1">
      <c r="A7" s="1298" t="str">
        <f>'Sch-1'!A5</f>
        <v/>
      </c>
      <c r="B7" s="1299"/>
      <c r="C7" s="1299"/>
      <c r="D7" s="1299"/>
      <c r="E7" s="1299"/>
      <c r="F7" s="1299"/>
      <c r="G7" s="1299"/>
      <c r="H7" s="1169"/>
      <c r="I7" s="1299"/>
      <c r="J7" s="1299"/>
      <c r="K7" s="1300"/>
      <c r="L7" s="1299"/>
      <c r="M7" s="1510" t="str">
        <f>'Sch-1'!M5</f>
        <v>Contracts Services, 3rd Floor</v>
      </c>
      <c r="N7" s="1510"/>
      <c r="O7" s="1510"/>
      <c r="P7" s="1510"/>
      <c r="Q7" s="1297"/>
      <c r="AK7" s="1287" t="s">
        <v>347</v>
      </c>
      <c r="AM7" s="1301" t="e">
        <f>SUM(AM3:AM6)</f>
        <v>#REF!</v>
      </c>
    </row>
    <row r="8" spans="1:42" ht="25.5" customHeight="1">
      <c r="A8" s="1302" t="s">
        <v>398</v>
      </c>
      <c r="B8" s="1303"/>
      <c r="C8" s="1304" t="str">
        <f>IF('Sch-1'!C6=0, "", 'Sch-1'!C6)</f>
        <v/>
      </c>
      <c r="D8" s="1303"/>
      <c r="E8" s="1303"/>
      <c r="F8" s="1303"/>
      <c r="G8" s="1303"/>
      <c r="H8" s="812"/>
      <c r="I8" s="1305"/>
      <c r="J8" s="1303"/>
      <c r="K8" s="1306"/>
      <c r="L8" s="1307"/>
      <c r="M8" s="1510" t="str">
        <f>'Sch-1'!M6</f>
        <v>Power Grid Corporation of India Ltd.,</v>
      </c>
      <c r="N8" s="1510"/>
      <c r="O8" s="1510"/>
      <c r="P8" s="1510"/>
      <c r="Q8" s="1297"/>
    </row>
    <row r="9" spans="1:42" ht="25.5" customHeight="1">
      <c r="A9" s="1302" t="s">
        <v>400</v>
      </c>
      <c r="B9" s="1303"/>
      <c r="C9" s="1304" t="str">
        <f>IF('Sch-1'!C7=0, "", 'Sch-1'!C7)</f>
        <v/>
      </c>
      <c r="D9" s="1303"/>
      <c r="E9" s="1303"/>
      <c r="F9" s="1303"/>
      <c r="G9" s="1303"/>
      <c r="H9" s="812"/>
      <c r="I9" s="1305"/>
      <c r="J9" s="1303"/>
      <c r="K9" s="1306"/>
      <c r="L9" s="1307"/>
      <c r="M9" s="1510" t="str">
        <f>'Sch-1'!M7</f>
        <v>"Saudamini", Plot No.-2</v>
      </c>
      <c r="N9" s="1510"/>
      <c r="O9" s="1510"/>
      <c r="P9" s="1510"/>
      <c r="Q9" s="1297"/>
    </row>
    <row r="10" spans="1:42" ht="25.5" customHeight="1">
      <c r="A10" s="1308"/>
      <c r="B10" s="1309"/>
      <c r="C10" s="1304" t="str">
        <f>IF('Sch-1'!C8=0, "", 'Sch-1'!C8)</f>
        <v/>
      </c>
      <c r="D10" s="1309"/>
      <c r="E10" s="1310"/>
      <c r="F10" s="1309"/>
      <c r="G10" s="1309"/>
      <c r="H10" s="813"/>
      <c r="I10" s="1311"/>
      <c r="J10" s="1309"/>
      <c r="K10" s="1312"/>
      <c r="L10" s="1307"/>
      <c r="M10" s="1313" t="str">
        <f>'Sch-1'!M8</f>
        <v xml:space="preserve">Sector-29, </v>
      </c>
      <c r="N10" s="1203"/>
      <c r="O10" s="1313"/>
      <c r="P10" s="1203"/>
      <c r="Q10" s="1297"/>
      <c r="AK10" s="1287" t="s">
        <v>346</v>
      </c>
      <c r="AM10" s="1288">
        <f>'Sch-1'!AB8</f>
        <v>0</v>
      </c>
    </row>
    <row r="11" spans="1:42" ht="25.5" customHeight="1">
      <c r="A11" s="1308"/>
      <c r="B11" s="1309"/>
      <c r="C11" s="1304" t="str">
        <f>IF('Sch-1'!C9=0, "", 'Sch-1'!C9)</f>
        <v/>
      </c>
      <c r="D11" s="1309"/>
      <c r="E11" s="1309"/>
      <c r="F11" s="1309"/>
      <c r="G11" s="1309"/>
      <c r="H11" s="813"/>
      <c r="I11" s="1311"/>
      <c r="J11" s="1309"/>
      <c r="K11" s="1312"/>
      <c r="L11" s="1307"/>
      <c r="M11" s="1510" t="str">
        <f>'Sch-1'!M9</f>
        <v>Gurgaon (Haryana) - 122001</v>
      </c>
      <c r="N11" s="1510"/>
      <c r="O11" s="1510"/>
      <c r="P11" s="1510"/>
      <c r="Q11" s="1297"/>
      <c r="AK11" s="1287"/>
      <c r="AM11" s="1288"/>
    </row>
    <row r="12" spans="1:42" ht="25.5" customHeight="1">
      <c r="A12" s="813"/>
      <c r="B12" s="1312"/>
      <c r="C12" s="1312"/>
      <c r="D12" s="1312"/>
      <c r="E12" s="1312"/>
      <c r="F12" s="1312"/>
      <c r="G12" s="1312"/>
      <c r="H12" s="813"/>
      <c r="I12" s="1314"/>
      <c r="J12" s="1312"/>
      <c r="K12" s="1312"/>
      <c r="L12" s="1315"/>
      <c r="M12" s="1204"/>
      <c r="N12" s="1204"/>
      <c r="O12" s="1316"/>
      <c r="P12" s="1296"/>
      <c r="Q12" s="1297"/>
      <c r="AK12" s="1287"/>
      <c r="AM12" s="1288"/>
    </row>
    <row r="13" spans="1:42" ht="33" customHeight="1">
      <c r="A13" s="1327"/>
      <c r="B13" s="1328" t="s">
        <v>569</v>
      </c>
      <c r="C13" s="1327"/>
      <c r="D13" s="1327"/>
      <c r="E13" s="1327"/>
      <c r="F13" s="1327"/>
      <c r="G13" s="1327"/>
      <c r="H13" s="1327"/>
      <c r="I13" s="1327"/>
      <c r="J13" s="1327"/>
      <c r="K13" s="1205"/>
      <c r="L13" s="1327"/>
      <c r="M13" s="1327"/>
      <c r="N13" s="1205"/>
      <c r="O13" s="1327"/>
      <c r="P13" s="1205"/>
      <c r="Q13" s="1329"/>
      <c r="R13" s="1157"/>
      <c r="S13" s="1157"/>
      <c r="T13" s="1157"/>
      <c r="U13" s="1157"/>
      <c r="AL13" s="1500" t="s">
        <v>283</v>
      </c>
      <c r="AM13" s="1500"/>
      <c r="AN13" s="1161" t="s">
        <v>287</v>
      </c>
      <c r="AO13" s="1500" t="s">
        <v>284</v>
      </c>
      <c r="AP13" s="1500"/>
    </row>
    <row r="14" spans="1:42" ht="16.5">
      <c r="A14" s="1330"/>
      <c r="B14" s="1331"/>
      <c r="C14" s="1331"/>
      <c r="D14" s="1331"/>
      <c r="E14" s="1331"/>
      <c r="F14" s="1331"/>
      <c r="G14" s="1331"/>
      <c r="H14" s="1154"/>
      <c r="I14" s="1332"/>
      <c r="J14" s="1331"/>
      <c r="K14" s="1206"/>
      <c r="L14" s="1331"/>
      <c r="M14" s="1331"/>
      <c r="N14" s="1206"/>
      <c r="O14" s="1331"/>
      <c r="P14" s="1206"/>
      <c r="R14" s="1157"/>
      <c r="S14" s="1157"/>
      <c r="T14" s="1157"/>
      <c r="U14" s="1157"/>
      <c r="AL14" s="1333"/>
      <c r="AM14" s="1333"/>
      <c r="AN14" s="1161"/>
      <c r="AO14" s="1333"/>
      <c r="AP14" s="1333"/>
    </row>
    <row r="15" spans="1:42" ht="16.5">
      <c r="A15" s="1330"/>
      <c r="B15" s="1331"/>
      <c r="C15" s="1331"/>
      <c r="D15" s="1331"/>
      <c r="E15" s="1331"/>
      <c r="F15" s="1331"/>
      <c r="G15" s="1331"/>
      <c r="H15" s="1154"/>
      <c r="I15" s="1332"/>
      <c r="J15" s="1331"/>
      <c r="K15" s="1206"/>
      <c r="L15" s="1331"/>
      <c r="M15" s="1331"/>
      <c r="N15" s="1508" t="s">
        <v>275</v>
      </c>
      <c r="O15" s="1508"/>
      <c r="P15" s="1508"/>
      <c r="R15" s="1157"/>
      <c r="S15" s="1157"/>
      <c r="T15" s="1157"/>
      <c r="U15" s="1157"/>
      <c r="AL15" s="1333"/>
      <c r="AM15" s="1333"/>
      <c r="AN15" s="1161"/>
      <c r="AO15" s="1333"/>
      <c r="AP15" s="1333"/>
    </row>
    <row r="16" spans="1:42" ht="128.25" customHeight="1">
      <c r="A16" s="1143" t="s">
        <v>362</v>
      </c>
      <c r="B16" s="1144" t="s">
        <v>514</v>
      </c>
      <c r="C16" s="1144" t="s">
        <v>515</v>
      </c>
      <c r="D16" s="1144" t="s">
        <v>521</v>
      </c>
      <c r="E16" s="1144" t="s">
        <v>522</v>
      </c>
      <c r="F16" s="1144" t="s">
        <v>516</v>
      </c>
      <c r="G16" s="1145" t="s">
        <v>523</v>
      </c>
      <c r="H16" s="868" t="s">
        <v>492</v>
      </c>
      <c r="I16" s="869" t="s">
        <v>532</v>
      </c>
      <c r="J16" s="870" t="s">
        <v>487</v>
      </c>
      <c r="K16" s="870" t="s">
        <v>512</v>
      </c>
      <c r="L16" s="1144" t="s">
        <v>369</v>
      </c>
      <c r="M16" s="1144" t="s">
        <v>354</v>
      </c>
      <c r="N16" s="1144" t="s">
        <v>355</v>
      </c>
      <c r="O16" s="1144" t="s">
        <v>570</v>
      </c>
      <c r="P16" s="1144" t="s">
        <v>571</v>
      </c>
      <c r="Q16" s="1146" t="s">
        <v>510</v>
      </c>
      <c r="R16" s="1157"/>
      <c r="S16" s="1157"/>
      <c r="T16" s="1157"/>
      <c r="U16" s="1157"/>
      <c r="AL16" s="1334" t="s">
        <v>371</v>
      </c>
      <c r="AM16" s="1334" t="s">
        <v>412</v>
      </c>
      <c r="AN16" s="1161"/>
      <c r="AO16" s="1334" t="s">
        <v>371</v>
      </c>
      <c r="AP16" s="1334" t="s">
        <v>412</v>
      </c>
    </row>
    <row r="17" spans="1:42" ht="22.5" customHeight="1">
      <c r="A17" s="1155">
        <v>1</v>
      </c>
      <c r="B17" s="950">
        <v>2</v>
      </c>
      <c r="C17" s="950">
        <v>3</v>
      </c>
      <c r="D17" s="950">
        <v>4</v>
      </c>
      <c r="E17" s="950">
        <v>5</v>
      </c>
      <c r="F17" s="950">
        <v>6</v>
      </c>
      <c r="G17" s="950">
        <v>7</v>
      </c>
      <c r="H17" s="868">
        <v>8</v>
      </c>
      <c r="I17" s="869">
        <v>9</v>
      </c>
      <c r="J17" s="870">
        <v>10</v>
      </c>
      <c r="K17" s="870">
        <v>11</v>
      </c>
      <c r="L17" s="1156">
        <v>12</v>
      </c>
      <c r="M17" s="1156">
        <v>13</v>
      </c>
      <c r="N17" s="1156">
        <v>14</v>
      </c>
      <c r="O17" s="1156">
        <v>15</v>
      </c>
      <c r="P17" s="1156" t="s">
        <v>524</v>
      </c>
      <c r="Q17" s="1156">
        <v>17</v>
      </c>
      <c r="R17" s="1157"/>
      <c r="S17" s="1157"/>
      <c r="T17" s="1157"/>
      <c r="U17" s="1157"/>
      <c r="AL17" s="1160">
        <v>5</v>
      </c>
      <c r="AM17" s="1160" t="s">
        <v>406</v>
      </c>
      <c r="AN17" s="1161"/>
      <c r="AO17" s="1160">
        <v>5</v>
      </c>
      <c r="AP17" s="1160" t="s">
        <v>406</v>
      </c>
    </row>
    <row r="18" spans="1:42" s="1142" customFormat="1" ht="33" customHeight="1">
      <c r="A18" s="1317" t="s">
        <v>608</v>
      </c>
      <c r="B18" s="1235" t="s">
        <v>640</v>
      </c>
      <c r="C18" s="1236"/>
      <c r="D18" s="1236"/>
      <c r="E18" s="1236"/>
      <c r="F18" s="1236"/>
      <c r="G18" s="1236"/>
      <c r="H18" s="1236"/>
      <c r="I18" s="1318"/>
      <c r="J18" s="1318"/>
      <c r="K18" s="1234"/>
      <c r="L18" s="1318"/>
      <c r="M18" s="1234"/>
      <c r="N18" s="1234"/>
      <c r="O18" s="1234"/>
      <c r="P18" s="1234"/>
      <c r="Q18" s="1234"/>
      <c r="R18" s="1141" t="s">
        <v>494</v>
      </c>
      <c r="S18" s="989" t="s">
        <v>495</v>
      </c>
      <c r="T18" s="1163"/>
      <c r="U18" s="1163"/>
    </row>
    <row r="19" spans="1:42" s="1326" customFormat="1" ht="48.75" customHeight="1">
      <c r="A19" s="1198">
        <v>1</v>
      </c>
      <c r="B19" s="990">
        <v>7000014955</v>
      </c>
      <c r="C19" s="990">
        <v>340</v>
      </c>
      <c r="D19" s="990">
        <v>100</v>
      </c>
      <c r="E19" s="990">
        <v>10</v>
      </c>
      <c r="F19" s="995" t="s">
        <v>797</v>
      </c>
      <c r="G19" s="990">
        <v>100000435</v>
      </c>
      <c r="H19" s="990">
        <v>998736</v>
      </c>
      <c r="I19" s="1012"/>
      <c r="J19" s="971">
        <v>0.18</v>
      </c>
      <c r="K19" s="1013" t="s">
        <v>606</v>
      </c>
      <c r="L19" s="995" t="s">
        <v>702</v>
      </c>
      <c r="M19" s="990" t="s">
        <v>575</v>
      </c>
      <c r="N19" s="990">
        <v>1</v>
      </c>
      <c r="O19" s="1018"/>
      <c r="P19" s="1014" t="str">
        <f>IF(O19=0, "Included", IF(ISERROR(N19*O19), O19, N19*O19))</f>
        <v>Included</v>
      </c>
      <c r="Q19" s="1014">
        <f>T19</f>
        <v>0</v>
      </c>
      <c r="R19" s="1326">
        <f>IF(P19="Included",0,P19)</f>
        <v>0</v>
      </c>
      <c r="S19" s="1326">
        <f>IF(OR(K19="",K19="Confirmed"),J19,K19)</f>
        <v>0.18</v>
      </c>
      <c r="T19" s="1335">
        <f>IF(ISERROR(S19*R19),0,R19*S19)</f>
        <v>0</v>
      </c>
      <c r="U19" s="1335"/>
    </row>
    <row r="20" spans="1:42" s="1326" customFormat="1" ht="37.5" customHeight="1">
      <c r="A20" s="1198">
        <f>A19+1</f>
        <v>2</v>
      </c>
      <c r="B20" s="990">
        <v>7000014955</v>
      </c>
      <c r="C20" s="990">
        <v>340</v>
      </c>
      <c r="D20" s="990">
        <v>100</v>
      </c>
      <c r="E20" s="990">
        <v>20</v>
      </c>
      <c r="F20" s="995" t="s">
        <v>797</v>
      </c>
      <c r="G20" s="990">
        <v>100000443</v>
      </c>
      <c r="H20" s="990">
        <v>998736</v>
      </c>
      <c r="I20" s="1012"/>
      <c r="J20" s="971">
        <v>0.18</v>
      </c>
      <c r="K20" s="1013" t="s">
        <v>606</v>
      </c>
      <c r="L20" s="995" t="s">
        <v>703</v>
      </c>
      <c r="M20" s="990" t="s">
        <v>575</v>
      </c>
      <c r="N20" s="990">
        <v>3</v>
      </c>
      <c r="O20" s="1018"/>
      <c r="P20" s="1014" t="str">
        <f t="shared" ref="P20:P83" si="0">IF(O20=0, "Included", IF(ISERROR(N20*O20), O20, N20*O20))</f>
        <v>Included</v>
      </c>
      <c r="Q20" s="1014">
        <f t="shared" ref="Q20:Q83" si="1">T20</f>
        <v>0</v>
      </c>
      <c r="R20" s="1326">
        <f t="shared" ref="R20:R83" si="2">IF(P20="Included",0,P20)</f>
        <v>0</v>
      </c>
      <c r="S20" s="1326">
        <f t="shared" ref="S20:S83" si="3">IF(OR(K20="",K20="Confirmed"),J20,K20)</f>
        <v>0.18</v>
      </c>
      <c r="T20" s="1335">
        <f t="shared" ref="T20:T83" si="4">IF(ISERROR(S20*R20),0,R20*S20)</f>
        <v>0</v>
      </c>
      <c r="U20" s="1335"/>
    </row>
    <row r="21" spans="1:42" s="1326" customFormat="1" ht="37.5" customHeight="1">
      <c r="A21" s="1198">
        <v>2</v>
      </c>
      <c r="B21" s="990">
        <v>7000014955</v>
      </c>
      <c r="C21" s="990">
        <v>340</v>
      </c>
      <c r="D21" s="990">
        <v>100</v>
      </c>
      <c r="E21" s="990">
        <v>30</v>
      </c>
      <c r="F21" s="995" t="s">
        <v>797</v>
      </c>
      <c r="G21" s="990">
        <v>100000448</v>
      </c>
      <c r="H21" s="990">
        <v>998736</v>
      </c>
      <c r="I21" s="1012"/>
      <c r="J21" s="971">
        <v>0.18</v>
      </c>
      <c r="K21" s="1013" t="s">
        <v>606</v>
      </c>
      <c r="L21" s="995" t="s">
        <v>704</v>
      </c>
      <c r="M21" s="990" t="s">
        <v>575</v>
      </c>
      <c r="N21" s="990">
        <v>3</v>
      </c>
      <c r="O21" s="1018"/>
      <c r="P21" s="1014" t="str">
        <f t="shared" si="0"/>
        <v>Included</v>
      </c>
      <c r="Q21" s="1014">
        <f t="shared" si="1"/>
        <v>0</v>
      </c>
      <c r="R21" s="1326">
        <f t="shared" si="2"/>
        <v>0</v>
      </c>
      <c r="S21" s="1326">
        <f t="shared" si="3"/>
        <v>0.18</v>
      </c>
      <c r="T21" s="1335">
        <f t="shared" si="4"/>
        <v>0</v>
      </c>
      <c r="U21" s="1335"/>
    </row>
    <row r="22" spans="1:42" s="1326" customFormat="1" ht="37.5" customHeight="1">
      <c r="A22" s="1198">
        <f t="shared" ref="A22" si="5">A21+1</f>
        <v>3</v>
      </c>
      <c r="B22" s="990">
        <v>7000014955</v>
      </c>
      <c r="C22" s="990">
        <v>340</v>
      </c>
      <c r="D22" s="990">
        <v>100</v>
      </c>
      <c r="E22" s="990">
        <v>40</v>
      </c>
      <c r="F22" s="995" t="s">
        <v>797</v>
      </c>
      <c r="G22" s="990">
        <v>100000461</v>
      </c>
      <c r="H22" s="990">
        <v>998736</v>
      </c>
      <c r="I22" s="1012"/>
      <c r="J22" s="971">
        <v>0.18</v>
      </c>
      <c r="K22" s="1013" t="s">
        <v>606</v>
      </c>
      <c r="L22" s="995" t="s">
        <v>705</v>
      </c>
      <c r="M22" s="990" t="s">
        <v>575</v>
      </c>
      <c r="N22" s="990">
        <v>1</v>
      </c>
      <c r="O22" s="1018"/>
      <c r="P22" s="1014" t="str">
        <f t="shared" si="0"/>
        <v>Included</v>
      </c>
      <c r="Q22" s="1014">
        <f t="shared" si="1"/>
        <v>0</v>
      </c>
      <c r="R22" s="1326">
        <f t="shared" si="2"/>
        <v>0</v>
      </c>
      <c r="S22" s="1326">
        <f t="shared" si="3"/>
        <v>0.18</v>
      </c>
      <c r="T22" s="1335">
        <f t="shared" si="4"/>
        <v>0</v>
      </c>
      <c r="U22" s="1335"/>
    </row>
    <row r="23" spans="1:42" s="1326" customFormat="1" ht="37.5" customHeight="1">
      <c r="A23" s="1198">
        <v>3</v>
      </c>
      <c r="B23" s="990">
        <v>7000014955</v>
      </c>
      <c r="C23" s="990">
        <v>340</v>
      </c>
      <c r="D23" s="990">
        <v>100</v>
      </c>
      <c r="E23" s="990">
        <v>50</v>
      </c>
      <c r="F23" s="995" t="s">
        <v>797</v>
      </c>
      <c r="G23" s="990">
        <v>100000462</v>
      </c>
      <c r="H23" s="990">
        <v>998736</v>
      </c>
      <c r="I23" s="1012"/>
      <c r="J23" s="971">
        <v>0.18</v>
      </c>
      <c r="K23" s="1013" t="s">
        <v>606</v>
      </c>
      <c r="L23" s="995" t="s">
        <v>706</v>
      </c>
      <c r="M23" s="990" t="s">
        <v>575</v>
      </c>
      <c r="N23" s="990">
        <v>1</v>
      </c>
      <c r="O23" s="1018"/>
      <c r="P23" s="1014" t="str">
        <f t="shared" si="0"/>
        <v>Included</v>
      </c>
      <c r="Q23" s="1014">
        <f t="shared" si="1"/>
        <v>0</v>
      </c>
      <c r="R23" s="1326">
        <f t="shared" si="2"/>
        <v>0</v>
      </c>
      <c r="S23" s="1326">
        <f t="shared" si="3"/>
        <v>0.18</v>
      </c>
      <c r="T23" s="1335">
        <f t="shared" si="4"/>
        <v>0</v>
      </c>
      <c r="U23" s="1335"/>
    </row>
    <row r="24" spans="1:42" s="1326" customFormat="1" ht="37.5" customHeight="1">
      <c r="A24" s="1198">
        <f t="shared" ref="A24" si="6">A23+1</f>
        <v>4</v>
      </c>
      <c r="B24" s="990">
        <v>7000014955</v>
      </c>
      <c r="C24" s="990">
        <v>340</v>
      </c>
      <c r="D24" s="990">
        <v>100</v>
      </c>
      <c r="E24" s="990">
        <v>60</v>
      </c>
      <c r="F24" s="995" t="s">
        <v>797</v>
      </c>
      <c r="G24" s="990">
        <v>100000464</v>
      </c>
      <c r="H24" s="990">
        <v>998736</v>
      </c>
      <c r="I24" s="1012"/>
      <c r="J24" s="971">
        <v>0.18</v>
      </c>
      <c r="K24" s="1013" t="s">
        <v>606</v>
      </c>
      <c r="L24" s="995" t="s">
        <v>707</v>
      </c>
      <c r="M24" s="990" t="s">
        <v>575</v>
      </c>
      <c r="N24" s="990">
        <v>2</v>
      </c>
      <c r="O24" s="1018"/>
      <c r="P24" s="1014" t="str">
        <f t="shared" si="0"/>
        <v>Included</v>
      </c>
      <c r="Q24" s="1014">
        <f t="shared" si="1"/>
        <v>0</v>
      </c>
      <c r="R24" s="1326">
        <f t="shared" si="2"/>
        <v>0</v>
      </c>
      <c r="S24" s="1326">
        <f t="shared" si="3"/>
        <v>0.18</v>
      </c>
      <c r="T24" s="1335">
        <f t="shared" si="4"/>
        <v>0</v>
      </c>
      <c r="U24" s="1335"/>
    </row>
    <row r="25" spans="1:42" s="1326" customFormat="1" ht="37.5" customHeight="1">
      <c r="A25" s="1198">
        <v>4</v>
      </c>
      <c r="B25" s="990">
        <v>7000014955</v>
      </c>
      <c r="C25" s="990">
        <v>340</v>
      </c>
      <c r="D25" s="990">
        <v>100</v>
      </c>
      <c r="E25" s="990">
        <v>70</v>
      </c>
      <c r="F25" s="995" t="s">
        <v>797</v>
      </c>
      <c r="G25" s="990">
        <v>100001907</v>
      </c>
      <c r="H25" s="990">
        <v>998736</v>
      </c>
      <c r="I25" s="1012"/>
      <c r="J25" s="971">
        <v>0.18</v>
      </c>
      <c r="K25" s="1013" t="s">
        <v>606</v>
      </c>
      <c r="L25" s="995" t="s">
        <v>810</v>
      </c>
      <c r="M25" s="990" t="s">
        <v>575</v>
      </c>
      <c r="N25" s="990">
        <v>14</v>
      </c>
      <c r="O25" s="1018"/>
      <c r="P25" s="1014" t="str">
        <f t="shared" si="0"/>
        <v>Included</v>
      </c>
      <c r="Q25" s="1014">
        <f t="shared" si="1"/>
        <v>0</v>
      </c>
      <c r="R25" s="1326">
        <f t="shared" si="2"/>
        <v>0</v>
      </c>
      <c r="S25" s="1326">
        <f t="shared" si="3"/>
        <v>0.18</v>
      </c>
      <c r="T25" s="1335">
        <f t="shared" si="4"/>
        <v>0</v>
      </c>
      <c r="U25" s="1335"/>
    </row>
    <row r="26" spans="1:42" s="1326" customFormat="1" ht="37.5" customHeight="1">
      <c r="A26" s="1198">
        <f t="shared" ref="A26" si="7">A25+1</f>
        <v>5</v>
      </c>
      <c r="B26" s="990">
        <v>7000014955</v>
      </c>
      <c r="C26" s="990">
        <v>340</v>
      </c>
      <c r="D26" s="990">
        <v>100</v>
      </c>
      <c r="E26" s="990">
        <v>80</v>
      </c>
      <c r="F26" s="995" t="s">
        <v>797</v>
      </c>
      <c r="G26" s="990">
        <v>100000484</v>
      </c>
      <c r="H26" s="990">
        <v>998736</v>
      </c>
      <c r="I26" s="1012"/>
      <c r="J26" s="971">
        <v>0.18</v>
      </c>
      <c r="K26" s="1013" t="s">
        <v>606</v>
      </c>
      <c r="L26" s="995" t="s">
        <v>770</v>
      </c>
      <c r="M26" s="990" t="s">
        <v>575</v>
      </c>
      <c r="N26" s="990">
        <v>3</v>
      </c>
      <c r="O26" s="1018"/>
      <c r="P26" s="1014" t="str">
        <f t="shared" si="0"/>
        <v>Included</v>
      </c>
      <c r="Q26" s="1014">
        <f t="shared" si="1"/>
        <v>0</v>
      </c>
      <c r="R26" s="1326">
        <f t="shared" si="2"/>
        <v>0</v>
      </c>
      <c r="S26" s="1326">
        <f t="shared" si="3"/>
        <v>0.18</v>
      </c>
      <c r="T26" s="1335">
        <f t="shared" si="4"/>
        <v>0</v>
      </c>
      <c r="U26" s="1335"/>
    </row>
    <row r="27" spans="1:42" s="1326" customFormat="1" ht="37.5" customHeight="1">
      <c r="A27" s="1198">
        <v>5</v>
      </c>
      <c r="B27" s="990">
        <v>7000014955</v>
      </c>
      <c r="C27" s="990">
        <v>350</v>
      </c>
      <c r="D27" s="990">
        <v>110</v>
      </c>
      <c r="E27" s="990">
        <v>10</v>
      </c>
      <c r="F27" s="995" t="s">
        <v>798</v>
      </c>
      <c r="G27" s="990">
        <v>100000738</v>
      </c>
      <c r="H27" s="990">
        <v>998736</v>
      </c>
      <c r="I27" s="1012"/>
      <c r="J27" s="971">
        <v>0.18</v>
      </c>
      <c r="K27" s="1013" t="s">
        <v>606</v>
      </c>
      <c r="L27" s="995" t="s">
        <v>710</v>
      </c>
      <c r="M27" s="990" t="s">
        <v>575</v>
      </c>
      <c r="N27" s="990">
        <v>1</v>
      </c>
      <c r="O27" s="1018"/>
      <c r="P27" s="1014" t="str">
        <f t="shared" si="0"/>
        <v>Included</v>
      </c>
      <c r="Q27" s="1014">
        <f t="shared" si="1"/>
        <v>0</v>
      </c>
      <c r="R27" s="1326">
        <f t="shared" si="2"/>
        <v>0</v>
      </c>
      <c r="S27" s="1326">
        <f t="shared" si="3"/>
        <v>0.18</v>
      </c>
      <c r="T27" s="1335">
        <f t="shared" si="4"/>
        <v>0</v>
      </c>
      <c r="U27" s="1335"/>
    </row>
    <row r="28" spans="1:42" s="1326" customFormat="1" ht="37.5" customHeight="1">
      <c r="A28" s="1198">
        <f t="shared" ref="A28" si="8">A27+1</f>
        <v>6</v>
      </c>
      <c r="B28" s="990">
        <v>7000014955</v>
      </c>
      <c r="C28" s="990">
        <v>350</v>
      </c>
      <c r="D28" s="990">
        <v>110</v>
      </c>
      <c r="E28" s="990">
        <v>20</v>
      </c>
      <c r="F28" s="995" t="s">
        <v>798</v>
      </c>
      <c r="G28" s="990">
        <v>100000736</v>
      </c>
      <c r="H28" s="990">
        <v>998736</v>
      </c>
      <c r="I28" s="1012"/>
      <c r="J28" s="971">
        <v>0.18</v>
      </c>
      <c r="K28" s="1013" t="s">
        <v>606</v>
      </c>
      <c r="L28" s="995" t="s">
        <v>711</v>
      </c>
      <c r="M28" s="990" t="s">
        <v>575</v>
      </c>
      <c r="N28" s="990">
        <v>1</v>
      </c>
      <c r="O28" s="1018"/>
      <c r="P28" s="1014" t="str">
        <f t="shared" si="0"/>
        <v>Included</v>
      </c>
      <c r="Q28" s="1014">
        <f t="shared" si="1"/>
        <v>0</v>
      </c>
      <c r="R28" s="1326">
        <f t="shared" si="2"/>
        <v>0</v>
      </c>
      <c r="S28" s="1326">
        <f t="shared" si="3"/>
        <v>0.18</v>
      </c>
      <c r="T28" s="1335">
        <f t="shared" si="4"/>
        <v>0</v>
      </c>
      <c r="U28" s="1335"/>
    </row>
    <row r="29" spans="1:42" s="1326" customFormat="1" ht="37.5" customHeight="1">
      <c r="A29" s="1198">
        <v>6</v>
      </c>
      <c r="B29" s="990">
        <v>7000014955</v>
      </c>
      <c r="C29" s="990">
        <v>350</v>
      </c>
      <c r="D29" s="990">
        <v>110</v>
      </c>
      <c r="E29" s="990">
        <v>30</v>
      </c>
      <c r="F29" s="995" t="s">
        <v>798</v>
      </c>
      <c r="G29" s="990">
        <v>100000808</v>
      </c>
      <c r="H29" s="990">
        <v>998736</v>
      </c>
      <c r="I29" s="1012"/>
      <c r="J29" s="971">
        <v>0.18</v>
      </c>
      <c r="K29" s="1013" t="s">
        <v>606</v>
      </c>
      <c r="L29" s="995" t="s">
        <v>712</v>
      </c>
      <c r="M29" s="990" t="s">
        <v>576</v>
      </c>
      <c r="N29" s="990">
        <v>1</v>
      </c>
      <c r="O29" s="1018"/>
      <c r="P29" s="1014" t="str">
        <f t="shared" si="0"/>
        <v>Included</v>
      </c>
      <c r="Q29" s="1014">
        <f t="shared" si="1"/>
        <v>0</v>
      </c>
      <c r="R29" s="1326">
        <f t="shared" si="2"/>
        <v>0</v>
      </c>
      <c r="S29" s="1326">
        <f t="shared" si="3"/>
        <v>0.18</v>
      </c>
      <c r="T29" s="1335">
        <f t="shared" si="4"/>
        <v>0</v>
      </c>
      <c r="U29" s="1335"/>
    </row>
    <row r="30" spans="1:42" s="1326" customFormat="1" ht="37.5" customHeight="1">
      <c r="A30" s="1198">
        <f t="shared" ref="A30" si="9">A29+1</f>
        <v>7</v>
      </c>
      <c r="B30" s="990">
        <v>7000014955</v>
      </c>
      <c r="C30" s="990">
        <v>350</v>
      </c>
      <c r="D30" s="990">
        <v>110</v>
      </c>
      <c r="E30" s="990">
        <v>40</v>
      </c>
      <c r="F30" s="995" t="s">
        <v>798</v>
      </c>
      <c r="G30" s="990">
        <v>100002070</v>
      </c>
      <c r="H30" s="990">
        <v>998736</v>
      </c>
      <c r="I30" s="1012"/>
      <c r="J30" s="971">
        <v>0.18</v>
      </c>
      <c r="K30" s="1013" t="s">
        <v>606</v>
      </c>
      <c r="L30" s="995" t="s">
        <v>811</v>
      </c>
      <c r="M30" s="990" t="s">
        <v>575</v>
      </c>
      <c r="N30" s="990">
        <v>1</v>
      </c>
      <c r="O30" s="1018"/>
      <c r="P30" s="1014" t="str">
        <f t="shared" si="0"/>
        <v>Included</v>
      </c>
      <c r="Q30" s="1014">
        <f t="shared" si="1"/>
        <v>0</v>
      </c>
      <c r="R30" s="1326">
        <f t="shared" si="2"/>
        <v>0</v>
      </c>
      <c r="S30" s="1326">
        <f t="shared" si="3"/>
        <v>0.18</v>
      </c>
      <c r="T30" s="1335">
        <f t="shared" si="4"/>
        <v>0</v>
      </c>
      <c r="U30" s="1335"/>
    </row>
    <row r="31" spans="1:42" s="1326" customFormat="1" ht="63.75" customHeight="1">
      <c r="A31" s="1198">
        <v>7</v>
      </c>
      <c r="B31" s="990">
        <v>7000014955</v>
      </c>
      <c r="C31" s="990">
        <v>360</v>
      </c>
      <c r="D31" s="990">
        <v>130</v>
      </c>
      <c r="E31" s="990">
        <v>10</v>
      </c>
      <c r="F31" s="995" t="s">
        <v>799</v>
      </c>
      <c r="G31" s="990">
        <v>100000485</v>
      </c>
      <c r="H31" s="990">
        <v>998731</v>
      </c>
      <c r="I31" s="1012"/>
      <c r="J31" s="971">
        <v>0.18</v>
      </c>
      <c r="K31" s="1013" t="s">
        <v>606</v>
      </c>
      <c r="L31" s="995" t="s">
        <v>812</v>
      </c>
      <c r="M31" s="990" t="s">
        <v>576</v>
      </c>
      <c r="N31" s="990">
        <v>1</v>
      </c>
      <c r="O31" s="1018"/>
      <c r="P31" s="1014" t="str">
        <f t="shared" si="0"/>
        <v>Included</v>
      </c>
      <c r="Q31" s="1014">
        <f t="shared" si="1"/>
        <v>0</v>
      </c>
      <c r="R31" s="1326">
        <f t="shared" si="2"/>
        <v>0</v>
      </c>
      <c r="S31" s="1326">
        <f t="shared" si="3"/>
        <v>0.18</v>
      </c>
      <c r="T31" s="1335">
        <f t="shared" si="4"/>
        <v>0</v>
      </c>
      <c r="U31" s="1335"/>
    </row>
    <row r="32" spans="1:42" s="1326" customFormat="1" ht="63.75" customHeight="1">
      <c r="A32" s="1198">
        <f t="shared" ref="A32" si="10">A31+1</f>
        <v>8</v>
      </c>
      <c r="B32" s="990">
        <v>7000014955</v>
      </c>
      <c r="C32" s="990">
        <v>360</v>
      </c>
      <c r="D32" s="990">
        <v>130</v>
      </c>
      <c r="E32" s="990">
        <v>20</v>
      </c>
      <c r="F32" s="995" t="s">
        <v>799</v>
      </c>
      <c r="G32" s="990">
        <v>100017125</v>
      </c>
      <c r="H32" s="990">
        <v>998731</v>
      </c>
      <c r="I32" s="1012"/>
      <c r="J32" s="971">
        <v>0.18</v>
      </c>
      <c r="K32" s="1013" t="s">
        <v>606</v>
      </c>
      <c r="L32" s="995" t="s">
        <v>813</v>
      </c>
      <c r="M32" s="990" t="s">
        <v>575</v>
      </c>
      <c r="N32" s="990">
        <v>3</v>
      </c>
      <c r="O32" s="1018"/>
      <c r="P32" s="1014" t="str">
        <f t="shared" si="0"/>
        <v>Included</v>
      </c>
      <c r="Q32" s="1014">
        <f t="shared" si="1"/>
        <v>0</v>
      </c>
      <c r="R32" s="1326">
        <f t="shared" si="2"/>
        <v>0</v>
      </c>
      <c r="S32" s="1326">
        <f t="shared" si="3"/>
        <v>0.18</v>
      </c>
      <c r="T32" s="1335">
        <f t="shared" si="4"/>
        <v>0</v>
      </c>
      <c r="U32" s="1335"/>
    </row>
    <row r="33" spans="1:21" s="1326" customFormat="1" ht="63.75" customHeight="1">
      <c r="A33" s="1198">
        <v>8</v>
      </c>
      <c r="B33" s="990">
        <v>7000014955</v>
      </c>
      <c r="C33" s="990">
        <v>360</v>
      </c>
      <c r="D33" s="990">
        <v>130</v>
      </c>
      <c r="E33" s="990">
        <v>30</v>
      </c>
      <c r="F33" s="995" t="s">
        <v>799</v>
      </c>
      <c r="G33" s="990">
        <v>100017119</v>
      </c>
      <c r="H33" s="990">
        <v>998731</v>
      </c>
      <c r="I33" s="1012"/>
      <c r="J33" s="971">
        <v>0.18</v>
      </c>
      <c r="K33" s="1013" t="s">
        <v>606</v>
      </c>
      <c r="L33" s="995" t="s">
        <v>814</v>
      </c>
      <c r="M33" s="990" t="s">
        <v>575</v>
      </c>
      <c r="N33" s="990">
        <v>3</v>
      </c>
      <c r="O33" s="1018"/>
      <c r="P33" s="1014" t="str">
        <f t="shared" si="0"/>
        <v>Included</v>
      </c>
      <c r="Q33" s="1014">
        <f t="shared" si="1"/>
        <v>0</v>
      </c>
      <c r="R33" s="1326">
        <f t="shared" si="2"/>
        <v>0</v>
      </c>
      <c r="S33" s="1326">
        <f t="shared" si="3"/>
        <v>0.18</v>
      </c>
      <c r="T33" s="1335">
        <f t="shared" si="4"/>
        <v>0</v>
      </c>
      <c r="U33" s="1335"/>
    </row>
    <row r="34" spans="1:21" s="1326" customFormat="1" ht="63.75" customHeight="1">
      <c r="A34" s="1198">
        <f t="shared" ref="A34" si="11">A33+1</f>
        <v>9</v>
      </c>
      <c r="B34" s="990">
        <v>7000014955</v>
      </c>
      <c r="C34" s="990">
        <v>370</v>
      </c>
      <c r="D34" s="990">
        <v>140</v>
      </c>
      <c r="E34" s="990">
        <v>10</v>
      </c>
      <c r="F34" s="995" t="s">
        <v>800</v>
      </c>
      <c r="G34" s="990">
        <v>100001220</v>
      </c>
      <c r="H34" s="990">
        <v>995455</v>
      </c>
      <c r="I34" s="1012"/>
      <c r="J34" s="971">
        <v>0.18</v>
      </c>
      <c r="K34" s="1013" t="s">
        <v>606</v>
      </c>
      <c r="L34" s="995" t="s">
        <v>815</v>
      </c>
      <c r="M34" s="990" t="s">
        <v>575</v>
      </c>
      <c r="N34" s="990">
        <v>3</v>
      </c>
      <c r="O34" s="1018"/>
      <c r="P34" s="1014" t="str">
        <f t="shared" si="0"/>
        <v>Included</v>
      </c>
      <c r="Q34" s="1014">
        <f t="shared" si="1"/>
        <v>0</v>
      </c>
      <c r="R34" s="1326">
        <f t="shared" si="2"/>
        <v>0</v>
      </c>
      <c r="S34" s="1326">
        <f t="shared" si="3"/>
        <v>0.18</v>
      </c>
      <c r="T34" s="1335">
        <f t="shared" si="4"/>
        <v>0</v>
      </c>
      <c r="U34" s="1335"/>
    </row>
    <row r="35" spans="1:21" s="1326" customFormat="1" ht="63.75" customHeight="1">
      <c r="A35" s="1198">
        <v>9</v>
      </c>
      <c r="B35" s="990">
        <v>7000014955</v>
      </c>
      <c r="C35" s="990">
        <v>370</v>
      </c>
      <c r="D35" s="990">
        <v>140</v>
      </c>
      <c r="E35" s="990">
        <v>20</v>
      </c>
      <c r="F35" s="995" t="s">
        <v>800</v>
      </c>
      <c r="G35" s="990">
        <v>100001221</v>
      </c>
      <c r="H35" s="990">
        <v>995455</v>
      </c>
      <c r="I35" s="1012"/>
      <c r="J35" s="971">
        <v>0.18</v>
      </c>
      <c r="K35" s="1013" t="s">
        <v>606</v>
      </c>
      <c r="L35" s="995" t="s">
        <v>816</v>
      </c>
      <c r="M35" s="990" t="s">
        <v>575</v>
      </c>
      <c r="N35" s="990">
        <v>3</v>
      </c>
      <c r="O35" s="1018"/>
      <c r="P35" s="1014" t="str">
        <f t="shared" si="0"/>
        <v>Included</v>
      </c>
      <c r="Q35" s="1014">
        <f t="shared" si="1"/>
        <v>0</v>
      </c>
      <c r="R35" s="1326">
        <f t="shared" si="2"/>
        <v>0</v>
      </c>
      <c r="S35" s="1326">
        <f t="shared" si="3"/>
        <v>0.18</v>
      </c>
      <c r="T35" s="1335">
        <f t="shared" si="4"/>
        <v>0</v>
      </c>
      <c r="U35" s="1335"/>
    </row>
    <row r="36" spans="1:21" s="1326" customFormat="1" ht="63.75" customHeight="1">
      <c r="A36" s="1198">
        <f t="shared" ref="A36" si="12">A35+1</f>
        <v>10</v>
      </c>
      <c r="B36" s="990">
        <v>7000014955</v>
      </c>
      <c r="C36" s="990">
        <v>370</v>
      </c>
      <c r="D36" s="990">
        <v>140</v>
      </c>
      <c r="E36" s="990">
        <v>30</v>
      </c>
      <c r="F36" s="995" t="s">
        <v>800</v>
      </c>
      <c r="G36" s="990">
        <v>100001222</v>
      </c>
      <c r="H36" s="990">
        <v>995455</v>
      </c>
      <c r="I36" s="1012"/>
      <c r="J36" s="971">
        <v>0.18</v>
      </c>
      <c r="K36" s="1013" t="s">
        <v>606</v>
      </c>
      <c r="L36" s="995" t="s">
        <v>817</v>
      </c>
      <c r="M36" s="990" t="s">
        <v>575</v>
      </c>
      <c r="N36" s="990">
        <v>4</v>
      </c>
      <c r="O36" s="1018"/>
      <c r="P36" s="1014" t="str">
        <f t="shared" si="0"/>
        <v>Included</v>
      </c>
      <c r="Q36" s="1014">
        <f t="shared" si="1"/>
        <v>0</v>
      </c>
      <c r="R36" s="1326">
        <f t="shared" si="2"/>
        <v>0</v>
      </c>
      <c r="S36" s="1326">
        <f t="shared" si="3"/>
        <v>0.18</v>
      </c>
      <c r="T36" s="1335">
        <f t="shared" si="4"/>
        <v>0</v>
      </c>
      <c r="U36" s="1335"/>
    </row>
    <row r="37" spans="1:21" s="1326" customFormat="1" ht="63.75" customHeight="1">
      <c r="A37" s="1198">
        <v>10</v>
      </c>
      <c r="B37" s="990">
        <v>7000014955</v>
      </c>
      <c r="C37" s="990">
        <v>370</v>
      </c>
      <c r="D37" s="990">
        <v>140</v>
      </c>
      <c r="E37" s="990">
        <v>40</v>
      </c>
      <c r="F37" s="995" t="s">
        <v>800</v>
      </c>
      <c r="G37" s="990">
        <v>100001224</v>
      </c>
      <c r="H37" s="990">
        <v>995455</v>
      </c>
      <c r="I37" s="1012"/>
      <c r="J37" s="971">
        <v>0.18</v>
      </c>
      <c r="K37" s="1013" t="s">
        <v>606</v>
      </c>
      <c r="L37" s="995" t="s">
        <v>818</v>
      </c>
      <c r="M37" s="990" t="s">
        <v>575</v>
      </c>
      <c r="N37" s="990">
        <v>3</v>
      </c>
      <c r="O37" s="1018"/>
      <c r="P37" s="1014" t="str">
        <f t="shared" si="0"/>
        <v>Included</v>
      </c>
      <c r="Q37" s="1014">
        <f t="shared" si="1"/>
        <v>0</v>
      </c>
      <c r="R37" s="1326">
        <f t="shared" si="2"/>
        <v>0</v>
      </c>
      <c r="S37" s="1326">
        <f t="shared" si="3"/>
        <v>0.18</v>
      </c>
      <c r="T37" s="1335">
        <f t="shared" si="4"/>
        <v>0</v>
      </c>
      <c r="U37" s="1335"/>
    </row>
    <row r="38" spans="1:21" s="1326" customFormat="1" ht="63.75" customHeight="1">
      <c r="A38" s="1198">
        <f t="shared" ref="A38" si="13">A37+1</f>
        <v>11</v>
      </c>
      <c r="B38" s="990">
        <v>7000014955</v>
      </c>
      <c r="C38" s="990">
        <v>370</v>
      </c>
      <c r="D38" s="990">
        <v>140</v>
      </c>
      <c r="E38" s="990">
        <v>50</v>
      </c>
      <c r="F38" s="995" t="s">
        <v>800</v>
      </c>
      <c r="G38" s="990">
        <v>100001225</v>
      </c>
      <c r="H38" s="990">
        <v>995455</v>
      </c>
      <c r="I38" s="1012"/>
      <c r="J38" s="971">
        <v>0.18</v>
      </c>
      <c r="K38" s="1013" t="s">
        <v>606</v>
      </c>
      <c r="L38" s="995" t="s">
        <v>819</v>
      </c>
      <c r="M38" s="990" t="s">
        <v>575</v>
      </c>
      <c r="N38" s="990">
        <v>11</v>
      </c>
      <c r="O38" s="1018"/>
      <c r="P38" s="1014" t="str">
        <f t="shared" si="0"/>
        <v>Included</v>
      </c>
      <c r="Q38" s="1014">
        <f t="shared" si="1"/>
        <v>0</v>
      </c>
      <c r="R38" s="1326">
        <f t="shared" si="2"/>
        <v>0</v>
      </c>
      <c r="S38" s="1326">
        <f t="shared" si="3"/>
        <v>0.18</v>
      </c>
      <c r="T38" s="1335">
        <f t="shared" si="4"/>
        <v>0</v>
      </c>
      <c r="U38" s="1335"/>
    </row>
    <row r="39" spans="1:21" s="1326" customFormat="1" ht="63.75" customHeight="1">
      <c r="A39" s="1198">
        <v>11</v>
      </c>
      <c r="B39" s="990">
        <v>7000014955</v>
      </c>
      <c r="C39" s="990">
        <v>370</v>
      </c>
      <c r="D39" s="990">
        <v>140</v>
      </c>
      <c r="E39" s="990">
        <v>60</v>
      </c>
      <c r="F39" s="995" t="s">
        <v>800</v>
      </c>
      <c r="G39" s="990">
        <v>100001226</v>
      </c>
      <c r="H39" s="990">
        <v>995455</v>
      </c>
      <c r="I39" s="1012"/>
      <c r="J39" s="971">
        <v>0.18</v>
      </c>
      <c r="K39" s="1013" t="s">
        <v>606</v>
      </c>
      <c r="L39" s="995" t="s">
        <v>820</v>
      </c>
      <c r="M39" s="990" t="s">
        <v>575</v>
      </c>
      <c r="N39" s="990">
        <v>3</v>
      </c>
      <c r="O39" s="1018"/>
      <c r="P39" s="1014" t="str">
        <f t="shared" si="0"/>
        <v>Included</v>
      </c>
      <c r="Q39" s="1014">
        <f t="shared" si="1"/>
        <v>0</v>
      </c>
      <c r="R39" s="1326">
        <f t="shared" si="2"/>
        <v>0</v>
      </c>
      <c r="S39" s="1326">
        <f t="shared" si="3"/>
        <v>0.18</v>
      </c>
      <c r="T39" s="1335">
        <f t="shared" si="4"/>
        <v>0</v>
      </c>
      <c r="U39" s="1335"/>
    </row>
    <row r="40" spans="1:21" s="1326" customFormat="1" ht="63.75" customHeight="1">
      <c r="A40" s="1198">
        <f t="shared" ref="A40" si="14">A39+1</f>
        <v>12</v>
      </c>
      <c r="B40" s="990">
        <v>7000014955</v>
      </c>
      <c r="C40" s="990">
        <v>380</v>
      </c>
      <c r="D40" s="990">
        <v>170</v>
      </c>
      <c r="E40" s="990">
        <v>10</v>
      </c>
      <c r="F40" s="995" t="s">
        <v>801</v>
      </c>
      <c r="G40" s="990">
        <v>100002181</v>
      </c>
      <c r="H40" s="990">
        <v>998736</v>
      </c>
      <c r="I40" s="1012"/>
      <c r="J40" s="971">
        <v>0.18</v>
      </c>
      <c r="K40" s="1013" t="s">
        <v>606</v>
      </c>
      <c r="L40" s="995" t="s">
        <v>578</v>
      </c>
      <c r="M40" s="990" t="s">
        <v>579</v>
      </c>
      <c r="N40" s="990">
        <v>1</v>
      </c>
      <c r="O40" s="1018"/>
      <c r="P40" s="1014" t="str">
        <f t="shared" si="0"/>
        <v>Included</v>
      </c>
      <c r="Q40" s="1014">
        <f t="shared" si="1"/>
        <v>0</v>
      </c>
      <c r="R40" s="1326">
        <f t="shared" si="2"/>
        <v>0</v>
      </c>
      <c r="S40" s="1326">
        <f t="shared" si="3"/>
        <v>0.18</v>
      </c>
      <c r="T40" s="1335">
        <f t="shared" si="4"/>
        <v>0</v>
      </c>
      <c r="U40" s="1335"/>
    </row>
    <row r="41" spans="1:21" s="1326" customFormat="1" ht="63.75" customHeight="1">
      <c r="A41" s="1198">
        <v>12</v>
      </c>
      <c r="B41" s="990">
        <v>7000014955</v>
      </c>
      <c r="C41" s="990">
        <v>380</v>
      </c>
      <c r="D41" s="990">
        <v>170</v>
      </c>
      <c r="E41" s="990">
        <v>20</v>
      </c>
      <c r="F41" s="995" t="s">
        <v>801</v>
      </c>
      <c r="G41" s="990">
        <v>100002182</v>
      </c>
      <c r="H41" s="990">
        <v>998736</v>
      </c>
      <c r="I41" s="1012"/>
      <c r="J41" s="971">
        <v>0.18</v>
      </c>
      <c r="K41" s="1013" t="s">
        <v>606</v>
      </c>
      <c r="L41" s="995" t="s">
        <v>580</v>
      </c>
      <c r="M41" s="990" t="s">
        <v>579</v>
      </c>
      <c r="N41" s="990">
        <v>1</v>
      </c>
      <c r="O41" s="1018"/>
      <c r="P41" s="1014" t="str">
        <f t="shared" si="0"/>
        <v>Included</v>
      </c>
      <c r="Q41" s="1014">
        <f t="shared" si="1"/>
        <v>0</v>
      </c>
      <c r="R41" s="1326">
        <f t="shared" si="2"/>
        <v>0</v>
      </c>
      <c r="S41" s="1326">
        <f t="shared" si="3"/>
        <v>0.18</v>
      </c>
      <c r="T41" s="1335">
        <f t="shared" si="4"/>
        <v>0</v>
      </c>
      <c r="U41" s="1335"/>
    </row>
    <row r="42" spans="1:21" s="1326" customFormat="1" ht="86.25" customHeight="1">
      <c r="A42" s="1198">
        <f t="shared" ref="A42" si="15">A41+1</f>
        <v>13</v>
      </c>
      <c r="B42" s="990">
        <v>7000014955</v>
      </c>
      <c r="C42" s="990">
        <v>390</v>
      </c>
      <c r="D42" s="990">
        <v>180</v>
      </c>
      <c r="E42" s="990">
        <v>10</v>
      </c>
      <c r="F42" s="995" t="s">
        <v>802</v>
      </c>
      <c r="G42" s="990">
        <v>100004518</v>
      </c>
      <c r="H42" s="990">
        <v>995433</v>
      </c>
      <c r="I42" s="1012"/>
      <c r="J42" s="971">
        <v>0.18</v>
      </c>
      <c r="K42" s="1013" t="s">
        <v>606</v>
      </c>
      <c r="L42" s="995" t="s">
        <v>609</v>
      </c>
      <c r="M42" s="990" t="s">
        <v>586</v>
      </c>
      <c r="N42" s="990">
        <v>350</v>
      </c>
      <c r="O42" s="1018"/>
      <c r="P42" s="1014" t="str">
        <f t="shared" si="0"/>
        <v>Included</v>
      </c>
      <c r="Q42" s="1014">
        <f t="shared" si="1"/>
        <v>0</v>
      </c>
      <c r="R42" s="1326">
        <f t="shared" si="2"/>
        <v>0</v>
      </c>
      <c r="S42" s="1326">
        <f t="shared" si="3"/>
        <v>0.18</v>
      </c>
      <c r="T42" s="1335">
        <f t="shared" si="4"/>
        <v>0</v>
      </c>
      <c r="U42" s="1335"/>
    </row>
    <row r="43" spans="1:21" s="1326" customFormat="1" ht="63.75" customHeight="1">
      <c r="A43" s="1198">
        <v>13</v>
      </c>
      <c r="B43" s="990">
        <v>7000014955</v>
      </c>
      <c r="C43" s="990">
        <v>390</v>
      </c>
      <c r="D43" s="990">
        <v>180</v>
      </c>
      <c r="E43" s="990">
        <v>20</v>
      </c>
      <c r="F43" s="995" t="s">
        <v>802</v>
      </c>
      <c r="G43" s="990">
        <v>100001325</v>
      </c>
      <c r="H43" s="990">
        <v>995454</v>
      </c>
      <c r="I43" s="1012"/>
      <c r="J43" s="971">
        <v>0.18</v>
      </c>
      <c r="K43" s="1013" t="s">
        <v>606</v>
      </c>
      <c r="L43" s="995" t="s">
        <v>587</v>
      </c>
      <c r="M43" s="990" t="s">
        <v>586</v>
      </c>
      <c r="N43" s="990">
        <v>14</v>
      </c>
      <c r="O43" s="1018"/>
      <c r="P43" s="1014" t="str">
        <f t="shared" si="0"/>
        <v>Included</v>
      </c>
      <c r="Q43" s="1014">
        <f t="shared" si="1"/>
        <v>0</v>
      </c>
      <c r="R43" s="1326">
        <f t="shared" si="2"/>
        <v>0</v>
      </c>
      <c r="S43" s="1326">
        <f t="shared" si="3"/>
        <v>0.18</v>
      </c>
      <c r="T43" s="1335">
        <f t="shared" si="4"/>
        <v>0</v>
      </c>
      <c r="U43" s="1335"/>
    </row>
    <row r="44" spans="1:21" s="1326" customFormat="1" ht="63.75" customHeight="1">
      <c r="A44" s="1198">
        <f t="shared" ref="A44" si="16">A43+1</f>
        <v>14</v>
      </c>
      <c r="B44" s="990">
        <v>7000014955</v>
      </c>
      <c r="C44" s="990">
        <v>390</v>
      </c>
      <c r="D44" s="990">
        <v>180</v>
      </c>
      <c r="E44" s="990">
        <v>30</v>
      </c>
      <c r="F44" s="995" t="s">
        <v>802</v>
      </c>
      <c r="G44" s="990">
        <v>100001754</v>
      </c>
      <c r="H44" s="990">
        <v>995454</v>
      </c>
      <c r="I44" s="1012"/>
      <c r="J44" s="971">
        <v>0.18</v>
      </c>
      <c r="K44" s="1013" t="s">
        <v>606</v>
      </c>
      <c r="L44" s="995" t="s">
        <v>821</v>
      </c>
      <c r="M44" s="990" t="s">
        <v>586</v>
      </c>
      <c r="N44" s="990">
        <v>66</v>
      </c>
      <c r="O44" s="1018"/>
      <c r="P44" s="1014" t="str">
        <f t="shared" si="0"/>
        <v>Included</v>
      </c>
      <c r="Q44" s="1014">
        <f t="shared" si="1"/>
        <v>0</v>
      </c>
      <c r="R44" s="1326">
        <f t="shared" si="2"/>
        <v>0</v>
      </c>
      <c r="S44" s="1326">
        <f t="shared" si="3"/>
        <v>0.18</v>
      </c>
      <c r="T44" s="1335">
        <f t="shared" si="4"/>
        <v>0</v>
      </c>
      <c r="U44" s="1335"/>
    </row>
    <row r="45" spans="1:21" s="1326" customFormat="1" ht="63.75" customHeight="1">
      <c r="A45" s="1198">
        <v>14</v>
      </c>
      <c r="B45" s="990">
        <v>7000014955</v>
      </c>
      <c r="C45" s="990">
        <v>390</v>
      </c>
      <c r="D45" s="990">
        <v>180</v>
      </c>
      <c r="E45" s="990">
        <v>40</v>
      </c>
      <c r="F45" s="995" t="s">
        <v>802</v>
      </c>
      <c r="G45" s="990">
        <v>100001328</v>
      </c>
      <c r="H45" s="990">
        <v>995454</v>
      </c>
      <c r="I45" s="1012"/>
      <c r="J45" s="971">
        <v>0.18</v>
      </c>
      <c r="K45" s="1013" t="s">
        <v>606</v>
      </c>
      <c r="L45" s="995" t="s">
        <v>590</v>
      </c>
      <c r="M45" s="990" t="s">
        <v>586</v>
      </c>
      <c r="N45" s="990">
        <v>230</v>
      </c>
      <c r="O45" s="1018"/>
      <c r="P45" s="1014" t="str">
        <f t="shared" si="0"/>
        <v>Included</v>
      </c>
      <c r="Q45" s="1014">
        <f t="shared" si="1"/>
        <v>0</v>
      </c>
      <c r="R45" s="1326">
        <f t="shared" si="2"/>
        <v>0</v>
      </c>
      <c r="S45" s="1326">
        <f t="shared" si="3"/>
        <v>0.18</v>
      </c>
      <c r="T45" s="1335">
        <f t="shared" si="4"/>
        <v>0</v>
      </c>
      <c r="U45" s="1335"/>
    </row>
    <row r="46" spans="1:21" s="1326" customFormat="1" ht="63.75" customHeight="1">
      <c r="A46" s="1198">
        <f t="shared" ref="A46" si="17">A45+1</f>
        <v>15</v>
      </c>
      <c r="B46" s="990">
        <v>7000014955</v>
      </c>
      <c r="C46" s="990">
        <v>390</v>
      </c>
      <c r="D46" s="990">
        <v>180</v>
      </c>
      <c r="E46" s="990">
        <v>50</v>
      </c>
      <c r="F46" s="995" t="s">
        <v>802</v>
      </c>
      <c r="G46" s="990">
        <v>100001329</v>
      </c>
      <c r="H46" s="990">
        <v>995454</v>
      </c>
      <c r="I46" s="1012"/>
      <c r="J46" s="971">
        <v>0.18</v>
      </c>
      <c r="K46" s="1013" t="s">
        <v>606</v>
      </c>
      <c r="L46" s="995" t="s">
        <v>591</v>
      </c>
      <c r="M46" s="990" t="s">
        <v>582</v>
      </c>
      <c r="N46" s="990">
        <v>5</v>
      </c>
      <c r="O46" s="1018"/>
      <c r="P46" s="1014" t="str">
        <f t="shared" si="0"/>
        <v>Included</v>
      </c>
      <c r="Q46" s="1014">
        <f t="shared" si="1"/>
        <v>0</v>
      </c>
      <c r="R46" s="1326">
        <f t="shared" si="2"/>
        <v>0</v>
      </c>
      <c r="S46" s="1326">
        <f t="shared" si="3"/>
        <v>0.18</v>
      </c>
      <c r="T46" s="1335">
        <f t="shared" si="4"/>
        <v>0</v>
      </c>
      <c r="U46" s="1335"/>
    </row>
    <row r="47" spans="1:21" s="1326" customFormat="1" ht="63.75" customHeight="1">
      <c r="A47" s="1198">
        <v>15</v>
      </c>
      <c r="B47" s="990">
        <v>7000014955</v>
      </c>
      <c r="C47" s="990">
        <v>390</v>
      </c>
      <c r="D47" s="990">
        <v>180</v>
      </c>
      <c r="E47" s="990">
        <v>60</v>
      </c>
      <c r="F47" s="995" t="s">
        <v>802</v>
      </c>
      <c r="G47" s="990">
        <v>100001331</v>
      </c>
      <c r="H47" s="990">
        <v>995455</v>
      </c>
      <c r="I47" s="1012"/>
      <c r="J47" s="971">
        <v>0.18</v>
      </c>
      <c r="K47" s="1013" t="s">
        <v>606</v>
      </c>
      <c r="L47" s="995" t="s">
        <v>592</v>
      </c>
      <c r="M47" s="990" t="s">
        <v>582</v>
      </c>
      <c r="N47" s="990">
        <v>1</v>
      </c>
      <c r="O47" s="1018"/>
      <c r="P47" s="1014" t="str">
        <f t="shared" si="0"/>
        <v>Included</v>
      </c>
      <c r="Q47" s="1014">
        <f t="shared" si="1"/>
        <v>0</v>
      </c>
      <c r="R47" s="1326">
        <f t="shared" si="2"/>
        <v>0</v>
      </c>
      <c r="S47" s="1326">
        <f t="shared" si="3"/>
        <v>0.18</v>
      </c>
      <c r="T47" s="1335">
        <f t="shared" si="4"/>
        <v>0</v>
      </c>
      <c r="U47" s="1335"/>
    </row>
    <row r="48" spans="1:21" s="1326" customFormat="1" ht="63.75" customHeight="1">
      <c r="A48" s="1198">
        <f t="shared" ref="A48" si="18">A47+1</f>
        <v>16</v>
      </c>
      <c r="B48" s="990">
        <v>7000014955</v>
      </c>
      <c r="C48" s="990">
        <v>390</v>
      </c>
      <c r="D48" s="990">
        <v>180</v>
      </c>
      <c r="E48" s="990">
        <v>70</v>
      </c>
      <c r="F48" s="995" t="s">
        <v>802</v>
      </c>
      <c r="G48" s="990">
        <v>100001714</v>
      </c>
      <c r="H48" s="990">
        <v>995428</v>
      </c>
      <c r="I48" s="1012"/>
      <c r="J48" s="971">
        <v>0.18</v>
      </c>
      <c r="K48" s="1013" t="s">
        <v>606</v>
      </c>
      <c r="L48" s="995" t="s">
        <v>593</v>
      </c>
      <c r="M48" s="990" t="s">
        <v>594</v>
      </c>
      <c r="N48" s="990">
        <v>1500</v>
      </c>
      <c r="O48" s="1018"/>
      <c r="P48" s="1014" t="str">
        <f t="shared" si="0"/>
        <v>Included</v>
      </c>
      <c r="Q48" s="1014">
        <f t="shared" si="1"/>
        <v>0</v>
      </c>
      <c r="R48" s="1326">
        <f t="shared" si="2"/>
        <v>0</v>
      </c>
      <c r="S48" s="1326">
        <f t="shared" si="3"/>
        <v>0.18</v>
      </c>
      <c r="T48" s="1335">
        <f t="shared" si="4"/>
        <v>0</v>
      </c>
      <c r="U48" s="1335"/>
    </row>
    <row r="49" spans="1:21" s="1326" customFormat="1" ht="63.75" customHeight="1">
      <c r="A49" s="1198">
        <v>16</v>
      </c>
      <c r="B49" s="990">
        <v>7000014955</v>
      </c>
      <c r="C49" s="990">
        <v>390</v>
      </c>
      <c r="D49" s="990">
        <v>180</v>
      </c>
      <c r="E49" s="990">
        <v>80</v>
      </c>
      <c r="F49" s="995" t="s">
        <v>802</v>
      </c>
      <c r="G49" s="990">
        <v>100001713</v>
      </c>
      <c r="H49" s="990">
        <v>995424</v>
      </c>
      <c r="I49" s="1012"/>
      <c r="J49" s="971">
        <v>0.18</v>
      </c>
      <c r="K49" s="1013" t="s">
        <v>606</v>
      </c>
      <c r="L49" s="995" t="s">
        <v>595</v>
      </c>
      <c r="M49" s="990" t="s">
        <v>594</v>
      </c>
      <c r="N49" s="990">
        <v>3000</v>
      </c>
      <c r="O49" s="1018"/>
      <c r="P49" s="1014" t="str">
        <f t="shared" si="0"/>
        <v>Included</v>
      </c>
      <c r="Q49" s="1014">
        <f t="shared" si="1"/>
        <v>0</v>
      </c>
      <c r="R49" s="1326">
        <f t="shared" si="2"/>
        <v>0</v>
      </c>
      <c r="S49" s="1326">
        <f t="shared" si="3"/>
        <v>0.18</v>
      </c>
      <c r="T49" s="1335">
        <f t="shared" si="4"/>
        <v>0</v>
      </c>
      <c r="U49" s="1335"/>
    </row>
    <row r="50" spans="1:21" s="1326" customFormat="1" ht="63.75" customHeight="1">
      <c r="A50" s="1198">
        <f t="shared" ref="A50" si="19">A49+1</f>
        <v>17</v>
      </c>
      <c r="B50" s="990">
        <v>7000014955</v>
      </c>
      <c r="C50" s="990">
        <v>390</v>
      </c>
      <c r="D50" s="990">
        <v>180</v>
      </c>
      <c r="E50" s="990">
        <v>90</v>
      </c>
      <c r="F50" s="995" t="s">
        <v>802</v>
      </c>
      <c r="G50" s="990">
        <v>100001712</v>
      </c>
      <c r="H50" s="990">
        <v>995428</v>
      </c>
      <c r="I50" s="1012"/>
      <c r="J50" s="971">
        <v>0.18</v>
      </c>
      <c r="K50" s="1013" t="s">
        <v>606</v>
      </c>
      <c r="L50" s="995" t="s">
        <v>822</v>
      </c>
      <c r="M50" s="990" t="s">
        <v>594</v>
      </c>
      <c r="N50" s="990">
        <v>1500</v>
      </c>
      <c r="O50" s="1018"/>
      <c r="P50" s="1014" t="str">
        <f t="shared" si="0"/>
        <v>Included</v>
      </c>
      <c r="Q50" s="1014">
        <f t="shared" si="1"/>
        <v>0</v>
      </c>
      <c r="R50" s="1326">
        <f t="shared" si="2"/>
        <v>0</v>
      </c>
      <c r="S50" s="1326">
        <f t="shared" si="3"/>
        <v>0.18</v>
      </c>
      <c r="T50" s="1335">
        <f t="shared" si="4"/>
        <v>0</v>
      </c>
      <c r="U50" s="1335"/>
    </row>
    <row r="51" spans="1:21" s="1326" customFormat="1" ht="63.75" customHeight="1">
      <c r="A51" s="1198">
        <v>17</v>
      </c>
      <c r="B51" s="990">
        <v>7000014955</v>
      </c>
      <c r="C51" s="990">
        <v>400</v>
      </c>
      <c r="D51" s="990">
        <v>190</v>
      </c>
      <c r="E51" s="990">
        <v>10</v>
      </c>
      <c r="F51" s="995" t="s">
        <v>648</v>
      </c>
      <c r="G51" s="990">
        <v>100001674</v>
      </c>
      <c r="H51" s="990">
        <v>995455</v>
      </c>
      <c r="I51" s="1012"/>
      <c r="J51" s="971">
        <v>0.18</v>
      </c>
      <c r="K51" s="1013" t="s">
        <v>606</v>
      </c>
      <c r="L51" s="995" t="s">
        <v>597</v>
      </c>
      <c r="M51" s="990" t="s">
        <v>575</v>
      </c>
      <c r="N51" s="990">
        <v>188</v>
      </c>
      <c r="O51" s="1018"/>
      <c r="P51" s="1014" t="str">
        <f t="shared" si="0"/>
        <v>Included</v>
      </c>
      <c r="Q51" s="1014">
        <f t="shared" si="1"/>
        <v>0</v>
      </c>
      <c r="R51" s="1326">
        <f t="shared" si="2"/>
        <v>0</v>
      </c>
      <c r="S51" s="1326">
        <f t="shared" si="3"/>
        <v>0.18</v>
      </c>
      <c r="T51" s="1335">
        <f t="shared" si="4"/>
        <v>0</v>
      </c>
      <c r="U51" s="1335"/>
    </row>
    <row r="52" spans="1:21" s="1326" customFormat="1" ht="63.75" customHeight="1">
      <c r="A52" s="1198">
        <f t="shared" ref="A52" si="20">A51+1</f>
        <v>18</v>
      </c>
      <c r="B52" s="990">
        <v>7000014955</v>
      </c>
      <c r="C52" s="990">
        <v>420</v>
      </c>
      <c r="D52" s="990">
        <v>240</v>
      </c>
      <c r="E52" s="990">
        <v>10</v>
      </c>
      <c r="F52" s="995" t="s">
        <v>803</v>
      </c>
      <c r="G52" s="990">
        <v>100001024</v>
      </c>
      <c r="H52" s="990">
        <v>998731</v>
      </c>
      <c r="I52" s="1012"/>
      <c r="J52" s="971">
        <v>0.18</v>
      </c>
      <c r="K52" s="1013" t="s">
        <v>606</v>
      </c>
      <c r="L52" s="995" t="s">
        <v>601</v>
      </c>
      <c r="M52" s="990" t="s">
        <v>575</v>
      </c>
      <c r="N52" s="990">
        <v>1</v>
      </c>
      <c r="O52" s="1018"/>
      <c r="P52" s="1014" t="str">
        <f t="shared" si="0"/>
        <v>Included</v>
      </c>
      <c r="Q52" s="1014">
        <f t="shared" si="1"/>
        <v>0</v>
      </c>
      <c r="R52" s="1326">
        <f t="shared" si="2"/>
        <v>0</v>
      </c>
      <c r="S52" s="1326">
        <f t="shared" si="3"/>
        <v>0.18</v>
      </c>
      <c r="T52" s="1335">
        <f t="shared" si="4"/>
        <v>0</v>
      </c>
      <c r="U52" s="1335"/>
    </row>
    <row r="53" spans="1:21" s="1326" customFormat="1" ht="63.75" customHeight="1">
      <c r="A53" s="1198">
        <v>18</v>
      </c>
      <c r="B53" s="990">
        <v>7000014955</v>
      </c>
      <c r="C53" s="990">
        <v>420</v>
      </c>
      <c r="D53" s="990">
        <v>240</v>
      </c>
      <c r="E53" s="990">
        <v>20</v>
      </c>
      <c r="F53" s="995" t="s">
        <v>803</v>
      </c>
      <c r="G53" s="990">
        <v>100004926</v>
      </c>
      <c r="H53" s="990">
        <v>998731</v>
      </c>
      <c r="I53" s="1012"/>
      <c r="J53" s="971">
        <v>0.18</v>
      </c>
      <c r="K53" s="1013" t="s">
        <v>606</v>
      </c>
      <c r="L53" s="995" t="s">
        <v>823</v>
      </c>
      <c r="M53" s="990" t="s">
        <v>575</v>
      </c>
      <c r="N53" s="990">
        <v>6</v>
      </c>
      <c r="O53" s="1018"/>
      <c r="P53" s="1014" t="str">
        <f t="shared" si="0"/>
        <v>Included</v>
      </c>
      <c r="Q53" s="1014">
        <f t="shared" si="1"/>
        <v>0</v>
      </c>
      <c r="R53" s="1326">
        <f t="shared" si="2"/>
        <v>0</v>
      </c>
      <c r="S53" s="1326">
        <f t="shared" si="3"/>
        <v>0.18</v>
      </c>
      <c r="T53" s="1335">
        <f t="shared" si="4"/>
        <v>0</v>
      </c>
      <c r="U53" s="1335"/>
    </row>
    <row r="54" spans="1:21" s="1326" customFormat="1" ht="38.25" customHeight="1">
      <c r="A54" s="1372" t="s">
        <v>790</v>
      </c>
      <c r="B54" s="1235" t="s">
        <v>659</v>
      </c>
      <c r="C54" s="1236"/>
      <c r="D54" s="1236"/>
      <c r="E54" s="1236"/>
      <c r="F54" s="1247"/>
      <c r="G54" s="1236"/>
      <c r="H54" s="1236"/>
      <c r="I54" s="1373"/>
      <c r="J54" s="1373"/>
      <c r="K54" s="1373"/>
      <c r="L54" s="1373"/>
      <c r="M54" s="1373"/>
      <c r="N54" s="1373"/>
      <c r="O54" s="1373"/>
      <c r="P54" s="1377"/>
      <c r="Q54" s="1377"/>
      <c r="R54" s="1326">
        <f t="shared" si="2"/>
        <v>0</v>
      </c>
      <c r="S54" s="1326">
        <f t="shared" si="3"/>
        <v>0</v>
      </c>
      <c r="T54" s="1335">
        <f t="shared" si="4"/>
        <v>0</v>
      </c>
      <c r="U54" s="1335"/>
    </row>
    <row r="55" spans="1:21" s="1326" customFormat="1" ht="63.75" customHeight="1">
      <c r="A55" s="1198">
        <v>1</v>
      </c>
      <c r="B55" s="990">
        <v>7000014954</v>
      </c>
      <c r="C55" s="990">
        <v>50</v>
      </c>
      <c r="D55" s="990">
        <v>1030</v>
      </c>
      <c r="E55" s="990">
        <v>10</v>
      </c>
      <c r="F55" s="995" t="s">
        <v>660</v>
      </c>
      <c r="G55" s="990">
        <v>100000015</v>
      </c>
      <c r="H55" s="990">
        <v>998736</v>
      </c>
      <c r="I55" s="1012"/>
      <c r="J55" s="971">
        <v>0.18</v>
      </c>
      <c r="K55" s="1013" t="s">
        <v>606</v>
      </c>
      <c r="L55" s="995" t="s">
        <v>824</v>
      </c>
      <c r="M55" s="990" t="s">
        <v>575</v>
      </c>
      <c r="N55" s="990">
        <v>1</v>
      </c>
      <c r="O55" s="1018"/>
      <c r="P55" s="1014" t="str">
        <f t="shared" si="0"/>
        <v>Included</v>
      </c>
      <c r="Q55" s="1014">
        <f t="shared" si="1"/>
        <v>0</v>
      </c>
      <c r="R55" s="1326">
        <f t="shared" si="2"/>
        <v>0</v>
      </c>
      <c r="S55" s="1326">
        <f t="shared" si="3"/>
        <v>0.18</v>
      </c>
      <c r="T55" s="1335">
        <f t="shared" si="4"/>
        <v>0</v>
      </c>
      <c r="U55" s="1335"/>
    </row>
    <row r="56" spans="1:21" s="1326" customFormat="1" ht="48.75" customHeight="1">
      <c r="A56" s="1198">
        <v>2</v>
      </c>
      <c r="B56" s="990">
        <v>7000014954</v>
      </c>
      <c r="C56" s="990">
        <v>50</v>
      </c>
      <c r="D56" s="990">
        <v>1030</v>
      </c>
      <c r="E56" s="990">
        <v>20</v>
      </c>
      <c r="F56" s="995" t="s">
        <v>660</v>
      </c>
      <c r="G56" s="990">
        <v>100001910</v>
      </c>
      <c r="H56" s="990">
        <v>998736</v>
      </c>
      <c r="I56" s="1012"/>
      <c r="J56" s="971">
        <v>0.18</v>
      </c>
      <c r="K56" s="1013" t="s">
        <v>606</v>
      </c>
      <c r="L56" s="995" t="s">
        <v>742</v>
      </c>
      <c r="M56" s="990" t="s">
        <v>576</v>
      </c>
      <c r="N56" s="990">
        <v>1</v>
      </c>
      <c r="O56" s="1018"/>
      <c r="P56" s="1014" t="str">
        <f t="shared" si="0"/>
        <v>Included</v>
      </c>
      <c r="Q56" s="1014">
        <f t="shared" si="1"/>
        <v>0</v>
      </c>
      <c r="R56" s="1326">
        <f t="shared" si="2"/>
        <v>0</v>
      </c>
      <c r="S56" s="1326">
        <f t="shared" si="3"/>
        <v>0.18</v>
      </c>
      <c r="T56" s="1335">
        <f t="shared" si="4"/>
        <v>0</v>
      </c>
      <c r="U56" s="1335"/>
    </row>
    <row r="57" spans="1:21" s="1326" customFormat="1" ht="50.25" customHeight="1">
      <c r="A57" s="1198">
        <v>3</v>
      </c>
      <c r="B57" s="990">
        <v>7000014954</v>
      </c>
      <c r="C57" s="990">
        <v>50</v>
      </c>
      <c r="D57" s="990">
        <v>1030</v>
      </c>
      <c r="E57" s="990">
        <v>30</v>
      </c>
      <c r="F57" s="995" t="s">
        <v>660</v>
      </c>
      <c r="G57" s="990">
        <v>100002238</v>
      </c>
      <c r="H57" s="990">
        <v>998736</v>
      </c>
      <c r="I57" s="1012"/>
      <c r="J57" s="971">
        <v>0.18</v>
      </c>
      <c r="K57" s="1013" t="s">
        <v>606</v>
      </c>
      <c r="L57" s="995" t="s">
        <v>825</v>
      </c>
      <c r="M57" s="990" t="s">
        <v>576</v>
      </c>
      <c r="N57" s="990">
        <v>1</v>
      </c>
      <c r="O57" s="1018"/>
      <c r="P57" s="1014" t="str">
        <f t="shared" si="0"/>
        <v>Included</v>
      </c>
      <c r="Q57" s="1014">
        <f t="shared" si="1"/>
        <v>0</v>
      </c>
      <c r="R57" s="1326">
        <f t="shared" si="2"/>
        <v>0</v>
      </c>
      <c r="S57" s="1326">
        <f t="shared" si="3"/>
        <v>0.18</v>
      </c>
      <c r="T57" s="1335">
        <f t="shared" si="4"/>
        <v>0</v>
      </c>
      <c r="U57" s="1335"/>
    </row>
    <row r="58" spans="1:21" s="1326" customFormat="1" ht="45.75" customHeight="1">
      <c r="A58" s="1372" t="s">
        <v>791</v>
      </c>
      <c r="B58" s="1235" t="s">
        <v>662</v>
      </c>
      <c r="C58" s="1236"/>
      <c r="D58" s="1236"/>
      <c r="E58" s="1236"/>
      <c r="F58" s="1247"/>
      <c r="G58" s="1236"/>
      <c r="H58" s="1236"/>
      <c r="I58" s="1373"/>
      <c r="J58" s="1374"/>
      <c r="K58" s="1375"/>
      <c r="L58" s="1247"/>
      <c r="M58" s="1236"/>
      <c r="N58" s="1236"/>
      <c r="O58" s="1376"/>
      <c r="P58" s="1377"/>
      <c r="Q58" s="1377"/>
      <c r="R58" s="1326">
        <f t="shared" si="2"/>
        <v>0</v>
      </c>
      <c r="S58" s="1326">
        <f t="shared" si="3"/>
        <v>0</v>
      </c>
      <c r="T58" s="1335">
        <f t="shared" si="4"/>
        <v>0</v>
      </c>
      <c r="U58" s="1335"/>
    </row>
    <row r="59" spans="1:21" s="1326" customFormat="1" ht="45.75" customHeight="1">
      <c r="A59" s="1198">
        <v>1</v>
      </c>
      <c r="B59" s="990">
        <v>7000014954</v>
      </c>
      <c r="C59" s="990">
        <v>420</v>
      </c>
      <c r="D59" s="990">
        <v>1260</v>
      </c>
      <c r="E59" s="990">
        <v>10</v>
      </c>
      <c r="F59" s="995" t="s">
        <v>804</v>
      </c>
      <c r="G59" s="990">
        <v>100000428</v>
      </c>
      <c r="H59" s="990">
        <v>998736</v>
      </c>
      <c r="I59" s="1012"/>
      <c r="J59" s="971">
        <v>0.18</v>
      </c>
      <c r="K59" s="1013" t="s">
        <v>606</v>
      </c>
      <c r="L59" s="995" t="s">
        <v>826</v>
      </c>
      <c r="M59" s="990" t="s">
        <v>577</v>
      </c>
      <c r="N59" s="990">
        <v>1800</v>
      </c>
      <c r="O59" s="1018"/>
      <c r="P59" s="1014" t="str">
        <f t="shared" si="0"/>
        <v>Included</v>
      </c>
      <c r="Q59" s="1014">
        <f t="shared" si="1"/>
        <v>0</v>
      </c>
      <c r="R59" s="1326">
        <f t="shared" si="2"/>
        <v>0</v>
      </c>
      <c r="S59" s="1326">
        <f t="shared" si="3"/>
        <v>0.18</v>
      </c>
      <c r="T59" s="1335">
        <f t="shared" si="4"/>
        <v>0</v>
      </c>
      <c r="U59" s="1335"/>
    </row>
    <row r="60" spans="1:21" s="1326" customFormat="1" ht="45.75" customHeight="1">
      <c r="A60" s="1198">
        <v>2</v>
      </c>
      <c r="B60" s="990">
        <v>7000014954</v>
      </c>
      <c r="C60" s="990">
        <v>420</v>
      </c>
      <c r="D60" s="990">
        <v>1260</v>
      </c>
      <c r="E60" s="990">
        <v>20</v>
      </c>
      <c r="F60" s="995" t="s">
        <v>804</v>
      </c>
      <c r="G60" s="990">
        <v>100003589</v>
      </c>
      <c r="H60" s="990">
        <v>998736</v>
      </c>
      <c r="I60" s="1012"/>
      <c r="J60" s="971">
        <v>0.18</v>
      </c>
      <c r="K60" s="1013" t="s">
        <v>606</v>
      </c>
      <c r="L60" s="995" t="s">
        <v>827</v>
      </c>
      <c r="M60" s="990" t="s">
        <v>576</v>
      </c>
      <c r="N60" s="990">
        <v>6</v>
      </c>
      <c r="O60" s="1018"/>
      <c r="P60" s="1014" t="str">
        <f t="shared" si="0"/>
        <v>Included</v>
      </c>
      <c r="Q60" s="1014">
        <f t="shared" si="1"/>
        <v>0</v>
      </c>
      <c r="R60" s="1326">
        <f t="shared" si="2"/>
        <v>0</v>
      </c>
      <c r="S60" s="1326">
        <f t="shared" si="3"/>
        <v>0.18</v>
      </c>
      <c r="T60" s="1335">
        <f t="shared" si="4"/>
        <v>0</v>
      </c>
      <c r="U60" s="1335"/>
    </row>
    <row r="61" spans="1:21" s="1326" customFormat="1" ht="55.5" customHeight="1">
      <c r="A61" s="1198">
        <v>3</v>
      </c>
      <c r="B61" s="990">
        <v>7000014954</v>
      </c>
      <c r="C61" s="990">
        <v>430</v>
      </c>
      <c r="D61" s="990">
        <v>1261</v>
      </c>
      <c r="E61" s="990">
        <v>10</v>
      </c>
      <c r="F61" s="995" t="s">
        <v>805</v>
      </c>
      <c r="G61" s="990">
        <v>100007282</v>
      </c>
      <c r="H61" s="990">
        <v>998736</v>
      </c>
      <c r="I61" s="1012"/>
      <c r="J61" s="971">
        <v>0.18</v>
      </c>
      <c r="K61" s="1013" t="s">
        <v>606</v>
      </c>
      <c r="L61" s="995" t="s">
        <v>828</v>
      </c>
      <c r="M61" s="990" t="s">
        <v>575</v>
      </c>
      <c r="N61" s="990">
        <v>1</v>
      </c>
      <c r="O61" s="1018"/>
      <c r="P61" s="1014" t="str">
        <f t="shared" si="0"/>
        <v>Included</v>
      </c>
      <c r="Q61" s="1014">
        <f t="shared" si="1"/>
        <v>0</v>
      </c>
      <c r="R61" s="1326">
        <f t="shared" si="2"/>
        <v>0</v>
      </c>
      <c r="S61" s="1326">
        <f t="shared" si="3"/>
        <v>0.18</v>
      </c>
      <c r="T61" s="1335">
        <f t="shared" si="4"/>
        <v>0</v>
      </c>
      <c r="U61" s="1335"/>
    </row>
    <row r="62" spans="1:21" s="1326" customFormat="1" ht="55.5" customHeight="1">
      <c r="A62" s="1198">
        <v>4</v>
      </c>
      <c r="B62" s="990">
        <v>7000014954</v>
      </c>
      <c r="C62" s="990">
        <v>440</v>
      </c>
      <c r="D62" s="990">
        <v>1320</v>
      </c>
      <c r="E62" s="990">
        <v>10</v>
      </c>
      <c r="F62" s="995" t="s">
        <v>665</v>
      </c>
      <c r="G62" s="990">
        <v>100001898</v>
      </c>
      <c r="H62" s="990">
        <v>998736</v>
      </c>
      <c r="I62" s="1012"/>
      <c r="J62" s="971">
        <v>0.18</v>
      </c>
      <c r="K62" s="1013" t="s">
        <v>606</v>
      </c>
      <c r="L62" s="995" t="s">
        <v>829</v>
      </c>
      <c r="M62" s="990" t="s">
        <v>575</v>
      </c>
      <c r="N62" s="990">
        <v>2</v>
      </c>
      <c r="O62" s="1018"/>
      <c r="P62" s="1014" t="str">
        <f t="shared" si="0"/>
        <v>Included</v>
      </c>
      <c r="Q62" s="1014">
        <f t="shared" si="1"/>
        <v>0</v>
      </c>
      <c r="R62" s="1326">
        <f t="shared" si="2"/>
        <v>0</v>
      </c>
      <c r="S62" s="1326">
        <f t="shared" si="3"/>
        <v>0.18</v>
      </c>
      <c r="T62" s="1335">
        <f t="shared" si="4"/>
        <v>0</v>
      </c>
      <c r="U62" s="1335"/>
    </row>
    <row r="63" spans="1:21" s="1326" customFormat="1" ht="45.75" customHeight="1">
      <c r="A63" s="1198">
        <v>5</v>
      </c>
      <c r="B63" s="990">
        <v>7000014954</v>
      </c>
      <c r="C63" s="990">
        <v>440</v>
      </c>
      <c r="D63" s="990">
        <v>1320</v>
      </c>
      <c r="E63" s="990">
        <v>20</v>
      </c>
      <c r="F63" s="995" t="s">
        <v>665</v>
      </c>
      <c r="G63" s="990">
        <v>100000270</v>
      </c>
      <c r="H63" s="990">
        <v>998736</v>
      </c>
      <c r="I63" s="1012"/>
      <c r="J63" s="971">
        <v>0.18</v>
      </c>
      <c r="K63" s="1013" t="s">
        <v>606</v>
      </c>
      <c r="L63" s="995" t="s">
        <v>749</v>
      </c>
      <c r="M63" s="990" t="s">
        <v>575</v>
      </c>
      <c r="N63" s="990">
        <v>6</v>
      </c>
      <c r="O63" s="1018"/>
      <c r="P63" s="1014" t="str">
        <f t="shared" si="0"/>
        <v>Included</v>
      </c>
      <c r="Q63" s="1014">
        <f t="shared" si="1"/>
        <v>0</v>
      </c>
      <c r="R63" s="1326">
        <f t="shared" si="2"/>
        <v>0</v>
      </c>
      <c r="S63" s="1326">
        <f t="shared" si="3"/>
        <v>0.18</v>
      </c>
      <c r="T63" s="1335">
        <f t="shared" si="4"/>
        <v>0</v>
      </c>
      <c r="U63" s="1335"/>
    </row>
    <row r="64" spans="1:21" s="1326" customFormat="1" ht="45.75" customHeight="1">
      <c r="A64" s="1198">
        <v>6</v>
      </c>
      <c r="B64" s="990">
        <v>7000014954</v>
      </c>
      <c r="C64" s="990">
        <v>440</v>
      </c>
      <c r="D64" s="990">
        <v>1320</v>
      </c>
      <c r="E64" s="990">
        <v>30</v>
      </c>
      <c r="F64" s="995" t="s">
        <v>665</v>
      </c>
      <c r="G64" s="990">
        <v>100000307</v>
      </c>
      <c r="H64" s="990">
        <v>998736</v>
      </c>
      <c r="I64" s="1012"/>
      <c r="J64" s="971">
        <v>0.18</v>
      </c>
      <c r="K64" s="1013" t="s">
        <v>606</v>
      </c>
      <c r="L64" s="995" t="s">
        <v>750</v>
      </c>
      <c r="M64" s="990" t="s">
        <v>575</v>
      </c>
      <c r="N64" s="990">
        <v>6</v>
      </c>
      <c r="O64" s="1018"/>
      <c r="P64" s="1014" t="str">
        <f t="shared" si="0"/>
        <v>Included</v>
      </c>
      <c r="Q64" s="1014">
        <f t="shared" si="1"/>
        <v>0</v>
      </c>
      <c r="R64" s="1326">
        <f t="shared" si="2"/>
        <v>0</v>
      </c>
      <c r="S64" s="1326">
        <f t="shared" si="3"/>
        <v>0.18</v>
      </c>
      <c r="T64" s="1335">
        <f t="shared" si="4"/>
        <v>0</v>
      </c>
      <c r="U64" s="1335"/>
    </row>
    <row r="65" spans="1:21" s="1326" customFormat="1" ht="45.75" customHeight="1">
      <c r="A65" s="1198">
        <v>7</v>
      </c>
      <c r="B65" s="990">
        <v>7000014954</v>
      </c>
      <c r="C65" s="990">
        <v>440</v>
      </c>
      <c r="D65" s="990">
        <v>1320</v>
      </c>
      <c r="E65" s="990">
        <v>40</v>
      </c>
      <c r="F65" s="995" t="s">
        <v>665</v>
      </c>
      <c r="G65" s="990">
        <v>100000328</v>
      </c>
      <c r="H65" s="990">
        <v>998736</v>
      </c>
      <c r="I65" s="1012"/>
      <c r="J65" s="971">
        <v>0.18</v>
      </c>
      <c r="K65" s="1013" t="s">
        <v>606</v>
      </c>
      <c r="L65" s="995" t="s">
        <v>614</v>
      </c>
      <c r="M65" s="990" t="s">
        <v>575</v>
      </c>
      <c r="N65" s="990">
        <v>3</v>
      </c>
      <c r="O65" s="1018"/>
      <c r="P65" s="1014" t="str">
        <f t="shared" si="0"/>
        <v>Included</v>
      </c>
      <c r="Q65" s="1014">
        <f t="shared" si="1"/>
        <v>0</v>
      </c>
      <c r="R65" s="1326">
        <f t="shared" si="2"/>
        <v>0</v>
      </c>
      <c r="S65" s="1326">
        <f t="shared" si="3"/>
        <v>0.18</v>
      </c>
      <c r="T65" s="1335">
        <f t="shared" si="4"/>
        <v>0</v>
      </c>
      <c r="U65" s="1335"/>
    </row>
    <row r="66" spans="1:21" s="1326" customFormat="1" ht="45.75" customHeight="1">
      <c r="A66" s="1198">
        <v>8</v>
      </c>
      <c r="B66" s="990">
        <v>7000014954</v>
      </c>
      <c r="C66" s="990">
        <v>440</v>
      </c>
      <c r="D66" s="990">
        <v>1320</v>
      </c>
      <c r="E66" s="990">
        <v>50</v>
      </c>
      <c r="F66" s="995" t="s">
        <v>665</v>
      </c>
      <c r="G66" s="990">
        <v>100005443</v>
      </c>
      <c r="H66" s="990">
        <v>998734</v>
      </c>
      <c r="I66" s="1012"/>
      <c r="J66" s="971">
        <v>0.18</v>
      </c>
      <c r="K66" s="1013" t="s">
        <v>606</v>
      </c>
      <c r="L66" s="995" t="s">
        <v>830</v>
      </c>
      <c r="M66" s="990" t="s">
        <v>575</v>
      </c>
      <c r="N66" s="990">
        <v>10</v>
      </c>
      <c r="O66" s="1018"/>
      <c r="P66" s="1014" t="str">
        <f t="shared" si="0"/>
        <v>Included</v>
      </c>
      <c r="Q66" s="1014">
        <f t="shared" si="1"/>
        <v>0</v>
      </c>
      <c r="R66" s="1326">
        <f t="shared" si="2"/>
        <v>0</v>
      </c>
      <c r="S66" s="1326">
        <f t="shared" si="3"/>
        <v>0.18</v>
      </c>
      <c r="T66" s="1335">
        <f t="shared" si="4"/>
        <v>0</v>
      </c>
      <c r="U66" s="1335"/>
    </row>
    <row r="67" spans="1:21" s="1326" customFormat="1" ht="45.75" customHeight="1">
      <c r="A67" s="1198">
        <v>9</v>
      </c>
      <c r="B67" s="990">
        <v>7000014954</v>
      </c>
      <c r="C67" s="990">
        <v>450</v>
      </c>
      <c r="D67" s="990">
        <v>1350</v>
      </c>
      <c r="E67" s="990">
        <v>10</v>
      </c>
      <c r="F67" s="995" t="s">
        <v>666</v>
      </c>
      <c r="G67" s="990">
        <v>100001907</v>
      </c>
      <c r="H67" s="990">
        <v>998736</v>
      </c>
      <c r="I67" s="1012"/>
      <c r="J67" s="971">
        <v>0.18</v>
      </c>
      <c r="K67" s="1013" t="s">
        <v>606</v>
      </c>
      <c r="L67" s="995" t="s">
        <v>810</v>
      </c>
      <c r="M67" s="990" t="s">
        <v>575</v>
      </c>
      <c r="N67" s="990">
        <v>13</v>
      </c>
      <c r="O67" s="1018"/>
      <c r="P67" s="1014" t="str">
        <f t="shared" si="0"/>
        <v>Included</v>
      </c>
      <c r="Q67" s="1014">
        <f t="shared" si="1"/>
        <v>0</v>
      </c>
      <c r="R67" s="1326">
        <f t="shared" si="2"/>
        <v>0</v>
      </c>
      <c r="S67" s="1326">
        <f t="shared" si="3"/>
        <v>0.18</v>
      </c>
      <c r="T67" s="1335">
        <f t="shared" si="4"/>
        <v>0</v>
      </c>
      <c r="U67" s="1335"/>
    </row>
    <row r="68" spans="1:21" s="1326" customFormat="1" ht="45.75" customHeight="1">
      <c r="A68" s="1198">
        <v>10</v>
      </c>
      <c r="B68" s="990">
        <v>7000014954</v>
      </c>
      <c r="C68" s="990">
        <v>460</v>
      </c>
      <c r="D68" s="990">
        <v>1410</v>
      </c>
      <c r="E68" s="990">
        <v>10</v>
      </c>
      <c r="F68" s="995" t="s">
        <v>667</v>
      </c>
      <c r="G68" s="990">
        <v>100000335</v>
      </c>
      <c r="H68" s="990">
        <v>998731</v>
      </c>
      <c r="I68" s="1012"/>
      <c r="J68" s="971">
        <v>0.18</v>
      </c>
      <c r="K68" s="1013" t="s">
        <v>606</v>
      </c>
      <c r="L68" s="995" t="s">
        <v>635</v>
      </c>
      <c r="M68" s="990" t="s">
        <v>576</v>
      </c>
      <c r="N68" s="990">
        <v>1</v>
      </c>
      <c r="O68" s="1018"/>
      <c r="P68" s="1014" t="str">
        <f t="shared" si="0"/>
        <v>Included</v>
      </c>
      <c r="Q68" s="1014">
        <f t="shared" si="1"/>
        <v>0</v>
      </c>
      <c r="R68" s="1326">
        <f t="shared" si="2"/>
        <v>0</v>
      </c>
      <c r="S68" s="1326">
        <f t="shared" si="3"/>
        <v>0.18</v>
      </c>
      <c r="T68" s="1335">
        <f t="shared" si="4"/>
        <v>0</v>
      </c>
      <c r="U68" s="1335"/>
    </row>
    <row r="69" spans="1:21" s="1326" customFormat="1" ht="45.75" customHeight="1">
      <c r="A69" s="1198">
        <v>11</v>
      </c>
      <c r="B69" s="990">
        <v>7000014954</v>
      </c>
      <c r="C69" s="990">
        <v>460</v>
      </c>
      <c r="D69" s="990">
        <v>1410</v>
      </c>
      <c r="E69" s="990">
        <v>20</v>
      </c>
      <c r="F69" s="995" t="s">
        <v>667</v>
      </c>
      <c r="G69" s="990">
        <v>100000330</v>
      </c>
      <c r="H69" s="990">
        <v>998731</v>
      </c>
      <c r="I69" s="1012"/>
      <c r="J69" s="971">
        <v>0.18</v>
      </c>
      <c r="K69" s="1013" t="s">
        <v>606</v>
      </c>
      <c r="L69" s="995" t="s">
        <v>831</v>
      </c>
      <c r="M69" s="990" t="s">
        <v>576</v>
      </c>
      <c r="N69" s="990">
        <v>1</v>
      </c>
      <c r="O69" s="1018"/>
      <c r="P69" s="1014" t="str">
        <f t="shared" si="0"/>
        <v>Included</v>
      </c>
      <c r="Q69" s="1014">
        <f t="shared" si="1"/>
        <v>0</v>
      </c>
      <c r="R69" s="1326">
        <f t="shared" si="2"/>
        <v>0</v>
      </c>
      <c r="S69" s="1326">
        <f t="shared" si="3"/>
        <v>0.18</v>
      </c>
      <c r="T69" s="1335">
        <f t="shared" si="4"/>
        <v>0</v>
      </c>
      <c r="U69" s="1335"/>
    </row>
    <row r="70" spans="1:21" s="1326" customFormat="1" ht="66.75" customHeight="1">
      <c r="A70" s="1198">
        <v>12</v>
      </c>
      <c r="B70" s="990">
        <v>7000014954</v>
      </c>
      <c r="C70" s="990">
        <v>470</v>
      </c>
      <c r="D70" s="990">
        <v>1421</v>
      </c>
      <c r="E70" s="990">
        <v>10</v>
      </c>
      <c r="F70" s="995" t="s">
        <v>668</v>
      </c>
      <c r="G70" s="990">
        <v>100017127</v>
      </c>
      <c r="H70" s="990">
        <v>998731</v>
      </c>
      <c r="I70" s="1012"/>
      <c r="J70" s="971">
        <v>0.18</v>
      </c>
      <c r="K70" s="1013" t="s">
        <v>606</v>
      </c>
      <c r="L70" s="995" t="s">
        <v>832</v>
      </c>
      <c r="M70" s="990" t="s">
        <v>575</v>
      </c>
      <c r="N70" s="990">
        <v>6</v>
      </c>
      <c r="O70" s="1018"/>
      <c r="P70" s="1014" t="str">
        <f t="shared" si="0"/>
        <v>Included</v>
      </c>
      <c r="Q70" s="1014">
        <f t="shared" si="1"/>
        <v>0</v>
      </c>
      <c r="R70" s="1326">
        <f t="shared" si="2"/>
        <v>0</v>
      </c>
      <c r="S70" s="1326">
        <f t="shared" si="3"/>
        <v>0.18</v>
      </c>
      <c r="T70" s="1335">
        <f t="shared" si="4"/>
        <v>0</v>
      </c>
      <c r="U70" s="1335"/>
    </row>
    <row r="71" spans="1:21" s="1326" customFormat="1" ht="66.75" customHeight="1">
      <c r="A71" s="1198">
        <v>13</v>
      </c>
      <c r="B71" s="990">
        <v>7000014954</v>
      </c>
      <c r="C71" s="990">
        <v>470</v>
      </c>
      <c r="D71" s="990">
        <v>1421</v>
      </c>
      <c r="E71" s="990">
        <v>20</v>
      </c>
      <c r="F71" s="995" t="s">
        <v>668</v>
      </c>
      <c r="G71" s="990">
        <v>100017126</v>
      </c>
      <c r="H71" s="990">
        <v>998731</v>
      </c>
      <c r="I71" s="1012"/>
      <c r="J71" s="971">
        <v>0.18</v>
      </c>
      <c r="K71" s="1013" t="s">
        <v>606</v>
      </c>
      <c r="L71" s="995" t="s">
        <v>833</v>
      </c>
      <c r="M71" s="990" t="s">
        <v>575</v>
      </c>
      <c r="N71" s="990">
        <v>6</v>
      </c>
      <c r="O71" s="1018"/>
      <c r="P71" s="1014" t="str">
        <f t="shared" si="0"/>
        <v>Included</v>
      </c>
      <c r="Q71" s="1014">
        <f t="shared" si="1"/>
        <v>0</v>
      </c>
      <c r="R71" s="1326">
        <f t="shared" si="2"/>
        <v>0</v>
      </c>
      <c r="S71" s="1326">
        <f t="shared" si="3"/>
        <v>0.18</v>
      </c>
      <c r="T71" s="1335">
        <f t="shared" si="4"/>
        <v>0</v>
      </c>
      <c r="U71" s="1335"/>
    </row>
    <row r="72" spans="1:21" s="1326" customFormat="1" ht="66.75" customHeight="1">
      <c r="A72" s="1198">
        <v>14</v>
      </c>
      <c r="B72" s="990">
        <v>7000014954</v>
      </c>
      <c r="C72" s="990">
        <v>470</v>
      </c>
      <c r="D72" s="990">
        <v>1421</v>
      </c>
      <c r="E72" s="990">
        <v>30</v>
      </c>
      <c r="F72" s="995" t="s">
        <v>668</v>
      </c>
      <c r="G72" s="990">
        <v>100017133</v>
      </c>
      <c r="H72" s="990">
        <v>998731</v>
      </c>
      <c r="I72" s="1012"/>
      <c r="J72" s="971">
        <v>0.18</v>
      </c>
      <c r="K72" s="1013" t="s">
        <v>606</v>
      </c>
      <c r="L72" s="995" t="s">
        <v>834</v>
      </c>
      <c r="M72" s="990" t="s">
        <v>575</v>
      </c>
      <c r="N72" s="990">
        <v>6</v>
      </c>
      <c r="O72" s="1018"/>
      <c r="P72" s="1014" t="str">
        <f t="shared" si="0"/>
        <v>Included</v>
      </c>
      <c r="Q72" s="1014">
        <f t="shared" si="1"/>
        <v>0</v>
      </c>
      <c r="R72" s="1326">
        <f t="shared" si="2"/>
        <v>0</v>
      </c>
      <c r="S72" s="1326">
        <f t="shared" si="3"/>
        <v>0.18</v>
      </c>
      <c r="T72" s="1335">
        <f t="shared" si="4"/>
        <v>0</v>
      </c>
      <c r="U72" s="1335"/>
    </row>
    <row r="73" spans="1:21" s="1326" customFormat="1" ht="45.75" customHeight="1">
      <c r="A73" s="1198">
        <v>15</v>
      </c>
      <c r="B73" s="990">
        <v>7000014954</v>
      </c>
      <c r="C73" s="990">
        <v>480</v>
      </c>
      <c r="D73" s="990">
        <v>1432</v>
      </c>
      <c r="E73" s="990">
        <v>10</v>
      </c>
      <c r="F73" s="995" t="s">
        <v>669</v>
      </c>
      <c r="G73" s="990">
        <v>100002306</v>
      </c>
      <c r="H73" s="990">
        <v>998731</v>
      </c>
      <c r="I73" s="1012"/>
      <c r="J73" s="971">
        <v>0.18</v>
      </c>
      <c r="K73" s="1013" t="s">
        <v>606</v>
      </c>
      <c r="L73" s="995" t="s">
        <v>835</v>
      </c>
      <c r="M73" s="990" t="s">
        <v>576</v>
      </c>
      <c r="N73" s="990">
        <v>1</v>
      </c>
      <c r="O73" s="1018"/>
      <c r="P73" s="1014" t="str">
        <f t="shared" si="0"/>
        <v>Included</v>
      </c>
      <c r="Q73" s="1014">
        <f t="shared" si="1"/>
        <v>0</v>
      </c>
      <c r="R73" s="1326">
        <f t="shared" si="2"/>
        <v>0</v>
      </c>
      <c r="S73" s="1326">
        <f t="shared" si="3"/>
        <v>0.18</v>
      </c>
      <c r="T73" s="1335">
        <f t="shared" si="4"/>
        <v>0</v>
      </c>
      <c r="U73" s="1335"/>
    </row>
    <row r="74" spans="1:21" s="1326" customFormat="1" ht="45.75" customHeight="1">
      <c r="A74" s="1198">
        <v>16</v>
      </c>
      <c r="B74" s="990">
        <v>7000014954</v>
      </c>
      <c r="C74" s="990">
        <v>490</v>
      </c>
      <c r="D74" s="990">
        <v>1451</v>
      </c>
      <c r="E74" s="990">
        <v>10</v>
      </c>
      <c r="F74" s="995" t="s">
        <v>670</v>
      </c>
      <c r="G74" s="990">
        <v>100003103</v>
      </c>
      <c r="H74" s="990">
        <v>998731</v>
      </c>
      <c r="I74" s="1012"/>
      <c r="J74" s="971">
        <v>0.18</v>
      </c>
      <c r="K74" s="1013" t="s">
        <v>606</v>
      </c>
      <c r="L74" s="995" t="s">
        <v>836</v>
      </c>
      <c r="M74" s="990" t="s">
        <v>603</v>
      </c>
      <c r="N74" s="990">
        <v>1</v>
      </c>
      <c r="O74" s="1018"/>
      <c r="P74" s="1014" t="str">
        <f t="shared" si="0"/>
        <v>Included</v>
      </c>
      <c r="Q74" s="1014">
        <f t="shared" si="1"/>
        <v>0</v>
      </c>
      <c r="R74" s="1326">
        <f t="shared" si="2"/>
        <v>0</v>
      </c>
      <c r="S74" s="1326">
        <f t="shared" si="3"/>
        <v>0.18</v>
      </c>
      <c r="T74" s="1335">
        <f t="shared" si="4"/>
        <v>0</v>
      </c>
      <c r="U74" s="1335"/>
    </row>
    <row r="75" spans="1:21" s="1326" customFormat="1" ht="45.75" customHeight="1">
      <c r="A75" s="1198">
        <v>17</v>
      </c>
      <c r="B75" s="990">
        <v>7000014954</v>
      </c>
      <c r="C75" s="990">
        <v>500</v>
      </c>
      <c r="D75" s="990">
        <v>1470</v>
      </c>
      <c r="E75" s="990">
        <v>10</v>
      </c>
      <c r="F75" s="995" t="s">
        <v>806</v>
      </c>
      <c r="G75" s="990">
        <v>100016779</v>
      </c>
      <c r="H75" s="990">
        <v>998736</v>
      </c>
      <c r="I75" s="1012"/>
      <c r="J75" s="971">
        <v>0.18</v>
      </c>
      <c r="K75" s="1013" t="s">
        <v>606</v>
      </c>
      <c r="L75" s="995" t="s">
        <v>837</v>
      </c>
      <c r="M75" s="990" t="s">
        <v>575</v>
      </c>
      <c r="N75" s="990">
        <v>2</v>
      </c>
      <c r="O75" s="1018"/>
      <c r="P75" s="1014" t="str">
        <f t="shared" si="0"/>
        <v>Included</v>
      </c>
      <c r="Q75" s="1014">
        <f t="shared" si="1"/>
        <v>0</v>
      </c>
      <c r="R75" s="1326">
        <f t="shared" si="2"/>
        <v>0</v>
      </c>
      <c r="S75" s="1326">
        <f t="shared" si="3"/>
        <v>0.18</v>
      </c>
      <c r="T75" s="1335">
        <f t="shared" si="4"/>
        <v>0</v>
      </c>
      <c r="U75" s="1335"/>
    </row>
    <row r="76" spans="1:21" s="1326" customFormat="1" ht="45.75" customHeight="1">
      <c r="A76" s="1198">
        <v>18</v>
      </c>
      <c r="B76" s="990">
        <v>7000014954</v>
      </c>
      <c r="C76" s="990">
        <v>500</v>
      </c>
      <c r="D76" s="990">
        <v>1470</v>
      </c>
      <c r="E76" s="990">
        <v>20</v>
      </c>
      <c r="F76" s="995" t="s">
        <v>806</v>
      </c>
      <c r="G76" s="990">
        <v>100000731</v>
      </c>
      <c r="H76" s="990">
        <v>998736</v>
      </c>
      <c r="I76" s="1012"/>
      <c r="J76" s="971">
        <v>0.18</v>
      </c>
      <c r="K76" s="1013" t="s">
        <v>606</v>
      </c>
      <c r="L76" s="995" t="s">
        <v>838</v>
      </c>
      <c r="M76" s="990" t="s">
        <v>575</v>
      </c>
      <c r="N76" s="990">
        <v>1</v>
      </c>
      <c r="O76" s="1018"/>
      <c r="P76" s="1014" t="str">
        <f t="shared" si="0"/>
        <v>Included</v>
      </c>
      <c r="Q76" s="1014">
        <f t="shared" si="1"/>
        <v>0</v>
      </c>
      <c r="R76" s="1326">
        <f t="shared" si="2"/>
        <v>0</v>
      </c>
      <c r="S76" s="1326">
        <f t="shared" si="3"/>
        <v>0.18</v>
      </c>
      <c r="T76" s="1335">
        <f t="shared" si="4"/>
        <v>0</v>
      </c>
      <c r="U76" s="1335"/>
    </row>
    <row r="77" spans="1:21" s="1326" customFormat="1" ht="45.75" customHeight="1">
      <c r="A77" s="1198">
        <v>19</v>
      </c>
      <c r="B77" s="990">
        <v>7000014954</v>
      </c>
      <c r="C77" s="990">
        <v>500</v>
      </c>
      <c r="D77" s="990">
        <v>1470</v>
      </c>
      <c r="E77" s="990">
        <v>30</v>
      </c>
      <c r="F77" s="995" t="s">
        <v>806</v>
      </c>
      <c r="G77" s="990">
        <v>100000735</v>
      </c>
      <c r="H77" s="990">
        <v>998736</v>
      </c>
      <c r="I77" s="1012"/>
      <c r="J77" s="971">
        <v>0.18</v>
      </c>
      <c r="K77" s="1013" t="s">
        <v>606</v>
      </c>
      <c r="L77" s="995" t="s">
        <v>628</v>
      </c>
      <c r="M77" s="990" t="s">
        <v>576</v>
      </c>
      <c r="N77" s="990">
        <v>1</v>
      </c>
      <c r="O77" s="1018"/>
      <c r="P77" s="1014" t="str">
        <f t="shared" si="0"/>
        <v>Included</v>
      </c>
      <c r="Q77" s="1014">
        <f t="shared" si="1"/>
        <v>0</v>
      </c>
      <c r="R77" s="1326">
        <f t="shared" si="2"/>
        <v>0</v>
      </c>
      <c r="S77" s="1326">
        <f t="shared" si="3"/>
        <v>0.18</v>
      </c>
      <c r="T77" s="1335">
        <f t="shared" si="4"/>
        <v>0</v>
      </c>
      <c r="U77" s="1335"/>
    </row>
    <row r="78" spans="1:21" s="1326" customFormat="1" ht="45.75" customHeight="1">
      <c r="A78" s="1198">
        <v>20</v>
      </c>
      <c r="B78" s="990">
        <v>7000014954</v>
      </c>
      <c r="C78" s="990">
        <v>510</v>
      </c>
      <c r="D78" s="990">
        <v>1490</v>
      </c>
      <c r="E78" s="990">
        <v>10</v>
      </c>
      <c r="F78" s="995" t="s">
        <v>672</v>
      </c>
      <c r="G78" s="990">
        <v>100016778</v>
      </c>
      <c r="H78" s="990">
        <v>998736</v>
      </c>
      <c r="I78" s="1012"/>
      <c r="J78" s="971">
        <v>0.18</v>
      </c>
      <c r="K78" s="1013" t="s">
        <v>606</v>
      </c>
      <c r="L78" s="995" t="s">
        <v>839</v>
      </c>
      <c r="M78" s="990" t="s">
        <v>575</v>
      </c>
      <c r="N78" s="990">
        <v>1</v>
      </c>
      <c r="O78" s="1018"/>
      <c r="P78" s="1014" t="str">
        <f t="shared" si="0"/>
        <v>Included</v>
      </c>
      <c r="Q78" s="1014">
        <f t="shared" si="1"/>
        <v>0</v>
      </c>
      <c r="R78" s="1326">
        <f t="shared" si="2"/>
        <v>0</v>
      </c>
      <c r="S78" s="1326">
        <f t="shared" si="3"/>
        <v>0.18</v>
      </c>
      <c r="T78" s="1335">
        <f t="shared" si="4"/>
        <v>0</v>
      </c>
      <c r="U78" s="1335"/>
    </row>
    <row r="79" spans="1:21" s="1326" customFormat="1" ht="45.75" customHeight="1">
      <c r="A79" s="1198">
        <v>21</v>
      </c>
      <c r="B79" s="990">
        <v>7000014954</v>
      </c>
      <c r="C79" s="990">
        <v>510</v>
      </c>
      <c r="D79" s="990">
        <v>1490</v>
      </c>
      <c r="E79" s="990">
        <v>20</v>
      </c>
      <c r="F79" s="995" t="s">
        <v>672</v>
      </c>
      <c r="G79" s="990">
        <v>100000743</v>
      </c>
      <c r="H79" s="990">
        <v>998736</v>
      </c>
      <c r="I79" s="1012"/>
      <c r="J79" s="971">
        <v>0.18</v>
      </c>
      <c r="K79" s="1013" t="s">
        <v>606</v>
      </c>
      <c r="L79" s="995" t="s">
        <v>840</v>
      </c>
      <c r="M79" s="990" t="s">
        <v>576</v>
      </c>
      <c r="N79" s="990">
        <v>1</v>
      </c>
      <c r="O79" s="1018"/>
      <c r="P79" s="1014" t="str">
        <f t="shared" si="0"/>
        <v>Included</v>
      </c>
      <c r="Q79" s="1014">
        <f t="shared" si="1"/>
        <v>0</v>
      </c>
      <c r="R79" s="1326">
        <f t="shared" si="2"/>
        <v>0</v>
      </c>
      <c r="S79" s="1326">
        <f t="shared" si="3"/>
        <v>0.18</v>
      </c>
      <c r="T79" s="1335">
        <f t="shared" si="4"/>
        <v>0</v>
      </c>
      <c r="U79" s="1335"/>
    </row>
    <row r="80" spans="1:21" s="1326" customFormat="1" ht="45.75" customHeight="1">
      <c r="A80" s="1198">
        <v>22</v>
      </c>
      <c r="B80" s="990">
        <v>7000014954</v>
      </c>
      <c r="C80" s="990">
        <v>520</v>
      </c>
      <c r="D80" s="990">
        <v>1513</v>
      </c>
      <c r="E80" s="990">
        <v>10</v>
      </c>
      <c r="F80" s="995" t="s">
        <v>653</v>
      </c>
      <c r="G80" s="990">
        <v>100002070</v>
      </c>
      <c r="H80" s="990">
        <v>998736</v>
      </c>
      <c r="I80" s="1012"/>
      <c r="J80" s="971">
        <v>0.18</v>
      </c>
      <c r="K80" s="1013" t="s">
        <v>606</v>
      </c>
      <c r="L80" s="995" t="s">
        <v>811</v>
      </c>
      <c r="M80" s="990" t="s">
        <v>575</v>
      </c>
      <c r="N80" s="990">
        <v>1</v>
      </c>
      <c r="O80" s="1018"/>
      <c r="P80" s="1014" t="str">
        <f t="shared" si="0"/>
        <v>Included</v>
      </c>
      <c r="Q80" s="1014">
        <f t="shared" si="1"/>
        <v>0</v>
      </c>
      <c r="R80" s="1326">
        <f t="shared" si="2"/>
        <v>0</v>
      </c>
      <c r="S80" s="1326">
        <f t="shared" si="3"/>
        <v>0.18</v>
      </c>
      <c r="T80" s="1335">
        <f t="shared" si="4"/>
        <v>0</v>
      </c>
      <c r="U80" s="1335"/>
    </row>
    <row r="81" spans="1:21" s="1326" customFormat="1" ht="45.75" customHeight="1">
      <c r="A81" s="1198">
        <v>23</v>
      </c>
      <c r="B81" s="990">
        <v>7000014954</v>
      </c>
      <c r="C81" s="990">
        <v>520</v>
      </c>
      <c r="D81" s="990">
        <v>1513</v>
      </c>
      <c r="E81" s="990">
        <v>20</v>
      </c>
      <c r="F81" s="995" t="s">
        <v>653</v>
      </c>
      <c r="G81" s="990">
        <v>100002075</v>
      </c>
      <c r="H81" s="990">
        <v>998736</v>
      </c>
      <c r="I81" s="1012"/>
      <c r="J81" s="971">
        <v>0.18</v>
      </c>
      <c r="K81" s="1013" t="s">
        <v>606</v>
      </c>
      <c r="L81" s="995" t="s">
        <v>841</v>
      </c>
      <c r="M81" s="990" t="s">
        <v>575</v>
      </c>
      <c r="N81" s="990">
        <v>1</v>
      </c>
      <c r="O81" s="1018"/>
      <c r="P81" s="1014" t="str">
        <f t="shared" si="0"/>
        <v>Included</v>
      </c>
      <c r="Q81" s="1014">
        <f t="shared" si="1"/>
        <v>0</v>
      </c>
      <c r="R81" s="1326">
        <f t="shared" si="2"/>
        <v>0</v>
      </c>
      <c r="S81" s="1326">
        <f t="shared" si="3"/>
        <v>0.18</v>
      </c>
      <c r="T81" s="1335">
        <f t="shared" si="4"/>
        <v>0</v>
      </c>
      <c r="U81" s="1335"/>
    </row>
    <row r="82" spans="1:21" s="1326" customFormat="1" ht="45.75" customHeight="1">
      <c r="A82" s="1198">
        <v>24</v>
      </c>
      <c r="B82" s="990">
        <v>7000014954</v>
      </c>
      <c r="C82" s="990">
        <v>520</v>
      </c>
      <c r="D82" s="990">
        <v>1513</v>
      </c>
      <c r="E82" s="990">
        <v>30</v>
      </c>
      <c r="F82" s="995" t="s">
        <v>653</v>
      </c>
      <c r="G82" s="990">
        <v>100002069</v>
      </c>
      <c r="H82" s="990">
        <v>998736</v>
      </c>
      <c r="I82" s="1012"/>
      <c r="J82" s="971">
        <v>0.18</v>
      </c>
      <c r="K82" s="1013" t="s">
        <v>606</v>
      </c>
      <c r="L82" s="995" t="s">
        <v>842</v>
      </c>
      <c r="M82" s="990" t="s">
        <v>575</v>
      </c>
      <c r="N82" s="990">
        <v>1</v>
      </c>
      <c r="O82" s="1018"/>
      <c r="P82" s="1014" t="str">
        <f t="shared" si="0"/>
        <v>Included</v>
      </c>
      <c r="Q82" s="1014">
        <f t="shared" si="1"/>
        <v>0</v>
      </c>
      <c r="R82" s="1326">
        <f t="shared" si="2"/>
        <v>0</v>
      </c>
      <c r="S82" s="1326">
        <f t="shared" si="3"/>
        <v>0.18</v>
      </c>
      <c r="T82" s="1335">
        <f t="shared" si="4"/>
        <v>0</v>
      </c>
      <c r="U82" s="1335"/>
    </row>
    <row r="83" spans="1:21" s="1326" customFormat="1" ht="45.75" customHeight="1">
      <c r="A83" s="1198">
        <v>25</v>
      </c>
      <c r="B83" s="990">
        <v>7000014954</v>
      </c>
      <c r="C83" s="990">
        <v>530</v>
      </c>
      <c r="D83" s="990">
        <v>1590</v>
      </c>
      <c r="E83" s="990">
        <v>10</v>
      </c>
      <c r="F83" s="995" t="s">
        <v>654</v>
      </c>
      <c r="G83" s="990">
        <v>100002181</v>
      </c>
      <c r="H83" s="990">
        <v>998736</v>
      </c>
      <c r="I83" s="1012"/>
      <c r="J83" s="971">
        <v>0.18</v>
      </c>
      <c r="K83" s="1013" t="s">
        <v>606</v>
      </c>
      <c r="L83" s="995" t="s">
        <v>578</v>
      </c>
      <c r="M83" s="990" t="s">
        <v>579</v>
      </c>
      <c r="N83" s="990">
        <v>1</v>
      </c>
      <c r="O83" s="1018"/>
      <c r="P83" s="1014" t="str">
        <f t="shared" si="0"/>
        <v>Included</v>
      </c>
      <c r="Q83" s="1014">
        <f t="shared" si="1"/>
        <v>0</v>
      </c>
      <c r="R83" s="1326">
        <f t="shared" si="2"/>
        <v>0</v>
      </c>
      <c r="S83" s="1326">
        <f t="shared" si="3"/>
        <v>0.18</v>
      </c>
      <c r="T83" s="1335">
        <f t="shared" si="4"/>
        <v>0</v>
      </c>
      <c r="U83" s="1335"/>
    </row>
    <row r="84" spans="1:21" s="1326" customFormat="1" ht="45.75" customHeight="1">
      <c r="A84" s="1198">
        <v>26</v>
      </c>
      <c r="B84" s="990">
        <v>7000014954</v>
      </c>
      <c r="C84" s="990">
        <v>530</v>
      </c>
      <c r="D84" s="990">
        <v>1590</v>
      </c>
      <c r="E84" s="990">
        <v>20</v>
      </c>
      <c r="F84" s="995" t="s">
        <v>654</v>
      </c>
      <c r="G84" s="990">
        <v>100002182</v>
      </c>
      <c r="H84" s="990">
        <v>998736</v>
      </c>
      <c r="I84" s="1012"/>
      <c r="J84" s="971">
        <v>0.18</v>
      </c>
      <c r="K84" s="1013" t="s">
        <v>606</v>
      </c>
      <c r="L84" s="995" t="s">
        <v>580</v>
      </c>
      <c r="M84" s="990" t="s">
        <v>579</v>
      </c>
      <c r="N84" s="990">
        <v>1</v>
      </c>
      <c r="O84" s="1018"/>
      <c r="P84" s="1014" t="str">
        <f t="shared" ref="P84:P147" si="21">IF(O84=0, "Included", IF(ISERROR(N84*O84), O84, N84*O84))</f>
        <v>Included</v>
      </c>
      <c r="Q84" s="1014">
        <f t="shared" ref="Q84:Q147" si="22">T84</f>
        <v>0</v>
      </c>
      <c r="R84" s="1326">
        <f t="shared" ref="R84:R147" si="23">IF(P84="Included",0,P84)</f>
        <v>0</v>
      </c>
      <c r="S84" s="1326">
        <f t="shared" ref="S84:S147" si="24">IF(OR(K84="",K84="Confirmed"),J84,K84)</f>
        <v>0.18</v>
      </c>
      <c r="T84" s="1335">
        <f t="shared" ref="T84:T147" si="25">IF(ISERROR(S84*R84),0,R84*S84)</f>
        <v>0</v>
      </c>
      <c r="U84" s="1335"/>
    </row>
    <row r="85" spans="1:21" s="1326" customFormat="1" ht="70.5" customHeight="1">
      <c r="A85" s="1198">
        <v>27</v>
      </c>
      <c r="B85" s="990">
        <v>7000014954</v>
      </c>
      <c r="C85" s="990">
        <v>540</v>
      </c>
      <c r="D85" s="990">
        <v>1610</v>
      </c>
      <c r="E85" s="990">
        <v>10</v>
      </c>
      <c r="F85" s="995" t="s">
        <v>655</v>
      </c>
      <c r="G85" s="990">
        <v>100016783</v>
      </c>
      <c r="H85" s="990">
        <v>998736</v>
      </c>
      <c r="I85" s="1012"/>
      <c r="J85" s="971">
        <v>0.18</v>
      </c>
      <c r="K85" s="1013" t="s">
        <v>606</v>
      </c>
      <c r="L85" s="995" t="s">
        <v>843</v>
      </c>
      <c r="M85" s="990" t="s">
        <v>576</v>
      </c>
      <c r="N85" s="990">
        <v>1</v>
      </c>
      <c r="O85" s="1018"/>
      <c r="P85" s="1014" t="str">
        <f t="shared" si="21"/>
        <v>Included</v>
      </c>
      <c r="Q85" s="1014">
        <f t="shared" si="22"/>
        <v>0</v>
      </c>
      <c r="R85" s="1326">
        <f t="shared" si="23"/>
        <v>0</v>
      </c>
      <c r="S85" s="1326">
        <f t="shared" si="24"/>
        <v>0.18</v>
      </c>
      <c r="T85" s="1335">
        <f t="shared" si="25"/>
        <v>0</v>
      </c>
      <c r="U85" s="1335"/>
    </row>
    <row r="86" spans="1:21" s="1326" customFormat="1" ht="45.75" customHeight="1">
      <c r="A86" s="1198">
        <v>28</v>
      </c>
      <c r="B86" s="990">
        <v>7000014954</v>
      </c>
      <c r="C86" s="990">
        <v>550</v>
      </c>
      <c r="D86" s="990">
        <v>1620</v>
      </c>
      <c r="E86" s="990">
        <v>10</v>
      </c>
      <c r="F86" s="995" t="s">
        <v>656</v>
      </c>
      <c r="G86" s="990">
        <v>100001021</v>
      </c>
      <c r="H86" s="990">
        <v>995461</v>
      </c>
      <c r="I86" s="1012"/>
      <c r="J86" s="971">
        <v>0.18</v>
      </c>
      <c r="K86" s="1013" t="s">
        <v>606</v>
      </c>
      <c r="L86" s="995" t="s">
        <v>617</v>
      </c>
      <c r="M86" s="990" t="s">
        <v>575</v>
      </c>
      <c r="N86" s="990">
        <v>1</v>
      </c>
      <c r="O86" s="1018"/>
      <c r="P86" s="1014" t="str">
        <f t="shared" si="21"/>
        <v>Included</v>
      </c>
      <c r="Q86" s="1014">
        <f t="shared" si="22"/>
        <v>0</v>
      </c>
      <c r="R86" s="1326">
        <f t="shared" si="23"/>
        <v>0</v>
      </c>
      <c r="S86" s="1326">
        <f t="shared" si="24"/>
        <v>0.18</v>
      </c>
      <c r="T86" s="1335">
        <f t="shared" si="25"/>
        <v>0</v>
      </c>
      <c r="U86" s="1335"/>
    </row>
    <row r="87" spans="1:21" s="1326" customFormat="1" ht="45.75" customHeight="1">
      <c r="A87" s="1198">
        <v>29</v>
      </c>
      <c r="B87" s="990">
        <v>7000014954</v>
      </c>
      <c r="C87" s="990">
        <v>550</v>
      </c>
      <c r="D87" s="990">
        <v>1620</v>
      </c>
      <c r="E87" s="990">
        <v>20</v>
      </c>
      <c r="F87" s="995" t="s">
        <v>656</v>
      </c>
      <c r="G87" s="990">
        <v>100004852</v>
      </c>
      <c r="H87" s="990">
        <v>998731</v>
      </c>
      <c r="I87" s="1012"/>
      <c r="J87" s="971">
        <v>0.18</v>
      </c>
      <c r="K87" s="1013" t="s">
        <v>606</v>
      </c>
      <c r="L87" s="995" t="s">
        <v>629</v>
      </c>
      <c r="M87" s="990" t="s">
        <v>575</v>
      </c>
      <c r="N87" s="990">
        <v>5</v>
      </c>
      <c r="O87" s="1018"/>
      <c r="P87" s="1014" t="str">
        <f t="shared" si="21"/>
        <v>Included</v>
      </c>
      <c r="Q87" s="1014">
        <f t="shared" si="22"/>
        <v>0</v>
      </c>
      <c r="R87" s="1326">
        <f t="shared" si="23"/>
        <v>0</v>
      </c>
      <c r="S87" s="1326">
        <f t="shared" si="24"/>
        <v>0.18</v>
      </c>
      <c r="T87" s="1335">
        <f t="shared" si="25"/>
        <v>0</v>
      </c>
      <c r="U87" s="1335"/>
    </row>
    <row r="88" spans="1:21" s="1326" customFormat="1" ht="45.75" customHeight="1">
      <c r="A88" s="1198">
        <v>30</v>
      </c>
      <c r="B88" s="990">
        <v>7000014954</v>
      </c>
      <c r="C88" s="990">
        <v>550</v>
      </c>
      <c r="D88" s="990">
        <v>1620</v>
      </c>
      <c r="E88" s="990">
        <v>30</v>
      </c>
      <c r="F88" s="995" t="s">
        <v>656</v>
      </c>
      <c r="G88" s="990">
        <v>100004926</v>
      </c>
      <c r="H88" s="990">
        <v>998731</v>
      </c>
      <c r="I88" s="1012"/>
      <c r="J88" s="971">
        <v>0.18</v>
      </c>
      <c r="K88" s="1013" t="s">
        <v>606</v>
      </c>
      <c r="L88" s="995" t="s">
        <v>823</v>
      </c>
      <c r="M88" s="990" t="s">
        <v>575</v>
      </c>
      <c r="N88" s="990">
        <v>5</v>
      </c>
      <c r="O88" s="1018"/>
      <c r="P88" s="1014" t="str">
        <f t="shared" si="21"/>
        <v>Included</v>
      </c>
      <c r="Q88" s="1014">
        <f t="shared" si="22"/>
        <v>0</v>
      </c>
      <c r="R88" s="1326">
        <f t="shared" si="23"/>
        <v>0</v>
      </c>
      <c r="S88" s="1326">
        <f t="shared" si="24"/>
        <v>0.18</v>
      </c>
      <c r="T88" s="1335">
        <f t="shared" si="25"/>
        <v>0</v>
      </c>
      <c r="U88" s="1335"/>
    </row>
    <row r="89" spans="1:21" s="1326" customFormat="1" ht="45.75" customHeight="1">
      <c r="A89" s="1198">
        <v>31</v>
      </c>
      <c r="B89" s="990">
        <v>7000014954</v>
      </c>
      <c r="C89" s="990">
        <v>550</v>
      </c>
      <c r="D89" s="990">
        <v>1620</v>
      </c>
      <c r="E89" s="990">
        <v>40</v>
      </c>
      <c r="F89" s="995" t="s">
        <v>656</v>
      </c>
      <c r="G89" s="990">
        <v>100004937</v>
      </c>
      <c r="H89" s="990">
        <v>998731</v>
      </c>
      <c r="I89" s="1012"/>
      <c r="J89" s="971">
        <v>0.18</v>
      </c>
      <c r="K89" s="1013" t="s">
        <v>606</v>
      </c>
      <c r="L89" s="995" t="s">
        <v>844</v>
      </c>
      <c r="M89" s="990" t="s">
        <v>575</v>
      </c>
      <c r="N89" s="990">
        <v>4</v>
      </c>
      <c r="O89" s="1018"/>
      <c r="P89" s="1014" t="str">
        <f t="shared" si="21"/>
        <v>Included</v>
      </c>
      <c r="Q89" s="1014">
        <f t="shared" si="22"/>
        <v>0</v>
      </c>
      <c r="R89" s="1326">
        <f t="shared" si="23"/>
        <v>0</v>
      </c>
      <c r="S89" s="1326">
        <f t="shared" si="24"/>
        <v>0.18</v>
      </c>
      <c r="T89" s="1335">
        <f t="shared" si="25"/>
        <v>0</v>
      </c>
      <c r="U89" s="1335"/>
    </row>
    <row r="90" spans="1:21" s="1326" customFormat="1" ht="78" customHeight="1">
      <c r="A90" s="1198">
        <v>32</v>
      </c>
      <c r="B90" s="990">
        <v>7000014954</v>
      </c>
      <c r="C90" s="990">
        <v>560</v>
      </c>
      <c r="D90" s="990">
        <v>1660</v>
      </c>
      <c r="E90" s="990">
        <v>10</v>
      </c>
      <c r="F90" s="995" t="s">
        <v>673</v>
      </c>
      <c r="G90" s="990">
        <v>100001217</v>
      </c>
      <c r="H90" s="990">
        <v>995455</v>
      </c>
      <c r="I90" s="1012"/>
      <c r="J90" s="971">
        <v>0.18</v>
      </c>
      <c r="K90" s="1013" t="s">
        <v>606</v>
      </c>
      <c r="L90" s="995" t="s">
        <v>633</v>
      </c>
      <c r="M90" s="990" t="s">
        <v>575</v>
      </c>
      <c r="N90" s="990">
        <v>10</v>
      </c>
      <c r="O90" s="1018"/>
      <c r="P90" s="1014" t="str">
        <f t="shared" si="21"/>
        <v>Included</v>
      </c>
      <c r="Q90" s="1014">
        <f t="shared" si="22"/>
        <v>0</v>
      </c>
      <c r="R90" s="1326">
        <f t="shared" si="23"/>
        <v>0</v>
      </c>
      <c r="S90" s="1326">
        <f t="shared" si="24"/>
        <v>0.18</v>
      </c>
      <c r="T90" s="1335">
        <f t="shared" si="25"/>
        <v>0</v>
      </c>
      <c r="U90" s="1335"/>
    </row>
    <row r="91" spans="1:21" s="1326" customFormat="1" ht="78" customHeight="1">
      <c r="A91" s="1198">
        <v>33</v>
      </c>
      <c r="B91" s="990">
        <v>7000014954</v>
      </c>
      <c r="C91" s="990">
        <v>560</v>
      </c>
      <c r="D91" s="990">
        <v>1660</v>
      </c>
      <c r="E91" s="990">
        <v>20</v>
      </c>
      <c r="F91" s="995" t="s">
        <v>673</v>
      </c>
      <c r="G91" s="990">
        <v>100001212</v>
      </c>
      <c r="H91" s="990">
        <v>995455</v>
      </c>
      <c r="I91" s="1012"/>
      <c r="J91" s="971">
        <v>0.18</v>
      </c>
      <c r="K91" s="1013" t="s">
        <v>606</v>
      </c>
      <c r="L91" s="995" t="s">
        <v>630</v>
      </c>
      <c r="M91" s="990" t="s">
        <v>575</v>
      </c>
      <c r="N91" s="990">
        <v>6</v>
      </c>
      <c r="O91" s="1018"/>
      <c r="P91" s="1014" t="str">
        <f t="shared" si="21"/>
        <v>Included</v>
      </c>
      <c r="Q91" s="1014">
        <f t="shared" si="22"/>
        <v>0</v>
      </c>
      <c r="R91" s="1326">
        <f t="shared" si="23"/>
        <v>0</v>
      </c>
      <c r="S91" s="1326">
        <f t="shared" si="24"/>
        <v>0.18</v>
      </c>
      <c r="T91" s="1335">
        <f t="shared" si="25"/>
        <v>0</v>
      </c>
      <c r="U91" s="1335"/>
    </row>
    <row r="92" spans="1:21" s="1326" customFormat="1" ht="78" customHeight="1">
      <c r="A92" s="1198">
        <v>34</v>
      </c>
      <c r="B92" s="990">
        <v>7000014954</v>
      </c>
      <c r="C92" s="990">
        <v>560</v>
      </c>
      <c r="D92" s="990">
        <v>1660</v>
      </c>
      <c r="E92" s="990">
        <v>30</v>
      </c>
      <c r="F92" s="995" t="s">
        <v>673</v>
      </c>
      <c r="G92" s="990">
        <v>100001214</v>
      </c>
      <c r="H92" s="990">
        <v>995455</v>
      </c>
      <c r="I92" s="1012"/>
      <c r="J92" s="971">
        <v>0.18</v>
      </c>
      <c r="K92" s="1013" t="s">
        <v>606</v>
      </c>
      <c r="L92" s="995" t="s">
        <v>631</v>
      </c>
      <c r="M92" s="990" t="s">
        <v>575</v>
      </c>
      <c r="N92" s="990">
        <v>6</v>
      </c>
      <c r="O92" s="1018"/>
      <c r="P92" s="1014" t="str">
        <f t="shared" si="21"/>
        <v>Included</v>
      </c>
      <c r="Q92" s="1014">
        <f t="shared" si="22"/>
        <v>0</v>
      </c>
      <c r="R92" s="1326">
        <f t="shared" si="23"/>
        <v>0</v>
      </c>
      <c r="S92" s="1326">
        <f t="shared" si="24"/>
        <v>0.18</v>
      </c>
      <c r="T92" s="1335">
        <f t="shared" si="25"/>
        <v>0</v>
      </c>
      <c r="U92" s="1335"/>
    </row>
    <row r="93" spans="1:21" s="1326" customFormat="1" ht="78" customHeight="1">
      <c r="A93" s="1198">
        <v>35</v>
      </c>
      <c r="B93" s="990">
        <v>7000014954</v>
      </c>
      <c r="C93" s="990">
        <v>560</v>
      </c>
      <c r="D93" s="990">
        <v>1660</v>
      </c>
      <c r="E93" s="990">
        <v>40</v>
      </c>
      <c r="F93" s="995" t="s">
        <v>673</v>
      </c>
      <c r="G93" s="990">
        <v>100001216</v>
      </c>
      <c r="H93" s="990">
        <v>995455</v>
      </c>
      <c r="I93" s="1012"/>
      <c r="J93" s="971">
        <v>0.18</v>
      </c>
      <c r="K93" s="1013" t="s">
        <v>606</v>
      </c>
      <c r="L93" s="995" t="s">
        <v>632</v>
      </c>
      <c r="M93" s="990" t="s">
        <v>575</v>
      </c>
      <c r="N93" s="990">
        <v>3</v>
      </c>
      <c r="O93" s="1018"/>
      <c r="P93" s="1014" t="str">
        <f t="shared" si="21"/>
        <v>Included</v>
      </c>
      <c r="Q93" s="1014">
        <f t="shared" si="22"/>
        <v>0</v>
      </c>
      <c r="R93" s="1326">
        <f t="shared" si="23"/>
        <v>0</v>
      </c>
      <c r="S93" s="1326">
        <f t="shared" si="24"/>
        <v>0.18</v>
      </c>
      <c r="T93" s="1335">
        <f t="shared" si="25"/>
        <v>0</v>
      </c>
      <c r="U93" s="1335"/>
    </row>
    <row r="94" spans="1:21" s="1326" customFormat="1" ht="78" customHeight="1">
      <c r="A94" s="1198">
        <v>36</v>
      </c>
      <c r="B94" s="990">
        <v>7000014954</v>
      </c>
      <c r="C94" s="990">
        <v>570</v>
      </c>
      <c r="D94" s="990">
        <v>1680</v>
      </c>
      <c r="E94" s="990">
        <v>10</v>
      </c>
      <c r="F94" s="995" t="s">
        <v>674</v>
      </c>
      <c r="G94" s="990">
        <v>100001225</v>
      </c>
      <c r="H94" s="990">
        <v>995455</v>
      </c>
      <c r="I94" s="1012"/>
      <c r="J94" s="971">
        <v>0.18</v>
      </c>
      <c r="K94" s="1013" t="s">
        <v>606</v>
      </c>
      <c r="L94" s="995" t="s">
        <v>819</v>
      </c>
      <c r="M94" s="990" t="s">
        <v>575</v>
      </c>
      <c r="N94" s="990">
        <v>13</v>
      </c>
      <c r="O94" s="1018"/>
      <c r="P94" s="1014" t="str">
        <f t="shared" si="21"/>
        <v>Included</v>
      </c>
      <c r="Q94" s="1014">
        <f t="shared" si="22"/>
        <v>0</v>
      </c>
      <c r="R94" s="1326">
        <f t="shared" si="23"/>
        <v>0</v>
      </c>
      <c r="S94" s="1326">
        <f t="shared" si="24"/>
        <v>0.18</v>
      </c>
      <c r="T94" s="1335">
        <f t="shared" si="25"/>
        <v>0</v>
      </c>
      <c r="U94" s="1335"/>
    </row>
    <row r="95" spans="1:21" s="1326" customFormat="1" ht="78" customHeight="1">
      <c r="A95" s="1198">
        <v>37</v>
      </c>
      <c r="B95" s="990">
        <v>7000014954</v>
      </c>
      <c r="C95" s="990">
        <v>680</v>
      </c>
      <c r="D95" s="990">
        <v>10</v>
      </c>
      <c r="E95" s="990">
        <v>10</v>
      </c>
      <c r="F95" s="995" t="s">
        <v>807</v>
      </c>
      <c r="G95" s="990">
        <v>100004518</v>
      </c>
      <c r="H95" s="990">
        <v>995433</v>
      </c>
      <c r="I95" s="1012"/>
      <c r="J95" s="971">
        <v>0.18</v>
      </c>
      <c r="K95" s="1013" t="s">
        <v>606</v>
      </c>
      <c r="L95" s="995" t="s">
        <v>609</v>
      </c>
      <c r="M95" s="990" t="s">
        <v>586</v>
      </c>
      <c r="N95" s="990">
        <v>3332</v>
      </c>
      <c r="O95" s="1018"/>
      <c r="P95" s="1014" t="str">
        <f t="shared" si="21"/>
        <v>Included</v>
      </c>
      <c r="Q95" s="1014">
        <f t="shared" si="22"/>
        <v>0</v>
      </c>
      <c r="R95" s="1326">
        <f t="shared" si="23"/>
        <v>0</v>
      </c>
      <c r="S95" s="1326">
        <f t="shared" si="24"/>
        <v>0.18</v>
      </c>
      <c r="T95" s="1335">
        <f t="shared" si="25"/>
        <v>0</v>
      </c>
      <c r="U95" s="1335"/>
    </row>
    <row r="96" spans="1:21" s="1326" customFormat="1" ht="45.75" customHeight="1">
      <c r="A96" s="1198">
        <v>38</v>
      </c>
      <c r="B96" s="990">
        <v>7000014954</v>
      </c>
      <c r="C96" s="990">
        <v>680</v>
      </c>
      <c r="D96" s="990">
        <v>10</v>
      </c>
      <c r="E96" s="990">
        <v>20</v>
      </c>
      <c r="F96" s="995" t="s">
        <v>807</v>
      </c>
      <c r="G96" s="990">
        <v>100001325</v>
      </c>
      <c r="H96" s="990">
        <v>995454</v>
      </c>
      <c r="I96" s="1012"/>
      <c r="J96" s="971">
        <v>0.18</v>
      </c>
      <c r="K96" s="1013" t="s">
        <v>606</v>
      </c>
      <c r="L96" s="995" t="s">
        <v>587</v>
      </c>
      <c r="M96" s="990" t="s">
        <v>586</v>
      </c>
      <c r="N96" s="990">
        <v>144</v>
      </c>
      <c r="O96" s="1018"/>
      <c r="P96" s="1014" t="str">
        <f t="shared" si="21"/>
        <v>Included</v>
      </c>
      <c r="Q96" s="1014">
        <f t="shared" si="22"/>
        <v>0</v>
      </c>
      <c r="R96" s="1326">
        <f t="shared" si="23"/>
        <v>0</v>
      </c>
      <c r="S96" s="1326">
        <f t="shared" si="24"/>
        <v>0.18</v>
      </c>
      <c r="T96" s="1335">
        <f t="shared" si="25"/>
        <v>0</v>
      </c>
      <c r="U96" s="1335"/>
    </row>
    <row r="97" spans="1:21" s="1326" customFormat="1" ht="45.75" customHeight="1">
      <c r="A97" s="1198">
        <v>39</v>
      </c>
      <c r="B97" s="990">
        <v>7000014954</v>
      </c>
      <c r="C97" s="990">
        <v>680</v>
      </c>
      <c r="D97" s="990">
        <v>10</v>
      </c>
      <c r="E97" s="990">
        <v>130</v>
      </c>
      <c r="F97" s="995" t="s">
        <v>807</v>
      </c>
      <c r="G97" s="990">
        <v>100001326</v>
      </c>
      <c r="H97" s="990">
        <v>995454</v>
      </c>
      <c r="I97" s="1012"/>
      <c r="J97" s="971">
        <v>0.18</v>
      </c>
      <c r="K97" s="1013" t="s">
        <v>606</v>
      </c>
      <c r="L97" s="995" t="s">
        <v>588</v>
      </c>
      <c r="M97" s="990" t="s">
        <v>586</v>
      </c>
      <c r="N97" s="990">
        <v>16</v>
      </c>
      <c r="O97" s="1018"/>
      <c r="P97" s="1014" t="str">
        <f t="shared" si="21"/>
        <v>Included</v>
      </c>
      <c r="Q97" s="1014">
        <f t="shared" si="22"/>
        <v>0</v>
      </c>
      <c r="R97" s="1326">
        <f t="shared" si="23"/>
        <v>0</v>
      </c>
      <c r="S97" s="1326">
        <f t="shared" si="24"/>
        <v>0.18</v>
      </c>
      <c r="T97" s="1335">
        <f t="shared" si="25"/>
        <v>0</v>
      </c>
      <c r="U97" s="1335"/>
    </row>
    <row r="98" spans="1:21" s="1326" customFormat="1" ht="86.25" customHeight="1">
      <c r="A98" s="1198">
        <v>40</v>
      </c>
      <c r="B98" s="990">
        <v>7000014954</v>
      </c>
      <c r="C98" s="990">
        <v>680</v>
      </c>
      <c r="D98" s="990">
        <v>10</v>
      </c>
      <c r="E98" s="990">
        <v>140</v>
      </c>
      <c r="F98" s="995" t="s">
        <v>807</v>
      </c>
      <c r="G98" s="990">
        <v>100001327</v>
      </c>
      <c r="H98" s="990">
        <v>995454</v>
      </c>
      <c r="I98" s="1012"/>
      <c r="J98" s="971">
        <v>0.18</v>
      </c>
      <c r="K98" s="1013" t="s">
        <v>606</v>
      </c>
      <c r="L98" s="995" t="s">
        <v>589</v>
      </c>
      <c r="M98" s="990" t="s">
        <v>586</v>
      </c>
      <c r="N98" s="990">
        <v>870</v>
      </c>
      <c r="O98" s="1018"/>
      <c r="P98" s="1014" t="str">
        <f t="shared" si="21"/>
        <v>Included</v>
      </c>
      <c r="Q98" s="1014">
        <f t="shared" si="22"/>
        <v>0</v>
      </c>
      <c r="R98" s="1326">
        <f t="shared" si="23"/>
        <v>0</v>
      </c>
      <c r="S98" s="1326">
        <f t="shared" si="24"/>
        <v>0.18</v>
      </c>
      <c r="T98" s="1335">
        <f t="shared" si="25"/>
        <v>0</v>
      </c>
      <c r="U98" s="1335"/>
    </row>
    <row r="99" spans="1:21" s="1326" customFormat="1" ht="45.75" customHeight="1">
      <c r="A99" s="1198">
        <v>41</v>
      </c>
      <c r="B99" s="990">
        <v>7000014954</v>
      </c>
      <c r="C99" s="990">
        <v>680</v>
      </c>
      <c r="D99" s="990">
        <v>10</v>
      </c>
      <c r="E99" s="990">
        <v>150</v>
      </c>
      <c r="F99" s="995" t="s">
        <v>807</v>
      </c>
      <c r="G99" s="990">
        <v>100001328</v>
      </c>
      <c r="H99" s="990">
        <v>995454</v>
      </c>
      <c r="I99" s="1012"/>
      <c r="J99" s="971">
        <v>0.18</v>
      </c>
      <c r="K99" s="1013" t="s">
        <v>606</v>
      </c>
      <c r="L99" s="995" t="s">
        <v>590</v>
      </c>
      <c r="M99" s="990" t="s">
        <v>586</v>
      </c>
      <c r="N99" s="990">
        <v>345</v>
      </c>
      <c r="O99" s="1018"/>
      <c r="P99" s="1014" t="str">
        <f t="shared" si="21"/>
        <v>Included</v>
      </c>
      <c r="Q99" s="1014">
        <f t="shared" si="22"/>
        <v>0</v>
      </c>
      <c r="R99" s="1326">
        <f t="shared" si="23"/>
        <v>0</v>
      </c>
      <c r="S99" s="1326">
        <f t="shared" si="24"/>
        <v>0.18</v>
      </c>
      <c r="T99" s="1335">
        <f t="shared" si="25"/>
        <v>0</v>
      </c>
      <c r="U99" s="1335"/>
    </row>
    <row r="100" spans="1:21" s="1326" customFormat="1" ht="45.75" customHeight="1">
      <c r="A100" s="1198">
        <v>42</v>
      </c>
      <c r="B100" s="990">
        <v>7000014954</v>
      </c>
      <c r="C100" s="990">
        <v>680</v>
      </c>
      <c r="D100" s="990">
        <v>10</v>
      </c>
      <c r="E100" s="990">
        <v>160</v>
      </c>
      <c r="F100" s="995" t="s">
        <v>807</v>
      </c>
      <c r="G100" s="990">
        <v>100001329</v>
      </c>
      <c r="H100" s="990">
        <v>995454</v>
      </c>
      <c r="I100" s="1012"/>
      <c r="J100" s="971">
        <v>0.18</v>
      </c>
      <c r="K100" s="1013" t="s">
        <v>606</v>
      </c>
      <c r="L100" s="995" t="s">
        <v>591</v>
      </c>
      <c r="M100" s="990" t="s">
        <v>582</v>
      </c>
      <c r="N100" s="990">
        <v>61</v>
      </c>
      <c r="O100" s="1018"/>
      <c r="P100" s="1014" t="str">
        <f t="shared" si="21"/>
        <v>Included</v>
      </c>
      <c r="Q100" s="1014">
        <f t="shared" si="22"/>
        <v>0</v>
      </c>
      <c r="R100" s="1326">
        <f t="shared" si="23"/>
        <v>0</v>
      </c>
      <c r="S100" s="1326">
        <f t="shared" si="24"/>
        <v>0.18</v>
      </c>
      <c r="T100" s="1335">
        <f t="shared" si="25"/>
        <v>0</v>
      </c>
      <c r="U100" s="1335"/>
    </row>
    <row r="101" spans="1:21" s="1326" customFormat="1" ht="45.75" customHeight="1">
      <c r="A101" s="1198">
        <v>43</v>
      </c>
      <c r="B101" s="990">
        <v>7000014954</v>
      </c>
      <c r="C101" s="990">
        <v>680</v>
      </c>
      <c r="D101" s="990">
        <v>10</v>
      </c>
      <c r="E101" s="990">
        <v>170</v>
      </c>
      <c r="F101" s="995" t="s">
        <v>807</v>
      </c>
      <c r="G101" s="990">
        <v>100001330</v>
      </c>
      <c r="H101" s="990">
        <v>995428</v>
      </c>
      <c r="I101" s="1012"/>
      <c r="J101" s="971">
        <v>0.18</v>
      </c>
      <c r="K101" s="1013" t="s">
        <v>606</v>
      </c>
      <c r="L101" s="995" t="s">
        <v>845</v>
      </c>
      <c r="M101" s="990" t="s">
        <v>586</v>
      </c>
      <c r="N101" s="990">
        <v>21</v>
      </c>
      <c r="O101" s="1018"/>
      <c r="P101" s="1014" t="str">
        <f t="shared" si="21"/>
        <v>Included</v>
      </c>
      <c r="Q101" s="1014">
        <f t="shared" si="22"/>
        <v>0</v>
      </c>
      <c r="R101" s="1326">
        <f t="shared" si="23"/>
        <v>0</v>
      </c>
      <c r="S101" s="1326">
        <f t="shared" si="24"/>
        <v>0.18</v>
      </c>
      <c r="T101" s="1335">
        <f t="shared" si="25"/>
        <v>0</v>
      </c>
      <c r="U101" s="1335"/>
    </row>
    <row r="102" spans="1:21" s="1326" customFormat="1" ht="84.75" customHeight="1">
      <c r="A102" s="1198">
        <v>44</v>
      </c>
      <c r="B102" s="990">
        <v>7000014954</v>
      </c>
      <c r="C102" s="990">
        <v>680</v>
      </c>
      <c r="D102" s="990">
        <v>10</v>
      </c>
      <c r="E102" s="990">
        <v>180</v>
      </c>
      <c r="F102" s="995" t="s">
        <v>807</v>
      </c>
      <c r="G102" s="990">
        <v>100001331</v>
      </c>
      <c r="H102" s="990">
        <v>995455</v>
      </c>
      <c r="I102" s="1012"/>
      <c r="J102" s="971">
        <v>0.18</v>
      </c>
      <c r="K102" s="1013" t="s">
        <v>606</v>
      </c>
      <c r="L102" s="995" t="s">
        <v>592</v>
      </c>
      <c r="M102" s="990" t="s">
        <v>582</v>
      </c>
      <c r="N102" s="990">
        <v>36</v>
      </c>
      <c r="O102" s="1018"/>
      <c r="P102" s="1014" t="str">
        <f t="shared" si="21"/>
        <v>Included</v>
      </c>
      <c r="Q102" s="1014">
        <f t="shared" si="22"/>
        <v>0</v>
      </c>
      <c r="R102" s="1326">
        <f t="shared" si="23"/>
        <v>0</v>
      </c>
      <c r="S102" s="1326">
        <f t="shared" si="24"/>
        <v>0.18</v>
      </c>
      <c r="T102" s="1335">
        <f t="shared" si="25"/>
        <v>0</v>
      </c>
      <c r="U102" s="1335"/>
    </row>
    <row r="103" spans="1:21" s="1326" customFormat="1" ht="45.75" customHeight="1">
      <c r="A103" s="1198">
        <v>45</v>
      </c>
      <c r="B103" s="990">
        <v>7000014954</v>
      </c>
      <c r="C103" s="990">
        <v>680</v>
      </c>
      <c r="D103" s="990">
        <v>10</v>
      </c>
      <c r="E103" s="990">
        <v>190</v>
      </c>
      <c r="F103" s="995" t="s">
        <v>807</v>
      </c>
      <c r="G103" s="990">
        <v>100001714</v>
      </c>
      <c r="H103" s="990">
        <v>995428</v>
      </c>
      <c r="I103" s="1012"/>
      <c r="J103" s="971">
        <v>0.18</v>
      </c>
      <c r="K103" s="1013" t="s">
        <v>606</v>
      </c>
      <c r="L103" s="995" t="s">
        <v>593</v>
      </c>
      <c r="M103" s="990" t="s">
        <v>594</v>
      </c>
      <c r="N103" s="990">
        <v>3500</v>
      </c>
      <c r="O103" s="1018"/>
      <c r="P103" s="1014" t="str">
        <f t="shared" si="21"/>
        <v>Included</v>
      </c>
      <c r="Q103" s="1014">
        <f t="shared" si="22"/>
        <v>0</v>
      </c>
      <c r="R103" s="1326">
        <f t="shared" si="23"/>
        <v>0</v>
      </c>
      <c r="S103" s="1326">
        <f t="shared" si="24"/>
        <v>0.18</v>
      </c>
      <c r="T103" s="1335">
        <f t="shared" si="25"/>
        <v>0</v>
      </c>
      <c r="U103" s="1335"/>
    </row>
    <row r="104" spans="1:21" s="1326" customFormat="1" ht="45.75" customHeight="1">
      <c r="A104" s="1198">
        <v>46</v>
      </c>
      <c r="B104" s="990">
        <v>7000014954</v>
      </c>
      <c r="C104" s="990">
        <v>680</v>
      </c>
      <c r="D104" s="990">
        <v>10</v>
      </c>
      <c r="E104" s="990">
        <v>200</v>
      </c>
      <c r="F104" s="995" t="s">
        <v>807</v>
      </c>
      <c r="G104" s="990">
        <v>100001713</v>
      </c>
      <c r="H104" s="990">
        <v>995424</v>
      </c>
      <c r="I104" s="1012"/>
      <c r="J104" s="971">
        <v>0.18</v>
      </c>
      <c r="K104" s="1013" t="s">
        <v>606</v>
      </c>
      <c r="L104" s="995" t="s">
        <v>595</v>
      </c>
      <c r="M104" s="990" t="s">
        <v>594</v>
      </c>
      <c r="N104" s="990">
        <v>4500</v>
      </c>
      <c r="O104" s="1018"/>
      <c r="P104" s="1014" t="str">
        <f t="shared" si="21"/>
        <v>Included</v>
      </c>
      <c r="Q104" s="1014">
        <f t="shared" si="22"/>
        <v>0</v>
      </c>
      <c r="R104" s="1326">
        <f t="shared" si="23"/>
        <v>0</v>
      </c>
      <c r="S104" s="1326">
        <f t="shared" si="24"/>
        <v>0.18</v>
      </c>
      <c r="T104" s="1335">
        <f t="shared" si="25"/>
        <v>0</v>
      </c>
      <c r="U104" s="1335"/>
    </row>
    <row r="105" spans="1:21" s="1326" customFormat="1" ht="45.75" customHeight="1">
      <c r="A105" s="1198">
        <v>47</v>
      </c>
      <c r="B105" s="990">
        <v>7000014954</v>
      </c>
      <c r="C105" s="990">
        <v>680</v>
      </c>
      <c r="D105" s="990">
        <v>10</v>
      </c>
      <c r="E105" s="990">
        <v>210</v>
      </c>
      <c r="F105" s="995" t="s">
        <v>807</v>
      </c>
      <c r="G105" s="990">
        <v>100001712</v>
      </c>
      <c r="H105" s="990">
        <v>995428</v>
      </c>
      <c r="I105" s="1012"/>
      <c r="J105" s="971">
        <v>0.18</v>
      </c>
      <c r="K105" s="1013" t="s">
        <v>606</v>
      </c>
      <c r="L105" s="995" t="s">
        <v>822</v>
      </c>
      <c r="M105" s="990" t="s">
        <v>594</v>
      </c>
      <c r="N105" s="990">
        <v>1000</v>
      </c>
      <c r="O105" s="1018"/>
      <c r="P105" s="1014" t="str">
        <f t="shared" si="21"/>
        <v>Included</v>
      </c>
      <c r="Q105" s="1014">
        <f t="shared" si="22"/>
        <v>0</v>
      </c>
      <c r="R105" s="1326">
        <f t="shared" si="23"/>
        <v>0</v>
      </c>
      <c r="S105" s="1326">
        <f t="shared" si="24"/>
        <v>0.18</v>
      </c>
      <c r="T105" s="1335">
        <f t="shared" si="25"/>
        <v>0</v>
      </c>
      <c r="U105" s="1335"/>
    </row>
    <row r="106" spans="1:21" s="1326" customFormat="1" ht="73.5" customHeight="1">
      <c r="A106" s="1198">
        <v>48</v>
      </c>
      <c r="B106" s="990">
        <v>7000014954</v>
      </c>
      <c r="C106" s="990">
        <v>680</v>
      </c>
      <c r="D106" s="990">
        <v>10</v>
      </c>
      <c r="E106" s="990">
        <v>220</v>
      </c>
      <c r="F106" s="995" t="s">
        <v>807</v>
      </c>
      <c r="G106" s="990">
        <v>100003114</v>
      </c>
      <c r="H106" s="990">
        <v>995454</v>
      </c>
      <c r="I106" s="1012"/>
      <c r="J106" s="971">
        <v>0.18</v>
      </c>
      <c r="K106" s="1013" t="s">
        <v>606</v>
      </c>
      <c r="L106" s="995" t="s">
        <v>846</v>
      </c>
      <c r="M106" s="990" t="s">
        <v>594</v>
      </c>
      <c r="N106" s="990">
        <v>240</v>
      </c>
      <c r="O106" s="1018"/>
      <c r="P106" s="1014" t="str">
        <f t="shared" si="21"/>
        <v>Included</v>
      </c>
      <c r="Q106" s="1014">
        <f t="shared" si="22"/>
        <v>0</v>
      </c>
      <c r="R106" s="1326">
        <f t="shared" si="23"/>
        <v>0</v>
      </c>
      <c r="S106" s="1326">
        <f t="shared" si="24"/>
        <v>0.18</v>
      </c>
      <c r="T106" s="1335">
        <f t="shared" si="25"/>
        <v>0</v>
      </c>
      <c r="U106" s="1335"/>
    </row>
    <row r="107" spans="1:21" s="1326" customFormat="1" ht="104.25" customHeight="1">
      <c r="A107" s="1198">
        <v>49</v>
      </c>
      <c r="B107" s="990">
        <v>7000014954</v>
      </c>
      <c r="C107" s="990">
        <v>680</v>
      </c>
      <c r="D107" s="990">
        <v>10</v>
      </c>
      <c r="E107" s="990">
        <v>230</v>
      </c>
      <c r="F107" s="995" t="s">
        <v>807</v>
      </c>
      <c r="G107" s="990">
        <v>100001457</v>
      </c>
      <c r="H107" s="990">
        <v>995421</v>
      </c>
      <c r="I107" s="1012"/>
      <c r="J107" s="971">
        <v>0.18</v>
      </c>
      <c r="K107" s="1013" t="s">
        <v>606</v>
      </c>
      <c r="L107" s="995" t="s">
        <v>847</v>
      </c>
      <c r="M107" s="990" t="s">
        <v>594</v>
      </c>
      <c r="N107" s="990">
        <v>86</v>
      </c>
      <c r="O107" s="1018"/>
      <c r="P107" s="1014" t="str">
        <f t="shared" si="21"/>
        <v>Included</v>
      </c>
      <c r="Q107" s="1014">
        <f t="shared" si="22"/>
        <v>0</v>
      </c>
      <c r="R107" s="1326">
        <f t="shared" si="23"/>
        <v>0</v>
      </c>
      <c r="S107" s="1326">
        <f t="shared" si="24"/>
        <v>0.18</v>
      </c>
      <c r="T107" s="1335">
        <f t="shared" si="25"/>
        <v>0</v>
      </c>
      <c r="U107" s="1335"/>
    </row>
    <row r="108" spans="1:21" s="1326" customFormat="1" ht="73.5" customHeight="1">
      <c r="A108" s="1198">
        <v>50</v>
      </c>
      <c r="B108" s="990">
        <v>7000014954</v>
      </c>
      <c r="C108" s="990">
        <v>680</v>
      </c>
      <c r="D108" s="990">
        <v>10</v>
      </c>
      <c r="E108" s="990">
        <v>250</v>
      </c>
      <c r="F108" s="995" t="s">
        <v>807</v>
      </c>
      <c r="G108" s="990">
        <v>100001735</v>
      </c>
      <c r="H108" s="990">
        <v>995462</v>
      </c>
      <c r="I108" s="1012"/>
      <c r="J108" s="971">
        <v>0.18</v>
      </c>
      <c r="K108" s="1013" t="s">
        <v>606</v>
      </c>
      <c r="L108" s="995" t="s">
        <v>848</v>
      </c>
      <c r="M108" s="990" t="s">
        <v>577</v>
      </c>
      <c r="N108" s="990">
        <v>15</v>
      </c>
      <c r="O108" s="1018"/>
      <c r="P108" s="1014" t="str">
        <f t="shared" si="21"/>
        <v>Included</v>
      </c>
      <c r="Q108" s="1014">
        <f t="shared" si="22"/>
        <v>0</v>
      </c>
      <c r="R108" s="1326">
        <f t="shared" si="23"/>
        <v>0</v>
      </c>
      <c r="S108" s="1326">
        <f t="shared" si="24"/>
        <v>0.18</v>
      </c>
      <c r="T108" s="1335">
        <f t="shared" si="25"/>
        <v>0</v>
      </c>
      <c r="U108" s="1335"/>
    </row>
    <row r="109" spans="1:21" s="1326" customFormat="1" ht="83.25" customHeight="1">
      <c r="A109" s="1198">
        <v>51</v>
      </c>
      <c r="B109" s="990">
        <v>7000014954</v>
      </c>
      <c r="C109" s="990">
        <v>680</v>
      </c>
      <c r="D109" s="990">
        <v>10</v>
      </c>
      <c r="E109" s="990">
        <v>260</v>
      </c>
      <c r="F109" s="995" t="s">
        <v>807</v>
      </c>
      <c r="G109" s="990">
        <v>100001736</v>
      </c>
      <c r="H109" s="990">
        <v>995462</v>
      </c>
      <c r="I109" s="1012"/>
      <c r="J109" s="971">
        <v>0.18</v>
      </c>
      <c r="K109" s="1013" t="s">
        <v>606</v>
      </c>
      <c r="L109" s="995" t="s">
        <v>849</v>
      </c>
      <c r="M109" s="990" t="s">
        <v>577</v>
      </c>
      <c r="N109" s="990">
        <v>15</v>
      </c>
      <c r="O109" s="1018"/>
      <c r="P109" s="1014" t="str">
        <f t="shared" si="21"/>
        <v>Included</v>
      </c>
      <c r="Q109" s="1014">
        <f t="shared" si="22"/>
        <v>0</v>
      </c>
      <c r="R109" s="1326">
        <f t="shared" si="23"/>
        <v>0</v>
      </c>
      <c r="S109" s="1326">
        <f t="shared" si="24"/>
        <v>0.18</v>
      </c>
      <c r="T109" s="1335">
        <f t="shared" si="25"/>
        <v>0</v>
      </c>
      <c r="U109" s="1335"/>
    </row>
    <row r="110" spans="1:21" s="1326" customFormat="1" ht="73.5" customHeight="1">
      <c r="A110" s="1198">
        <v>52</v>
      </c>
      <c r="B110" s="990">
        <v>7000014954</v>
      </c>
      <c r="C110" s="990">
        <v>680</v>
      </c>
      <c r="D110" s="990">
        <v>10</v>
      </c>
      <c r="E110" s="990">
        <v>270</v>
      </c>
      <c r="F110" s="995" t="s">
        <v>807</v>
      </c>
      <c r="G110" s="990">
        <v>100001737</v>
      </c>
      <c r="H110" s="990">
        <v>995462</v>
      </c>
      <c r="I110" s="1012"/>
      <c r="J110" s="971">
        <v>0.18</v>
      </c>
      <c r="K110" s="1013" t="s">
        <v>606</v>
      </c>
      <c r="L110" s="995" t="s">
        <v>850</v>
      </c>
      <c r="M110" s="990" t="s">
        <v>577</v>
      </c>
      <c r="N110" s="990">
        <v>15</v>
      </c>
      <c r="O110" s="1018"/>
      <c r="P110" s="1014" t="str">
        <f t="shared" si="21"/>
        <v>Included</v>
      </c>
      <c r="Q110" s="1014">
        <f t="shared" si="22"/>
        <v>0</v>
      </c>
      <c r="R110" s="1326">
        <f t="shared" si="23"/>
        <v>0</v>
      </c>
      <c r="S110" s="1326">
        <f t="shared" si="24"/>
        <v>0.18</v>
      </c>
      <c r="T110" s="1335">
        <f t="shared" si="25"/>
        <v>0</v>
      </c>
      <c r="U110" s="1335"/>
    </row>
    <row r="111" spans="1:21" s="1326" customFormat="1" ht="45.75" customHeight="1">
      <c r="A111" s="1198">
        <v>53</v>
      </c>
      <c r="B111" s="990">
        <v>7000014954</v>
      </c>
      <c r="C111" s="990">
        <v>680</v>
      </c>
      <c r="D111" s="990">
        <v>10</v>
      </c>
      <c r="E111" s="990">
        <v>280</v>
      </c>
      <c r="F111" s="995" t="s">
        <v>807</v>
      </c>
      <c r="G111" s="990">
        <v>100007701</v>
      </c>
      <c r="H111" s="990">
        <v>995462</v>
      </c>
      <c r="I111" s="1012"/>
      <c r="J111" s="971">
        <v>0.18</v>
      </c>
      <c r="K111" s="1013" t="s">
        <v>606</v>
      </c>
      <c r="L111" s="995" t="s">
        <v>637</v>
      </c>
      <c r="M111" s="990" t="s">
        <v>575</v>
      </c>
      <c r="N111" s="990">
        <v>2</v>
      </c>
      <c r="O111" s="1018"/>
      <c r="P111" s="1014" t="str">
        <f t="shared" si="21"/>
        <v>Included</v>
      </c>
      <c r="Q111" s="1014">
        <f t="shared" si="22"/>
        <v>0</v>
      </c>
      <c r="R111" s="1326">
        <f t="shared" si="23"/>
        <v>0</v>
      </c>
      <c r="S111" s="1326">
        <f t="shared" si="24"/>
        <v>0.18</v>
      </c>
      <c r="T111" s="1335">
        <f t="shared" si="25"/>
        <v>0</v>
      </c>
      <c r="U111" s="1335"/>
    </row>
    <row r="112" spans="1:21" s="1326" customFormat="1" ht="45.75" customHeight="1">
      <c r="A112" s="1198">
        <v>54</v>
      </c>
      <c r="B112" s="990">
        <v>7000014954</v>
      </c>
      <c r="C112" s="990">
        <v>680</v>
      </c>
      <c r="D112" s="990">
        <v>10</v>
      </c>
      <c r="E112" s="990">
        <v>290</v>
      </c>
      <c r="F112" s="995" t="s">
        <v>807</v>
      </c>
      <c r="G112" s="990">
        <v>100001445</v>
      </c>
      <c r="H112" s="990">
        <v>995429</v>
      </c>
      <c r="I112" s="1012"/>
      <c r="J112" s="971">
        <v>0.18</v>
      </c>
      <c r="K112" s="1013" t="s">
        <v>606</v>
      </c>
      <c r="L112" s="995" t="s">
        <v>851</v>
      </c>
      <c r="M112" s="990" t="s">
        <v>594</v>
      </c>
      <c r="N112" s="990">
        <v>375</v>
      </c>
      <c r="O112" s="1018"/>
      <c r="P112" s="1014" t="str">
        <f t="shared" si="21"/>
        <v>Included</v>
      </c>
      <c r="Q112" s="1014">
        <f t="shared" si="22"/>
        <v>0</v>
      </c>
      <c r="R112" s="1326">
        <f t="shared" si="23"/>
        <v>0</v>
      </c>
      <c r="S112" s="1326">
        <f t="shared" si="24"/>
        <v>0.18</v>
      </c>
      <c r="T112" s="1335">
        <f t="shared" si="25"/>
        <v>0</v>
      </c>
      <c r="U112" s="1335"/>
    </row>
    <row r="113" spans="1:21" s="1326" customFormat="1" ht="63" customHeight="1">
      <c r="A113" s="1198">
        <v>55</v>
      </c>
      <c r="B113" s="990">
        <v>7000014954</v>
      </c>
      <c r="C113" s="990">
        <v>690</v>
      </c>
      <c r="D113" s="990">
        <v>20</v>
      </c>
      <c r="E113" s="990">
        <v>10</v>
      </c>
      <c r="F113" s="995" t="s">
        <v>648</v>
      </c>
      <c r="G113" s="990">
        <v>100001674</v>
      </c>
      <c r="H113" s="990">
        <v>995455</v>
      </c>
      <c r="I113" s="1012"/>
      <c r="J113" s="971">
        <v>0.18</v>
      </c>
      <c r="K113" s="1013" t="s">
        <v>606</v>
      </c>
      <c r="L113" s="995" t="s">
        <v>597</v>
      </c>
      <c r="M113" s="990" t="s">
        <v>575</v>
      </c>
      <c r="N113" s="990">
        <v>60</v>
      </c>
      <c r="O113" s="1018"/>
      <c r="P113" s="1014" t="str">
        <f t="shared" si="21"/>
        <v>Included</v>
      </c>
      <c r="Q113" s="1014">
        <f t="shared" si="22"/>
        <v>0</v>
      </c>
      <c r="R113" s="1326">
        <f t="shared" si="23"/>
        <v>0</v>
      </c>
      <c r="S113" s="1326">
        <f t="shared" si="24"/>
        <v>0.18</v>
      </c>
      <c r="T113" s="1335">
        <f t="shared" si="25"/>
        <v>0</v>
      </c>
      <c r="U113" s="1335"/>
    </row>
    <row r="114" spans="1:21" s="1326" customFormat="1" ht="63" customHeight="1">
      <c r="A114" s="1198">
        <v>56</v>
      </c>
      <c r="B114" s="990">
        <v>7000014954</v>
      </c>
      <c r="C114" s="990">
        <v>690</v>
      </c>
      <c r="D114" s="990">
        <v>20</v>
      </c>
      <c r="E114" s="990">
        <v>20</v>
      </c>
      <c r="F114" s="995" t="s">
        <v>648</v>
      </c>
      <c r="G114" s="990">
        <v>100002255</v>
      </c>
      <c r="H114" s="990">
        <v>995455</v>
      </c>
      <c r="I114" s="1012"/>
      <c r="J114" s="971">
        <v>0.18</v>
      </c>
      <c r="K114" s="1013" t="s">
        <v>606</v>
      </c>
      <c r="L114" s="995" t="s">
        <v>852</v>
      </c>
      <c r="M114" s="990" t="s">
        <v>575</v>
      </c>
      <c r="N114" s="990">
        <v>8</v>
      </c>
      <c r="O114" s="1018"/>
      <c r="P114" s="1014" t="str">
        <f t="shared" si="21"/>
        <v>Included</v>
      </c>
      <c r="Q114" s="1014">
        <f t="shared" si="22"/>
        <v>0</v>
      </c>
      <c r="R114" s="1326">
        <f t="shared" si="23"/>
        <v>0</v>
      </c>
      <c r="S114" s="1326">
        <f t="shared" si="24"/>
        <v>0.18</v>
      </c>
      <c r="T114" s="1335">
        <f t="shared" si="25"/>
        <v>0</v>
      </c>
      <c r="U114" s="1335"/>
    </row>
    <row r="115" spans="1:21" s="1326" customFormat="1" ht="45.75" customHeight="1">
      <c r="A115" s="1372" t="s">
        <v>792</v>
      </c>
      <c r="B115" s="1235" t="s">
        <v>682</v>
      </c>
      <c r="C115" s="1236"/>
      <c r="D115" s="1236"/>
      <c r="E115" s="1236"/>
      <c r="F115" s="1247"/>
      <c r="G115" s="1236"/>
      <c r="H115" s="1236"/>
      <c r="I115" s="1373"/>
      <c r="J115" s="1374"/>
      <c r="K115" s="1375"/>
      <c r="L115" s="1247"/>
      <c r="M115" s="1236"/>
      <c r="N115" s="1236"/>
      <c r="O115" s="1018"/>
      <c r="P115" s="1377"/>
      <c r="Q115" s="1377"/>
      <c r="R115" s="1326">
        <f t="shared" si="23"/>
        <v>0</v>
      </c>
      <c r="S115" s="1326">
        <f t="shared" si="24"/>
        <v>0</v>
      </c>
      <c r="T115" s="1335">
        <f t="shared" si="25"/>
        <v>0</v>
      </c>
      <c r="U115" s="1335"/>
    </row>
    <row r="116" spans="1:21" s="1326" customFormat="1" ht="56.25" customHeight="1">
      <c r="A116" s="1198">
        <v>1</v>
      </c>
      <c r="B116" s="990">
        <v>7000015625</v>
      </c>
      <c r="C116" s="990">
        <v>50</v>
      </c>
      <c r="D116" s="990">
        <v>1030</v>
      </c>
      <c r="E116" s="990">
        <v>10</v>
      </c>
      <c r="F116" s="995" t="s">
        <v>660</v>
      </c>
      <c r="G116" s="990">
        <v>100000015</v>
      </c>
      <c r="H116" s="990">
        <v>998736</v>
      </c>
      <c r="I116" s="1012"/>
      <c r="J116" s="971">
        <v>0.18</v>
      </c>
      <c r="K116" s="1013" t="s">
        <v>606</v>
      </c>
      <c r="L116" s="995" t="s">
        <v>824</v>
      </c>
      <c r="M116" s="990" t="s">
        <v>575</v>
      </c>
      <c r="N116" s="990">
        <v>1</v>
      </c>
      <c r="O116" s="1018"/>
      <c r="P116" s="1014" t="str">
        <f t="shared" si="21"/>
        <v>Included</v>
      </c>
      <c r="Q116" s="1014">
        <f t="shared" si="22"/>
        <v>0</v>
      </c>
      <c r="R116" s="1326">
        <f t="shared" si="23"/>
        <v>0</v>
      </c>
      <c r="S116" s="1326">
        <f t="shared" si="24"/>
        <v>0.18</v>
      </c>
      <c r="T116" s="1335">
        <f t="shared" si="25"/>
        <v>0</v>
      </c>
      <c r="U116" s="1335"/>
    </row>
    <row r="117" spans="1:21" s="1326" customFormat="1" ht="56.25" customHeight="1">
      <c r="A117" s="1198">
        <v>2</v>
      </c>
      <c r="B117" s="990">
        <v>7000015625</v>
      </c>
      <c r="C117" s="990">
        <v>50</v>
      </c>
      <c r="D117" s="990">
        <v>1030</v>
      </c>
      <c r="E117" s="990">
        <v>20</v>
      </c>
      <c r="F117" s="995" t="s">
        <v>660</v>
      </c>
      <c r="G117" s="990">
        <v>100001910</v>
      </c>
      <c r="H117" s="990">
        <v>998736</v>
      </c>
      <c r="I117" s="1012"/>
      <c r="J117" s="971">
        <v>0.18</v>
      </c>
      <c r="K117" s="1013" t="s">
        <v>606</v>
      </c>
      <c r="L117" s="995" t="s">
        <v>742</v>
      </c>
      <c r="M117" s="990" t="s">
        <v>576</v>
      </c>
      <c r="N117" s="990">
        <v>1</v>
      </c>
      <c r="O117" s="1018"/>
      <c r="P117" s="1014" t="str">
        <f t="shared" si="21"/>
        <v>Included</v>
      </c>
      <c r="Q117" s="1014">
        <f t="shared" si="22"/>
        <v>0</v>
      </c>
      <c r="R117" s="1326">
        <f t="shared" si="23"/>
        <v>0</v>
      </c>
      <c r="S117" s="1326">
        <f t="shared" si="24"/>
        <v>0.18</v>
      </c>
      <c r="T117" s="1335">
        <f t="shared" si="25"/>
        <v>0</v>
      </c>
      <c r="U117" s="1335"/>
    </row>
    <row r="118" spans="1:21" s="1326" customFormat="1" ht="56.25" customHeight="1">
      <c r="A118" s="1198">
        <v>3</v>
      </c>
      <c r="B118" s="990">
        <v>7000015625</v>
      </c>
      <c r="C118" s="990">
        <v>50</v>
      </c>
      <c r="D118" s="990">
        <v>1030</v>
      </c>
      <c r="E118" s="990">
        <v>30</v>
      </c>
      <c r="F118" s="995" t="s">
        <v>660</v>
      </c>
      <c r="G118" s="990">
        <v>100002238</v>
      </c>
      <c r="H118" s="990">
        <v>998736</v>
      </c>
      <c r="I118" s="1012"/>
      <c r="J118" s="971">
        <v>0.18</v>
      </c>
      <c r="K118" s="1013" t="s">
        <v>606</v>
      </c>
      <c r="L118" s="995" t="s">
        <v>825</v>
      </c>
      <c r="M118" s="990" t="s">
        <v>576</v>
      </c>
      <c r="N118" s="990">
        <v>1</v>
      </c>
      <c r="O118" s="1018"/>
      <c r="P118" s="1014" t="str">
        <f t="shared" si="21"/>
        <v>Included</v>
      </c>
      <c r="Q118" s="1014">
        <f t="shared" si="22"/>
        <v>0</v>
      </c>
      <c r="R118" s="1326">
        <f t="shared" si="23"/>
        <v>0</v>
      </c>
      <c r="S118" s="1326">
        <f t="shared" si="24"/>
        <v>0.18</v>
      </c>
      <c r="T118" s="1335">
        <f t="shared" si="25"/>
        <v>0</v>
      </c>
      <c r="U118" s="1335"/>
    </row>
    <row r="119" spans="1:21" s="1326" customFormat="1" ht="45.75" customHeight="1">
      <c r="A119" s="1372" t="s">
        <v>793</v>
      </c>
      <c r="B119" s="1235" t="s">
        <v>683</v>
      </c>
      <c r="C119" s="1236"/>
      <c r="D119" s="1236"/>
      <c r="E119" s="1236"/>
      <c r="F119" s="1247"/>
      <c r="G119" s="1236"/>
      <c r="H119" s="1236"/>
      <c r="I119" s="1373"/>
      <c r="J119" s="1374"/>
      <c r="K119" s="1375"/>
      <c r="L119" s="1247"/>
      <c r="M119" s="1236"/>
      <c r="N119" s="1236"/>
      <c r="O119" s="1018"/>
      <c r="P119" s="1377"/>
      <c r="Q119" s="1377"/>
      <c r="R119" s="1326">
        <f t="shared" si="23"/>
        <v>0</v>
      </c>
      <c r="S119" s="1326">
        <f t="shared" si="24"/>
        <v>0</v>
      </c>
      <c r="T119" s="1335">
        <f t="shared" si="25"/>
        <v>0</v>
      </c>
      <c r="U119" s="1335"/>
    </row>
    <row r="120" spans="1:21" s="1326" customFormat="1" ht="59.25" customHeight="1">
      <c r="A120" s="1198">
        <v>1</v>
      </c>
      <c r="B120" s="990">
        <v>7000015625</v>
      </c>
      <c r="C120" s="990">
        <v>640</v>
      </c>
      <c r="D120" s="990">
        <v>1330</v>
      </c>
      <c r="E120" s="990">
        <v>10</v>
      </c>
      <c r="F120" s="995" t="s">
        <v>684</v>
      </c>
      <c r="G120" s="990">
        <v>100000263</v>
      </c>
      <c r="H120" s="990">
        <v>998736</v>
      </c>
      <c r="I120" s="1012"/>
      <c r="J120" s="971">
        <v>0.18</v>
      </c>
      <c r="K120" s="1013" t="s">
        <v>606</v>
      </c>
      <c r="L120" s="995" t="s">
        <v>767</v>
      </c>
      <c r="M120" s="990" t="s">
        <v>575</v>
      </c>
      <c r="N120" s="990">
        <v>1</v>
      </c>
      <c r="O120" s="1018"/>
      <c r="P120" s="1014" t="str">
        <f t="shared" si="21"/>
        <v>Included</v>
      </c>
      <c r="Q120" s="1014">
        <f t="shared" si="22"/>
        <v>0</v>
      </c>
      <c r="R120" s="1326">
        <f t="shared" si="23"/>
        <v>0</v>
      </c>
      <c r="S120" s="1326">
        <f t="shared" si="24"/>
        <v>0.18</v>
      </c>
      <c r="T120" s="1335">
        <f t="shared" si="25"/>
        <v>0</v>
      </c>
      <c r="U120" s="1335"/>
    </row>
    <row r="121" spans="1:21" s="1326" customFormat="1" ht="59.25" customHeight="1">
      <c r="A121" s="1198">
        <v>2</v>
      </c>
      <c r="B121" s="990">
        <v>7000015625</v>
      </c>
      <c r="C121" s="990">
        <v>640</v>
      </c>
      <c r="D121" s="990">
        <v>1330</v>
      </c>
      <c r="E121" s="990">
        <v>20</v>
      </c>
      <c r="F121" s="995" t="s">
        <v>684</v>
      </c>
      <c r="G121" s="990">
        <v>100000271</v>
      </c>
      <c r="H121" s="990">
        <v>998736</v>
      </c>
      <c r="I121" s="1012"/>
      <c r="J121" s="971">
        <v>0.18</v>
      </c>
      <c r="K121" s="1013" t="s">
        <v>606</v>
      </c>
      <c r="L121" s="995" t="s">
        <v>768</v>
      </c>
      <c r="M121" s="990" t="s">
        <v>575</v>
      </c>
      <c r="N121" s="990">
        <v>3</v>
      </c>
      <c r="O121" s="1018"/>
      <c r="P121" s="1014" t="str">
        <f t="shared" si="21"/>
        <v>Included</v>
      </c>
      <c r="Q121" s="1014">
        <f t="shared" si="22"/>
        <v>0</v>
      </c>
      <c r="R121" s="1326">
        <f t="shared" si="23"/>
        <v>0</v>
      </c>
      <c r="S121" s="1326">
        <f t="shared" si="24"/>
        <v>0.18</v>
      </c>
      <c r="T121" s="1335">
        <f t="shared" si="25"/>
        <v>0</v>
      </c>
      <c r="U121" s="1335"/>
    </row>
    <row r="122" spans="1:21" s="1326" customFormat="1" ht="45.75" customHeight="1">
      <c r="A122" s="1198">
        <v>3</v>
      </c>
      <c r="B122" s="990">
        <v>7000015625</v>
      </c>
      <c r="C122" s="990">
        <v>640</v>
      </c>
      <c r="D122" s="990">
        <v>1330</v>
      </c>
      <c r="E122" s="990">
        <v>30</v>
      </c>
      <c r="F122" s="995" t="s">
        <v>684</v>
      </c>
      <c r="G122" s="990">
        <v>100000281</v>
      </c>
      <c r="H122" s="990">
        <v>998736</v>
      </c>
      <c r="I122" s="1012"/>
      <c r="J122" s="971">
        <v>0.18</v>
      </c>
      <c r="K122" s="1013" t="s">
        <v>606</v>
      </c>
      <c r="L122" s="995" t="s">
        <v>769</v>
      </c>
      <c r="M122" s="990" t="s">
        <v>575</v>
      </c>
      <c r="N122" s="990">
        <v>2</v>
      </c>
      <c r="O122" s="1018"/>
      <c r="P122" s="1014" t="str">
        <f t="shared" si="21"/>
        <v>Included</v>
      </c>
      <c r="Q122" s="1014">
        <f t="shared" si="22"/>
        <v>0</v>
      </c>
      <c r="R122" s="1326">
        <f t="shared" si="23"/>
        <v>0</v>
      </c>
      <c r="S122" s="1326">
        <f t="shared" si="24"/>
        <v>0.18</v>
      </c>
      <c r="T122" s="1335">
        <f t="shared" si="25"/>
        <v>0</v>
      </c>
      <c r="U122" s="1335"/>
    </row>
    <row r="123" spans="1:21" s="1326" customFormat="1" ht="45.75" customHeight="1">
      <c r="A123" s="1198">
        <v>4</v>
      </c>
      <c r="B123" s="990">
        <v>7000015625</v>
      </c>
      <c r="C123" s="990">
        <v>640</v>
      </c>
      <c r="D123" s="990">
        <v>1330</v>
      </c>
      <c r="E123" s="990">
        <v>40</v>
      </c>
      <c r="F123" s="995" t="s">
        <v>684</v>
      </c>
      <c r="G123" s="990">
        <v>100000328</v>
      </c>
      <c r="H123" s="990">
        <v>998736</v>
      </c>
      <c r="I123" s="1012"/>
      <c r="J123" s="971">
        <v>0.18</v>
      </c>
      <c r="K123" s="1013" t="s">
        <v>606</v>
      </c>
      <c r="L123" s="995" t="s">
        <v>614</v>
      </c>
      <c r="M123" s="990" t="s">
        <v>575</v>
      </c>
      <c r="N123" s="990">
        <v>3</v>
      </c>
      <c r="O123" s="1018"/>
      <c r="P123" s="1014" t="str">
        <f t="shared" si="21"/>
        <v>Included</v>
      </c>
      <c r="Q123" s="1014">
        <f t="shared" si="22"/>
        <v>0</v>
      </c>
      <c r="R123" s="1326">
        <f t="shared" si="23"/>
        <v>0</v>
      </c>
      <c r="S123" s="1326">
        <f t="shared" si="24"/>
        <v>0.18</v>
      </c>
      <c r="T123" s="1335">
        <f t="shared" si="25"/>
        <v>0</v>
      </c>
      <c r="U123" s="1335"/>
    </row>
    <row r="124" spans="1:21" s="1326" customFormat="1" ht="45.75" customHeight="1">
      <c r="A124" s="1198">
        <v>5</v>
      </c>
      <c r="B124" s="990">
        <v>7000015625</v>
      </c>
      <c r="C124" s="990">
        <v>640</v>
      </c>
      <c r="D124" s="990">
        <v>1330</v>
      </c>
      <c r="E124" s="990">
        <v>50</v>
      </c>
      <c r="F124" s="995" t="s">
        <v>684</v>
      </c>
      <c r="G124" s="990">
        <v>100005443</v>
      </c>
      <c r="H124" s="990">
        <v>998734</v>
      </c>
      <c r="I124" s="1012"/>
      <c r="J124" s="971">
        <v>0.18</v>
      </c>
      <c r="K124" s="1013" t="s">
        <v>606</v>
      </c>
      <c r="L124" s="995" t="s">
        <v>830</v>
      </c>
      <c r="M124" s="990" t="s">
        <v>575</v>
      </c>
      <c r="N124" s="990">
        <v>3</v>
      </c>
      <c r="O124" s="1018"/>
      <c r="P124" s="1014" t="str">
        <f t="shared" si="21"/>
        <v>Included</v>
      </c>
      <c r="Q124" s="1014">
        <f t="shared" si="22"/>
        <v>0</v>
      </c>
      <c r="R124" s="1326">
        <f t="shared" si="23"/>
        <v>0</v>
      </c>
      <c r="S124" s="1326">
        <f t="shared" si="24"/>
        <v>0.18</v>
      </c>
      <c r="T124" s="1335">
        <f t="shared" si="25"/>
        <v>0</v>
      </c>
      <c r="U124" s="1335"/>
    </row>
    <row r="125" spans="1:21" s="1326" customFormat="1" ht="45.75" customHeight="1">
      <c r="A125" s="1198">
        <v>6</v>
      </c>
      <c r="B125" s="990">
        <v>7000015625</v>
      </c>
      <c r="C125" s="990">
        <v>650</v>
      </c>
      <c r="D125" s="990">
        <v>1350</v>
      </c>
      <c r="E125" s="990">
        <v>10</v>
      </c>
      <c r="F125" s="995" t="s">
        <v>666</v>
      </c>
      <c r="G125" s="990">
        <v>100000435</v>
      </c>
      <c r="H125" s="990">
        <v>998736</v>
      </c>
      <c r="I125" s="1012"/>
      <c r="J125" s="971">
        <v>0.18</v>
      </c>
      <c r="K125" s="1013" t="s">
        <v>606</v>
      </c>
      <c r="L125" s="995" t="s">
        <v>702</v>
      </c>
      <c r="M125" s="990" t="s">
        <v>575</v>
      </c>
      <c r="N125" s="990">
        <v>1</v>
      </c>
      <c r="O125" s="1018"/>
      <c r="P125" s="1014" t="str">
        <f t="shared" si="21"/>
        <v>Included</v>
      </c>
      <c r="Q125" s="1014">
        <f t="shared" si="22"/>
        <v>0</v>
      </c>
      <c r="R125" s="1326">
        <f t="shared" si="23"/>
        <v>0</v>
      </c>
      <c r="S125" s="1326">
        <f t="shared" si="24"/>
        <v>0.18</v>
      </c>
      <c r="T125" s="1335">
        <f t="shared" si="25"/>
        <v>0</v>
      </c>
      <c r="U125" s="1335"/>
    </row>
    <row r="126" spans="1:21" s="1326" customFormat="1" ht="45.75" customHeight="1">
      <c r="A126" s="1198">
        <v>7</v>
      </c>
      <c r="B126" s="990">
        <v>7000015625</v>
      </c>
      <c r="C126" s="990">
        <v>650</v>
      </c>
      <c r="D126" s="990">
        <v>1350</v>
      </c>
      <c r="E126" s="990">
        <v>20</v>
      </c>
      <c r="F126" s="995" t="s">
        <v>666</v>
      </c>
      <c r="G126" s="990">
        <v>100000461</v>
      </c>
      <c r="H126" s="990">
        <v>998736</v>
      </c>
      <c r="I126" s="1012"/>
      <c r="J126" s="971">
        <v>0.18</v>
      </c>
      <c r="K126" s="1013" t="s">
        <v>606</v>
      </c>
      <c r="L126" s="995" t="s">
        <v>705</v>
      </c>
      <c r="M126" s="990" t="s">
        <v>575</v>
      </c>
      <c r="N126" s="990">
        <v>1</v>
      </c>
      <c r="O126" s="1018"/>
      <c r="P126" s="1014" t="str">
        <f t="shared" si="21"/>
        <v>Included</v>
      </c>
      <c r="Q126" s="1014">
        <f t="shared" si="22"/>
        <v>0</v>
      </c>
      <c r="R126" s="1326">
        <f t="shared" si="23"/>
        <v>0</v>
      </c>
      <c r="S126" s="1326">
        <f t="shared" si="24"/>
        <v>0.18</v>
      </c>
      <c r="T126" s="1335">
        <f t="shared" si="25"/>
        <v>0</v>
      </c>
      <c r="U126" s="1335"/>
    </row>
    <row r="127" spans="1:21" s="1326" customFormat="1" ht="45.75" customHeight="1">
      <c r="A127" s="1198">
        <v>8</v>
      </c>
      <c r="B127" s="990">
        <v>7000015625</v>
      </c>
      <c r="C127" s="990">
        <v>650</v>
      </c>
      <c r="D127" s="990">
        <v>1350</v>
      </c>
      <c r="E127" s="990">
        <v>30</v>
      </c>
      <c r="F127" s="995" t="s">
        <v>666</v>
      </c>
      <c r="G127" s="990">
        <v>100000462</v>
      </c>
      <c r="H127" s="990">
        <v>998736</v>
      </c>
      <c r="I127" s="1012"/>
      <c r="J127" s="971">
        <v>0.18</v>
      </c>
      <c r="K127" s="1013" t="s">
        <v>606</v>
      </c>
      <c r="L127" s="995" t="s">
        <v>706</v>
      </c>
      <c r="M127" s="990" t="s">
        <v>575</v>
      </c>
      <c r="N127" s="990">
        <v>1</v>
      </c>
      <c r="O127" s="1018"/>
      <c r="P127" s="1014" t="str">
        <f t="shared" si="21"/>
        <v>Included</v>
      </c>
      <c r="Q127" s="1014">
        <f t="shared" si="22"/>
        <v>0</v>
      </c>
      <c r="R127" s="1326">
        <f t="shared" si="23"/>
        <v>0</v>
      </c>
      <c r="S127" s="1326">
        <f t="shared" si="24"/>
        <v>0.18</v>
      </c>
      <c r="T127" s="1335">
        <f t="shared" si="25"/>
        <v>0</v>
      </c>
      <c r="U127" s="1335"/>
    </row>
    <row r="128" spans="1:21" s="1326" customFormat="1" ht="45.75" customHeight="1">
      <c r="A128" s="1198">
        <v>9</v>
      </c>
      <c r="B128" s="990">
        <v>7000015625</v>
      </c>
      <c r="C128" s="990">
        <v>650</v>
      </c>
      <c r="D128" s="990">
        <v>1350</v>
      </c>
      <c r="E128" s="990">
        <v>40</v>
      </c>
      <c r="F128" s="995" t="s">
        <v>666</v>
      </c>
      <c r="G128" s="990">
        <v>100000464</v>
      </c>
      <c r="H128" s="990">
        <v>998736</v>
      </c>
      <c r="I128" s="1012"/>
      <c r="J128" s="971">
        <v>0.18</v>
      </c>
      <c r="K128" s="1013" t="s">
        <v>606</v>
      </c>
      <c r="L128" s="995" t="s">
        <v>707</v>
      </c>
      <c r="M128" s="990" t="s">
        <v>575</v>
      </c>
      <c r="N128" s="990">
        <v>2</v>
      </c>
      <c r="O128" s="1018"/>
      <c r="P128" s="1014" t="str">
        <f t="shared" si="21"/>
        <v>Included</v>
      </c>
      <c r="Q128" s="1014">
        <f t="shared" si="22"/>
        <v>0</v>
      </c>
      <c r="R128" s="1326">
        <f t="shared" si="23"/>
        <v>0</v>
      </c>
      <c r="S128" s="1326">
        <f t="shared" si="24"/>
        <v>0.18</v>
      </c>
      <c r="T128" s="1335">
        <f t="shared" si="25"/>
        <v>0</v>
      </c>
      <c r="U128" s="1335"/>
    </row>
    <row r="129" spans="1:21" s="1326" customFormat="1" ht="45.75" customHeight="1">
      <c r="A129" s="1198">
        <v>10</v>
      </c>
      <c r="B129" s="990">
        <v>7000015625</v>
      </c>
      <c r="C129" s="990">
        <v>650</v>
      </c>
      <c r="D129" s="990">
        <v>1350</v>
      </c>
      <c r="E129" s="990">
        <v>50</v>
      </c>
      <c r="F129" s="995" t="s">
        <v>666</v>
      </c>
      <c r="G129" s="990">
        <v>100000443</v>
      </c>
      <c r="H129" s="990">
        <v>998736</v>
      </c>
      <c r="I129" s="1012"/>
      <c r="J129" s="971">
        <v>0.18</v>
      </c>
      <c r="K129" s="1013" t="s">
        <v>606</v>
      </c>
      <c r="L129" s="995" t="s">
        <v>703</v>
      </c>
      <c r="M129" s="990" t="s">
        <v>575</v>
      </c>
      <c r="N129" s="990">
        <v>3</v>
      </c>
      <c r="O129" s="1018"/>
      <c r="P129" s="1014" t="str">
        <f t="shared" si="21"/>
        <v>Included</v>
      </c>
      <c r="Q129" s="1014">
        <f t="shared" si="22"/>
        <v>0</v>
      </c>
      <c r="R129" s="1326">
        <f t="shared" si="23"/>
        <v>0</v>
      </c>
      <c r="S129" s="1326">
        <f t="shared" si="24"/>
        <v>0.18</v>
      </c>
      <c r="T129" s="1335">
        <f t="shared" si="25"/>
        <v>0</v>
      </c>
      <c r="U129" s="1335"/>
    </row>
    <row r="130" spans="1:21" s="1326" customFormat="1" ht="45.75" customHeight="1">
      <c r="A130" s="1198">
        <v>11</v>
      </c>
      <c r="B130" s="990">
        <v>7000015625</v>
      </c>
      <c r="C130" s="990">
        <v>650</v>
      </c>
      <c r="D130" s="990">
        <v>1350</v>
      </c>
      <c r="E130" s="990">
        <v>60</v>
      </c>
      <c r="F130" s="995" t="s">
        <v>666</v>
      </c>
      <c r="G130" s="990">
        <v>100000484</v>
      </c>
      <c r="H130" s="990">
        <v>998736</v>
      </c>
      <c r="I130" s="1012"/>
      <c r="J130" s="971">
        <v>0.18</v>
      </c>
      <c r="K130" s="1013" t="s">
        <v>606</v>
      </c>
      <c r="L130" s="995" t="s">
        <v>770</v>
      </c>
      <c r="M130" s="990" t="s">
        <v>575</v>
      </c>
      <c r="N130" s="990">
        <v>3</v>
      </c>
      <c r="O130" s="1018"/>
      <c r="P130" s="1014" t="str">
        <f t="shared" si="21"/>
        <v>Included</v>
      </c>
      <c r="Q130" s="1014">
        <f t="shared" si="22"/>
        <v>0</v>
      </c>
      <c r="R130" s="1326">
        <f t="shared" si="23"/>
        <v>0</v>
      </c>
      <c r="S130" s="1326">
        <f t="shared" si="24"/>
        <v>0.18</v>
      </c>
      <c r="T130" s="1335">
        <f t="shared" si="25"/>
        <v>0</v>
      </c>
      <c r="U130" s="1335"/>
    </row>
    <row r="131" spans="1:21" s="1326" customFormat="1" ht="45.75" customHeight="1">
      <c r="A131" s="1198">
        <v>12</v>
      </c>
      <c r="B131" s="990">
        <v>7000015625</v>
      </c>
      <c r="C131" s="990">
        <v>650</v>
      </c>
      <c r="D131" s="990">
        <v>1350</v>
      </c>
      <c r="E131" s="990">
        <v>70</v>
      </c>
      <c r="F131" s="995" t="s">
        <v>666</v>
      </c>
      <c r="G131" s="990">
        <v>100001907</v>
      </c>
      <c r="H131" s="990">
        <v>998736</v>
      </c>
      <c r="I131" s="1012"/>
      <c r="J131" s="971">
        <v>0.18</v>
      </c>
      <c r="K131" s="1013" t="s">
        <v>606</v>
      </c>
      <c r="L131" s="995" t="s">
        <v>810</v>
      </c>
      <c r="M131" s="990" t="s">
        <v>575</v>
      </c>
      <c r="N131" s="990">
        <v>13</v>
      </c>
      <c r="O131" s="1018"/>
      <c r="P131" s="1014" t="str">
        <f t="shared" si="21"/>
        <v>Included</v>
      </c>
      <c r="Q131" s="1014">
        <f t="shared" si="22"/>
        <v>0</v>
      </c>
      <c r="R131" s="1326">
        <f t="shared" si="23"/>
        <v>0</v>
      </c>
      <c r="S131" s="1326">
        <f t="shared" si="24"/>
        <v>0.18</v>
      </c>
      <c r="T131" s="1335">
        <f t="shared" si="25"/>
        <v>0</v>
      </c>
      <c r="U131" s="1335"/>
    </row>
    <row r="132" spans="1:21" s="1326" customFormat="1" ht="45.75" customHeight="1">
      <c r="A132" s="1198">
        <v>13</v>
      </c>
      <c r="B132" s="990">
        <v>7000015625</v>
      </c>
      <c r="C132" s="990">
        <v>660</v>
      </c>
      <c r="D132" s="990">
        <v>1410</v>
      </c>
      <c r="E132" s="990">
        <v>10</v>
      </c>
      <c r="F132" s="995" t="s">
        <v>667</v>
      </c>
      <c r="G132" s="990">
        <v>100000339</v>
      </c>
      <c r="H132" s="990">
        <v>998731</v>
      </c>
      <c r="I132" s="1012"/>
      <c r="J132" s="971">
        <v>0.18</v>
      </c>
      <c r="K132" s="1013" t="s">
        <v>606</v>
      </c>
      <c r="L132" s="995" t="s">
        <v>853</v>
      </c>
      <c r="M132" s="990" t="s">
        <v>576</v>
      </c>
      <c r="N132" s="990">
        <v>1</v>
      </c>
      <c r="O132" s="1018"/>
      <c r="P132" s="1014" t="str">
        <f t="shared" si="21"/>
        <v>Included</v>
      </c>
      <c r="Q132" s="1014">
        <f t="shared" si="22"/>
        <v>0</v>
      </c>
      <c r="R132" s="1326">
        <f t="shared" si="23"/>
        <v>0</v>
      </c>
      <c r="S132" s="1326">
        <f t="shared" si="24"/>
        <v>0.18</v>
      </c>
      <c r="T132" s="1335">
        <f t="shared" si="25"/>
        <v>0</v>
      </c>
      <c r="U132" s="1335"/>
    </row>
    <row r="133" spans="1:21" s="1326" customFormat="1" ht="84" customHeight="1">
      <c r="A133" s="1198">
        <v>14</v>
      </c>
      <c r="B133" s="990">
        <v>7000015625</v>
      </c>
      <c r="C133" s="990">
        <v>670</v>
      </c>
      <c r="D133" s="990">
        <v>1421</v>
      </c>
      <c r="E133" s="990">
        <v>10</v>
      </c>
      <c r="F133" s="995" t="s">
        <v>668</v>
      </c>
      <c r="G133" s="990">
        <v>100017131</v>
      </c>
      <c r="H133" s="990">
        <v>998731</v>
      </c>
      <c r="I133" s="1012"/>
      <c r="J133" s="971">
        <v>0.18</v>
      </c>
      <c r="K133" s="1013" t="s">
        <v>606</v>
      </c>
      <c r="L133" s="995" t="s">
        <v>854</v>
      </c>
      <c r="M133" s="990" t="s">
        <v>575</v>
      </c>
      <c r="N133" s="990">
        <v>3</v>
      </c>
      <c r="O133" s="1018"/>
      <c r="P133" s="1014" t="str">
        <f t="shared" si="21"/>
        <v>Included</v>
      </c>
      <c r="Q133" s="1014">
        <f t="shared" si="22"/>
        <v>0</v>
      </c>
      <c r="R133" s="1326">
        <f t="shared" si="23"/>
        <v>0</v>
      </c>
      <c r="S133" s="1326">
        <f t="shared" si="24"/>
        <v>0.18</v>
      </c>
      <c r="T133" s="1335">
        <f t="shared" si="25"/>
        <v>0</v>
      </c>
      <c r="U133" s="1335"/>
    </row>
    <row r="134" spans="1:21" s="1326" customFormat="1" ht="66.75" customHeight="1">
      <c r="A134" s="1198">
        <v>15</v>
      </c>
      <c r="B134" s="990">
        <v>7000015625</v>
      </c>
      <c r="C134" s="990">
        <v>680</v>
      </c>
      <c r="D134" s="990">
        <v>1430</v>
      </c>
      <c r="E134" s="990">
        <v>10</v>
      </c>
      <c r="F134" s="995" t="s">
        <v>685</v>
      </c>
      <c r="G134" s="990">
        <v>100000486</v>
      </c>
      <c r="H134" s="990">
        <v>998731</v>
      </c>
      <c r="I134" s="1012"/>
      <c r="J134" s="971">
        <v>0.18</v>
      </c>
      <c r="K134" s="1013" t="s">
        <v>606</v>
      </c>
      <c r="L134" s="995" t="s">
        <v>855</v>
      </c>
      <c r="M134" s="990" t="s">
        <v>576</v>
      </c>
      <c r="N134" s="990">
        <v>1</v>
      </c>
      <c r="O134" s="1018"/>
      <c r="P134" s="1014" t="str">
        <f t="shared" si="21"/>
        <v>Included</v>
      </c>
      <c r="Q134" s="1014">
        <f t="shared" si="22"/>
        <v>0</v>
      </c>
      <c r="R134" s="1326">
        <f t="shared" si="23"/>
        <v>0</v>
      </c>
      <c r="S134" s="1326">
        <f t="shared" si="24"/>
        <v>0.18</v>
      </c>
      <c r="T134" s="1335">
        <f t="shared" si="25"/>
        <v>0</v>
      </c>
      <c r="U134" s="1335"/>
    </row>
    <row r="135" spans="1:21" s="1326" customFormat="1" ht="66.75" customHeight="1">
      <c r="A135" s="1198">
        <v>16</v>
      </c>
      <c r="B135" s="990">
        <v>7000015625</v>
      </c>
      <c r="C135" s="990">
        <v>680</v>
      </c>
      <c r="D135" s="990">
        <v>1430</v>
      </c>
      <c r="E135" s="990">
        <v>20</v>
      </c>
      <c r="F135" s="995" t="s">
        <v>685</v>
      </c>
      <c r="G135" s="990">
        <v>100000490</v>
      </c>
      <c r="H135" s="990">
        <v>998731</v>
      </c>
      <c r="I135" s="1012"/>
      <c r="J135" s="971">
        <v>0.18</v>
      </c>
      <c r="K135" s="1013" t="s">
        <v>606</v>
      </c>
      <c r="L135" s="995" t="s">
        <v>856</v>
      </c>
      <c r="M135" s="990" t="s">
        <v>576</v>
      </c>
      <c r="N135" s="990">
        <v>1</v>
      </c>
      <c r="O135" s="1018"/>
      <c r="P135" s="1014" t="str">
        <f t="shared" si="21"/>
        <v>Included</v>
      </c>
      <c r="Q135" s="1014">
        <f t="shared" si="22"/>
        <v>0</v>
      </c>
      <c r="R135" s="1326">
        <f t="shared" si="23"/>
        <v>0</v>
      </c>
      <c r="S135" s="1326">
        <f t="shared" si="24"/>
        <v>0.18</v>
      </c>
      <c r="T135" s="1335">
        <f t="shared" si="25"/>
        <v>0</v>
      </c>
      <c r="U135" s="1335"/>
    </row>
    <row r="136" spans="1:21" s="1326" customFormat="1" ht="66.75" customHeight="1">
      <c r="A136" s="1198">
        <v>17</v>
      </c>
      <c r="B136" s="990">
        <v>7000015625</v>
      </c>
      <c r="C136" s="990">
        <v>690</v>
      </c>
      <c r="D136" s="990">
        <v>1433</v>
      </c>
      <c r="E136" s="990">
        <v>10</v>
      </c>
      <c r="F136" s="995" t="s">
        <v>686</v>
      </c>
      <c r="G136" s="990">
        <v>100017122</v>
      </c>
      <c r="H136" s="990">
        <v>998731</v>
      </c>
      <c r="I136" s="1012"/>
      <c r="J136" s="971">
        <v>0.18</v>
      </c>
      <c r="K136" s="1013" t="s">
        <v>606</v>
      </c>
      <c r="L136" s="995" t="s">
        <v>857</v>
      </c>
      <c r="M136" s="990" t="s">
        <v>575</v>
      </c>
      <c r="N136" s="990">
        <v>3</v>
      </c>
      <c r="O136" s="1018"/>
      <c r="P136" s="1014" t="str">
        <f t="shared" si="21"/>
        <v>Included</v>
      </c>
      <c r="Q136" s="1014">
        <f t="shared" si="22"/>
        <v>0</v>
      </c>
      <c r="R136" s="1326">
        <f t="shared" si="23"/>
        <v>0</v>
      </c>
      <c r="S136" s="1326">
        <f t="shared" si="24"/>
        <v>0.18</v>
      </c>
      <c r="T136" s="1335">
        <f t="shared" si="25"/>
        <v>0</v>
      </c>
      <c r="U136" s="1335"/>
    </row>
    <row r="137" spans="1:21" s="1326" customFormat="1" ht="66.75" customHeight="1">
      <c r="A137" s="1198">
        <v>18</v>
      </c>
      <c r="B137" s="990">
        <v>7000015625</v>
      </c>
      <c r="C137" s="990">
        <v>690</v>
      </c>
      <c r="D137" s="990">
        <v>1433</v>
      </c>
      <c r="E137" s="990">
        <v>20</v>
      </c>
      <c r="F137" s="995" t="s">
        <v>686</v>
      </c>
      <c r="G137" s="990">
        <v>100017121</v>
      </c>
      <c r="H137" s="990">
        <v>998731</v>
      </c>
      <c r="I137" s="1012"/>
      <c r="J137" s="971">
        <v>0.18</v>
      </c>
      <c r="K137" s="1013" t="s">
        <v>606</v>
      </c>
      <c r="L137" s="995" t="s">
        <v>858</v>
      </c>
      <c r="M137" s="990" t="s">
        <v>575</v>
      </c>
      <c r="N137" s="990">
        <v>3</v>
      </c>
      <c r="O137" s="1018"/>
      <c r="P137" s="1014" t="str">
        <f t="shared" si="21"/>
        <v>Included</v>
      </c>
      <c r="Q137" s="1014">
        <f t="shared" si="22"/>
        <v>0</v>
      </c>
      <c r="R137" s="1326">
        <f t="shared" si="23"/>
        <v>0</v>
      </c>
      <c r="S137" s="1326">
        <f t="shared" si="24"/>
        <v>0.18</v>
      </c>
      <c r="T137" s="1335">
        <f t="shared" si="25"/>
        <v>0</v>
      </c>
      <c r="U137" s="1335"/>
    </row>
    <row r="138" spans="1:21" s="1326" customFormat="1" ht="66.75" customHeight="1">
      <c r="A138" s="1198">
        <v>19</v>
      </c>
      <c r="B138" s="990">
        <v>7000015625</v>
      </c>
      <c r="C138" s="990">
        <v>690</v>
      </c>
      <c r="D138" s="990">
        <v>1433</v>
      </c>
      <c r="E138" s="990">
        <v>30</v>
      </c>
      <c r="F138" s="995" t="s">
        <v>686</v>
      </c>
      <c r="G138" s="990">
        <v>100017116</v>
      </c>
      <c r="H138" s="990">
        <v>998731</v>
      </c>
      <c r="I138" s="1012"/>
      <c r="J138" s="971">
        <v>0.18</v>
      </c>
      <c r="K138" s="1013" t="s">
        <v>606</v>
      </c>
      <c r="L138" s="995" t="s">
        <v>859</v>
      </c>
      <c r="M138" s="990" t="s">
        <v>575</v>
      </c>
      <c r="N138" s="990">
        <v>9</v>
      </c>
      <c r="O138" s="1018"/>
      <c r="P138" s="1014" t="str">
        <f t="shared" si="21"/>
        <v>Included</v>
      </c>
      <c r="Q138" s="1014">
        <f t="shared" si="22"/>
        <v>0</v>
      </c>
      <c r="R138" s="1326">
        <f t="shared" si="23"/>
        <v>0</v>
      </c>
      <c r="S138" s="1326">
        <f t="shared" si="24"/>
        <v>0.18</v>
      </c>
      <c r="T138" s="1335">
        <f t="shared" si="25"/>
        <v>0</v>
      </c>
      <c r="U138" s="1335"/>
    </row>
    <row r="139" spans="1:21" s="1326" customFormat="1" ht="66.75" customHeight="1">
      <c r="A139" s="1198">
        <v>20</v>
      </c>
      <c r="B139" s="990">
        <v>7000015625</v>
      </c>
      <c r="C139" s="990">
        <v>690</v>
      </c>
      <c r="D139" s="990">
        <v>1433</v>
      </c>
      <c r="E139" s="990">
        <v>40</v>
      </c>
      <c r="F139" s="995" t="s">
        <v>686</v>
      </c>
      <c r="G139" s="990">
        <v>100017118</v>
      </c>
      <c r="H139" s="990">
        <v>998731</v>
      </c>
      <c r="I139" s="1012"/>
      <c r="J139" s="971">
        <v>0.18</v>
      </c>
      <c r="K139" s="1013" t="s">
        <v>606</v>
      </c>
      <c r="L139" s="995" t="s">
        <v>860</v>
      </c>
      <c r="M139" s="990" t="s">
        <v>575</v>
      </c>
      <c r="N139" s="990">
        <v>6</v>
      </c>
      <c r="O139" s="1018"/>
      <c r="P139" s="1014" t="str">
        <f t="shared" si="21"/>
        <v>Included</v>
      </c>
      <c r="Q139" s="1014">
        <f t="shared" si="22"/>
        <v>0</v>
      </c>
      <c r="R139" s="1326">
        <f t="shared" si="23"/>
        <v>0</v>
      </c>
      <c r="S139" s="1326">
        <f t="shared" si="24"/>
        <v>0.18</v>
      </c>
      <c r="T139" s="1335">
        <f t="shared" si="25"/>
        <v>0</v>
      </c>
      <c r="U139" s="1335"/>
    </row>
    <row r="140" spans="1:21" s="1326" customFormat="1" ht="66.75" customHeight="1">
      <c r="A140" s="1198">
        <v>21</v>
      </c>
      <c r="B140" s="990">
        <v>7000015625</v>
      </c>
      <c r="C140" s="990">
        <v>690</v>
      </c>
      <c r="D140" s="990">
        <v>1433</v>
      </c>
      <c r="E140" s="990">
        <v>50</v>
      </c>
      <c r="F140" s="995" t="s">
        <v>686</v>
      </c>
      <c r="G140" s="990">
        <v>100017115</v>
      </c>
      <c r="H140" s="990">
        <v>998731</v>
      </c>
      <c r="I140" s="1012"/>
      <c r="J140" s="971">
        <v>0.18</v>
      </c>
      <c r="K140" s="1013" t="s">
        <v>606</v>
      </c>
      <c r="L140" s="995" t="s">
        <v>861</v>
      </c>
      <c r="M140" s="990" t="s">
        <v>575</v>
      </c>
      <c r="N140" s="990">
        <v>9</v>
      </c>
      <c r="O140" s="1018"/>
      <c r="P140" s="1014" t="str">
        <f t="shared" si="21"/>
        <v>Included</v>
      </c>
      <c r="Q140" s="1014">
        <f t="shared" si="22"/>
        <v>0</v>
      </c>
      <c r="R140" s="1326">
        <f t="shared" si="23"/>
        <v>0</v>
      </c>
      <c r="S140" s="1326">
        <f t="shared" si="24"/>
        <v>0.18</v>
      </c>
      <c r="T140" s="1335">
        <f t="shared" si="25"/>
        <v>0</v>
      </c>
      <c r="U140" s="1335"/>
    </row>
    <row r="141" spans="1:21" s="1326" customFormat="1" ht="66.75" customHeight="1">
      <c r="A141" s="1198">
        <v>22</v>
      </c>
      <c r="B141" s="990">
        <v>7000015625</v>
      </c>
      <c r="C141" s="990">
        <v>690</v>
      </c>
      <c r="D141" s="990">
        <v>1433</v>
      </c>
      <c r="E141" s="990">
        <v>60</v>
      </c>
      <c r="F141" s="995" t="s">
        <v>686</v>
      </c>
      <c r="G141" s="990">
        <v>100017117</v>
      </c>
      <c r="H141" s="990">
        <v>998731</v>
      </c>
      <c r="I141" s="1012"/>
      <c r="J141" s="971">
        <v>0.18</v>
      </c>
      <c r="K141" s="1013" t="s">
        <v>606</v>
      </c>
      <c r="L141" s="995" t="s">
        <v>862</v>
      </c>
      <c r="M141" s="990" t="s">
        <v>575</v>
      </c>
      <c r="N141" s="990">
        <v>6</v>
      </c>
      <c r="O141" s="1018"/>
      <c r="P141" s="1014" t="str">
        <f t="shared" si="21"/>
        <v>Included</v>
      </c>
      <c r="Q141" s="1014">
        <f t="shared" si="22"/>
        <v>0</v>
      </c>
      <c r="R141" s="1326">
        <f t="shared" si="23"/>
        <v>0</v>
      </c>
      <c r="S141" s="1326">
        <f t="shared" si="24"/>
        <v>0.18</v>
      </c>
      <c r="T141" s="1335">
        <f t="shared" si="25"/>
        <v>0</v>
      </c>
      <c r="U141" s="1335"/>
    </row>
    <row r="142" spans="1:21" s="1326" customFormat="1" ht="45.75" customHeight="1">
      <c r="A142" s="1198">
        <v>23</v>
      </c>
      <c r="B142" s="990">
        <v>7000015625</v>
      </c>
      <c r="C142" s="990">
        <v>700</v>
      </c>
      <c r="D142" s="990">
        <v>1451</v>
      </c>
      <c r="E142" s="990">
        <v>10</v>
      </c>
      <c r="F142" s="995" t="s">
        <v>670</v>
      </c>
      <c r="G142" s="990">
        <v>100003103</v>
      </c>
      <c r="H142" s="990">
        <v>998731</v>
      </c>
      <c r="I142" s="1012"/>
      <c r="J142" s="971">
        <v>0.18</v>
      </c>
      <c r="K142" s="1013" t="s">
        <v>606</v>
      </c>
      <c r="L142" s="995" t="s">
        <v>836</v>
      </c>
      <c r="M142" s="990" t="s">
        <v>603</v>
      </c>
      <c r="N142" s="990">
        <v>1</v>
      </c>
      <c r="O142" s="1018"/>
      <c r="P142" s="1014" t="str">
        <f t="shared" si="21"/>
        <v>Included</v>
      </c>
      <c r="Q142" s="1014">
        <f t="shared" si="22"/>
        <v>0</v>
      </c>
      <c r="R142" s="1326">
        <f t="shared" si="23"/>
        <v>0</v>
      </c>
      <c r="S142" s="1326">
        <f t="shared" si="24"/>
        <v>0.18</v>
      </c>
      <c r="T142" s="1335">
        <f t="shared" si="25"/>
        <v>0</v>
      </c>
      <c r="U142" s="1335"/>
    </row>
    <row r="143" spans="1:21" s="1326" customFormat="1" ht="45.75" customHeight="1">
      <c r="A143" s="1198">
        <v>24</v>
      </c>
      <c r="B143" s="990">
        <v>7000015625</v>
      </c>
      <c r="C143" s="990">
        <v>710</v>
      </c>
      <c r="D143" s="990">
        <v>1470</v>
      </c>
      <c r="E143" s="990">
        <v>10</v>
      </c>
      <c r="F143" s="995" t="s">
        <v>806</v>
      </c>
      <c r="G143" s="990">
        <v>100016779</v>
      </c>
      <c r="H143" s="990">
        <v>998736</v>
      </c>
      <c r="I143" s="1012"/>
      <c r="J143" s="971">
        <v>0.18</v>
      </c>
      <c r="K143" s="1013" t="s">
        <v>606</v>
      </c>
      <c r="L143" s="995" t="s">
        <v>837</v>
      </c>
      <c r="M143" s="990" t="s">
        <v>575</v>
      </c>
      <c r="N143" s="990">
        <v>1</v>
      </c>
      <c r="O143" s="1018"/>
      <c r="P143" s="1014" t="str">
        <f t="shared" si="21"/>
        <v>Included</v>
      </c>
      <c r="Q143" s="1014">
        <f t="shared" si="22"/>
        <v>0</v>
      </c>
      <c r="R143" s="1326">
        <f t="shared" si="23"/>
        <v>0</v>
      </c>
      <c r="S143" s="1326">
        <f t="shared" si="24"/>
        <v>0.18</v>
      </c>
      <c r="T143" s="1335">
        <f t="shared" si="25"/>
        <v>0</v>
      </c>
      <c r="U143" s="1335"/>
    </row>
    <row r="144" spans="1:21" s="1326" customFormat="1" ht="45.75" customHeight="1">
      <c r="A144" s="1198">
        <v>25</v>
      </c>
      <c r="B144" s="990">
        <v>7000015625</v>
      </c>
      <c r="C144" s="990">
        <v>710</v>
      </c>
      <c r="D144" s="990">
        <v>1470</v>
      </c>
      <c r="E144" s="990">
        <v>20</v>
      </c>
      <c r="F144" s="995" t="s">
        <v>806</v>
      </c>
      <c r="G144" s="990">
        <v>100000731</v>
      </c>
      <c r="H144" s="990">
        <v>998736</v>
      </c>
      <c r="I144" s="1012"/>
      <c r="J144" s="971">
        <v>0.18</v>
      </c>
      <c r="K144" s="1013" t="s">
        <v>606</v>
      </c>
      <c r="L144" s="995" t="s">
        <v>838</v>
      </c>
      <c r="M144" s="990" t="s">
        <v>575</v>
      </c>
      <c r="N144" s="990">
        <v>1</v>
      </c>
      <c r="O144" s="1018"/>
      <c r="P144" s="1014" t="str">
        <f t="shared" si="21"/>
        <v>Included</v>
      </c>
      <c r="Q144" s="1014">
        <f t="shared" si="22"/>
        <v>0</v>
      </c>
      <c r="R144" s="1326">
        <f t="shared" si="23"/>
        <v>0</v>
      </c>
      <c r="S144" s="1326">
        <f t="shared" si="24"/>
        <v>0.18</v>
      </c>
      <c r="T144" s="1335">
        <f t="shared" si="25"/>
        <v>0</v>
      </c>
      <c r="U144" s="1335"/>
    </row>
    <row r="145" spans="1:21" s="1326" customFormat="1" ht="45.75" customHeight="1">
      <c r="A145" s="1198">
        <v>26</v>
      </c>
      <c r="B145" s="990">
        <v>7000015625</v>
      </c>
      <c r="C145" s="990">
        <v>710</v>
      </c>
      <c r="D145" s="990">
        <v>1470</v>
      </c>
      <c r="E145" s="990">
        <v>30</v>
      </c>
      <c r="F145" s="995" t="s">
        <v>806</v>
      </c>
      <c r="G145" s="990">
        <v>100000735</v>
      </c>
      <c r="H145" s="990">
        <v>998736</v>
      </c>
      <c r="I145" s="1012"/>
      <c r="J145" s="971">
        <v>0.18</v>
      </c>
      <c r="K145" s="1013" t="s">
        <v>606</v>
      </c>
      <c r="L145" s="995" t="s">
        <v>628</v>
      </c>
      <c r="M145" s="990" t="s">
        <v>576</v>
      </c>
      <c r="N145" s="990">
        <v>1</v>
      </c>
      <c r="O145" s="1018"/>
      <c r="P145" s="1014" t="str">
        <f t="shared" si="21"/>
        <v>Included</v>
      </c>
      <c r="Q145" s="1014">
        <f t="shared" si="22"/>
        <v>0</v>
      </c>
      <c r="R145" s="1326">
        <f t="shared" si="23"/>
        <v>0</v>
      </c>
      <c r="S145" s="1326">
        <f t="shared" si="24"/>
        <v>0.18</v>
      </c>
      <c r="T145" s="1335">
        <f t="shared" si="25"/>
        <v>0</v>
      </c>
      <c r="U145" s="1335"/>
    </row>
    <row r="146" spans="1:21" s="1326" customFormat="1" ht="45.75" customHeight="1">
      <c r="A146" s="1198">
        <v>27</v>
      </c>
      <c r="B146" s="990">
        <v>7000015625</v>
      </c>
      <c r="C146" s="990">
        <v>720</v>
      </c>
      <c r="D146" s="990">
        <v>1490</v>
      </c>
      <c r="E146" s="990">
        <v>10</v>
      </c>
      <c r="F146" s="995" t="s">
        <v>672</v>
      </c>
      <c r="G146" s="990">
        <v>100016778</v>
      </c>
      <c r="H146" s="990">
        <v>998736</v>
      </c>
      <c r="I146" s="1012"/>
      <c r="J146" s="971">
        <v>0.18</v>
      </c>
      <c r="K146" s="1013" t="s">
        <v>606</v>
      </c>
      <c r="L146" s="995" t="s">
        <v>839</v>
      </c>
      <c r="M146" s="990" t="s">
        <v>575</v>
      </c>
      <c r="N146" s="990">
        <v>1</v>
      </c>
      <c r="O146" s="1018"/>
      <c r="P146" s="1014" t="str">
        <f t="shared" si="21"/>
        <v>Included</v>
      </c>
      <c r="Q146" s="1014">
        <f t="shared" si="22"/>
        <v>0</v>
      </c>
      <c r="R146" s="1326">
        <f t="shared" si="23"/>
        <v>0</v>
      </c>
      <c r="S146" s="1326">
        <f t="shared" si="24"/>
        <v>0.18</v>
      </c>
      <c r="T146" s="1335">
        <f t="shared" si="25"/>
        <v>0</v>
      </c>
      <c r="U146" s="1335"/>
    </row>
    <row r="147" spans="1:21" s="1326" customFormat="1" ht="45.75" customHeight="1">
      <c r="A147" s="1198">
        <v>28</v>
      </c>
      <c r="B147" s="990">
        <v>7000015625</v>
      </c>
      <c r="C147" s="990">
        <v>720</v>
      </c>
      <c r="D147" s="990">
        <v>1490</v>
      </c>
      <c r="E147" s="990">
        <v>20</v>
      </c>
      <c r="F147" s="995" t="s">
        <v>672</v>
      </c>
      <c r="G147" s="990">
        <v>100000743</v>
      </c>
      <c r="H147" s="990">
        <v>998736</v>
      </c>
      <c r="I147" s="1012"/>
      <c r="J147" s="971">
        <v>0.18</v>
      </c>
      <c r="K147" s="1013" t="s">
        <v>606</v>
      </c>
      <c r="L147" s="995" t="s">
        <v>840</v>
      </c>
      <c r="M147" s="990" t="s">
        <v>576</v>
      </c>
      <c r="N147" s="990">
        <v>1</v>
      </c>
      <c r="O147" s="1018"/>
      <c r="P147" s="1014" t="str">
        <f t="shared" si="21"/>
        <v>Included</v>
      </c>
      <c r="Q147" s="1014">
        <f t="shared" si="22"/>
        <v>0</v>
      </c>
      <c r="R147" s="1326">
        <f t="shared" si="23"/>
        <v>0</v>
      </c>
      <c r="S147" s="1326">
        <f t="shared" si="24"/>
        <v>0.18</v>
      </c>
      <c r="T147" s="1335">
        <f t="shared" si="25"/>
        <v>0</v>
      </c>
      <c r="U147" s="1335"/>
    </row>
    <row r="148" spans="1:21" s="1326" customFormat="1" ht="60.75" customHeight="1">
      <c r="A148" s="1198">
        <v>29</v>
      </c>
      <c r="B148" s="990">
        <v>7000015625</v>
      </c>
      <c r="C148" s="990">
        <v>730</v>
      </c>
      <c r="D148" s="990">
        <v>1513</v>
      </c>
      <c r="E148" s="990">
        <v>10</v>
      </c>
      <c r="F148" s="995" t="s">
        <v>653</v>
      </c>
      <c r="G148" s="990">
        <v>100002069</v>
      </c>
      <c r="H148" s="990">
        <v>998736</v>
      </c>
      <c r="I148" s="1012"/>
      <c r="J148" s="971">
        <v>0.18</v>
      </c>
      <c r="K148" s="1013" t="s">
        <v>606</v>
      </c>
      <c r="L148" s="995" t="s">
        <v>842</v>
      </c>
      <c r="M148" s="990" t="s">
        <v>575</v>
      </c>
      <c r="N148" s="990">
        <v>1</v>
      </c>
      <c r="O148" s="1018"/>
      <c r="P148" s="1014" t="str">
        <f t="shared" ref="P148:P211" si="26">IF(O148=0, "Included", IF(ISERROR(N148*O148), O148, N148*O148))</f>
        <v>Included</v>
      </c>
      <c r="Q148" s="1014">
        <f t="shared" ref="Q148:Q211" si="27">T148</f>
        <v>0</v>
      </c>
      <c r="R148" s="1326">
        <f t="shared" ref="R148:R211" si="28">IF(P148="Included",0,P148)</f>
        <v>0</v>
      </c>
      <c r="S148" s="1326">
        <f t="shared" ref="S148:S211" si="29">IF(OR(K148="",K148="Confirmed"),J148,K148)</f>
        <v>0.18</v>
      </c>
      <c r="T148" s="1335">
        <f t="shared" ref="T148:T211" si="30">IF(ISERROR(S148*R148),0,R148*S148)</f>
        <v>0</v>
      </c>
      <c r="U148" s="1335"/>
    </row>
    <row r="149" spans="1:21" s="1326" customFormat="1" ht="37.5" customHeight="1">
      <c r="A149" s="1198">
        <v>30</v>
      </c>
      <c r="B149" s="990">
        <v>7000015625</v>
      </c>
      <c r="C149" s="990">
        <v>730</v>
      </c>
      <c r="D149" s="990">
        <v>1513</v>
      </c>
      <c r="E149" s="990">
        <v>20</v>
      </c>
      <c r="F149" s="995" t="s">
        <v>653</v>
      </c>
      <c r="G149" s="990">
        <v>100002070</v>
      </c>
      <c r="H149" s="990">
        <v>998736</v>
      </c>
      <c r="I149" s="1012"/>
      <c r="J149" s="971">
        <v>0.18</v>
      </c>
      <c r="K149" s="1013" t="s">
        <v>606</v>
      </c>
      <c r="L149" s="995" t="s">
        <v>811</v>
      </c>
      <c r="M149" s="990" t="s">
        <v>575</v>
      </c>
      <c r="N149" s="990">
        <v>1</v>
      </c>
      <c r="O149" s="1018"/>
      <c r="P149" s="1014" t="str">
        <f t="shared" si="26"/>
        <v>Included</v>
      </c>
      <c r="Q149" s="1014">
        <f t="shared" si="27"/>
        <v>0</v>
      </c>
      <c r="R149" s="1326">
        <f t="shared" si="28"/>
        <v>0</v>
      </c>
      <c r="S149" s="1326">
        <f t="shared" si="29"/>
        <v>0.18</v>
      </c>
      <c r="T149" s="1335">
        <f t="shared" si="30"/>
        <v>0</v>
      </c>
      <c r="U149" s="1335"/>
    </row>
    <row r="150" spans="1:21" s="1326" customFormat="1" ht="34.5" customHeight="1">
      <c r="A150" s="1198">
        <v>31</v>
      </c>
      <c r="B150" s="990">
        <v>7000015625</v>
      </c>
      <c r="C150" s="990">
        <v>740</v>
      </c>
      <c r="D150" s="990">
        <v>1520</v>
      </c>
      <c r="E150" s="990">
        <v>10</v>
      </c>
      <c r="F150" s="995" t="s">
        <v>613</v>
      </c>
      <c r="G150" s="990">
        <v>100000869</v>
      </c>
      <c r="H150" s="990">
        <v>998736</v>
      </c>
      <c r="I150" s="1012"/>
      <c r="J150" s="971">
        <v>0.18</v>
      </c>
      <c r="K150" s="1013" t="s">
        <v>606</v>
      </c>
      <c r="L150" s="995" t="s">
        <v>863</v>
      </c>
      <c r="M150" s="990" t="s">
        <v>576</v>
      </c>
      <c r="N150" s="990">
        <v>1</v>
      </c>
      <c r="O150" s="1018"/>
      <c r="P150" s="1014" t="str">
        <f t="shared" si="26"/>
        <v>Included</v>
      </c>
      <c r="Q150" s="1014">
        <f t="shared" si="27"/>
        <v>0</v>
      </c>
      <c r="R150" s="1326">
        <f t="shared" si="28"/>
        <v>0</v>
      </c>
      <c r="S150" s="1326">
        <f t="shared" si="29"/>
        <v>0.18</v>
      </c>
      <c r="T150" s="1335">
        <f t="shared" si="30"/>
        <v>0</v>
      </c>
      <c r="U150" s="1335"/>
    </row>
    <row r="151" spans="1:21" s="1326" customFormat="1" ht="60.75" customHeight="1">
      <c r="A151" s="1198">
        <v>32</v>
      </c>
      <c r="B151" s="990">
        <v>7000015625</v>
      </c>
      <c r="C151" s="990">
        <v>750</v>
      </c>
      <c r="D151" s="990">
        <v>1590</v>
      </c>
      <c r="E151" s="990">
        <v>10</v>
      </c>
      <c r="F151" s="995" t="s">
        <v>808</v>
      </c>
      <c r="G151" s="990">
        <v>100002182</v>
      </c>
      <c r="H151" s="990">
        <v>998736</v>
      </c>
      <c r="I151" s="1012"/>
      <c r="J151" s="971">
        <v>0.18</v>
      </c>
      <c r="K151" s="1013" t="s">
        <v>606</v>
      </c>
      <c r="L151" s="995" t="s">
        <v>580</v>
      </c>
      <c r="M151" s="990" t="s">
        <v>579</v>
      </c>
      <c r="N151" s="990">
        <v>1</v>
      </c>
      <c r="O151" s="1018"/>
      <c r="P151" s="1014" t="str">
        <f t="shared" si="26"/>
        <v>Included</v>
      </c>
      <c r="Q151" s="1014">
        <f t="shared" si="27"/>
        <v>0</v>
      </c>
      <c r="R151" s="1326">
        <f t="shared" si="28"/>
        <v>0</v>
      </c>
      <c r="S151" s="1326">
        <f t="shared" si="29"/>
        <v>0.18</v>
      </c>
      <c r="T151" s="1335">
        <f t="shared" si="30"/>
        <v>0</v>
      </c>
      <c r="U151" s="1335"/>
    </row>
    <row r="152" spans="1:21" s="1326" customFormat="1" ht="51" customHeight="1">
      <c r="A152" s="1198">
        <v>33</v>
      </c>
      <c r="B152" s="990">
        <v>7000015625</v>
      </c>
      <c r="C152" s="990">
        <v>750</v>
      </c>
      <c r="D152" s="990">
        <v>1590</v>
      </c>
      <c r="E152" s="990">
        <v>20</v>
      </c>
      <c r="F152" s="995" t="s">
        <v>808</v>
      </c>
      <c r="G152" s="990">
        <v>100002181</v>
      </c>
      <c r="H152" s="990">
        <v>998736</v>
      </c>
      <c r="I152" s="1012"/>
      <c r="J152" s="971">
        <v>0.18</v>
      </c>
      <c r="K152" s="1013" t="s">
        <v>606</v>
      </c>
      <c r="L152" s="995" t="s">
        <v>578</v>
      </c>
      <c r="M152" s="990" t="s">
        <v>579</v>
      </c>
      <c r="N152" s="990">
        <v>1</v>
      </c>
      <c r="O152" s="1018"/>
      <c r="P152" s="1014" t="str">
        <f t="shared" si="26"/>
        <v>Included</v>
      </c>
      <c r="Q152" s="1014">
        <f t="shared" si="27"/>
        <v>0</v>
      </c>
      <c r="R152" s="1326">
        <f t="shared" si="28"/>
        <v>0</v>
      </c>
      <c r="S152" s="1326">
        <f t="shared" si="29"/>
        <v>0.18</v>
      </c>
      <c r="T152" s="1335">
        <f t="shared" si="30"/>
        <v>0</v>
      </c>
      <c r="U152" s="1335"/>
    </row>
    <row r="153" spans="1:21" s="1326" customFormat="1" ht="51" customHeight="1">
      <c r="A153" s="1198">
        <v>34</v>
      </c>
      <c r="B153" s="990">
        <v>7000015625</v>
      </c>
      <c r="C153" s="990">
        <v>760</v>
      </c>
      <c r="D153" s="990">
        <v>1600</v>
      </c>
      <c r="E153" s="990">
        <v>10</v>
      </c>
      <c r="F153" s="995" t="s">
        <v>687</v>
      </c>
      <c r="G153" s="990">
        <v>100001882</v>
      </c>
      <c r="H153" s="990">
        <v>995463</v>
      </c>
      <c r="I153" s="1012"/>
      <c r="J153" s="971">
        <v>0.18</v>
      </c>
      <c r="K153" s="1013" t="s">
        <v>606</v>
      </c>
      <c r="L153" s="995" t="s">
        <v>598</v>
      </c>
      <c r="M153" s="990" t="s">
        <v>576</v>
      </c>
      <c r="N153" s="990">
        <v>1</v>
      </c>
      <c r="O153" s="1018"/>
      <c r="P153" s="1014" t="str">
        <f t="shared" si="26"/>
        <v>Included</v>
      </c>
      <c r="Q153" s="1014">
        <f t="shared" si="27"/>
        <v>0</v>
      </c>
      <c r="R153" s="1326">
        <f t="shared" si="28"/>
        <v>0</v>
      </c>
      <c r="S153" s="1326">
        <f t="shared" si="29"/>
        <v>0.18</v>
      </c>
      <c r="T153" s="1335">
        <f t="shared" si="30"/>
        <v>0</v>
      </c>
      <c r="U153" s="1335"/>
    </row>
    <row r="154" spans="1:21" s="1326" customFormat="1" ht="63.75" customHeight="1">
      <c r="A154" s="1198">
        <v>35</v>
      </c>
      <c r="B154" s="990">
        <v>7000015625</v>
      </c>
      <c r="C154" s="990">
        <v>770</v>
      </c>
      <c r="D154" s="990">
        <v>1610</v>
      </c>
      <c r="E154" s="990">
        <v>10</v>
      </c>
      <c r="F154" s="995" t="s">
        <v>655</v>
      </c>
      <c r="G154" s="990">
        <v>100016783</v>
      </c>
      <c r="H154" s="990">
        <v>998736</v>
      </c>
      <c r="I154" s="1012"/>
      <c r="J154" s="971">
        <v>0.18</v>
      </c>
      <c r="K154" s="1013" t="s">
        <v>606</v>
      </c>
      <c r="L154" s="995" t="s">
        <v>843</v>
      </c>
      <c r="M154" s="990" t="s">
        <v>576</v>
      </c>
      <c r="N154" s="990">
        <v>1</v>
      </c>
      <c r="O154" s="1018"/>
      <c r="P154" s="1014" t="str">
        <f t="shared" si="26"/>
        <v>Included</v>
      </c>
      <c r="Q154" s="1014">
        <f t="shared" si="27"/>
        <v>0</v>
      </c>
      <c r="R154" s="1326">
        <f t="shared" si="28"/>
        <v>0</v>
      </c>
      <c r="S154" s="1326">
        <f t="shared" si="29"/>
        <v>0.18</v>
      </c>
      <c r="T154" s="1335">
        <f t="shared" si="30"/>
        <v>0</v>
      </c>
      <c r="U154" s="1335"/>
    </row>
    <row r="155" spans="1:21" s="1326" customFormat="1" ht="38.25" customHeight="1">
      <c r="A155" s="1198">
        <v>36</v>
      </c>
      <c r="B155" s="990">
        <v>7000015625</v>
      </c>
      <c r="C155" s="990">
        <v>770</v>
      </c>
      <c r="D155" s="990">
        <v>1610</v>
      </c>
      <c r="E155" s="990">
        <v>20</v>
      </c>
      <c r="F155" s="995" t="s">
        <v>655</v>
      </c>
      <c r="G155" s="990">
        <v>100002062</v>
      </c>
      <c r="H155" s="990">
        <v>995461</v>
      </c>
      <c r="I155" s="1012"/>
      <c r="J155" s="971">
        <v>0.18</v>
      </c>
      <c r="K155" s="1013" t="s">
        <v>606</v>
      </c>
      <c r="L155" s="995" t="s">
        <v>605</v>
      </c>
      <c r="M155" s="990" t="s">
        <v>576</v>
      </c>
      <c r="N155" s="990">
        <v>1</v>
      </c>
      <c r="O155" s="1018"/>
      <c r="P155" s="1014" t="str">
        <f t="shared" si="26"/>
        <v>Included</v>
      </c>
      <c r="Q155" s="1014">
        <f t="shared" si="27"/>
        <v>0</v>
      </c>
      <c r="R155" s="1326">
        <f t="shared" si="28"/>
        <v>0</v>
      </c>
      <c r="S155" s="1326">
        <f t="shared" si="29"/>
        <v>0.18</v>
      </c>
      <c r="T155" s="1335">
        <f t="shared" si="30"/>
        <v>0</v>
      </c>
      <c r="U155" s="1335"/>
    </row>
    <row r="156" spans="1:21" s="1326" customFormat="1" ht="37.5" customHeight="1">
      <c r="A156" s="1198">
        <v>37</v>
      </c>
      <c r="B156" s="990">
        <v>7000015625</v>
      </c>
      <c r="C156" s="990">
        <v>770</v>
      </c>
      <c r="D156" s="990">
        <v>1610</v>
      </c>
      <c r="E156" s="990">
        <v>30</v>
      </c>
      <c r="F156" s="995" t="s">
        <v>655</v>
      </c>
      <c r="G156" s="990">
        <v>100000975</v>
      </c>
      <c r="H156" s="990">
        <v>995461</v>
      </c>
      <c r="I156" s="1012"/>
      <c r="J156" s="971">
        <v>0.18</v>
      </c>
      <c r="K156" s="1013" t="s">
        <v>606</v>
      </c>
      <c r="L156" s="995" t="s">
        <v>599</v>
      </c>
      <c r="M156" s="990" t="s">
        <v>575</v>
      </c>
      <c r="N156" s="990">
        <v>1</v>
      </c>
      <c r="O156" s="1018"/>
      <c r="P156" s="1014" t="str">
        <f t="shared" si="26"/>
        <v>Included</v>
      </c>
      <c r="Q156" s="1014">
        <f t="shared" si="27"/>
        <v>0</v>
      </c>
      <c r="R156" s="1326">
        <f t="shared" si="28"/>
        <v>0</v>
      </c>
      <c r="S156" s="1326">
        <f t="shared" si="29"/>
        <v>0.18</v>
      </c>
      <c r="T156" s="1335">
        <f t="shared" si="30"/>
        <v>0</v>
      </c>
      <c r="U156" s="1335"/>
    </row>
    <row r="157" spans="1:21" s="1326" customFormat="1" ht="45.75" customHeight="1">
      <c r="A157" s="1198">
        <v>38</v>
      </c>
      <c r="B157" s="990">
        <v>7000015625</v>
      </c>
      <c r="C157" s="990">
        <v>780</v>
      </c>
      <c r="D157" s="990">
        <v>1620</v>
      </c>
      <c r="E157" s="990">
        <v>10</v>
      </c>
      <c r="F157" s="995" t="s">
        <v>656</v>
      </c>
      <c r="G157" s="990">
        <v>100001116</v>
      </c>
      <c r="H157" s="990">
        <v>998739</v>
      </c>
      <c r="I157" s="1012"/>
      <c r="J157" s="971">
        <v>0.18</v>
      </c>
      <c r="K157" s="1013" t="s">
        <v>606</v>
      </c>
      <c r="L157" s="995" t="s">
        <v>602</v>
      </c>
      <c r="M157" s="990" t="s">
        <v>576</v>
      </c>
      <c r="N157" s="990">
        <v>1</v>
      </c>
      <c r="O157" s="1018"/>
      <c r="P157" s="1014" t="str">
        <f t="shared" si="26"/>
        <v>Included</v>
      </c>
      <c r="Q157" s="1014">
        <f t="shared" si="27"/>
        <v>0</v>
      </c>
      <c r="R157" s="1326">
        <f t="shared" si="28"/>
        <v>0</v>
      </c>
      <c r="S157" s="1326">
        <f t="shared" si="29"/>
        <v>0.18</v>
      </c>
      <c r="T157" s="1335">
        <f t="shared" si="30"/>
        <v>0</v>
      </c>
      <c r="U157" s="1335"/>
    </row>
    <row r="158" spans="1:21" s="1326" customFormat="1" ht="45.75" customHeight="1">
      <c r="A158" s="1198">
        <v>39</v>
      </c>
      <c r="B158" s="990">
        <v>7000015625</v>
      </c>
      <c r="C158" s="990">
        <v>780</v>
      </c>
      <c r="D158" s="990">
        <v>1620</v>
      </c>
      <c r="E158" s="990">
        <v>20</v>
      </c>
      <c r="F158" s="995" t="s">
        <v>656</v>
      </c>
      <c r="G158" s="990">
        <v>100004937</v>
      </c>
      <c r="H158" s="990">
        <v>998731</v>
      </c>
      <c r="I158" s="1012"/>
      <c r="J158" s="971">
        <v>0.18</v>
      </c>
      <c r="K158" s="1013" t="s">
        <v>606</v>
      </c>
      <c r="L158" s="995" t="s">
        <v>844</v>
      </c>
      <c r="M158" s="990" t="s">
        <v>575</v>
      </c>
      <c r="N158" s="990">
        <v>4</v>
      </c>
      <c r="O158" s="1018"/>
      <c r="P158" s="1014" t="str">
        <f t="shared" si="26"/>
        <v>Included</v>
      </c>
      <c r="Q158" s="1014">
        <f t="shared" si="27"/>
        <v>0</v>
      </c>
      <c r="R158" s="1326">
        <f t="shared" si="28"/>
        <v>0</v>
      </c>
      <c r="S158" s="1326">
        <f t="shared" si="29"/>
        <v>0.18</v>
      </c>
      <c r="T158" s="1335">
        <f t="shared" si="30"/>
        <v>0</v>
      </c>
      <c r="U158" s="1335"/>
    </row>
    <row r="159" spans="1:21" s="1326" customFormat="1" ht="45.75" customHeight="1">
      <c r="A159" s="1198">
        <v>40</v>
      </c>
      <c r="B159" s="990">
        <v>7000015625</v>
      </c>
      <c r="C159" s="990">
        <v>780</v>
      </c>
      <c r="D159" s="990">
        <v>1620</v>
      </c>
      <c r="E159" s="990">
        <v>30</v>
      </c>
      <c r="F159" s="995" t="s">
        <v>656</v>
      </c>
      <c r="G159" s="990">
        <v>100004926</v>
      </c>
      <c r="H159" s="990">
        <v>998731</v>
      </c>
      <c r="I159" s="1012"/>
      <c r="J159" s="971">
        <v>0.18</v>
      </c>
      <c r="K159" s="1013" t="s">
        <v>606</v>
      </c>
      <c r="L159" s="995" t="s">
        <v>823</v>
      </c>
      <c r="M159" s="990" t="s">
        <v>575</v>
      </c>
      <c r="N159" s="990">
        <v>10</v>
      </c>
      <c r="O159" s="1018"/>
      <c r="P159" s="1014" t="str">
        <f t="shared" si="26"/>
        <v>Included</v>
      </c>
      <c r="Q159" s="1014">
        <f t="shared" si="27"/>
        <v>0</v>
      </c>
      <c r="R159" s="1326">
        <f t="shared" si="28"/>
        <v>0</v>
      </c>
      <c r="S159" s="1326">
        <f t="shared" si="29"/>
        <v>0.18</v>
      </c>
      <c r="T159" s="1335">
        <f t="shared" si="30"/>
        <v>0</v>
      </c>
      <c r="U159" s="1335"/>
    </row>
    <row r="160" spans="1:21" s="1326" customFormat="1" ht="45.75" customHeight="1">
      <c r="A160" s="1198">
        <v>41</v>
      </c>
      <c r="B160" s="990">
        <v>7000015625</v>
      </c>
      <c r="C160" s="990">
        <v>780</v>
      </c>
      <c r="D160" s="990">
        <v>1620</v>
      </c>
      <c r="E160" s="990">
        <v>40</v>
      </c>
      <c r="F160" s="995" t="s">
        <v>656</v>
      </c>
      <c r="G160" s="990">
        <v>100004852</v>
      </c>
      <c r="H160" s="990">
        <v>998731</v>
      </c>
      <c r="I160" s="1012"/>
      <c r="J160" s="971">
        <v>0.18</v>
      </c>
      <c r="K160" s="1013" t="s">
        <v>606</v>
      </c>
      <c r="L160" s="995" t="s">
        <v>629</v>
      </c>
      <c r="M160" s="990" t="s">
        <v>575</v>
      </c>
      <c r="N160" s="990">
        <v>10</v>
      </c>
      <c r="O160" s="1018"/>
      <c r="P160" s="1014" t="str">
        <f t="shared" si="26"/>
        <v>Included</v>
      </c>
      <c r="Q160" s="1014">
        <f t="shared" si="27"/>
        <v>0</v>
      </c>
      <c r="R160" s="1326">
        <f t="shared" si="28"/>
        <v>0</v>
      </c>
      <c r="S160" s="1326">
        <f t="shared" si="29"/>
        <v>0.18</v>
      </c>
      <c r="T160" s="1335">
        <f t="shared" si="30"/>
        <v>0</v>
      </c>
      <c r="U160" s="1335"/>
    </row>
    <row r="161" spans="1:21" s="1326" customFormat="1" ht="45.75" customHeight="1">
      <c r="A161" s="1198">
        <v>42</v>
      </c>
      <c r="B161" s="990">
        <v>7000015625</v>
      </c>
      <c r="C161" s="990">
        <v>780</v>
      </c>
      <c r="D161" s="990">
        <v>1620</v>
      </c>
      <c r="E161" s="990">
        <v>50</v>
      </c>
      <c r="F161" s="995" t="s">
        <v>656</v>
      </c>
      <c r="G161" s="990">
        <v>100001021</v>
      </c>
      <c r="H161" s="990">
        <v>995461</v>
      </c>
      <c r="I161" s="1012"/>
      <c r="J161" s="971">
        <v>0.18</v>
      </c>
      <c r="K161" s="1013" t="s">
        <v>606</v>
      </c>
      <c r="L161" s="995" t="s">
        <v>617</v>
      </c>
      <c r="M161" s="990" t="s">
        <v>575</v>
      </c>
      <c r="N161" s="990">
        <v>1</v>
      </c>
      <c r="O161" s="1018"/>
      <c r="P161" s="1014" t="str">
        <f t="shared" si="26"/>
        <v>Included</v>
      </c>
      <c r="Q161" s="1014">
        <f t="shared" si="27"/>
        <v>0</v>
      </c>
      <c r="R161" s="1326">
        <f t="shared" si="28"/>
        <v>0</v>
      </c>
      <c r="S161" s="1326">
        <f t="shared" si="29"/>
        <v>0.18</v>
      </c>
      <c r="T161" s="1335">
        <f t="shared" si="30"/>
        <v>0</v>
      </c>
      <c r="U161" s="1335"/>
    </row>
    <row r="162" spans="1:21" s="1326" customFormat="1" ht="75.75" customHeight="1">
      <c r="A162" s="1198">
        <v>43</v>
      </c>
      <c r="B162" s="990">
        <v>7000015625</v>
      </c>
      <c r="C162" s="990">
        <v>790</v>
      </c>
      <c r="D162" s="990">
        <v>1660</v>
      </c>
      <c r="E162" s="990">
        <v>10</v>
      </c>
      <c r="F162" s="995" t="s">
        <v>673</v>
      </c>
      <c r="G162" s="990">
        <v>100001217</v>
      </c>
      <c r="H162" s="990">
        <v>995455</v>
      </c>
      <c r="I162" s="1012"/>
      <c r="J162" s="971">
        <v>0.18</v>
      </c>
      <c r="K162" s="1013" t="s">
        <v>606</v>
      </c>
      <c r="L162" s="995" t="s">
        <v>633</v>
      </c>
      <c r="M162" s="990" t="s">
        <v>575</v>
      </c>
      <c r="N162" s="990">
        <v>3</v>
      </c>
      <c r="O162" s="1018"/>
      <c r="P162" s="1014" t="str">
        <f t="shared" si="26"/>
        <v>Included</v>
      </c>
      <c r="Q162" s="1014">
        <f t="shared" si="27"/>
        <v>0</v>
      </c>
      <c r="R162" s="1326">
        <f t="shared" si="28"/>
        <v>0</v>
      </c>
      <c r="S162" s="1326">
        <f t="shared" si="29"/>
        <v>0.18</v>
      </c>
      <c r="T162" s="1335">
        <f t="shared" si="30"/>
        <v>0</v>
      </c>
      <c r="U162" s="1335"/>
    </row>
    <row r="163" spans="1:21" s="1326" customFormat="1" ht="75.75" customHeight="1">
      <c r="A163" s="1198">
        <v>44</v>
      </c>
      <c r="B163" s="990">
        <v>7000015625</v>
      </c>
      <c r="C163" s="990">
        <v>790</v>
      </c>
      <c r="D163" s="990">
        <v>1660</v>
      </c>
      <c r="E163" s="990">
        <v>20</v>
      </c>
      <c r="F163" s="995" t="s">
        <v>673</v>
      </c>
      <c r="G163" s="990">
        <v>100001212</v>
      </c>
      <c r="H163" s="990">
        <v>995455</v>
      </c>
      <c r="I163" s="1012"/>
      <c r="J163" s="971">
        <v>0.18</v>
      </c>
      <c r="K163" s="1013" t="s">
        <v>606</v>
      </c>
      <c r="L163" s="995" t="s">
        <v>630</v>
      </c>
      <c r="M163" s="990" t="s">
        <v>575</v>
      </c>
      <c r="N163" s="990">
        <v>3</v>
      </c>
      <c r="O163" s="1018"/>
      <c r="P163" s="1014" t="str">
        <f t="shared" si="26"/>
        <v>Included</v>
      </c>
      <c r="Q163" s="1014">
        <f t="shared" si="27"/>
        <v>0</v>
      </c>
      <c r="R163" s="1326">
        <f t="shared" si="28"/>
        <v>0</v>
      </c>
      <c r="S163" s="1326">
        <f t="shared" si="29"/>
        <v>0.18</v>
      </c>
      <c r="T163" s="1335">
        <f t="shared" si="30"/>
        <v>0</v>
      </c>
      <c r="U163" s="1335"/>
    </row>
    <row r="164" spans="1:21" s="1326" customFormat="1" ht="75.75" customHeight="1">
      <c r="A164" s="1198">
        <v>45</v>
      </c>
      <c r="B164" s="990">
        <v>7000015625</v>
      </c>
      <c r="C164" s="990">
        <v>790</v>
      </c>
      <c r="D164" s="990">
        <v>1660</v>
      </c>
      <c r="E164" s="990">
        <v>30</v>
      </c>
      <c r="F164" s="995" t="s">
        <v>673</v>
      </c>
      <c r="G164" s="990">
        <v>100001214</v>
      </c>
      <c r="H164" s="990">
        <v>995455</v>
      </c>
      <c r="I164" s="1012"/>
      <c r="J164" s="971">
        <v>0.18</v>
      </c>
      <c r="K164" s="1013" t="s">
        <v>606</v>
      </c>
      <c r="L164" s="995" t="s">
        <v>631</v>
      </c>
      <c r="M164" s="990" t="s">
        <v>575</v>
      </c>
      <c r="N164" s="990">
        <v>2</v>
      </c>
      <c r="O164" s="1018"/>
      <c r="P164" s="1014" t="str">
        <f t="shared" si="26"/>
        <v>Included</v>
      </c>
      <c r="Q164" s="1014">
        <f t="shared" si="27"/>
        <v>0</v>
      </c>
      <c r="R164" s="1326">
        <f t="shared" si="28"/>
        <v>0</v>
      </c>
      <c r="S164" s="1326">
        <f t="shared" si="29"/>
        <v>0.18</v>
      </c>
      <c r="T164" s="1335">
        <f t="shared" si="30"/>
        <v>0</v>
      </c>
      <c r="U164" s="1335"/>
    </row>
    <row r="165" spans="1:21" s="1326" customFormat="1" ht="75.75" customHeight="1">
      <c r="A165" s="1198">
        <v>46</v>
      </c>
      <c r="B165" s="990">
        <v>7000015625</v>
      </c>
      <c r="C165" s="990">
        <v>790</v>
      </c>
      <c r="D165" s="990">
        <v>1660</v>
      </c>
      <c r="E165" s="990">
        <v>40</v>
      </c>
      <c r="F165" s="995" t="s">
        <v>673</v>
      </c>
      <c r="G165" s="990">
        <v>100001216</v>
      </c>
      <c r="H165" s="990">
        <v>995455</v>
      </c>
      <c r="I165" s="1012"/>
      <c r="J165" s="971">
        <v>0.18</v>
      </c>
      <c r="K165" s="1013" t="s">
        <v>606</v>
      </c>
      <c r="L165" s="995" t="s">
        <v>632</v>
      </c>
      <c r="M165" s="990" t="s">
        <v>575</v>
      </c>
      <c r="N165" s="990">
        <v>3</v>
      </c>
      <c r="O165" s="1018"/>
      <c r="P165" s="1014" t="str">
        <f t="shared" si="26"/>
        <v>Included</v>
      </c>
      <c r="Q165" s="1014">
        <f t="shared" si="27"/>
        <v>0</v>
      </c>
      <c r="R165" s="1326">
        <f t="shared" si="28"/>
        <v>0</v>
      </c>
      <c r="S165" s="1326">
        <f t="shared" si="29"/>
        <v>0.18</v>
      </c>
      <c r="T165" s="1335">
        <f t="shared" si="30"/>
        <v>0</v>
      </c>
      <c r="U165" s="1335"/>
    </row>
    <row r="166" spans="1:21" s="1326" customFormat="1" ht="75.75" customHeight="1">
      <c r="A166" s="1198">
        <v>47</v>
      </c>
      <c r="B166" s="990">
        <v>7000015625</v>
      </c>
      <c r="C166" s="990">
        <v>800</v>
      </c>
      <c r="D166" s="990">
        <v>1670</v>
      </c>
      <c r="E166" s="990">
        <v>10</v>
      </c>
      <c r="F166" s="995" t="s">
        <v>688</v>
      </c>
      <c r="G166" s="990">
        <v>100001187</v>
      </c>
      <c r="H166" s="990">
        <v>995455</v>
      </c>
      <c r="I166" s="1012"/>
      <c r="J166" s="971">
        <v>0.18</v>
      </c>
      <c r="K166" s="1013" t="s">
        <v>606</v>
      </c>
      <c r="L166" s="995" t="s">
        <v>864</v>
      </c>
      <c r="M166" s="990" t="s">
        <v>575</v>
      </c>
      <c r="N166" s="990">
        <v>1</v>
      </c>
      <c r="O166" s="1018"/>
      <c r="P166" s="1014" t="str">
        <f t="shared" si="26"/>
        <v>Included</v>
      </c>
      <c r="Q166" s="1014">
        <f t="shared" si="27"/>
        <v>0</v>
      </c>
      <c r="R166" s="1326">
        <f t="shared" si="28"/>
        <v>0</v>
      </c>
      <c r="S166" s="1326">
        <f t="shared" si="29"/>
        <v>0.18</v>
      </c>
      <c r="T166" s="1335">
        <f t="shared" si="30"/>
        <v>0</v>
      </c>
      <c r="U166" s="1335"/>
    </row>
    <row r="167" spans="1:21" s="1326" customFormat="1" ht="75.75" customHeight="1">
      <c r="A167" s="1198">
        <v>48</v>
      </c>
      <c r="B167" s="990">
        <v>7000015625</v>
      </c>
      <c r="C167" s="990">
        <v>800</v>
      </c>
      <c r="D167" s="990">
        <v>1670</v>
      </c>
      <c r="E167" s="990">
        <v>20</v>
      </c>
      <c r="F167" s="995" t="s">
        <v>688</v>
      </c>
      <c r="G167" s="990">
        <v>100001198</v>
      </c>
      <c r="H167" s="990">
        <v>995455</v>
      </c>
      <c r="I167" s="1012"/>
      <c r="J167" s="971">
        <v>0.18</v>
      </c>
      <c r="K167" s="1013" t="s">
        <v>606</v>
      </c>
      <c r="L167" s="995" t="s">
        <v>865</v>
      </c>
      <c r="M167" s="990" t="s">
        <v>575</v>
      </c>
      <c r="N167" s="990">
        <v>2</v>
      </c>
      <c r="O167" s="1018"/>
      <c r="P167" s="1014" t="str">
        <f t="shared" si="26"/>
        <v>Included</v>
      </c>
      <c r="Q167" s="1014">
        <f t="shared" si="27"/>
        <v>0</v>
      </c>
      <c r="R167" s="1326">
        <f t="shared" si="28"/>
        <v>0</v>
      </c>
      <c r="S167" s="1326">
        <f t="shared" si="29"/>
        <v>0.18</v>
      </c>
      <c r="T167" s="1335">
        <f t="shared" si="30"/>
        <v>0</v>
      </c>
      <c r="U167" s="1335"/>
    </row>
    <row r="168" spans="1:21" s="1326" customFormat="1" ht="75.75" customHeight="1">
      <c r="A168" s="1198">
        <v>49</v>
      </c>
      <c r="B168" s="990">
        <v>7000015625</v>
      </c>
      <c r="C168" s="990">
        <v>800</v>
      </c>
      <c r="D168" s="990">
        <v>1670</v>
      </c>
      <c r="E168" s="990">
        <v>30</v>
      </c>
      <c r="F168" s="995" t="s">
        <v>688</v>
      </c>
      <c r="G168" s="990">
        <v>100001199</v>
      </c>
      <c r="H168" s="990">
        <v>995455</v>
      </c>
      <c r="I168" s="1012"/>
      <c r="J168" s="971">
        <v>0.18</v>
      </c>
      <c r="K168" s="1013" t="s">
        <v>606</v>
      </c>
      <c r="L168" s="995" t="s">
        <v>866</v>
      </c>
      <c r="M168" s="990" t="s">
        <v>575</v>
      </c>
      <c r="N168" s="990">
        <v>2</v>
      </c>
      <c r="O168" s="1018"/>
      <c r="P168" s="1014" t="str">
        <f t="shared" si="26"/>
        <v>Included</v>
      </c>
      <c r="Q168" s="1014">
        <f t="shared" si="27"/>
        <v>0</v>
      </c>
      <c r="R168" s="1326">
        <f t="shared" si="28"/>
        <v>0</v>
      </c>
      <c r="S168" s="1326">
        <f t="shared" si="29"/>
        <v>0.18</v>
      </c>
      <c r="T168" s="1335">
        <f t="shared" si="30"/>
        <v>0</v>
      </c>
      <c r="U168" s="1335"/>
    </row>
    <row r="169" spans="1:21" s="1326" customFormat="1" ht="75.75" customHeight="1">
      <c r="A169" s="1198">
        <v>50</v>
      </c>
      <c r="B169" s="990">
        <v>7000015625</v>
      </c>
      <c r="C169" s="990">
        <v>800</v>
      </c>
      <c r="D169" s="990">
        <v>1670</v>
      </c>
      <c r="E169" s="990">
        <v>40</v>
      </c>
      <c r="F169" s="995" t="s">
        <v>688</v>
      </c>
      <c r="G169" s="990">
        <v>100001200</v>
      </c>
      <c r="H169" s="990">
        <v>995455</v>
      </c>
      <c r="I169" s="1012"/>
      <c r="J169" s="971">
        <v>0.18</v>
      </c>
      <c r="K169" s="1013" t="s">
        <v>606</v>
      </c>
      <c r="L169" s="995" t="s">
        <v>867</v>
      </c>
      <c r="M169" s="990" t="s">
        <v>575</v>
      </c>
      <c r="N169" s="990">
        <v>1</v>
      </c>
      <c r="O169" s="1018"/>
      <c r="P169" s="1014" t="str">
        <f t="shared" si="26"/>
        <v>Included</v>
      </c>
      <c r="Q169" s="1014">
        <f t="shared" si="27"/>
        <v>0</v>
      </c>
      <c r="R169" s="1326">
        <f t="shared" si="28"/>
        <v>0</v>
      </c>
      <c r="S169" s="1326">
        <f t="shared" si="29"/>
        <v>0.18</v>
      </c>
      <c r="T169" s="1335">
        <f t="shared" si="30"/>
        <v>0</v>
      </c>
      <c r="U169" s="1335"/>
    </row>
    <row r="170" spans="1:21" s="1326" customFormat="1" ht="75.75" customHeight="1">
      <c r="A170" s="1198">
        <v>51</v>
      </c>
      <c r="B170" s="990">
        <v>7000015625</v>
      </c>
      <c r="C170" s="990">
        <v>800</v>
      </c>
      <c r="D170" s="990">
        <v>1670</v>
      </c>
      <c r="E170" s="990">
        <v>50</v>
      </c>
      <c r="F170" s="995" t="s">
        <v>688</v>
      </c>
      <c r="G170" s="990">
        <v>100001201</v>
      </c>
      <c r="H170" s="990">
        <v>995455</v>
      </c>
      <c r="I170" s="1012"/>
      <c r="J170" s="971">
        <v>0.18</v>
      </c>
      <c r="K170" s="1013" t="s">
        <v>606</v>
      </c>
      <c r="L170" s="995" t="s">
        <v>868</v>
      </c>
      <c r="M170" s="990" t="s">
        <v>575</v>
      </c>
      <c r="N170" s="990">
        <v>1</v>
      </c>
      <c r="O170" s="1018"/>
      <c r="P170" s="1014" t="str">
        <f t="shared" si="26"/>
        <v>Included</v>
      </c>
      <c r="Q170" s="1014">
        <f t="shared" si="27"/>
        <v>0</v>
      </c>
      <c r="R170" s="1326">
        <f t="shared" si="28"/>
        <v>0</v>
      </c>
      <c r="S170" s="1326">
        <f t="shared" si="29"/>
        <v>0.18</v>
      </c>
      <c r="T170" s="1335">
        <f t="shared" si="30"/>
        <v>0</v>
      </c>
      <c r="U170" s="1335"/>
    </row>
    <row r="171" spans="1:21" s="1326" customFormat="1" ht="75.75" customHeight="1">
      <c r="A171" s="1198">
        <v>52</v>
      </c>
      <c r="B171" s="990">
        <v>7000015625</v>
      </c>
      <c r="C171" s="990">
        <v>800</v>
      </c>
      <c r="D171" s="990">
        <v>1670</v>
      </c>
      <c r="E171" s="990">
        <v>60</v>
      </c>
      <c r="F171" s="995" t="s">
        <v>688</v>
      </c>
      <c r="G171" s="990">
        <v>100001204</v>
      </c>
      <c r="H171" s="990">
        <v>995455</v>
      </c>
      <c r="I171" s="1012"/>
      <c r="J171" s="971">
        <v>0.18</v>
      </c>
      <c r="K171" s="1013" t="s">
        <v>606</v>
      </c>
      <c r="L171" s="995" t="s">
        <v>869</v>
      </c>
      <c r="M171" s="990" t="s">
        <v>575</v>
      </c>
      <c r="N171" s="990">
        <v>2</v>
      </c>
      <c r="O171" s="1018"/>
      <c r="P171" s="1014" t="str">
        <f t="shared" si="26"/>
        <v>Included</v>
      </c>
      <c r="Q171" s="1014">
        <f t="shared" si="27"/>
        <v>0</v>
      </c>
      <c r="R171" s="1326">
        <f t="shared" si="28"/>
        <v>0</v>
      </c>
      <c r="S171" s="1326">
        <f t="shared" si="29"/>
        <v>0.18</v>
      </c>
      <c r="T171" s="1335">
        <f t="shared" si="30"/>
        <v>0</v>
      </c>
      <c r="U171" s="1335"/>
    </row>
    <row r="172" spans="1:21" s="1326" customFormat="1" ht="103.5" customHeight="1">
      <c r="A172" s="1198">
        <v>53</v>
      </c>
      <c r="B172" s="990">
        <v>7000015625</v>
      </c>
      <c r="C172" s="990">
        <v>800</v>
      </c>
      <c r="D172" s="990">
        <v>1670</v>
      </c>
      <c r="E172" s="990">
        <v>70</v>
      </c>
      <c r="F172" s="995" t="s">
        <v>688</v>
      </c>
      <c r="G172" s="990">
        <v>100001205</v>
      </c>
      <c r="H172" s="990">
        <v>995455</v>
      </c>
      <c r="I172" s="1012"/>
      <c r="J172" s="971">
        <v>0.18</v>
      </c>
      <c r="K172" s="1013" t="s">
        <v>606</v>
      </c>
      <c r="L172" s="995" t="s">
        <v>870</v>
      </c>
      <c r="M172" s="990" t="s">
        <v>575</v>
      </c>
      <c r="N172" s="990">
        <v>4</v>
      </c>
      <c r="O172" s="1018"/>
      <c r="P172" s="1014" t="str">
        <f t="shared" si="26"/>
        <v>Included</v>
      </c>
      <c r="Q172" s="1014">
        <f t="shared" si="27"/>
        <v>0</v>
      </c>
      <c r="R172" s="1326">
        <f t="shared" si="28"/>
        <v>0</v>
      </c>
      <c r="S172" s="1326">
        <f t="shared" si="29"/>
        <v>0.18</v>
      </c>
      <c r="T172" s="1335">
        <f t="shared" si="30"/>
        <v>0</v>
      </c>
      <c r="U172" s="1335"/>
    </row>
    <row r="173" spans="1:21" s="1326" customFormat="1" ht="102.75" customHeight="1">
      <c r="A173" s="1198">
        <v>54</v>
      </c>
      <c r="B173" s="990">
        <v>7000015625</v>
      </c>
      <c r="C173" s="990">
        <v>810</v>
      </c>
      <c r="D173" s="990">
        <v>1680</v>
      </c>
      <c r="E173" s="990">
        <v>10</v>
      </c>
      <c r="F173" s="995" t="s">
        <v>674</v>
      </c>
      <c r="G173" s="990">
        <v>100001226</v>
      </c>
      <c r="H173" s="990">
        <v>995455</v>
      </c>
      <c r="I173" s="1012"/>
      <c r="J173" s="971">
        <v>0.18</v>
      </c>
      <c r="K173" s="1013" t="s">
        <v>606</v>
      </c>
      <c r="L173" s="995" t="s">
        <v>820</v>
      </c>
      <c r="M173" s="990" t="s">
        <v>575</v>
      </c>
      <c r="N173" s="990">
        <v>3</v>
      </c>
      <c r="O173" s="1018"/>
      <c r="P173" s="1014" t="str">
        <f t="shared" si="26"/>
        <v>Included</v>
      </c>
      <c r="Q173" s="1014">
        <f t="shared" si="27"/>
        <v>0</v>
      </c>
      <c r="R173" s="1326">
        <f t="shared" si="28"/>
        <v>0</v>
      </c>
      <c r="S173" s="1326">
        <f t="shared" si="29"/>
        <v>0.18</v>
      </c>
      <c r="T173" s="1335">
        <f t="shared" si="30"/>
        <v>0</v>
      </c>
      <c r="U173" s="1335"/>
    </row>
    <row r="174" spans="1:21" s="1326" customFormat="1" ht="78" customHeight="1">
      <c r="A174" s="1198">
        <v>55</v>
      </c>
      <c r="B174" s="990">
        <v>7000015625</v>
      </c>
      <c r="C174" s="990">
        <v>810</v>
      </c>
      <c r="D174" s="990">
        <v>1680</v>
      </c>
      <c r="E174" s="990">
        <v>20</v>
      </c>
      <c r="F174" s="995" t="s">
        <v>674</v>
      </c>
      <c r="G174" s="990">
        <v>100001225</v>
      </c>
      <c r="H174" s="990">
        <v>995455</v>
      </c>
      <c r="I174" s="1012"/>
      <c r="J174" s="971">
        <v>0.18</v>
      </c>
      <c r="K174" s="1013" t="s">
        <v>606</v>
      </c>
      <c r="L174" s="995" t="s">
        <v>819</v>
      </c>
      <c r="M174" s="990" t="s">
        <v>575</v>
      </c>
      <c r="N174" s="990">
        <v>10</v>
      </c>
      <c r="O174" s="1018"/>
      <c r="P174" s="1014" t="str">
        <f t="shared" si="26"/>
        <v>Included</v>
      </c>
      <c r="Q174" s="1014">
        <f t="shared" si="27"/>
        <v>0</v>
      </c>
      <c r="R174" s="1326">
        <f t="shared" si="28"/>
        <v>0</v>
      </c>
      <c r="S174" s="1326">
        <f t="shared" si="29"/>
        <v>0.18</v>
      </c>
      <c r="T174" s="1335">
        <f t="shared" si="30"/>
        <v>0</v>
      </c>
      <c r="U174" s="1335"/>
    </row>
    <row r="175" spans="1:21" s="1326" customFormat="1" ht="78" customHeight="1">
      <c r="A175" s="1198">
        <v>56</v>
      </c>
      <c r="B175" s="990">
        <v>7000015625</v>
      </c>
      <c r="C175" s="990">
        <v>810</v>
      </c>
      <c r="D175" s="990">
        <v>1680</v>
      </c>
      <c r="E175" s="990">
        <v>30</v>
      </c>
      <c r="F175" s="995" t="s">
        <v>674</v>
      </c>
      <c r="G175" s="990">
        <v>100001220</v>
      </c>
      <c r="H175" s="990">
        <v>995455</v>
      </c>
      <c r="I175" s="1012"/>
      <c r="J175" s="971">
        <v>0.18</v>
      </c>
      <c r="K175" s="1013" t="s">
        <v>606</v>
      </c>
      <c r="L175" s="995" t="s">
        <v>815</v>
      </c>
      <c r="M175" s="990" t="s">
        <v>575</v>
      </c>
      <c r="N175" s="990">
        <v>3</v>
      </c>
      <c r="O175" s="1018"/>
      <c r="P175" s="1014" t="str">
        <f t="shared" si="26"/>
        <v>Included</v>
      </c>
      <c r="Q175" s="1014">
        <f t="shared" si="27"/>
        <v>0</v>
      </c>
      <c r="R175" s="1326">
        <f t="shared" si="28"/>
        <v>0</v>
      </c>
      <c r="S175" s="1326">
        <f t="shared" si="29"/>
        <v>0.18</v>
      </c>
      <c r="T175" s="1335">
        <f t="shared" si="30"/>
        <v>0</v>
      </c>
      <c r="U175" s="1335"/>
    </row>
    <row r="176" spans="1:21" s="1326" customFormat="1" ht="78" customHeight="1">
      <c r="A176" s="1198">
        <v>57</v>
      </c>
      <c r="B176" s="990">
        <v>7000015625</v>
      </c>
      <c r="C176" s="990">
        <v>810</v>
      </c>
      <c r="D176" s="990">
        <v>1680</v>
      </c>
      <c r="E176" s="990">
        <v>40</v>
      </c>
      <c r="F176" s="995" t="s">
        <v>674</v>
      </c>
      <c r="G176" s="990">
        <v>100001222</v>
      </c>
      <c r="H176" s="990">
        <v>995455</v>
      </c>
      <c r="I176" s="1012"/>
      <c r="J176" s="971">
        <v>0.18</v>
      </c>
      <c r="K176" s="1013" t="s">
        <v>606</v>
      </c>
      <c r="L176" s="995" t="s">
        <v>817</v>
      </c>
      <c r="M176" s="990" t="s">
        <v>575</v>
      </c>
      <c r="N176" s="990">
        <v>4</v>
      </c>
      <c r="O176" s="1018"/>
      <c r="P176" s="1014" t="str">
        <f t="shared" si="26"/>
        <v>Included</v>
      </c>
      <c r="Q176" s="1014">
        <f t="shared" si="27"/>
        <v>0</v>
      </c>
      <c r="R176" s="1326">
        <f t="shared" si="28"/>
        <v>0</v>
      </c>
      <c r="S176" s="1326">
        <f t="shared" si="29"/>
        <v>0.18</v>
      </c>
      <c r="T176" s="1335">
        <f t="shared" si="30"/>
        <v>0</v>
      </c>
      <c r="U176" s="1335"/>
    </row>
    <row r="177" spans="1:21" s="1326" customFormat="1" ht="78" customHeight="1">
      <c r="A177" s="1198">
        <v>58</v>
      </c>
      <c r="B177" s="990">
        <v>7000015625</v>
      </c>
      <c r="C177" s="990">
        <v>810</v>
      </c>
      <c r="D177" s="990">
        <v>1680</v>
      </c>
      <c r="E177" s="990">
        <v>50</v>
      </c>
      <c r="F177" s="995" t="s">
        <v>674</v>
      </c>
      <c r="G177" s="990">
        <v>100001224</v>
      </c>
      <c r="H177" s="990">
        <v>995455</v>
      </c>
      <c r="I177" s="1012"/>
      <c r="J177" s="971">
        <v>0.18</v>
      </c>
      <c r="K177" s="1013" t="s">
        <v>606</v>
      </c>
      <c r="L177" s="995" t="s">
        <v>818</v>
      </c>
      <c r="M177" s="990" t="s">
        <v>575</v>
      </c>
      <c r="N177" s="990">
        <v>3</v>
      </c>
      <c r="O177" s="1018"/>
      <c r="P177" s="1014" t="str">
        <f t="shared" si="26"/>
        <v>Included</v>
      </c>
      <c r="Q177" s="1014">
        <f t="shared" si="27"/>
        <v>0</v>
      </c>
      <c r="R177" s="1326">
        <f t="shared" si="28"/>
        <v>0</v>
      </c>
      <c r="S177" s="1326">
        <f t="shared" si="29"/>
        <v>0.18</v>
      </c>
      <c r="T177" s="1335">
        <f t="shared" si="30"/>
        <v>0</v>
      </c>
      <c r="U177" s="1335"/>
    </row>
    <row r="178" spans="1:21" s="1326" customFormat="1" ht="78" customHeight="1">
      <c r="A178" s="1198">
        <v>59</v>
      </c>
      <c r="B178" s="990">
        <v>7000015625</v>
      </c>
      <c r="C178" s="990">
        <v>940</v>
      </c>
      <c r="D178" s="990">
        <v>20</v>
      </c>
      <c r="E178" s="990">
        <v>10</v>
      </c>
      <c r="F178" s="995" t="s">
        <v>809</v>
      </c>
      <c r="G178" s="990">
        <v>100001674</v>
      </c>
      <c r="H178" s="990">
        <v>995455</v>
      </c>
      <c r="I178" s="1012"/>
      <c r="J178" s="971">
        <v>0.18</v>
      </c>
      <c r="K178" s="1013" t="s">
        <v>606</v>
      </c>
      <c r="L178" s="995" t="s">
        <v>597</v>
      </c>
      <c r="M178" s="990" t="s">
        <v>575</v>
      </c>
      <c r="N178" s="990">
        <v>304</v>
      </c>
      <c r="O178" s="1018"/>
      <c r="P178" s="1014" t="str">
        <f t="shared" si="26"/>
        <v>Included</v>
      </c>
      <c r="Q178" s="1014">
        <f t="shared" si="27"/>
        <v>0</v>
      </c>
      <c r="R178" s="1326">
        <f t="shared" si="28"/>
        <v>0</v>
      </c>
      <c r="S178" s="1326">
        <f t="shared" si="29"/>
        <v>0.18</v>
      </c>
      <c r="T178" s="1335">
        <f t="shared" si="30"/>
        <v>0</v>
      </c>
      <c r="U178" s="1335"/>
    </row>
    <row r="179" spans="1:21" s="1326" customFormat="1" ht="78" customHeight="1">
      <c r="A179" s="1198">
        <v>60</v>
      </c>
      <c r="B179" s="990">
        <v>7000015625</v>
      </c>
      <c r="C179" s="990">
        <v>940</v>
      </c>
      <c r="D179" s="990">
        <v>20</v>
      </c>
      <c r="E179" s="990">
        <v>20</v>
      </c>
      <c r="F179" s="995" t="s">
        <v>809</v>
      </c>
      <c r="G179" s="990">
        <v>100001676</v>
      </c>
      <c r="H179" s="990">
        <v>995455</v>
      </c>
      <c r="I179" s="1012"/>
      <c r="J179" s="971">
        <v>0.18</v>
      </c>
      <c r="K179" s="1013" t="s">
        <v>606</v>
      </c>
      <c r="L179" s="995" t="s">
        <v>871</v>
      </c>
      <c r="M179" s="990" t="s">
        <v>575</v>
      </c>
      <c r="N179" s="990">
        <v>32</v>
      </c>
      <c r="O179" s="1018"/>
      <c r="P179" s="1014" t="str">
        <f t="shared" si="26"/>
        <v>Included</v>
      </c>
      <c r="Q179" s="1014">
        <f t="shared" si="27"/>
        <v>0</v>
      </c>
      <c r="R179" s="1326">
        <f t="shared" si="28"/>
        <v>0</v>
      </c>
      <c r="S179" s="1326">
        <f t="shared" si="29"/>
        <v>0.18</v>
      </c>
      <c r="T179" s="1335">
        <f t="shared" si="30"/>
        <v>0</v>
      </c>
      <c r="U179" s="1335"/>
    </row>
    <row r="180" spans="1:21" s="1326" customFormat="1" ht="78" customHeight="1">
      <c r="A180" s="1198">
        <v>61</v>
      </c>
      <c r="B180" s="990">
        <v>7000015625</v>
      </c>
      <c r="C180" s="990">
        <v>940</v>
      </c>
      <c r="D180" s="990">
        <v>20</v>
      </c>
      <c r="E180" s="990">
        <v>30</v>
      </c>
      <c r="F180" s="995" t="s">
        <v>809</v>
      </c>
      <c r="G180" s="990">
        <v>100001677</v>
      </c>
      <c r="H180" s="990">
        <v>995455</v>
      </c>
      <c r="I180" s="1012"/>
      <c r="J180" s="971">
        <v>0.18</v>
      </c>
      <c r="K180" s="1013" t="s">
        <v>606</v>
      </c>
      <c r="L180" s="995" t="s">
        <v>634</v>
      </c>
      <c r="M180" s="990" t="s">
        <v>575</v>
      </c>
      <c r="N180" s="990">
        <v>32</v>
      </c>
      <c r="O180" s="1018"/>
      <c r="P180" s="1014" t="str">
        <f t="shared" si="26"/>
        <v>Included</v>
      </c>
      <c r="Q180" s="1014">
        <f t="shared" si="27"/>
        <v>0</v>
      </c>
      <c r="R180" s="1326">
        <f t="shared" si="28"/>
        <v>0</v>
      </c>
      <c r="S180" s="1326">
        <f t="shared" si="29"/>
        <v>0.18</v>
      </c>
      <c r="T180" s="1335">
        <f t="shared" si="30"/>
        <v>0</v>
      </c>
      <c r="U180" s="1335"/>
    </row>
    <row r="181" spans="1:21" s="1326" customFormat="1" ht="96" customHeight="1">
      <c r="A181" s="1198">
        <v>62</v>
      </c>
      <c r="B181" s="990">
        <v>7000015625</v>
      </c>
      <c r="C181" s="990">
        <v>950</v>
      </c>
      <c r="D181" s="990">
        <v>30</v>
      </c>
      <c r="E181" s="990">
        <v>10</v>
      </c>
      <c r="F181" s="995" t="s">
        <v>585</v>
      </c>
      <c r="G181" s="990">
        <v>100004518</v>
      </c>
      <c r="H181" s="990">
        <v>995433</v>
      </c>
      <c r="I181" s="1012"/>
      <c r="J181" s="971">
        <v>0.18</v>
      </c>
      <c r="K181" s="1013" t="s">
        <v>606</v>
      </c>
      <c r="L181" s="995" t="s">
        <v>609</v>
      </c>
      <c r="M181" s="990" t="s">
        <v>586</v>
      </c>
      <c r="N181" s="990">
        <v>3223</v>
      </c>
      <c r="O181" s="1018"/>
      <c r="P181" s="1014" t="str">
        <f t="shared" si="26"/>
        <v>Included</v>
      </c>
      <c r="Q181" s="1014">
        <f t="shared" si="27"/>
        <v>0</v>
      </c>
      <c r="R181" s="1326">
        <f t="shared" si="28"/>
        <v>0</v>
      </c>
      <c r="S181" s="1326">
        <f t="shared" si="29"/>
        <v>0.18</v>
      </c>
      <c r="T181" s="1335">
        <f t="shared" si="30"/>
        <v>0</v>
      </c>
      <c r="U181" s="1335"/>
    </row>
    <row r="182" spans="1:21" s="1326" customFormat="1" ht="78" customHeight="1">
      <c r="A182" s="1198">
        <v>63</v>
      </c>
      <c r="B182" s="990">
        <v>7000015625</v>
      </c>
      <c r="C182" s="990">
        <v>950</v>
      </c>
      <c r="D182" s="990">
        <v>30</v>
      </c>
      <c r="E182" s="990">
        <v>20</v>
      </c>
      <c r="F182" s="995" t="s">
        <v>585</v>
      </c>
      <c r="G182" s="990">
        <v>100001325</v>
      </c>
      <c r="H182" s="990">
        <v>995454</v>
      </c>
      <c r="I182" s="1012"/>
      <c r="J182" s="971">
        <v>0.18</v>
      </c>
      <c r="K182" s="1013" t="s">
        <v>606</v>
      </c>
      <c r="L182" s="995" t="s">
        <v>587</v>
      </c>
      <c r="M182" s="990" t="s">
        <v>586</v>
      </c>
      <c r="N182" s="990">
        <v>115</v>
      </c>
      <c r="O182" s="1018"/>
      <c r="P182" s="1014" t="str">
        <f t="shared" si="26"/>
        <v>Included</v>
      </c>
      <c r="Q182" s="1014">
        <f t="shared" si="27"/>
        <v>0</v>
      </c>
      <c r="R182" s="1326">
        <f t="shared" si="28"/>
        <v>0</v>
      </c>
      <c r="S182" s="1326">
        <f t="shared" si="29"/>
        <v>0.18</v>
      </c>
      <c r="T182" s="1335">
        <f t="shared" si="30"/>
        <v>0</v>
      </c>
      <c r="U182" s="1335"/>
    </row>
    <row r="183" spans="1:21" s="1326" customFormat="1" ht="78" customHeight="1">
      <c r="A183" s="1198">
        <v>64</v>
      </c>
      <c r="B183" s="990">
        <v>7000015625</v>
      </c>
      <c r="C183" s="990">
        <v>950</v>
      </c>
      <c r="D183" s="990">
        <v>30</v>
      </c>
      <c r="E183" s="990">
        <v>30</v>
      </c>
      <c r="F183" s="995" t="s">
        <v>585</v>
      </c>
      <c r="G183" s="990">
        <v>100001327</v>
      </c>
      <c r="H183" s="990">
        <v>995454</v>
      </c>
      <c r="I183" s="1012"/>
      <c r="J183" s="971">
        <v>0.18</v>
      </c>
      <c r="K183" s="1013" t="s">
        <v>606</v>
      </c>
      <c r="L183" s="995" t="s">
        <v>589</v>
      </c>
      <c r="M183" s="990" t="s">
        <v>586</v>
      </c>
      <c r="N183" s="990">
        <v>747</v>
      </c>
      <c r="O183" s="1018"/>
      <c r="P183" s="1014" t="str">
        <f t="shared" si="26"/>
        <v>Included</v>
      </c>
      <c r="Q183" s="1014">
        <f t="shared" si="27"/>
        <v>0</v>
      </c>
      <c r="R183" s="1326">
        <f t="shared" si="28"/>
        <v>0</v>
      </c>
      <c r="S183" s="1326">
        <f t="shared" si="29"/>
        <v>0.18</v>
      </c>
      <c r="T183" s="1335">
        <f t="shared" si="30"/>
        <v>0</v>
      </c>
      <c r="U183" s="1335"/>
    </row>
    <row r="184" spans="1:21" s="1326" customFormat="1" ht="78" customHeight="1">
      <c r="A184" s="1198">
        <v>65</v>
      </c>
      <c r="B184" s="990">
        <v>7000015625</v>
      </c>
      <c r="C184" s="990">
        <v>950</v>
      </c>
      <c r="D184" s="990">
        <v>30</v>
      </c>
      <c r="E184" s="990">
        <v>40</v>
      </c>
      <c r="F184" s="995" t="s">
        <v>585</v>
      </c>
      <c r="G184" s="990">
        <v>100001328</v>
      </c>
      <c r="H184" s="990">
        <v>995454</v>
      </c>
      <c r="I184" s="1012"/>
      <c r="J184" s="971">
        <v>0.18</v>
      </c>
      <c r="K184" s="1013" t="s">
        <v>606</v>
      </c>
      <c r="L184" s="995" t="s">
        <v>590</v>
      </c>
      <c r="M184" s="990" t="s">
        <v>586</v>
      </c>
      <c r="N184" s="990">
        <v>612</v>
      </c>
      <c r="O184" s="1018"/>
      <c r="P184" s="1014" t="str">
        <f t="shared" si="26"/>
        <v>Included</v>
      </c>
      <c r="Q184" s="1014">
        <f t="shared" si="27"/>
        <v>0</v>
      </c>
      <c r="R184" s="1326">
        <f t="shared" si="28"/>
        <v>0</v>
      </c>
      <c r="S184" s="1326">
        <f t="shared" si="29"/>
        <v>0.18</v>
      </c>
      <c r="T184" s="1335">
        <f t="shared" si="30"/>
        <v>0</v>
      </c>
      <c r="U184" s="1335"/>
    </row>
    <row r="185" spans="1:21" s="1326" customFormat="1" ht="78" customHeight="1">
      <c r="A185" s="1198">
        <v>66</v>
      </c>
      <c r="B185" s="990">
        <v>7000015625</v>
      </c>
      <c r="C185" s="990">
        <v>950</v>
      </c>
      <c r="D185" s="990">
        <v>30</v>
      </c>
      <c r="E185" s="990">
        <v>50</v>
      </c>
      <c r="F185" s="995" t="s">
        <v>585</v>
      </c>
      <c r="G185" s="990">
        <v>100001329</v>
      </c>
      <c r="H185" s="990">
        <v>995454</v>
      </c>
      <c r="I185" s="1012"/>
      <c r="J185" s="971">
        <v>0.18</v>
      </c>
      <c r="K185" s="1013" t="s">
        <v>606</v>
      </c>
      <c r="L185" s="995" t="s">
        <v>591</v>
      </c>
      <c r="M185" s="990" t="s">
        <v>582</v>
      </c>
      <c r="N185" s="990">
        <v>35</v>
      </c>
      <c r="O185" s="1018"/>
      <c r="P185" s="1014" t="str">
        <f t="shared" si="26"/>
        <v>Included</v>
      </c>
      <c r="Q185" s="1014">
        <f t="shared" si="27"/>
        <v>0</v>
      </c>
      <c r="R185" s="1326">
        <f t="shared" si="28"/>
        <v>0</v>
      </c>
      <c r="S185" s="1326">
        <f t="shared" si="29"/>
        <v>0.18</v>
      </c>
      <c r="T185" s="1335">
        <f t="shared" si="30"/>
        <v>0</v>
      </c>
      <c r="U185" s="1335"/>
    </row>
    <row r="186" spans="1:21" s="1326" customFormat="1" ht="78" customHeight="1">
      <c r="A186" s="1198">
        <v>67</v>
      </c>
      <c r="B186" s="990">
        <v>7000015625</v>
      </c>
      <c r="C186" s="990">
        <v>950</v>
      </c>
      <c r="D186" s="990">
        <v>30</v>
      </c>
      <c r="E186" s="990">
        <v>60</v>
      </c>
      <c r="F186" s="995" t="s">
        <v>585</v>
      </c>
      <c r="G186" s="990">
        <v>100001331</v>
      </c>
      <c r="H186" s="990">
        <v>995455</v>
      </c>
      <c r="I186" s="1012"/>
      <c r="J186" s="971">
        <v>0.18</v>
      </c>
      <c r="K186" s="1013" t="s">
        <v>606</v>
      </c>
      <c r="L186" s="995" t="s">
        <v>592</v>
      </c>
      <c r="M186" s="990" t="s">
        <v>582</v>
      </c>
      <c r="N186" s="990">
        <v>30</v>
      </c>
      <c r="O186" s="1018"/>
      <c r="P186" s="1014" t="str">
        <f t="shared" si="26"/>
        <v>Included</v>
      </c>
      <c r="Q186" s="1014">
        <f t="shared" si="27"/>
        <v>0</v>
      </c>
      <c r="R186" s="1326">
        <f t="shared" si="28"/>
        <v>0</v>
      </c>
      <c r="S186" s="1326">
        <f t="shared" si="29"/>
        <v>0.18</v>
      </c>
      <c r="T186" s="1335">
        <f t="shared" si="30"/>
        <v>0</v>
      </c>
      <c r="U186" s="1335"/>
    </row>
    <row r="187" spans="1:21" s="1326" customFormat="1" ht="78" customHeight="1">
      <c r="A187" s="1198">
        <v>68</v>
      </c>
      <c r="B187" s="990">
        <v>7000015625</v>
      </c>
      <c r="C187" s="990">
        <v>950</v>
      </c>
      <c r="D187" s="990">
        <v>30</v>
      </c>
      <c r="E187" s="990">
        <v>70</v>
      </c>
      <c r="F187" s="995" t="s">
        <v>585</v>
      </c>
      <c r="G187" s="990">
        <v>100001714</v>
      </c>
      <c r="H187" s="990">
        <v>995428</v>
      </c>
      <c r="I187" s="1012"/>
      <c r="J187" s="971">
        <v>0.18</v>
      </c>
      <c r="K187" s="1013" t="s">
        <v>606</v>
      </c>
      <c r="L187" s="995" t="s">
        <v>593</v>
      </c>
      <c r="M187" s="990" t="s">
        <v>594</v>
      </c>
      <c r="N187" s="990">
        <v>7000</v>
      </c>
      <c r="O187" s="1018"/>
      <c r="P187" s="1014" t="str">
        <f t="shared" si="26"/>
        <v>Included</v>
      </c>
      <c r="Q187" s="1014">
        <f t="shared" si="27"/>
        <v>0</v>
      </c>
      <c r="R187" s="1326">
        <f t="shared" si="28"/>
        <v>0</v>
      </c>
      <c r="S187" s="1326">
        <f t="shared" si="29"/>
        <v>0.18</v>
      </c>
      <c r="T187" s="1335">
        <f t="shared" si="30"/>
        <v>0</v>
      </c>
      <c r="U187" s="1335"/>
    </row>
    <row r="188" spans="1:21" s="1326" customFormat="1" ht="78" customHeight="1">
      <c r="A188" s="1198">
        <v>69</v>
      </c>
      <c r="B188" s="990">
        <v>7000015625</v>
      </c>
      <c r="C188" s="990">
        <v>950</v>
      </c>
      <c r="D188" s="990">
        <v>30</v>
      </c>
      <c r="E188" s="990">
        <v>80</v>
      </c>
      <c r="F188" s="995" t="s">
        <v>585</v>
      </c>
      <c r="G188" s="990">
        <v>100001713</v>
      </c>
      <c r="H188" s="990">
        <v>995424</v>
      </c>
      <c r="I188" s="1012"/>
      <c r="J188" s="971">
        <v>0.18</v>
      </c>
      <c r="K188" s="1013" t="s">
        <v>606</v>
      </c>
      <c r="L188" s="995" t="s">
        <v>595</v>
      </c>
      <c r="M188" s="990" t="s">
        <v>594</v>
      </c>
      <c r="N188" s="990">
        <v>8000</v>
      </c>
      <c r="O188" s="1018"/>
      <c r="P188" s="1014" t="str">
        <f t="shared" si="26"/>
        <v>Included</v>
      </c>
      <c r="Q188" s="1014">
        <f t="shared" si="27"/>
        <v>0</v>
      </c>
      <c r="R188" s="1326">
        <f t="shared" si="28"/>
        <v>0</v>
      </c>
      <c r="S188" s="1326">
        <f t="shared" si="29"/>
        <v>0.18</v>
      </c>
      <c r="T188" s="1335">
        <f t="shared" si="30"/>
        <v>0</v>
      </c>
      <c r="U188" s="1335"/>
    </row>
    <row r="189" spans="1:21" s="1326" customFormat="1" ht="78" customHeight="1">
      <c r="A189" s="1198">
        <v>70</v>
      </c>
      <c r="B189" s="990">
        <v>7000015625</v>
      </c>
      <c r="C189" s="990">
        <v>950</v>
      </c>
      <c r="D189" s="990">
        <v>30</v>
      </c>
      <c r="E189" s="990">
        <v>90</v>
      </c>
      <c r="F189" s="995" t="s">
        <v>585</v>
      </c>
      <c r="G189" s="990">
        <v>100001330</v>
      </c>
      <c r="H189" s="990">
        <v>995428</v>
      </c>
      <c r="I189" s="1012"/>
      <c r="J189" s="971">
        <v>0.18</v>
      </c>
      <c r="K189" s="1013" t="s">
        <v>606</v>
      </c>
      <c r="L189" s="995" t="s">
        <v>845</v>
      </c>
      <c r="M189" s="990" t="s">
        <v>586</v>
      </c>
      <c r="N189" s="990">
        <v>20</v>
      </c>
      <c r="O189" s="1018"/>
      <c r="P189" s="1014" t="str">
        <f t="shared" si="26"/>
        <v>Included</v>
      </c>
      <c r="Q189" s="1014">
        <f t="shared" si="27"/>
        <v>0</v>
      </c>
      <c r="R189" s="1326">
        <f t="shared" si="28"/>
        <v>0</v>
      </c>
      <c r="S189" s="1326">
        <f t="shared" si="29"/>
        <v>0.18</v>
      </c>
      <c r="T189" s="1335">
        <f t="shared" si="30"/>
        <v>0</v>
      </c>
      <c r="U189" s="1335"/>
    </row>
    <row r="190" spans="1:21" s="1326" customFormat="1" ht="87.75" customHeight="1">
      <c r="A190" s="1198">
        <v>71</v>
      </c>
      <c r="B190" s="990">
        <v>7000015625</v>
      </c>
      <c r="C190" s="990">
        <v>950</v>
      </c>
      <c r="D190" s="990">
        <v>30</v>
      </c>
      <c r="E190" s="990">
        <v>100</v>
      </c>
      <c r="F190" s="995" t="s">
        <v>585</v>
      </c>
      <c r="G190" s="990">
        <v>100002580</v>
      </c>
      <c r="H190" s="990">
        <v>995421</v>
      </c>
      <c r="I190" s="1012"/>
      <c r="J190" s="971">
        <v>0.18</v>
      </c>
      <c r="K190" s="1013" t="s">
        <v>606</v>
      </c>
      <c r="L190" s="995" t="s">
        <v>872</v>
      </c>
      <c r="M190" s="990" t="s">
        <v>594</v>
      </c>
      <c r="N190" s="990">
        <v>86</v>
      </c>
      <c r="O190" s="1018"/>
      <c r="P190" s="1014" t="str">
        <f t="shared" si="26"/>
        <v>Included</v>
      </c>
      <c r="Q190" s="1014">
        <f t="shared" si="27"/>
        <v>0</v>
      </c>
      <c r="R190" s="1326">
        <f t="shared" si="28"/>
        <v>0</v>
      </c>
      <c r="S190" s="1326">
        <f t="shared" si="29"/>
        <v>0.18</v>
      </c>
      <c r="T190" s="1335">
        <f t="shared" si="30"/>
        <v>0</v>
      </c>
      <c r="U190" s="1335"/>
    </row>
    <row r="191" spans="1:21" s="1326" customFormat="1" ht="78" customHeight="1">
      <c r="A191" s="1198">
        <v>72</v>
      </c>
      <c r="B191" s="990">
        <v>7000015625</v>
      </c>
      <c r="C191" s="990">
        <v>950</v>
      </c>
      <c r="D191" s="990">
        <v>30</v>
      </c>
      <c r="E191" s="990">
        <v>110</v>
      </c>
      <c r="F191" s="995" t="s">
        <v>585</v>
      </c>
      <c r="G191" s="990">
        <v>100003114</v>
      </c>
      <c r="H191" s="990">
        <v>995454</v>
      </c>
      <c r="I191" s="1012"/>
      <c r="J191" s="971">
        <v>0.18</v>
      </c>
      <c r="K191" s="1013" t="s">
        <v>606</v>
      </c>
      <c r="L191" s="995" t="s">
        <v>846</v>
      </c>
      <c r="M191" s="990" t="s">
        <v>594</v>
      </c>
      <c r="N191" s="990">
        <v>200</v>
      </c>
      <c r="O191" s="1018"/>
      <c r="P191" s="1014" t="str">
        <f t="shared" si="26"/>
        <v>Included</v>
      </c>
      <c r="Q191" s="1014">
        <f t="shared" si="27"/>
        <v>0</v>
      </c>
      <c r="R191" s="1326">
        <f t="shared" si="28"/>
        <v>0</v>
      </c>
      <c r="S191" s="1326">
        <f t="shared" si="29"/>
        <v>0.18</v>
      </c>
      <c r="T191" s="1335">
        <f t="shared" si="30"/>
        <v>0</v>
      </c>
      <c r="U191" s="1335"/>
    </row>
    <row r="192" spans="1:21" s="1326" customFormat="1" ht="78" customHeight="1">
      <c r="A192" s="1198">
        <v>73</v>
      </c>
      <c r="B192" s="990">
        <v>7000015625</v>
      </c>
      <c r="C192" s="990">
        <v>950</v>
      </c>
      <c r="D192" s="990">
        <v>30</v>
      </c>
      <c r="E192" s="990">
        <v>120</v>
      </c>
      <c r="F192" s="995" t="s">
        <v>585</v>
      </c>
      <c r="G192" s="990">
        <v>100007701</v>
      </c>
      <c r="H192" s="990">
        <v>995462</v>
      </c>
      <c r="I192" s="1012"/>
      <c r="J192" s="971">
        <v>0.18</v>
      </c>
      <c r="K192" s="1013" t="s">
        <v>606</v>
      </c>
      <c r="L192" s="995" t="s">
        <v>637</v>
      </c>
      <c r="M192" s="990" t="s">
        <v>575</v>
      </c>
      <c r="N192" s="990">
        <v>2</v>
      </c>
      <c r="O192" s="1018"/>
      <c r="P192" s="1014" t="str">
        <f t="shared" si="26"/>
        <v>Included</v>
      </c>
      <c r="Q192" s="1014">
        <f t="shared" si="27"/>
        <v>0</v>
      </c>
      <c r="R192" s="1326">
        <f t="shared" si="28"/>
        <v>0</v>
      </c>
      <c r="S192" s="1326">
        <f t="shared" si="29"/>
        <v>0.18</v>
      </c>
      <c r="T192" s="1335">
        <f t="shared" si="30"/>
        <v>0</v>
      </c>
      <c r="U192" s="1335"/>
    </row>
    <row r="193" spans="1:21" s="1326" customFormat="1" ht="106.5" customHeight="1">
      <c r="A193" s="1198">
        <v>74</v>
      </c>
      <c r="B193" s="990">
        <v>7000015625</v>
      </c>
      <c r="C193" s="990">
        <v>950</v>
      </c>
      <c r="D193" s="990">
        <v>30</v>
      </c>
      <c r="E193" s="990">
        <v>130</v>
      </c>
      <c r="F193" s="995" t="s">
        <v>585</v>
      </c>
      <c r="G193" s="990">
        <v>100003437</v>
      </c>
      <c r="H193" s="990">
        <v>995454</v>
      </c>
      <c r="I193" s="1012"/>
      <c r="J193" s="971">
        <v>0.18</v>
      </c>
      <c r="K193" s="1013" t="s">
        <v>606</v>
      </c>
      <c r="L193" s="995" t="s">
        <v>596</v>
      </c>
      <c r="M193" s="990" t="s">
        <v>594</v>
      </c>
      <c r="N193" s="990">
        <v>30</v>
      </c>
      <c r="O193" s="1018"/>
      <c r="P193" s="1014" t="str">
        <f t="shared" si="26"/>
        <v>Included</v>
      </c>
      <c r="Q193" s="1014">
        <f t="shared" si="27"/>
        <v>0</v>
      </c>
      <c r="R193" s="1326">
        <f t="shared" si="28"/>
        <v>0</v>
      </c>
      <c r="S193" s="1326">
        <f t="shared" si="29"/>
        <v>0.18</v>
      </c>
      <c r="T193" s="1335">
        <f t="shared" si="30"/>
        <v>0</v>
      </c>
      <c r="U193" s="1335"/>
    </row>
    <row r="194" spans="1:21" s="1326" customFormat="1" ht="78" customHeight="1">
      <c r="A194" s="1198">
        <v>75</v>
      </c>
      <c r="B194" s="990">
        <v>7000015625</v>
      </c>
      <c r="C194" s="990">
        <v>950</v>
      </c>
      <c r="D194" s="990">
        <v>30</v>
      </c>
      <c r="E194" s="990">
        <v>160</v>
      </c>
      <c r="F194" s="995" t="s">
        <v>585</v>
      </c>
      <c r="G194" s="990">
        <v>100001376</v>
      </c>
      <c r="H194" s="990">
        <v>995428</v>
      </c>
      <c r="I194" s="1012"/>
      <c r="J194" s="971">
        <v>0.18</v>
      </c>
      <c r="K194" s="1013" t="s">
        <v>606</v>
      </c>
      <c r="L194" s="995" t="s">
        <v>873</v>
      </c>
      <c r="M194" s="990" t="s">
        <v>594</v>
      </c>
      <c r="N194" s="990">
        <v>1000</v>
      </c>
      <c r="O194" s="1018"/>
      <c r="P194" s="1014" t="str">
        <f t="shared" si="26"/>
        <v>Included</v>
      </c>
      <c r="Q194" s="1014">
        <f t="shared" si="27"/>
        <v>0</v>
      </c>
      <c r="R194" s="1326">
        <f t="shared" si="28"/>
        <v>0</v>
      </c>
      <c r="S194" s="1326">
        <f t="shared" si="29"/>
        <v>0.18</v>
      </c>
      <c r="T194" s="1335">
        <f t="shared" si="30"/>
        <v>0</v>
      </c>
      <c r="U194" s="1335"/>
    </row>
    <row r="195" spans="1:21" s="1326" customFormat="1" ht="78" customHeight="1">
      <c r="A195" s="1198">
        <v>76</v>
      </c>
      <c r="B195" s="990">
        <v>7000015625</v>
      </c>
      <c r="C195" s="990">
        <v>950</v>
      </c>
      <c r="D195" s="990">
        <v>30</v>
      </c>
      <c r="E195" s="990">
        <v>170</v>
      </c>
      <c r="F195" s="995" t="s">
        <v>585</v>
      </c>
      <c r="G195" s="990">
        <v>100001720</v>
      </c>
      <c r="H195" s="990">
        <v>995428</v>
      </c>
      <c r="I195" s="1012"/>
      <c r="J195" s="971">
        <v>0.18</v>
      </c>
      <c r="K195" s="1013" t="s">
        <v>606</v>
      </c>
      <c r="L195" s="995" t="s">
        <v>874</v>
      </c>
      <c r="M195" s="990" t="s">
        <v>586</v>
      </c>
      <c r="N195" s="990">
        <v>460</v>
      </c>
      <c r="O195" s="1018"/>
      <c r="P195" s="1014" t="str">
        <f t="shared" si="26"/>
        <v>Included</v>
      </c>
      <c r="Q195" s="1014">
        <f t="shared" si="27"/>
        <v>0</v>
      </c>
      <c r="R195" s="1326">
        <f t="shared" si="28"/>
        <v>0</v>
      </c>
      <c r="S195" s="1326">
        <f t="shared" si="29"/>
        <v>0.18</v>
      </c>
      <c r="T195" s="1335">
        <f t="shared" si="30"/>
        <v>0</v>
      </c>
      <c r="U195" s="1335"/>
    </row>
    <row r="196" spans="1:21" s="1326" customFormat="1" ht="78" customHeight="1">
      <c r="A196" s="1198">
        <v>77</v>
      </c>
      <c r="B196" s="990">
        <v>7000015625</v>
      </c>
      <c r="C196" s="990">
        <v>950</v>
      </c>
      <c r="D196" s="990">
        <v>30</v>
      </c>
      <c r="E196" s="990">
        <v>180</v>
      </c>
      <c r="F196" s="995" t="s">
        <v>585</v>
      </c>
      <c r="G196" s="990">
        <v>100001721</v>
      </c>
      <c r="H196" s="990">
        <v>995428</v>
      </c>
      <c r="I196" s="1012"/>
      <c r="J196" s="971">
        <v>0.18</v>
      </c>
      <c r="K196" s="1013" t="s">
        <v>606</v>
      </c>
      <c r="L196" s="995" t="s">
        <v>636</v>
      </c>
      <c r="M196" s="990" t="s">
        <v>586</v>
      </c>
      <c r="N196" s="990">
        <v>30</v>
      </c>
      <c r="O196" s="1018"/>
      <c r="P196" s="1014" t="str">
        <f t="shared" si="26"/>
        <v>Included</v>
      </c>
      <c r="Q196" s="1014">
        <f t="shared" si="27"/>
        <v>0</v>
      </c>
      <c r="R196" s="1326">
        <f t="shared" si="28"/>
        <v>0</v>
      </c>
      <c r="S196" s="1326">
        <f t="shared" si="29"/>
        <v>0.18</v>
      </c>
      <c r="T196" s="1335">
        <f t="shared" si="30"/>
        <v>0</v>
      </c>
      <c r="U196" s="1335"/>
    </row>
    <row r="197" spans="1:21" s="1326" customFormat="1" ht="44.25" customHeight="1">
      <c r="A197" s="1372" t="s">
        <v>794</v>
      </c>
      <c r="B197" s="1235" t="s">
        <v>700</v>
      </c>
      <c r="C197" s="1236"/>
      <c r="D197" s="1236"/>
      <c r="E197" s="1236"/>
      <c r="F197" s="1247"/>
      <c r="G197" s="1236"/>
      <c r="H197" s="1236"/>
      <c r="I197" s="1373"/>
      <c r="J197" s="1374"/>
      <c r="K197" s="1375"/>
      <c r="L197" s="1247"/>
      <c r="M197" s="1236"/>
      <c r="N197" s="1236"/>
      <c r="O197" s="1018"/>
      <c r="P197" s="1377"/>
      <c r="Q197" s="1377"/>
      <c r="R197" s="1326">
        <f t="shared" si="28"/>
        <v>0</v>
      </c>
      <c r="S197" s="1326">
        <f t="shared" si="29"/>
        <v>0</v>
      </c>
      <c r="T197" s="1335">
        <f t="shared" si="30"/>
        <v>0</v>
      </c>
      <c r="U197" s="1335"/>
    </row>
    <row r="198" spans="1:21" s="1326" customFormat="1" ht="78" customHeight="1">
      <c r="A198" s="1198">
        <v>1</v>
      </c>
      <c r="B198" s="990">
        <v>7000014957</v>
      </c>
      <c r="C198" s="990">
        <v>180</v>
      </c>
      <c r="D198" s="990">
        <v>1030</v>
      </c>
      <c r="E198" s="990">
        <v>10</v>
      </c>
      <c r="F198" s="995" t="s">
        <v>660</v>
      </c>
      <c r="G198" s="990">
        <v>100000015</v>
      </c>
      <c r="H198" s="990">
        <v>998736</v>
      </c>
      <c r="I198" s="1012"/>
      <c r="J198" s="971">
        <v>0.18</v>
      </c>
      <c r="K198" s="1013" t="s">
        <v>606</v>
      </c>
      <c r="L198" s="995" t="s">
        <v>824</v>
      </c>
      <c r="M198" s="990" t="s">
        <v>575</v>
      </c>
      <c r="N198" s="990">
        <v>1</v>
      </c>
      <c r="O198" s="1018"/>
      <c r="P198" s="1014" t="str">
        <f t="shared" si="26"/>
        <v>Included</v>
      </c>
      <c r="Q198" s="1014">
        <f t="shared" si="27"/>
        <v>0</v>
      </c>
      <c r="R198" s="1326">
        <f t="shared" si="28"/>
        <v>0</v>
      </c>
      <c r="S198" s="1326">
        <f t="shared" si="29"/>
        <v>0.18</v>
      </c>
      <c r="T198" s="1335">
        <f t="shared" si="30"/>
        <v>0</v>
      </c>
      <c r="U198" s="1335"/>
    </row>
    <row r="199" spans="1:21" s="1326" customFormat="1" ht="78" customHeight="1">
      <c r="A199" s="1198">
        <v>2</v>
      </c>
      <c r="B199" s="990">
        <v>7000014957</v>
      </c>
      <c r="C199" s="990">
        <v>180</v>
      </c>
      <c r="D199" s="990">
        <v>1030</v>
      </c>
      <c r="E199" s="990">
        <v>20</v>
      </c>
      <c r="F199" s="995" t="s">
        <v>660</v>
      </c>
      <c r="G199" s="990">
        <v>100001910</v>
      </c>
      <c r="H199" s="990">
        <v>998736</v>
      </c>
      <c r="I199" s="1012"/>
      <c r="J199" s="971">
        <v>0.18</v>
      </c>
      <c r="K199" s="1013" t="s">
        <v>606</v>
      </c>
      <c r="L199" s="995" t="s">
        <v>742</v>
      </c>
      <c r="M199" s="990" t="s">
        <v>576</v>
      </c>
      <c r="N199" s="990">
        <v>1</v>
      </c>
      <c r="O199" s="1018"/>
      <c r="P199" s="1014" t="str">
        <f t="shared" si="26"/>
        <v>Included</v>
      </c>
      <c r="Q199" s="1014">
        <f t="shared" si="27"/>
        <v>0</v>
      </c>
      <c r="R199" s="1326">
        <f t="shared" si="28"/>
        <v>0</v>
      </c>
      <c r="S199" s="1326">
        <f t="shared" si="29"/>
        <v>0.18</v>
      </c>
      <c r="T199" s="1335">
        <f t="shared" si="30"/>
        <v>0</v>
      </c>
      <c r="U199" s="1335"/>
    </row>
    <row r="200" spans="1:21" s="1326" customFormat="1" ht="78" customHeight="1">
      <c r="A200" s="1198">
        <v>3</v>
      </c>
      <c r="B200" s="990">
        <v>7000014957</v>
      </c>
      <c r="C200" s="990">
        <v>180</v>
      </c>
      <c r="D200" s="990">
        <v>1030</v>
      </c>
      <c r="E200" s="990">
        <v>30</v>
      </c>
      <c r="F200" s="995" t="s">
        <v>660</v>
      </c>
      <c r="G200" s="990">
        <v>100002238</v>
      </c>
      <c r="H200" s="990">
        <v>998736</v>
      </c>
      <c r="I200" s="1012"/>
      <c r="J200" s="971">
        <v>0.18</v>
      </c>
      <c r="K200" s="1013" t="s">
        <v>606</v>
      </c>
      <c r="L200" s="995" t="s">
        <v>825</v>
      </c>
      <c r="M200" s="990" t="s">
        <v>576</v>
      </c>
      <c r="N200" s="990">
        <v>1</v>
      </c>
      <c r="O200" s="1018"/>
      <c r="P200" s="1014" t="str">
        <f t="shared" si="26"/>
        <v>Included</v>
      </c>
      <c r="Q200" s="1014">
        <f t="shared" si="27"/>
        <v>0</v>
      </c>
      <c r="R200" s="1326">
        <f t="shared" si="28"/>
        <v>0</v>
      </c>
      <c r="S200" s="1326">
        <f t="shared" si="29"/>
        <v>0.18</v>
      </c>
      <c r="T200" s="1335">
        <f t="shared" si="30"/>
        <v>0</v>
      </c>
      <c r="U200" s="1335"/>
    </row>
    <row r="201" spans="1:21" s="1326" customFormat="1" ht="48" customHeight="1">
      <c r="A201" s="1372" t="s">
        <v>795</v>
      </c>
      <c r="B201" s="1235" t="s">
        <v>701</v>
      </c>
      <c r="C201" s="1236"/>
      <c r="D201" s="1236"/>
      <c r="E201" s="1236"/>
      <c r="F201" s="1247"/>
      <c r="G201" s="1236"/>
      <c r="H201" s="1236"/>
      <c r="I201" s="1373"/>
      <c r="J201" s="1374"/>
      <c r="K201" s="1375"/>
      <c r="L201" s="1247"/>
      <c r="M201" s="1236"/>
      <c r="N201" s="1236"/>
      <c r="O201" s="1018"/>
      <c r="P201" s="1377"/>
      <c r="Q201" s="1377"/>
      <c r="R201" s="1326">
        <f t="shared" si="28"/>
        <v>0</v>
      </c>
      <c r="S201" s="1326">
        <f t="shared" si="29"/>
        <v>0</v>
      </c>
      <c r="T201" s="1335">
        <f t="shared" si="30"/>
        <v>0</v>
      </c>
      <c r="U201" s="1335"/>
    </row>
    <row r="202" spans="1:21" s="1326" customFormat="1" ht="78" customHeight="1">
      <c r="A202" s="1198">
        <v>1</v>
      </c>
      <c r="B202" s="990">
        <v>7000014957</v>
      </c>
      <c r="C202" s="990">
        <v>230</v>
      </c>
      <c r="D202" s="990">
        <v>1030</v>
      </c>
      <c r="E202" s="990">
        <v>10</v>
      </c>
      <c r="F202" s="995" t="s">
        <v>660</v>
      </c>
      <c r="G202" s="990">
        <v>100000015</v>
      </c>
      <c r="H202" s="990">
        <v>998736</v>
      </c>
      <c r="I202" s="1012"/>
      <c r="J202" s="971">
        <v>0.18</v>
      </c>
      <c r="K202" s="1013" t="s">
        <v>606</v>
      </c>
      <c r="L202" s="995" t="s">
        <v>824</v>
      </c>
      <c r="M202" s="990" t="s">
        <v>575</v>
      </c>
      <c r="N202" s="990">
        <v>1</v>
      </c>
      <c r="O202" s="1018"/>
      <c r="P202" s="1014" t="str">
        <f t="shared" si="26"/>
        <v>Included</v>
      </c>
      <c r="Q202" s="1014">
        <f t="shared" si="27"/>
        <v>0</v>
      </c>
      <c r="R202" s="1326">
        <f t="shared" si="28"/>
        <v>0</v>
      </c>
      <c r="S202" s="1326">
        <f t="shared" si="29"/>
        <v>0.18</v>
      </c>
      <c r="T202" s="1335">
        <f t="shared" si="30"/>
        <v>0</v>
      </c>
      <c r="U202" s="1335"/>
    </row>
    <row r="203" spans="1:21" s="1326" customFormat="1" ht="78" customHeight="1">
      <c r="A203" s="1198">
        <v>2</v>
      </c>
      <c r="B203" s="990">
        <v>7000014957</v>
      </c>
      <c r="C203" s="990">
        <v>230</v>
      </c>
      <c r="D203" s="990">
        <v>1030</v>
      </c>
      <c r="E203" s="990">
        <v>20</v>
      </c>
      <c r="F203" s="995" t="s">
        <v>660</v>
      </c>
      <c r="G203" s="990">
        <v>100001910</v>
      </c>
      <c r="H203" s="990">
        <v>998736</v>
      </c>
      <c r="I203" s="1012"/>
      <c r="J203" s="971">
        <v>0.18</v>
      </c>
      <c r="K203" s="1013" t="s">
        <v>606</v>
      </c>
      <c r="L203" s="995" t="s">
        <v>742</v>
      </c>
      <c r="M203" s="990" t="s">
        <v>576</v>
      </c>
      <c r="N203" s="990">
        <v>1</v>
      </c>
      <c r="O203" s="1018"/>
      <c r="P203" s="1014" t="str">
        <f t="shared" si="26"/>
        <v>Included</v>
      </c>
      <c r="Q203" s="1014">
        <f t="shared" si="27"/>
        <v>0</v>
      </c>
      <c r="R203" s="1326">
        <f t="shared" si="28"/>
        <v>0</v>
      </c>
      <c r="S203" s="1326">
        <f t="shared" si="29"/>
        <v>0.18</v>
      </c>
      <c r="T203" s="1335">
        <f t="shared" si="30"/>
        <v>0</v>
      </c>
      <c r="U203" s="1335"/>
    </row>
    <row r="204" spans="1:21" s="1326" customFormat="1" ht="78" customHeight="1">
      <c r="A204" s="1198">
        <v>3</v>
      </c>
      <c r="B204" s="990">
        <v>7000014957</v>
      </c>
      <c r="C204" s="990">
        <v>230</v>
      </c>
      <c r="D204" s="990">
        <v>1030</v>
      </c>
      <c r="E204" s="990">
        <v>30</v>
      </c>
      <c r="F204" s="995" t="s">
        <v>660</v>
      </c>
      <c r="G204" s="990">
        <v>100002238</v>
      </c>
      <c r="H204" s="990">
        <v>998736</v>
      </c>
      <c r="I204" s="1012"/>
      <c r="J204" s="971">
        <v>0.18</v>
      </c>
      <c r="K204" s="1013" t="s">
        <v>606</v>
      </c>
      <c r="L204" s="995" t="s">
        <v>825</v>
      </c>
      <c r="M204" s="990" t="s">
        <v>576</v>
      </c>
      <c r="N204" s="990">
        <v>1</v>
      </c>
      <c r="O204" s="1018"/>
      <c r="P204" s="1014" t="str">
        <f t="shared" si="26"/>
        <v>Included</v>
      </c>
      <c r="Q204" s="1014">
        <f t="shared" si="27"/>
        <v>0</v>
      </c>
      <c r="R204" s="1326">
        <f t="shared" si="28"/>
        <v>0</v>
      </c>
      <c r="S204" s="1326">
        <f t="shared" si="29"/>
        <v>0.18</v>
      </c>
      <c r="T204" s="1335">
        <f t="shared" si="30"/>
        <v>0</v>
      </c>
      <c r="U204" s="1335"/>
    </row>
    <row r="205" spans="1:21" s="1326" customFormat="1" ht="53.25" customHeight="1">
      <c r="A205" s="1372" t="s">
        <v>796</v>
      </c>
      <c r="B205" s="1235" t="s">
        <v>649</v>
      </c>
      <c r="C205" s="1236"/>
      <c r="D205" s="1236"/>
      <c r="E205" s="1236"/>
      <c r="F205" s="1247"/>
      <c r="G205" s="1236"/>
      <c r="H205" s="1236"/>
      <c r="I205" s="1373"/>
      <c r="J205" s="1374"/>
      <c r="K205" s="1375"/>
      <c r="L205" s="1247"/>
      <c r="M205" s="1236"/>
      <c r="N205" s="1236"/>
      <c r="O205" s="1018"/>
      <c r="P205" s="1377"/>
      <c r="Q205" s="1377"/>
      <c r="R205" s="1326">
        <f t="shared" si="28"/>
        <v>0</v>
      </c>
      <c r="S205" s="1326">
        <f t="shared" si="29"/>
        <v>0</v>
      </c>
      <c r="T205" s="1335">
        <f t="shared" si="30"/>
        <v>0</v>
      </c>
      <c r="U205" s="1335"/>
    </row>
    <row r="206" spans="1:21" s="1326" customFormat="1" ht="95.25" customHeight="1">
      <c r="A206" s="1198">
        <v>1</v>
      </c>
      <c r="B206" s="990">
        <v>7000014956</v>
      </c>
      <c r="C206" s="990">
        <v>10</v>
      </c>
      <c r="D206" s="990">
        <v>10</v>
      </c>
      <c r="E206" s="990">
        <v>10</v>
      </c>
      <c r="F206" s="995" t="s">
        <v>802</v>
      </c>
      <c r="G206" s="990">
        <v>100004518</v>
      </c>
      <c r="H206" s="990">
        <v>995433</v>
      </c>
      <c r="I206" s="1012"/>
      <c r="J206" s="971">
        <v>0.18</v>
      </c>
      <c r="K206" s="1013" t="s">
        <v>606</v>
      </c>
      <c r="L206" s="995" t="s">
        <v>609</v>
      </c>
      <c r="M206" s="990" t="s">
        <v>586</v>
      </c>
      <c r="N206" s="990">
        <v>1481</v>
      </c>
      <c r="O206" s="1018"/>
      <c r="P206" s="1014" t="str">
        <f t="shared" si="26"/>
        <v>Included</v>
      </c>
      <c r="Q206" s="1014">
        <f t="shared" si="27"/>
        <v>0</v>
      </c>
      <c r="R206" s="1326">
        <f t="shared" si="28"/>
        <v>0</v>
      </c>
      <c r="S206" s="1326">
        <f t="shared" si="29"/>
        <v>0.18</v>
      </c>
      <c r="T206" s="1335">
        <f t="shared" si="30"/>
        <v>0</v>
      </c>
      <c r="U206" s="1335"/>
    </row>
    <row r="207" spans="1:21" s="1326" customFormat="1" ht="78" customHeight="1">
      <c r="A207" s="1198">
        <v>2</v>
      </c>
      <c r="B207" s="990">
        <v>7000014956</v>
      </c>
      <c r="C207" s="990">
        <v>10</v>
      </c>
      <c r="D207" s="990">
        <v>10</v>
      </c>
      <c r="E207" s="990">
        <v>20</v>
      </c>
      <c r="F207" s="995" t="s">
        <v>802</v>
      </c>
      <c r="G207" s="990">
        <v>100001325</v>
      </c>
      <c r="H207" s="990">
        <v>995454</v>
      </c>
      <c r="I207" s="1012"/>
      <c r="J207" s="971">
        <v>0.18</v>
      </c>
      <c r="K207" s="1013" t="s">
        <v>606</v>
      </c>
      <c r="L207" s="995" t="s">
        <v>587</v>
      </c>
      <c r="M207" s="990" t="s">
        <v>586</v>
      </c>
      <c r="N207" s="990">
        <v>41</v>
      </c>
      <c r="O207" s="1018"/>
      <c r="P207" s="1014" t="str">
        <f t="shared" si="26"/>
        <v>Included</v>
      </c>
      <c r="Q207" s="1014">
        <f t="shared" si="27"/>
        <v>0</v>
      </c>
      <c r="R207" s="1326">
        <f t="shared" si="28"/>
        <v>0</v>
      </c>
      <c r="S207" s="1326">
        <f t="shared" si="29"/>
        <v>0.18</v>
      </c>
      <c r="T207" s="1335">
        <f t="shared" si="30"/>
        <v>0</v>
      </c>
      <c r="U207" s="1335"/>
    </row>
    <row r="208" spans="1:21" s="1326" customFormat="1" ht="78" customHeight="1">
      <c r="A208" s="1198">
        <v>3</v>
      </c>
      <c r="B208" s="990">
        <v>7000014956</v>
      </c>
      <c r="C208" s="990">
        <v>10</v>
      </c>
      <c r="D208" s="990">
        <v>10</v>
      </c>
      <c r="E208" s="990">
        <v>30</v>
      </c>
      <c r="F208" s="995" t="s">
        <v>802</v>
      </c>
      <c r="G208" s="990">
        <v>100001327</v>
      </c>
      <c r="H208" s="990">
        <v>995454</v>
      </c>
      <c r="I208" s="1012"/>
      <c r="J208" s="971">
        <v>0.18</v>
      </c>
      <c r="K208" s="1013" t="s">
        <v>606</v>
      </c>
      <c r="L208" s="995" t="s">
        <v>589</v>
      </c>
      <c r="M208" s="990" t="s">
        <v>586</v>
      </c>
      <c r="N208" s="990">
        <v>308</v>
      </c>
      <c r="O208" s="1018"/>
      <c r="P208" s="1014" t="str">
        <f t="shared" si="26"/>
        <v>Included</v>
      </c>
      <c r="Q208" s="1014">
        <f t="shared" si="27"/>
        <v>0</v>
      </c>
      <c r="R208" s="1326">
        <f t="shared" si="28"/>
        <v>0</v>
      </c>
      <c r="S208" s="1326">
        <f t="shared" si="29"/>
        <v>0.18</v>
      </c>
      <c r="T208" s="1335">
        <f t="shared" si="30"/>
        <v>0</v>
      </c>
      <c r="U208" s="1335"/>
    </row>
    <row r="209" spans="1:21" s="1326" customFormat="1" ht="51.75" customHeight="1">
      <c r="A209" s="1198">
        <v>4</v>
      </c>
      <c r="B209" s="990">
        <v>7000014956</v>
      </c>
      <c r="C209" s="990">
        <v>10</v>
      </c>
      <c r="D209" s="990">
        <v>10</v>
      </c>
      <c r="E209" s="990">
        <v>40</v>
      </c>
      <c r="F209" s="995" t="s">
        <v>802</v>
      </c>
      <c r="G209" s="990">
        <v>100001329</v>
      </c>
      <c r="H209" s="990">
        <v>995454</v>
      </c>
      <c r="I209" s="1012"/>
      <c r="J209" s="971">
        <v>0.18</v>
      </c>
      <c r="K209" s="1013" t="s">
        <v>606</v>
      </c>
      <c r="L209" s="995" t="s">
        <v>591</v>
      </c>
      <c r="M209" s="990" t="s">
        <v>582</v>
      </c>
      <c r="N209" s="990">
        <v>25</v>
      </c>
      <c r="O209" s="1018"/>
      <c r="P209" s="1014" t="str">
        <f t="shared" si="26"/>
        <v>Included</v>
      </c>
      <c r="Q209" s="1014">
        <f t="shared" si="27"/>
        <v>0</v>
      </c>
      <c r="R209" s="1326">
        <f t="shared" si="28"/>
        <v>0</v>
      </c>
      <c r="S209" s="1326">
        <f t="shared" si="29"/>
        <v>0.18</v>
      </c>
      <c r="T209" s="1335">
        <f t="shared" si="30"/>
        <v>0</v>
      </c>
      <c r="U209" s="1335"/>
    </row>
    <row r="210" spans="1:21" s="1326" customFormat="1" ht="51.75" customHeight="1">
      <c r="A210" s="1198">
        <v>5</v>
      </c>
      <c r="B210" s="990">
        <v>7000014956</v>
      </c>
      <c r="C210" s="990">
        <v>10</v>
      </c>
      <c r="D210" s="990">
        <v>10</v>
      </c>
      <c r="E210" s="990">
        <v>50</v>
      </c>
      <c r="F210" s="995" t="s">
        <v>802</v>
      </c>
      <c r="G210" s="990">
        <v>100001330</v>
      </c>
      <c r="H210" s="990">
        <v>995428</v>
      </c>
      <c r="I210" s="1012"/>
      <c r="J210" s="971">
        <v>0.18</v>
      </c>
      <c r="K210" s="1013" t="s">
        <v>606</v>
      </c>
      <c r="L210" s="995" t="s">
        <v>845</v>
      </c>
      <c r="M210" s="990" t="s">
        <v>586</v>
      </c>
      <c r="N210" s="990">
        <v>15</v>
      </c>
      <c r="O210" s="1018"/>
      <c r="P210" s="1014" t="str">
        <f t="shared" si="26"/>
        <v>Included</v>
      </c>
      <c r="Q210" s="1014">
        <f t="shared" si="27"/>
        <v>0</v>
      </c>
      <c r="R210" s="1326">
        <f t="shared" si="28"/>
        <v>0</v>
      </c>
      <c r="S210" s="1326">
        <f t="shared" si="29"/>
        <v>0.18</v>
      </c>
      <c r="T210" s="1335">
        <f t="shared" si="30"/>
        <v>0</v>
      </c>
      <c r="U210" s="1335"/>
    </row>
    <row r="211" spans="1:21" s="1326" customFormat="1" ht="87" customHeight="1">
      <c r="A211" s="1198">
        <v>6</v>
      </c>
      <c r="B211" s="990">
        <v>7000014956</v>
      </c>
      <c r="C211" s="990">
        <v>10</v>
      </c>
      <c r="D211" s="990">
        <v>10</v>
      </c>
      <c r="E211" s="990">
        <v>60</v>
      </c>
      <c r="F211" s="995" t="s">
        <v>802</v>
      </c>
      <c r="G211" s="990">
        <v>100001331</v>
      </c>
      <c r="H211" s="990">
        <v>995455</v>
      </c>
      <c r="I211" s="1012"/>
      <c r="J211" s="971">
        <v>0.18</v>
      </c>
      <c r="K211" s="1013" t="s">
        <v>606</v>
      </c>
      <c r="L211" s="995" t="s">
        <v>592</v>
      </c>
      <c r="M211" s="990" t="s">
        <v>582</v>
      </c>
      <c r="N211" s="990">
        <v>10</v>
      </c>
      <c r="O211" s="1018"/>
      <c r="P211" s="1014" t="str">
        <f t="shared" si="26"/>
        <v>Included</v>
      </c>
      <c r="Q211" s="1014">
        <f t="shared" si="27"/>
        <v>0</v>
      </c>
      <c r="R211" s="1326">
        <f t="shared" si="28"/>
        <v>0</v>
      </c>
      <c r="S211" s="1326">
        <f t="shared" si="29"/>
        <v>0.18</v>
      </c>
      <c r="T211" s="1335">
        <f t="shared" si="30"/>
        <v>0</v>
      </c>
      <c r="U211" s="1335"/>
    </row>
    <row r="212" spans="1:21" s="1326" customFormat="1" ht="51.75" customHeight="1">
      <c r="A212" s="1198">
        <v>7</v>
      </c>
      <c r="B212" s="990">
        <v>7000014956</v>
      </c>
      <c r="C212" s="990">
        <v>10</v>
      </c>
      <c r="D212" s="990">
        <v>10</v>
      </c>
      <c r="E212" s="990">
        <v>70</v>
      </c>
      <c r="F212" s="995" t="s">
        <v>802</v>
      </c>
      <c r="G212" s="990">
        <v>100003114</v>
      </c>
      <c r="H212" s="990">
        <v>995454</v>
      </c>
      <c r="I212" s="1012"/>
      <c r="J212" s="971">
        <v>0.18</v>
      </c>
      <c r="K212" s="1013" t="s">
        <v>606</v>
      </c>
      <c r="L212" s="995" t="s">
        <v>846</v>
      </c>
      <c r="M212" s="990" t="s">
        <v>594</v>
      </c>
      <c r="N212" s="990">
        <v>480</v>
      </c>
      <c r="O212" s="1018"/>
      <c r="P212" s="1014" t="str">
        <f t="shared" ref="P212:P230" si="31">IF(O212=0, "Included", IF(ISERROR(N212*O212), O212, N212*O212))</f>
        <v>Included</v>
      </c>
      <c r="Q212" s="1014">
        <f t="shared" ref="Q212:Q230" si="32">T212</f>
        <v>0</v>
      </c>
      <c r="R212" s="1326">
        <f t="shared" ref="R212:R230" si="33">IF(P212="Included",0,P212)</f>
        <v>0</v>
      </c>
      <c r="S212" s="1326">
        <f t="shared" ref="S212:S230" si="34">IF(OR(K212="",K212="Confirmed"),J212,K212)</f>
        <v>0.18</v>
      </c>
      <c r="T212" s="1335">
        <f t="shared" ref="T212:T230" si="35">IF(ISERROR(S212*R212),0,R212*S212)</f>
        <v>0</v>
      </c>
      <c r="U212" s="1335"/>
    </row>
    <row r="213" spans="1:21" s="1326" customFormat="1" ht="87.75" customHeight="1">
      <c r="A213" s="1198">
        <v>8</v>
      </c>
      <c r="B213" s="990">
        <v>7000014956</v>
      </c>
      <c r="C213" s="990">
        <v>10</v>
      </c>
      <c r="D213" s="990">
        <v>10</v>
      </c>
      <c r="E213" s="990">
        <v>80</v>
      </c>
      <c r="F213" s="995" t="s">
        <v>802</v>
      </c>
      <c r="G213" s="990">
        <v>100001458</v>
      </c>
      <c r="H213" s="990">
        <v>995421</v>
      </c>
      <c r="I213" s="1012"/>
      <c r="J213" s="971">
        <v>0.18</v>
      </c>
      <c r="K213" s="1013" t="s">
        <v>606</v>
      </c>
      <c r="L213" s="995" t="s">
        <v>875</v>
      </c>
      <c r="M213" s="990" t="s">
        <v>594</v>
      </c>
      <c r="N213" s="990">
        <v>63</v>
      </c>
      <c r="O213" s="1018"/>
      <c r="P213" s="1014" t="str">
        <f t="shared" si="31"/>
        <v>Included</v>
      </c>
      <c r="Q213" s="1014">
        <f t="shared" si="32"/>
        <v>0</v>
      </c>
      <c r="R213" s="1326">
        <f t="shared" si="33"/>
        <v>0</v>
      </c>
      <c r="S213" s="1326">
        <f t="shared" si="34"/>
        <v>0.18</v>
      </c>
      <c r="T213" s="1335">
        <f t="shared" si="35"/>
        <v>0</v>
      </c>
      <c r="U213" s="1335"/>
    </row>
    <row r="214" spans="1:21" s="1326" customFormat="1" ht="97.5" customHeight="1">
      <c r="A214" s="1198">
        <v>9</v>
      </c>
      <c r="B214" s="990">
        <v>7000014956</v>
      </c>
      <c r="C214" s="990">
        <v>10</v>
      </c>
      <c r="D214" s="990">
        <v>10</v>
      </c>
      <c r="E214" s="990">
        <v>90</v>
      </c>
      <c r="F214" s="995" t="s">
        <v>802</v>
      </c>
      <c r="G214" s="990">
        <v>130000761</v>
      </c>
      <c r="H214" s="990">
        <v>995428</v>
      </c>
      <c r="I214" s="1012"/>
      <c r="J214" s="971">
        <v>0.18</v>
      </c>
      <c r="K214" s="1013" t="s">
        <v>606</v>
      </c>
      <c r="L214" s="995" t="s">
        <v>876</v>
      </c>
      <c r="M214" s="990" t="s">
        <v>577</v>
      </c>
      <c r="N214" s="990">
        <v>10</v>
      </c>
      <c r="O214" s="1018"/>
      <c r="P214" s="1014" t="str">
        <f t="shared" si="31"/>
        <v>Included</v>
      </c>
      <c r="Q214" s="1014">
        <f t="shared" si="32"/>
        <v>0</v>
      </c>
      <c r="R214" s="1326">
        <f t="shared" si="33"/>
        <v>0</v>
      </c>
      <c r="S214" s="1326">
        <f t="shared" si="34"/>
        <v>0.18</v>
      </c>
      <c r="T214" s="1335">
        <f t="shared" si="35"/>
        <v>0</v>
      </c>
      <c r="U214" s="1335"/>
    </row>
    <row r="215" spans="1:21" s="1326" customFormat="1" ht="87.75" customHeight="1">
      <c r="A215" s="1198">
        <v>10</v>
      </c>
      <c r="B215" s="990">
        <v>7000014956</v>
      </c>
      <c r="C215" s="990">
        <v>10</v>
      </c>
      <c r="D215" s="990">
        <v>10</v>
      </c>
      <c r="E215" s="990">
        <v>100</v>
      </c>
      <c r="F215" s="995" t="s">
        <v>802</v>
      </c>
      <c r="G215" s="990">
        <v>130000762</v>
      </c>
      <c r="H215" s="990">
        <v>995428</v>
      </c>
      <c r="I215" s="1012"/>
      <c r="J215" s="971">
        <v>0.18</v>
      </c>
      <c r="K215" s="1013" t="s">
        <v>606</v>
      </c>
      <c r="L215" s="995" t="s">
        <v>877</v>
      </c>
      <c r="M215" s="990" t="s">
        <v>577</v>
      </c>
      <c r="N215" s="990">
        <v>37</v>
      </c>
      <c r="O215" s="1018"/>
      <c r="P215" s="1014" t="str">
        <f t="shared" si="31"/>
        <v>Included</v>
      </c>
      <c r="Q215" s="1014">
        <f t="shared" si="32"/>
        <v>0</v>
      </c>
      <c r="R215" s="1326">
        <f t="shared" si="33"/>
        <v>0</v>
      </c>
      <c r="S215" s="1326">
        <f t="shared" si="34"/>
        <v>0.18</v>
      </c>
      <c r="T215" s="1335">
        <f t="shared" si="35"/>
        <v>0</v>
      </c>
      <c r="U215" s="1335"/>
    </row>
    <row r="216" spans="1:21" s="1326" customFormat="1" ht="51.75" customHeight="1">
      <c r="A216" s="1198">
        <v>11</v>
      </c>
      <c r="B216" s="990">
        <v>7000014956</v>
      </c>
      <c r="C216" s="990">
        <v>10</v>
      </c>
      <c r="D216" s="990">
        <v>10</v>
      </c>
      <c r="E216" s="990">
        <v>110</v>
      </c>
      <c r="F216" s="995" t="s">
        <v>802</v>
      </c>
      <c r="G216" s="990">
        <v>100007701</v>
      </c>
      <c r="H216" s="990">
        <v>995462</v>
      </c>
      <c r="I216" s="1012"/>
      <c r="J216" s="971">
        <v>0.18</v>
      </c>
      <c r="K216" s="1013" t="s">
        <v>606</v>
      </c>
      <c r="L216" s="995" t="s">
        <v>637</v>
      </c>
      <c r="M216" s="990" t="s">
        <v>575</v>
      </c>
      <c r="N216" s="990">
        <v>1</v>
      </c>
      <c r="O216" s="1018"/>
      <c r="P216" s="1014" t="str">
        <f t="shared" si="31"/>
        <v>Included</v>
      </c>
      <c r="Q216" s="1014">
        <f t="shared" si="32"/>
        <v>0</v>
      </c>
      <c r="R216" s="1326">
        <f t="shared" si="33"/>
        <v>0</v>
      </c>
      <c r="S216" s="1326">
        <f t="shared" si="34"/>
        <v>0.18</v>
      </c>
      <c r="T216" s="1335">
        <f t="shared" si="35"/>
        <v>0</v>
      </c>
      <c r="U216" s="1335"/>
    </row>
    <row r="217" spans="1:21" s="1326" customFormat="1" ht="51.75" customHeight="1">
      <c r="A217" s="1198">
        <v>12</v>
      </c>
      <c r="B217" s="990">
        <v>7000014956</v>
      </c>
      <c r="C217" s="990">
        <v>20</v>
      </c>
      <c r="D217" s="990">
        <v>20</v>
      </c>
      <c r="E217" s="990">
        <v>10</v>
      </c>
      <c r="F217" s="995" t="s">
        <v>648</v>
      </c>
      <c r="G217" s="990">
        <v>100001674</v>
      </c>
      <c r="H217" s="990">
        <v>995455</v>
      </c>
      <c r="I217" s="1012"/>
      <c r="J217" s="971">
        <v>0.18</v>
      </c>
      <c r="K217" s="1013" t="s">
        <v>606</v>
      </c>
      <c r="L217" s="995" t="s">
        <v>597</v>
      </c>
      <c r="M217" s="990" t="s">
        <v>575</v>
      </c>
      <c r="N217" s="990">
        <v>60</v>
      </c>
      <c r="O217" s="1018"/>
      <c r="P217" s="1014" t="str">
        <f t="shared" si="31"/>
        <v>Included</v>
      </c>
      <c r="Q217" s="1014">
        <f t="shared" si="32"/>
        <v>0</v>
      </c>
      <c r="R217" s="1326">
        <f t="shared" si="33"/>
        <v>0</v>
      </c>
      <c r="S217" s="1326">
        <f t="shared" si="34"/>
        <v>0.18</v>
      </c>
      <c r="T217" s="1335">
        <f t="shared" si="35"/>
        <v>0</v>
      </c>
      <c r="U217" s="1335"/>
    </row>
    <row r="218" spans="1:21" s="1326" customFormat="1" ht="51.75" customHeight="1">
      <c r="A218" s="1198">
        <v>13</v>
      </c>
      <c r="B218" s="990">
        <v>7000014956</v>
      </c>
      <c r="C218" s="990">
        <v>170</v>
      </c>
      <c r="D218" s="990">
        <v>1290</v>
      </c>
      <c r="E218" s="990">
        <v>10</v>
      </c>
      <c r="F218" s="995" t="s">
        <v>650</v>
      </c>
      <c r="G218" s="990">
        <v>100000135</v>
      </c>
      <c r="H218" s="990">
        <v>998736</v>
      </c>
      <c r="I218" s="1012"/>
      <c r="J218" s="971">
        <v>0.18</v>
      </c>
      <c r="K218" s="1013" t="s">
        <v>606</v>
      </c>
      <c r="L218" s="995" t="s">
        <v>878</v>
      </c>
      <c r="M218" s="990" t="s">
        <v>575</v>
      </c>
      <c r="N218" s="990">
        <v>1</v>
      </c>
      <c r="O218" s="1018"/>
      <c r="P218" s="1014" t="str">
        <f t="shared" si="31"/>
        <v>Included</v>
      </c>
      <c r="Q218" s="1014">
        <f t="shared" si="32"/>
        <v>0</v>
      </c>
      <c r="R218" s="1326">
        <f t="shared" si="33"/>
        <v>0</v>
      </c>
      <c r="S218" s="1326">
        <f t="shared" si="34"/>
        <v>0.18</v>
      </c>
      <c r="T218" s="1335">
        <f t="shared" si="35"/>
        <v>0</v>
      </c>
      <c r="U218" s="1335"/>
    </row>
    <row r="219" spans="1:21" s="1326" customFormat="1" ht="36" customHeight="1">
      <c r="A219" s="1198">
        <v>14</v>
      </c>
      <c r="B219" s="990">
        <v>7000014956</v>
      </c>
      <c r="C219" s="990">
        <v>170</v>
      </c>
      <c r="D219" s="990">
        <v>1290</v>
      </c>
      <c r="E219" s="990">
        <v>20</v>
      </c>
      <c r="F219" s="995" t="s">
        <v>650</v>
      </c>
      <c r="G219" s="990">
        <v>100000183</v>
      </c>
      <c r="H219" s="990">
        <v>998736</v>
      </c>
      <c r="I219" s="1012"/>
      <c r="J219" s="971">
        <v>0.18</v>
      </c>
      <c r="K219" s="1013" t="s">
        <v>606</v>
      </c>
      <c r="L219" s="995" t="s">
        <v>731</v>
      </c>
      <c r="M219" s="990" t="s">
        <v>575</v>
      </c>
      <c r="N219" s="990">
        <v>1</v>
      </c>
      <c r="O219" s="1018"/>
      <c r="P219" s="1014" t="str">
        <f t="shared" si="31"/>
        <v>Included</v>
      </c>
      <c r="Q219" s="1014">
        <f t="shared" si="32"/>
        <v>0</v>
      </c>
      <c r="R219" s="1326">
        <f t="shared" si="33"/>
        <v>0</v>
      </c>
      <c r="S219" s="1326">
        <f t="shared" si="34"/>
        <v>0.18</v>
      </c>
      <c r="T219" s="1335">
        <f t="shared" si="35"/>
        <v>0</v>
      </c>
      <c r="U219" s="1335"/>
    </row>
    <row r="220" spans="1:21" s="1326" customFormat="1" ht="51.75" customHeight="1">
      <c r="A220" s="1198">
        <v>15</v>
      </c>
      <c r="B220" s="990">
        <v>7000014956</v>
      </c>
      <c r="C220" s="990">
        <v>170</v>
      </c>
      <c r="D220" s="990">
        <v>1290</v>
      </c>
      <c r="E220" s="990">
        <v>30</v>
      </c>
      <c r="F220" s="995" t="s">
        <v>650</v>
      </c>
      <c r="G220" s="990">
        <v>100000194</v>
      </c>
      <c r="H220" s="990">
        <v>998736</v>
      </c>
      <c r="I220" s="1012"/>
      <c r="J220" s="971">
        <v>0.18</v>
      </c>
      <c r="K220" s="1013" t="s">
        <v>606</v>
      </c>
      <c r="L220" s="995" t="s">
        <v>879</v>
      </c>
      <c r="M220" s="990" t="s">
        <v>576</v>
      </c>
      <c r="N220" s="990">
        <v>3</v>
      </c>
      <c r="O220" s="1018"/>
      <c r="P220" s="1014" t="str">
        <f t="shared" si="31"/>
        <v>Included</v>
      </c>
      <c r="Q220" s="1014">
        <f t="shared" si="32"/>
        <v>0</v>
      </c>
      <c r="R220" s="1326">
        <f t="shared" si="33"/>
        <v>0</v>
      </c>
      <c r="S220" s="1326">
        <f t="shared" si="34"/>
        <v>0.18</v>
      </c>
      <c r="T220" s="1335">
        <f t="shared" si="35"/>
        <v>0</v>
      </c>
      <c r="U220" s="1335"/>
    </row>
    <row r="221" spans="1:21" s="1326" customFormat="1" ht="51.75" customHeight="1">
      <c r="A221" s="1198">
        <v>16</v>
      </c>
      <c r="B221" s="990">
        <v>7000014956</v>
      </c>
      <c r="C221" s="990">
        <v>180</v>
      </c>
      <c r="D221" s="990">
        <v>1370</v>
      </c>
      <c r="E221" s="990">
        <v>10</v>
      </c>
      <c r="F221" s="995" t="s">
        <v>651</v>
      </c>
      <c r="G221" s="990">
        <v>100000599</v>
      </c>
      <c r="H221" s="990">
        <v>998736</v>
      </c>
      <c r="I221" s="1012"/>
      <c r="J221" s="971">
        <v>0.18</v>
      </c>
      <c r="K221" s="1013" t="s">
        <v>606</v>
      </c>
      <c r="L221" s="995" t="s">
        <v>880</v>
      </c>
      <c r="M221" s="990" t="s">
        <v>575</v>
      </c>
      <c r="N221" s="990">
        <v>2</v>
      </c>
      <c r="O221" s="1018"/>
      <c r="P221" s="1014" t="str">
        <f t="shared" si="31"/>
        <v>Included</v>
      </c>
      <c r="Q221" s="1014">
        <f t="shared" si="32"/>
        <v>0</v>
      </c>
      <c r="R221" s="1326">
        <f t="shared" si="33"/>
        <v>0</v>
      </c>
      <c r="S221" s="1326">
        <f t="shared" si="34"/>
        <v>0.18</v>
      </c>
      <c r="T221" s="1335">
        <f t="shared" si="35"/>
        <v>0</v>
      </c>
      <c r="U221" s="1335"/>
    </row>
    <row r="222" spans="1:21" s="1326" customFormat="1" ht="47.25" customHeight="1">
      <c r="A222" s="1198">
        <v>17</v>
      </c>
      <c r="B222" s="990">
        <v>7000014956</v>
      </c>
      <c r="C222" s="990">
        <v>190</v>
      </c>
      <c r="D222" s="990">
        <v>1400</v>
      </c>
      <c r="E222" s="990">
        <v>10</v>
      </c>
      <c r="F222" s="995" t="s">
        <v>652</v>
      </c>
      <c r="G222" s="990">
        <v>100000191</v>
      </c>
      <c r="H222" s="990">
        <v>998731</v>
      </c>
      <c r="I222" s="1012"/>
      <c r="J222" s="971">
        <v>0.18</v>
      </c>
      <c r="K222" s="1013" t="s">
        <v>606</v>
      </c>
      <c r="L222" s="995" t="s">
        <v>881</v>
      </c>
      <c r="M222" s="990" t="s">
        <v>576</v>
      </c>
      <c r="N222" s="990">
        <v>1</v>
      </c>
      <c r="O222" s="1018"/>
      <c r="P222" s="1014" t="str">
        <f t="shared" si="31"/>
        <v>Included</v>
      </c>
      <c r="Q222" s="1014">
        <f t="shared" si="32"/>
        <v>0</v>
      </c>
      <c r="R222" s="1326">
        <f t="shared" si="33"/>
        <v>0</v>
      </c>
      <c r="S222" s="1326">
        <f t="shared" si="34"/>
        <v>0.18</v>
      </c>
      <c r="T222" s="1335">
        <f t="shared" si="35"/>
        <v>0</v>
      </c>
      <c r="U222" s="1335"/>
    </row>
    <row r="223" spans="1:21" s="1326" customFormat="1" ht="70.5" customHeight="1">
      <c r="A223" s="1198">
        <v>18</v>
      </c>
      <c r="B223" s="990">
        <v>7000014956</v>
      </c>
      <c r="C223" s="990">
        <v>200</v>
      </c>
      <c r="D223" s="990">
        <v>1513</v>
      </c>
      <c r="E223" s="990">
        <v>10</v>
      </c>
      <c r="F223" s="995" t="s">
        <v>653</v>
      </c>
      <c r="G223" s="990">
        <v>100002076</v>
      </c>
      <c r="H223" s="990">
        <v>998736</v>
      </c>
      <c r="I223" s="1012"/>
      <c r="J223" s="971">
        <v>0.18</v>
      </c>
      <c r="K223" s="1013" t="s">
        <v>606</v>
      </c>
      <c r="L223" s="995" t="s">
        <v>882</v>
      </c>
      <c r="M223" s="990" t="s">
        <v>575</v>
      </c>
      <c r="N223" s="990">
        <v>1</v>
      </c>
      <c r="O223" s="1018"/>
      <c r="P223" s="1014" t="str">
        <f t="shared" si="31"/>
        <v>Included</v>
      </c>
      <c r="Q223" s="1014">
        <f t="shared" si="32"/>
        <v>0</v>
      </c>
      <c r="R223" s="1326">
        <f t="shared" si="33"/>
        <v>0</v>
      </c>
      <c r="S223" s="1326">
        <f t="shared" si="34"/>
        <v>0.18</v>
      </c>
      <c r="T223" s="1335">
        <f t="shared" si="35"/>
        <v>0</v>
      </c>
      <c r="U223" s="1335"/>
    </row>
    <row r="224" spans="1:21" s="1326" customFormat="1" ht="70.5" customHeight="1">
      <c r="A224" s="1198">
        <v>19</v>
      </c>
      <c r="B224" s="990">
        <v>7000014956</v>
      </c>
      <c r="C224" s="990">
        <v>210</v>
      </c>
      <c r="D224" s="990">
        <v>1590</v>
      </c>
      <c r="E224" s="990">
        <v>10</v>
      </c>
      <c r="F224" s="995" t="s">
        <v>654</v>
      </c>
      <c r="G224" s="990">
        <v>100002181</v>
      </c>
      <c r="H224" s="990">
        <v>998736</v>
      </c>
      <c r="I224" s="1012"/>
      <c r="J224" s="971">
        <v>0.18</v>
      </c>
      <c r="K224" s="1013" t="s">
        <v>606</v>
      </c>
      <c r="L224" s="995" t="s">
        <v>578</v>
      </c>
      <c r="M224" s="990" t="s">
        <v>579</v>
      </c>
      <c r="N224" s="990">
        <v>1</v>
      </c>
      <c r="O224" s="1018"/>
      <c r="P224" s="1014" t="str">
        <f t="shared" si="31"/>
        <v>Included</v>
      </c>
      <c r="Q224" s="1014">
        <f t="shared" si="32"/>
        <v>0</v>
      </c>
      <c r="R224" s="1326">
        <f t="shared" si="33"/>
        <v>0</v>
      </c>
      <c r="S224" s="1326">
        <f t="shared" si="34"/>
        <v>0.18</v>
      </c>
      <c r="T224" s="1335">
        <f t="shared" si="35"/>
        <v>0</v>
      </c>
      <c r="U224" s="1335"/>
    </row>
    <row r="225" spans="1:54" s="1326" customFormat="1" ht="70.5" customHeight="1">
      <c r="A225" s="1198">
        <v>20</v>
      </c>
      <c r="B225" s="990">
        <v>7000014956</v>
      </c>
      <c r="C225" s="990">
        <v>210</v>
      </c>
      <c r="D225" s="990">
        <v>1590</v>
      </c>
      <c r="E225" s="990">
        <v>20</v>
      </c>
      <c r="F225" s="995" t="s">
        <v>654</v>
      </c>
      <c r="G225" s="990">
        <v>100002182</v>
      </c>
      <c r="H225" s="990">
        <v>998736</v>
      </c>
      <c r="I225" s="1012"/>
      <c r="J225" s="971">
        <v>0.18</v>
      </c>
      <c r="K225" s="1013" t="s">
        <v>606</v>
      </c>
      <c r="L225" s="995" t="s">
        <v>580</v>
      </c>
      <c r="M225" s="990" t="s">
        <v>579</v>
      </c>
      <c r="N225" s="990">
        <v>1</v>
      </c>
      <c r="O225" s="1018"/>
      <c r="P225" s="1014" t="str">
        <f t="shared" si="31"/>
        <v>Included</v>
      </c>
      <c r="Q225" s="1014">
        <f t="shared" si="32"/>
        <v>0</v>
      </c>
      <c r="R225" s="1326">
        <f t="shared" si="33"/>
        <v>0</v>
      </c>
      <c r="S225" s="1326">
        <f t="shared" si="34"/>
        <v>0.18</v>
      </c>
      <c r="T225" s="1335">
        <f t="shared" si="35"/>
        <v>0</v>
      </c>
      <c r="U225" s="1335"/>
    </row>
    <row r="226" spans="1:54" s="1326" customFormat="1" ht="70.5" customHeight="1">
      <c r="A226" s="1198">
        <v>21</v>
      </c>
      <c r="B226" s="990">
        <v>7000014956</v>
      </c>
      <c r="C226" s="990">
        <v>220</v>
      </c>
      <c r="D226" s="990">
        <v>1610</v>
      </c>
      <c r="E226" s="990">
        <v>10</v>
      </c>
      <c r="F226" s="995" t="s">
        <v>655</v>
      </c>
      <c r="G226" s="990">
        <v>100016786</v>
      </c>
      <c r="H226" s="990">
        <v>998736</v>
      </c>
      <c r="I226" s="1012"/>
      <c r="J226" s="971">
        <v>0.18</v>
      </c>
      <c r="K226" s="1013" t="s">
        <v>606</v>
      </c>
      <c r="L226" s="995" t="s">
        <v>883</v>
      </c>
      <c r="M226" s="990" t="s">
        <v>576</v>
      </c>
      <c r="N226" s="990">
        <v>1</v>
      </c>
      <c r="O226" s="1018"/>
      <c r="P226" s="1014" t="str">
        <f t="shared" si="31"/>
        <v>Included</v>
      </c>
      <c r="Q226" s="1014">
        <f t="shared" si="32"/>
        <v>0</v>
      </c>
      <c r="R226" s="1326">
        <f t="shared" si="33"/>
        <v>0</v>
      </c>
      <c r="S226" s="1326">
        <f t="shared" si="34"/>
        <v>0.18</v>
      </c>
      <c r="T226" s="1335">
        <f t="shared" si="35"/>
        <v>0</v>
      </c>
      <c r="U226" s="1335"/>
    </row>
    <row r="227" spans="1:54" s="1326" customFormat="1" ht="48" customHeight="1">
      <c r="A227" s="1198">
        <v>22</v>
      </c>
      <c r="B227" s="990">
        <v>7000014956</v>
      </c>
      <c r="C227" s="990">
        <v>230</v>
      </c>
      <c r="D227" s="990">
        <v>1620</v>
      </c>
      <c r="E227" s="990">
        <v>10</v>
      </c>
      <c r="F227" s="995" t="s">
        <v>656</v>
      </c>
      <c r="G227" s="990">
        <v>100004937</v>
      </c>
      <c r="H227" s="990">
        <v>998731</v>
      </c>
      <c r="I227" s="1012"/>
      <c r="J227" s="971">
        <v>0.18</v>
      </c>
      <c r="K227" s="1013" t="s">
        <v>606</v>
      </c>
      <c r="L227" s="995" t="s">
        <v>844</v>
      </c>
      <c r="M227" s="990" t="s">
        <v>575</v>
      </c>
      <c r="N227" s="990">
        <v>4</v>
      </c>
      <c r="O227" s="1018"/>
      <c r="P227" s="1014" t="str">
        <f t="shared" si="31"/>
        <v>Included</v>
      </c>
      <c r="Q227" s="1014">
        <f t="shared" si="32"/>
        <v>0</v>
      </c>
      <c r="R227" s="1326">
        <f t="shared" si="33"/>
        <v>0</v>
      </c>
      <c r="S227" s="1326">
        <f t="shared" si="34"/>
        <v>0.18</v>
      </c>
      <c r="T227" s="1335">
        <f t="shared" si="35"/>
        <v>0</v>
      </c>
      <c r="U227" s="1335"/>
    </row>
    <row r="228" spans="1:54" s="1326" customFormat="1" ht="70.5" customHeight="1">
      <c r="A228" s="1198">
        <v>23</v>
      </c>
      <c r="B228" s="990">
        <v>7000014956</v>
      </c>
      <c r="C228" s="990">
        <v>240</v>
      </c>
      <c r="D228" s="990">
        <v>1640</v>
      </c>
      <c r="E228" s="990">
        <v>10</v>
      </c>
      <c r="F228" s="995" t="s">
        <v>657</v>
      </c>
      <c r="G228" s="990">
        <v>100001659</v>
      </c>
      <c r="H228" s="990">
        <v>995455</v>
      </c>
      <c r="I228" s="1012"/>
      <c r="J228" s="971">
        <v>0.18</v>
      </c>
      <c r="K228" s="1013" t="s">
        <v>606</v>
      </c>
      <c r="L228" s="995" t="s">
        <v>884</v>
      </c>
      <c r="M228" s="990" t="s">
        <v>575</v>
      </c>
      <c r="N228" s="990">
        <v>3</v>
      </c>
      <c r="O228" s="1018"/>
      <c r="P228" s="1014" t="str">
        <f t="shared" si="31"/>
        <v>Included</v>
      </c>
      <c r="Q228" s="1014">
        <f t="shared" si="32"/>
        <v>0</v>
      </c>
      <c r="R228" s="1326">
        <f t="shared" si="33"/>
        <v>0</v>
      </c>
      <c r="S228" s="1326">
        <f t="shared" si="34"/>
        <v>0.18</v>
      </c>
      <c r="T228" s="1335">
        <f t="shared" si="35"/>
        <v>0</v>
      </c>
      <c r="U228" s="1335"/>
    </row>
    <row r="229" spans="1:54" s="1326" customFormat="1" ht="70.5" customHeight="1">
      <c r="A229" s="1198">
        <v>24</v>
      </c>
      <c r="B229" s="990">
        <v>7000014956</v>
      </c>
      <c r="C229" s="990">
        <v>240</v>
      </c>
      <c r="D229" s="990">
        <v>1640</v>
      </c>
      <c r="E229" s="990">
        <v>20</v>
      </c>
      <c r="F229" s="995" t="s">
        <v>657</v>
      </c>
      <c r="G229" s="990">
        <v>100001663</v>
      </c>
      <c r="H229" s="990">
        <v>995455</v>
      </c>
      <c r="I229" s="1012"/>
      <c r="J229" s="971">
        <v>0.18</v>
      </c>
      <c r="K229" s="1013" t="s">
        <v>606</v>
      </c>
      <c r="L229" s="995" t="s">
        <v>885</v>
      </c>
      <c r="M229" s="990" t="s">
        <v>575</v>
      </c>
      <c r="N229" s="990">
        <v>1</v>
      </c>
      <c r="O229" s="1018"/>
      <c r="P229" s="1014" t="str">
        <f t="shared" si="31"/>
        <v>Included</v>
      </c>
      <c r="Q229" s="1014">
        <f t="shared" si="32"/>
        <v>0</v>
      </c>
      <c r="R229" s="1326">
        <f t="shared" si="33"/>
        <v>0</v>
      </c>
      <c r="S229" s="1326">
        <f t="shared" si="34"/>
        <v>0.18</v>
      </c>
      <c r="T229" s="1335">
        <f t="shared" si="35"/>
        <v>0</v>
      </c>
      <c r="U229" s="1335"/>
    </row>
    <row r="230" spans="1:54" s="1326" customFormat="1" ht="70.5" customHeight="1">
      <c r="A230" s="1198">
        <v>25</v>
      </c>
      <c r="B230" s="990">
        <v>7000014956</v>
      </c>
      <c r="C230" s="990">
        <v>250</v>
      </c>
      <c r="D230" s="990">
        <v>1700</v>
      </c>
      <c r="E230" s="990">
        <v>10</v>
      </c>
      <c r="F230" s="995" t="s">
        <v>658</v>
      </c>
      <c r="G230" s="990">
        <v>100001233</v>
      </c>
      <c r="H230" s="990">
        <v>995455</v>
      </c>
      <c r="I230" s="1012"/>
      <c r="J230" s="971">
        <v>0.18</v>
      </c>
      <c r="K230" s="1013" t="s">
        <v>606</v>
      </c>
      <c r="L230" s="995" t="s">
        <v>886</v>
      </c>
      <c r="M230" s="990" t="s">
        <v>575</v>
      </c>
      <c r="N230" s="990">
        <v>2</v>
      </c>
      <c r="O230" s="1018"/>
      <c r="P230" s="1014" t="str">
        <f t="shared" si="31"/>
        <v>Included</v>
      </c>
      <c r="Q230" s="1014">
        <f t="shared" si="32"/>
        <v>0</v>
      </c>
      <c r="R230" s="1326">
        <f t="shared" si="33"/>
        <v>0</v>
      </c>
      <c r="S230" s="1326">
        <f t="shared" si="34"/>
        <v>0.18</v>
      </c>
      <c r="T230" s="1335">
        <f t="shared" si="35"/>
        <v>0</v>
      </c>
      <c r="U230" s="1335"/>
    </row>
    <row r="231" spans="1:54" s="1326" customFormat="1" ht="25.5" customHeight="1">
      <c r="A231" s="1147"/>
      <c r="B231" s="1514" t="s">
        <v>612</v>
      </c>
      <c r="C231" s="1514"/>
      <c r="D231" s="1514"/>
      <c r="E231" s="1514"/>
      <c r="F231" s="1004"/>
      <c r="G231" s="1004"/>
      <c r="H231" s="1004"/>
      <c r="I231" s="1148"/>
      <c r="J231" s="1010"/>
      <c r="K231" s="1149"/>
      <c r="L231" s="1004"/>
      <c r="M231" s="1004"/>
      <c r="N231" s="1008"/>
      <c r="O231" s="1150"/>
      <c r="P231" s="1011">
        <f>SUM(P19:P230)</f>
        <v>0</v>
      </c>
      <c r="Q231" s="1011">
        <f>SUM(Q19:Q230)</f>
        <v>0</v>
      </c>
      <c r="R231" s="1326">
        <f t="shared" ref="R231" si="36">IF(P231="Included",0,P231)</f>
        <v>0</v>
      </c>
      <c r="S231" s="1326">
        <f t="shared" ref="S231" si="37">IF(OR(K231="",K231="Confirmed"),J231,K231)</f>
        <v>0</v>
      </c>
      <c r="T231" s="1335">
        <f t="shared" ref="T231" si="38">IF(ISERROR(S231*R231),0,R231*S231)</f>
        <v>0</v>
      </c>
      <c r="U231" s="1335"/>
    </row>
    <row r="232" spans="1:54" s="1326" customFormat="1" ht="23.25" customHeight="1">
      <c r="A232" s="1513"/>
      <c r="B232" s="1513"/>
      <c r="C232" s="1513"/>
      <c r="D232" s="1513"/>
      <c r="E232" s="1513"/>
      <c r="F232" s="1513"/>
      <c r="G232" s="1513"/>
      <c r="H232" s="1513"/>
      <c r="I232" s="1513"/>
      <c r="J232" s="1513"/>
      <c r="K232" s="1513"/>
      <c r="L232" s="1513"/>
      <c r="M232" s="1513"/>
      <c r="N232" s="1513"/>
      <c r="O232" s="1513"/>
      <c r="P232" s="1513"/>
      <c r="Q232" s="1513"/>
      <c r="R232" s="1335"/>
      <c r="S232" s="1335"/>
      <c r="T232" s="1335"/>
      <c r="U232" s="1335"/>
    </row>
    <row r="233" spans="1:54" ht="25.5" customHeight="1">
      <c r="A233" s="1509"/>
      <c r="B233" s="1509"/>
      <c r="C233" s="1509"/>
      <c r="D233" s="1509"/>
      <c r="E233" s="1509"/>
      <c r="F233" s="1509"/>
      <c r="G233" s="1509"/>
      <c r="H233" s="1509"/>
      <c r="I233" s="1509"/>
      <c r="J233" s="1509"/>
      <c r="K233" s="1509"/>
      <c r="L233" s="1215" t="s">
        <v>481</v>
      </c>
      <c r="M233" s="1216"/>
      <c r="N233" s="1207"/>
      <c r="O233" s="1217"/>
      <c r="P233" s="1218">
        <f>P231</f>
        <v>0</v>
      </c>
      <c r="Q233" s="1219"/>
      <c r="S233" s="1220"/>
      <c r="T233" s="1220">
        <f>SUM(T19:T231)</f>
        <v>0</v>
      </c>
      <c r="U233" s="1162"/>
      <c r="V233" s="1162"/>
      <c r="W233" s="1162"/>
      <c r="X233" s="1162"/>
      <c r="Y233" s="1162"/>
      <c r="Z233" s="1162"/>
      <c r="AA233" s="1162"/>
      <c r="AB233" s="1162"/>
      <c r="AC233" s="1221"/>
      <c r="AD233" s="1221"/>
      <c r="AE233" s="1221"/>
      <c r="AF233" s="1162"/>
      <c r="AG233" s="1162"/>
      <c r="AH233" s="1162"/>
      <c r="AI233" s="1162"/>
      <c r="AJ233" s="1162"/>
      <c r="AK233" s="1162"/>
      <c r="AL233" s="1162"/>
      <c r="AM233" s="1162"/>
      <c r="AN233" s="1162"/>
      <c r="AO233" s="1162"/>
      <c r="AP233" s="1162"/>
      <c r="AQ233" s="1162"/>
      <c r="AR233" s="1162"/>
      <c r="AS233" s="1162"/>
      <c r="AT233" s="1162"/>
      <c r="AU233" s="1162"/>
      <c r="AV233" s="1162"/>
      <c r="AW233" s="1162"/>
      <c r="AX233" s="1162"/>
      <c r="AY233" s="1162"/>
      <c r="AZ233" s="1162"/>
      <c r="BA233" s="1162"/>
      <c r="BB233" s="1162"/>
    </row>
    <row r="234" spans="1:54" ht="25.5" customHeight="1">
      <c r="A234" s="1319"/>
      <c r="B234" s="1320"/>
      <c r="C234" s="1320"/>
      <c r="D234" s="1320"/>
      <c r="E234" s="1320"/>
      <c r="F234" s="1320"/>
      <c r="G234" s="1320"/>
      <c r="H234" s="1319"/>
      <c r="I234" s="1207"/>
      <c r="J234" s="1320"/>
      <c r="K234" s="1320"/>
      <c r="L234" s="1512" t="s">
        <v>510</v>
      </c>
      <c r="M234" s="1512"/>
      <c r="N234" s="1512"/>
      <c r="O234" s="1512"/>
      <c r="P234" s="1222"/>
      <c r="Q234" s="1218">
        <f>Q231</f>
        <v>0</v>
      </c>
      <c r="T234" s="1162"/>
      <c r="U234" s="1162"/>
      <c r="V234" s="1162"/>
      <c r="W234" s="1162"/>
      <c r="X234" s="1162"/>
      <c r="Y234" s="1162"/>
      <c r="Z234" s="1162"/>
      <c r="AA234" s="1162"/>
      <c r="AB234" s="1162"/>
      <c r="AC234" s="1221"/>
      <c r="AD234" s="1221"/>
      <c r="AE234" s="1221"/>
      <c r="AF234" s="1162"/>
      <c r="AG234" s="1162"/>
      <c r="AH234" s="1162"/>
      <c r="AI234" s="1162"/>
      <c r="AJ234" s="1162"/>
      <c r="AK234" s="1162"/>
      <c r="AL234" s="1162"/>
      <c r="AM234" s="1162"/>
      <c r="AN234" s="1162"/>
      <c r="AO234" s="1162"/>
      <c r="AP234" s="1162"/>
      <c r="AQ234" s="1162"/>
      <c r="AR234" s="1162"/>
      <c r="AS234" s="1162"/>
      <c r="AT234" s="1162"/>
      <c r="AU234" s="1162"/>
      <c r="AV234" s="1162"/>
      <c r="AW234" s="1162"/>
      <c r="AX234" s="1162"/>
      <c r="AY234" s="1162"/>
      <c r="AZ234" s="1162"/>
      <c r="BA234" s="1162"/>
      <c r="BB234" s="1162"/>
    </row>
    <row r="235" spans="1:54" ht="23.25" customHeight="1">
      <c r="A235" s="1337" t="s">
        <v>490</v>
      </c>
      <c r="B235" s="1505" t="s">
        <v>491</v>
      </c>
      <c r="C235" s="1505"/>
      <c r="D235" s="1505"/>
      <c r="E235" s="1505"/>
      <c r="F235" s="1505"/>
      <c r="G235" s="1505"/>
      <c r="H235" s="1505"/>
      <c r="I235" s="1505"/>
      <c r="J235" s="1505"/>
      <c r="K235" s="1505"/>
      <c r="L235" s="1505"/>
      <c r="M235" s="1338"/>
      <c r="N235" s="1208"/>
      <c r="O235" s="1338"/>
      <c r="P235" s="1208"/>
      <c r="Q235" s="1208"/>
      <c r="T235" s="1162"/>
      <c r="U235" s="1162"/>
      <c r="V235" s="1162"/>
      <c r="W235" s="1162"/>
      <c r="X235" s="1162"/>
      <c r="Y235" s="1162"/>
      <c r="Z235" s="1162"/>
      <c r="AA235" s="1162"/>
      <c r="AB235" s="1162"/>
      <c r="AC235" s="1221"/>
      <c r="AD235" s="1221"/>
      <c r="AE235" s="1221"/>
      <c r="AF235" s="1162"/>
      <c r="AG235" s="1162"/>
      <c r="AH235" s="1162"/>
      <c r="AI235" s="1162"/>
      <c r="AJ235" s="1162"/>
      <c r="AK235" s="1162"/>
      <c r="AL235" s="1162"/>
      <c r="AM235" s="1162"/>
      <c r="AN235" s="1162"/>
      <c r="AO235" s="1162"/>
      <c r="AP235" s="1162"/>
      <c r="AQ235" s="1162"/>
      <c r="AR235" s="1162"/>
      <c r="AS235" s="1162"/>
      <c r="AT235" s="1162"/>
      <c r="AU235" s="1162"/>
      <c r="AV235" s="1162"/>
      <c r="AW235" s="1162"/>
      <c r="AX235" s="1162"/>
      <c r="AY235" s="1162"/>
      <c r="AZ235" s="1162"/>
      <c r="BA235" s="1162"/>
      <c r="BB235" s="1162"/>
    </row>
    <row r="236" spans="1:54" ht="21" customHeight="1">
      <c r="A236" s="1511" t="s">
        <v>407</v>
      </c>
      <c r="B236" s="1511"/>
      <c r="C236" s="1511"/>
      <c r="D236" s="1501" t="str">
        <f>'Sch-1'!B215</f>
        <v>--</v>
      </c>
      <c r="E236" s="1501"/>
      <c r="F236" s="1339"/>
      <c r="G236" s="1339"/>
      <c r="I236" s="1340"/>
      <c r="J236" s="1339"/>
      <c r="K236" s="1339"/>
      <c r="M236" s="1209"/>
      <c r="N236" s="1209"/>
      <c r="O236" s="1336"/>
      <c r="P236" s="1341"/>
      <c r="Q236" s="1161"/>
      <c r="T236" s="1162"/>
      <c r="U236" s="1162"/>
      <c r="V236" s="1162"/>
      <c r="W236" s="1162"/>
      <c r="X236" s="1162"/>
      <c r="Y236" s="1162"/>
      <c r="Z236" s="1162"/>
      <c r="AA236" s="1162"/>
      <c r="AB236" s="1162"/>
      <c r="AC236" s="1221"/>
      <c r="AD236" s="1221"/>
      <c r="AE236" s="1221"/>
      <c r="AF236" s="1162"/>
      <c r="AG236" s="1162"/>
      <c r="AH236" s="1162"/>
      <c r="AI236" s="1162"/>
      <c r="AJ236" s="1162"/>
      <c r="AK236" s="1162"/>
      <c r="AL236" s="1162"/>
      <c r="AM236" s="1162"/>
      <c r="AN236" s="1162"/>
      <c r="AO236" s="1162"/>
      <c r="AP236" s="1162"/>
      <c r="AQ236" s="1162"/>
      <c r="AR236" s="1162"/>
      <c r="AS236" s="1162"/>
      <c r="AT236" s="1162"/>
      <c r="AU236" s="1162"/>
      <c r="AV236" s="1162"/>
      <c r="AW236" s="1162"/>
      <c r="AX236" s="1162"/>
      <c r="AY236" s="1162"/>
      <c r="AZ236" s="1162"/>
      <c r="BA236" s="1162"/>
      <c r="BB236" s="1162"/>
    </row>
    <row r="237" spans="1:54" ht="16.5">
      <c r="A237" s="1511" t="s">
        <v>408</v>
      </c>
      <c r="B237" s="1511"/>
      <c r="C237" s="1511"/>
      <c r="D237" s="1502" t="str">
        <f>'Sch-1'!B216</f>
        <v/>
      </c>
      <c r="E237" s="1502"/>
      <c r="F237" s="1339"/>
      <c r="G237" s="1339"/>
      <c r="I237" s="1340"/>
      <c r="J237" s="1339"/>
      <c r="K237" s="1339"/>
      <c r="M237" s="1507" t="s">
        <v>409</v>
      </c>
      <c r="N237" s="1507"/>
      <c r="O237" s="1342" t="str">
        <f>'Sch-1'!M216</f>
        <v/>
      </c>
      <c r="P237" s="1341"/>
      <c r="Q237" s="1161"/>
      <c r="AN237" s="1162"/>
      <c r="AO237" s="1162"/>
      <c r="AP237" s="1162"/>
      <c r="AQ237" s="1162"/>
      <c r="AR237" s="1162"/>
      <c r="AS237" s="1162"/>
      <c r="AT237" s="1162"/>
      <c r="AU237" s="1162"/>
      <c r="AV237" s="1162"/>
      <c r="AW237" s="1162"/>
      <c r="AX237" s="1162"/>
      <c r="AY237" s="1162"/>
      <c r="AZ237" s="1162"/>
      <c r="BA237" s="1162"/>
      <c r="BB237" s="1162"/>
    </row>
    <row r="238" spans="1:54" ht="16.5">
      <c r="A238" s="1164"/>
      <c r="B238" s="1343"/>
      <c r="C238" s="1343"/>
      <c r="D238" s="1343"/>
      <c r="E238" s="1343"/>
      <c r="F238" s="1343"/>
      <c r="G238" s="1343"/>
      <c r="H238" s="1164"/>
      <c r="I238" s="1344"/>
      <c r="J238" s="1343"/>
      <c r="K238" s="1343"/>
      <c r="L238" s="1345"/>
      <c r="M238" s="1506" t="s">
        <v>410</v>
      </c>
      <c r="N238" s="1506"/>
      <c r="O238" s="1342" t="str">
        <f>'Sch-1'!M217</f>
        <v/>
      </c>
      <c r="P238" s="1344"/>
      <c r="Q238" s="1161"/>
      <c r="AN238" s="1162"/>
      <c r="AO238" s="1162"/>
      <c r="AP238" s="1162"/>
      <c r="AQ238" s="1162"/>
      <c r="AR238" s="1162"/>
      <c r="AS238" s="1162"/>
      <c r="AT238" s="1162"/>
      <c r="AU238" s="1162"/>
      <c r="AV238" s="1162"/>
      <c r="AW238" s="1162"/>
      <c r="AX238" s="1162"/>
      <c r="AY238" s="1162"/>
      <c r="AZ238" s="1162"/>
      <c r="BA238" s="1162"/>
      <c r="BB238" s="1162"/>
    </row>
    <row r="239" spans="1:54" ht="16.5">
      <c r="A239" s="1165"/>
      <c r="B239" s="1339"/>
      <c r="C239" s="1339"/>
      <c r="D239" s="1339"/>
      <c r="E239" s="1339"/>
      <c r="F239" s="1339"/>
      <c r="G239" s="1339"/>
      <c r="H239" s="1165"/>
      <c r="I239" s="1340"/>
      <c r="J239" s="1339"/>
      <c r="K239" s="1339"/>
      <c r="L239" s="1346"/>
      <c r="M239" s="1347"/>
      <c r="N239" s="1210"/>
      <c r="O239" s="1323"/>
      <c r="P239" s="1200"/>
      <c r="AN239" s="1162"/>
      <c r="AO239" s="1162"/>
      <c r="AP239" s="1162"/>
      <c r="AQ239" s="1162"/>
      <c r="AR239" s="1162"/>
      <c r="AS239" s="1162"/>
      <c r="AT239" s="1162"/>
      <c r="AU239" s="1162"/>
      <c r="AV239" s="1162"/>
      <c r="AW239" s="1162"/>
      <c r="AX239" s="1162"/>
      <c r="AY239" s="1162"/>
      <c r="AZ239" s="1162"/>
      <c r="BA239" s="1162"/>
      <c r="BB239" s="1162"/>
    </row>
    <row r="240" spans="1:54">
      <c r="AN240" s="1162"/>
      <c r="AO240" s="1162"/>
      <c r="AP240" s="1162"/>
      <c r="AQ240" s="1162"/>
      <c r="AR240" s="1162"/>
      <c r="AS240" s="1162"/>
      <c r="AT240" s="1162"/>
      <c r="AU240" s="1162"/>
      <c r="AV240" s="1162"/>
      <c r="AW240" s="1162"/>
      <c r="AX240" s="1162"/>
      <c r="AY240" s="1162"/>
      <c r="AZ240" s="1162"/>
      <c r="BA240" s="1162"/>
      <c r="BB240" s="1162"/>
    </row>
    <row r="252" spans="1:54" s="1356" customFormat="1" ht="16.5">
      <c r="A252" s="814"/>
      <c r="B252" s="1348"/>
      <c r="C252" s="1348"/>
      <c r="D252" s="1348"/>
      <c r="E252" s="1348"/>
      <c r="F252" s="1348"/>
      <c r="G252" s="1348"/>
      <c r="H252" s="814"/>
      <c r="I252" s="1349"/>
      <c r="J252" s="1348"/>
      <c r="K252" s="1348"/>
      <c r="L252" s="1350"/>
      <c r="M252" s="1351"/>
      <c r="N252" s="1211"/>
      <c r="O252" s="1352"/>
      <c r="P252" s="1353"/>
      <c r="Q252" s="1354"/>
      <c r="R252" s="1355"/>
      <c r="AL252" s="1357"/>
      <c r="AM252" s="1357"/>
    </row>
    <row r="253" spans="1:54" s="1356" customFormat="1" ht="16.5">
      <c r="A253" s="814"/>
      <c r="B253" s="1348"/>
      <c r="C253" s="1348"/>
      <c r="D253" s="1348"/>
      <c r="E253" s="1348"/>
      <c r="F253" s="1348"/>
      <c r="G253" s="1348"/>
      <c r="H253" s="814"/>
      <c r="I253" s="1349"/>
      <c r="J253" s="1348"/>
      <c r="K253" s="1348"/>
      <c r="L253" s="1350"/>
      <c r="M253" s="1351"/>
      <c r="N253" s="1211"/>
      <c r="O253" s="1352"/>
      <c r="P253" s="1353"/>
      <c r="Q253" s="1354"/>
      <c r="R253" s="1355"/>
      <c r="AL253" s="1358"/>
      <c r="AM253" s="1359"/>
    </row>
    <row r="254" spans="1:54" s="1356" customFormat="1" ht="16.5">
      <c r="A254" s="814"/>
      <c r="B254" s="1348"/>
      <c r="C254" s="1348"/>
      <c r="D254" s="1348"/>
      <c r="E254" s="1348"/>
      <c r="F254" s="1348"/>
      <c r="G254" s="1348"/>
      <c r="H254" s="814"/>
      <c r="I254" s="1349"/>
      <c r="J254" s="1348"/>
      <c r="K254" s="1348"/>
      <c r="L254" s="1350"/>
      <c r="M254" s="1351"/>
      <c r="N254" s="1211"/>
      <c r="O254" s="1352"/>
      <c r="P254" s="1353"/>
      <c r="Q254" s="1354"/>
      <c r="R254" s="1355"/>
      <c r="AM254" s="1360"/>
    </row>
    <row r="255" spans="1:54" s="1356" customFormat="1">
      <c r="A255" s="1166"/>
      <c r="B255" s="1361"/>
      <c r="C255" s="1361"/>
      <c r="D255" s="1361"/>
      <c r="E255" s="1361"/>
      <c r="F255" s="1361"/>
      <c r="G255" s="1361"/>
      <c r="H255" s="1166"/>
      <c r="I255" s="1212"/>
      <c r="J255" s="1361"/>
      <c r="K255" s="1361"/>
      <c r="L255" s="1362"/>
      <c r="M255" s="1212"/>
      <c r="N255" s="1212"/>
      <c r="O255" s="1358"/>
      <c r="P255" s="1363"/>
      <c r="Q255" s="1364"/>
    </row>
    <row r="256" spans="1:54" ht="16.5">
      <c r="A256" s="1166"/>
      <c r="B256" s="1361"/>
      <c r="C256" s="1361"/>
      <c r="D256" s="1361"/>
      <c r="E256" s="1361"/>
      <c r="F256" s="1361"/>
      <c r="G256" s="1361"/>
      <c r="H256" s="1166"/>
      <c r="I256" s="1212"/>
      <c r="J256" s="1361"/>
      <c r="K256" s="1361"/>
      <c r="L256" s="1365"/>
      <c r="M256" s="1212"/>
      <c r="N256" s="1212"/>
      <c r="O256" s="1358"/>
      <c r="P256" s="1363"/>
      <c r="AN256" s="1162"/>
      <c r="AO256" s="1162"/>
      <c r="AP256" s="1162"/>
      <c r="AQ256" s="1162"/>
      <c r="AR256" s="1162"/>
      <c r="AS256" s="1162"/>
      <c r="AT256" s="1162"/>
      <c r="AU256" s="1162"/>
      <c r="AV256" s="1162"/>
      <c r="AW256" s="1162"/>
      <c r="AX256" s="1162"/>
      <c r="AY256" s="1162"/>
      <c r="AZ256" s="1162"/>
      <c r="BA256" s="1162"/>
      <c r="BB256" s="1162"/>
    </row>
    <row r="257" spans="1:54">
      <c r="A257" s="1167"/>
      <c r="B257" s="1366"/>
      <c r="C257" s="1366"/>
      <c r="D257" s="1366"/>
      <c r="E257" s="1366"/>
      <c r="F257" s="1366"/>
      <c r="G257" s="1366"/>
      <c r="H257" s="1167"/>
      <c r="I257" s="1213"/>
      <c r="J257" s="1366"/>
      <c r="K257" s="1366"/>
      <c r="L257" s="1367"/>
      <c r="M257" s="1213"/>
      <c r="N257" s="1213"/>
      <c r="O257" s="1368"/>
      <c r="P257" s="1213"/>
      <c r="AN257" s="1162"/>
      <c r="AO257" s="1162"/>
      <c r="AP257" s="1162"/>
      <c r="AQ257" s="1162"/>
      <c r="AR257" s="1162"/>
      <c r="AS257" s="1162"/>
      <c r="AT257" s="1162"/>
      <c r="AU257" s="1162"/>
      <c r="AV257" s="1162"/>
      <c r="AW257" s="1162"/>
      <c r="AX257" s="1162"/>
      <c r="AY257" s="1162"/>
      <c r="AZ257" s="1162"/>
      <c r="BA257" s="1162"/>
      <c r="BB257" s="1162"/>
    </row>
    <row r="258" spans="1:54">
      <c r="A258" s="1167"/>
      <c r="B258" s="1366"/>
      <c r="C258" s="1366"/>
      <c r="D258" s="1366"/>
      <c r="E258" s="1366"/>
      <c r="F258" s="1366"/>
      <c r="G258" s="1366"/>
      <c r="H258" s="1167"/>
      <c r="I258" s="1213"/>
      <c r="J258" s="1366"/>
      <c r="K258" s="1366"/>
      <c r="L258" s="1367"/>
      <c r="M258" s="1213"/>
      <c r="N258" s="1213"/>
      <c r="O258" s="1368"/>
      <c r="P258" s="1213"/>
      <c r="AN258" s="1162"/>
      <c r="AO258" s="1162"/>
      <c r="AP258" s="1162"/>
      <c r="AQ258" s="1162"/>
      <c r="AR258" s="1162"/>
      <c r="AS258" s="1162"/>
      <c r="AT258" s="1162"/>
      <c r="AU258" s="1162"/>
      <c r="AV258" s="1162"/>
      <c r="AW258" s="1162"/>
      <c r="AX258" s="1162"/>
      <c r="AY258" s="1162"/>
      <c r="AZ258" s="1162"/>
      <c r="BA258" s="1162"/>
      <c r="BB258" s="1162"/>
    </row>
    <row r="259" spans="1:54" ht="16.5">
      <c r="A259" s="1168"/>
      <c r="B259" s="1369"/>
      <c r="C259" s="1369"/>
      <c r="D259" s="1369"/>
      <c r="E259" s="1369"/>
      <c r="F259" s="1369"/>
      <c r="G259" s="1369"/>
      <c r="H259" s="1168"/>
      <c r="I259" s="1214"/>
      <c r="J259" s="1369"/>
      <c r="K259" s="1369"/>
      <c r="L259" s="1370"/>
      <c r="M259" s="1214"/>
      <c r="N259" s="1214"/>
      <c r="O259" s="1371"/>
      <c r="P259" s="1214"/>
      <c r="AN259" s="1162"/>
      <c r="AO259" s="1162"/>
      <c r="AP259" s="1162"/>
      <c r="AQ259" s="1162"/>
      <c r="AR259" s="1162"/>
      <c r="AS259" s="1162"/>
      <c r="AT259" s="1162"/>
      <c r="AU259" s="1162"/>
      <c r="AV259" s="1162"/>
      <c r="AW259" s="1162"/>
      <c r="AX259" s="1162"/>
      <c r="AY259" s="1162"/>
      <c r="AZ259" s="1162"/>
      <c r="BA259" s="1162"/>
      <c r="BB259" s="1162"/>
    </row>
    <row r="260" spans="1:54">
      <c r="A260" s="1167"/>
      <c r="B260" s="1366"/>
      <c r="C260" s="1366"/>
      <c r="D260" s="1366"/>
      <c r="E260" s="1366"/>
      <c r="F260" s="1366"/>
      <c r="G260" s="1366"/>
      <c r="H260" s="1167"/>
      <c r="I260" s="1213"/>
      <c r="J260" s="1366"/>
      <c r="K260" s="1366"/>
      <c r="L260" s="1367"/>
      <c r="M260" s="1213"/>
      <c r="N260" s="1213"/>
      <c r="O260" s="1368"/>
      <c r="P260" s="1213"/>
      <c r="AN260" s="1162"/>
      <c r="AO260" s="1162"/>
      <c r="AP260" s="1162"/>
      <c r="AQ260" s="1162"/>
      <c r="AR260" s="1162"/>
      <c r="AS260" s="1162"/>
      <c r="AT260" s="1162"/>
      <c r="AU260" s="1162"/>
      <c r="AV260" s="1162"/>
      <c r="AW260" s="1162"/>
      <c r="AX260" s="1162"/>
      <c r="AY260" s="1162"/>
      <c r="AZ260" s="1162"/>
      <c r="BA260" s="1162"/>
      <c r="BB260" s="1162"/>
    </row>
    <row r="261" spans="1:54">
      <c r="A261" s="1167"/>
      <c r="B261" s="1366"/>
      <c r="C261" s="1366"/>
      <c r="D261" s="1366"/>
      <c r="E261" s="1366"/>
      <c r="F261" s="1366"/>
      <c r="G261" s="1366"/>
      <c r="H261" s="1167"/>
      <c r="I261" s="1213"/>
      <c r="J261" s="1366"/>
      <c r="K261" s="1366"/>
      <c r="L261" s="1367"/>
      <c r="M261" s="1213"/>
      <c r="N261" s="1213"/>
      <c r="O261" s="1368"/>
      <c r="P261" s="1213"/>
      <c r="AN261" s="1162"/>
      <c r="AO261" s="1162"/>
      <c r="AP261" s="1162"/>
      <c r="AQ261" s="1162"/>
      <c r="AR261" s="1162"/>
      <c r="AS261" s="1162"/>
      <c r="AT261" s="1162"/>
      <c r="AU261" s="1162"/>
      <c r="AV261" s="1162"/>
      <c r="AW261" s="1162"/>
      <c r="AX261" s="1162"/>
      <c r="AY261" s="1162"/>
      <c r="AZ261" s="1162"/>
      <c r="BA261" s="1162"/>
      <c r="BB261" s="1162"/>
    </row>
  </sheetData>
  <sheetProtection password="C7F8" sheet="1" formatColumns="0" formatRows="0" selectLockedCells="1"/>
  <customSheetViews>
    <customSheetView guid="{29E1B411-4326-4E51-98A8-14D37CD45AF7}" scale="80" showPageBreaks="1" fitToPage="1" printArea="1" hiddenColumns="1" view="pageBreakPreview" topLeftCell="A232">
      <selection activeCell="O19" sqref="O19"/>
      <colBreaks count="2" manualBreakCount="2">
        <brk id="11" max="1048575" man="1"/>
        <brk id="16" max="1048575" man="1"/>
      </colBreaks>
      <pageMargins left="0.25" right="0.25" top="0.5" bottom="0.5" header="0.05" footer="0.05"/>
      <printOptions horizontalCentered="1"/>
      <pageSetup paperSize="9" scale="55" fitToHeight="0" orientation="landscape" r:id="rId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3"/>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0"/>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4"/>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0"/>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1"/>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313">
      <selection activeCell="I19" sqref="I19"/>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27E77C81-EC16-4D63-8CE6-4CFC97B77DCA}" scale="90" showPageBreaks="1" fitToPage="1" printArea="1" hiddenColumns="1" view="pageBreakPreview" topLeftCell="A7">
      <selection activeCell="O23" sqref="O23"/>
      <colBreaks count="2" manualBreakCount="2">
        <brk id="11" max="1048575" man="1"/>
        <brk id="16" max="1048575" man="1"/>
      </colBreaks>
      <pageMargins left="0.25" right="0.25" top="0.5" bottom="0.5" header="0.05" footer="0.05"/>
      <printOptions horizontalCentered="1"/>
      <pageSetup paperSize="9" scale="56" fitToHeight="0" orientation="landscape" r:id="rId23"/>
      <headerFooter alignWithMargins="0">
        <oddFooter>&amp;R&amp;"Book Antiqua,Bold"&amp;10Schedule-3/ Page &amp;P of &amp;N</oddFooter>
      </headerFooter>
    </customSheetView>
  </customSheetViews>
  <mergeCells count="20">
    <mergeCell ref="A3:Q3"/>
    <mergeCell ref="B235:L235"/>
    <mergeCell ref="M238:N238"/>
    <mergeCell ref="M237:N237"/>
    <mergeCell ref="N15:P15"/>
    <mergeCell ref="A233:K233"/>
    <mergeCell ref="M11:P11"/>
    <mergeCell ref="A236:C236"/>
    <mergeCell ref="A237:C237"/>
    <mergeCell ref="M7:P7"/>
    <mergeCell ref="M9:P9"/>
    <mergeCell ref="M8:P8"/>
    <mergeCell ref="L234:O234"/>
    <mergeCell ref="A232:Q232"/>
    <mergeCell ref="B231:E231"/>
    <mergeCell ref="AO13:AP13"/>
    <mergeCell ref="AL13:AM13"/>
    <mergeCell ref="D236:E236"/>
    <mergeCell ref="D237:E237"/>
    <mergeCell ref="A4:Q4"/>
  </mergeCells>
  <phoneticPr fontId="2" type="noConversion"/>
  <conditionalFormatting sqref="O233 I19:I231 K19 K231 O235 O19:O53 O55:O231">
    <cfRule type="expression" dxfId="60" priority="2463" stopIfTrue="1">
      <formula>H19&gt;0</formula>
    </cfRule>
  </conditionalFormatting>
  <conditionalFormatting sqref="O236">
    <cfRule type="expression" dxfId="59" priority="2263" stopIfTrue="1">
      <formula>N236&gt;0</formula>
    </cfRule>
  </conditionalFormatting>
  <conditionalFormatting sqref="K19 K231">
    <cfRule type="expression" dxfId="58" priority="1700" stopIfTrue="1">
      <formula>H19&gt;0</formula>
    </cfRule>
  </conditionalFormatting>
  <conditionalFormatting sqref="K19 K231">
    <cfRule type="cellIs" dxfId="57" priority="1699" stopIfTrue="1" operator="equal">
      <formula>"a"</formula>
    </cfRule>
  </conditionalFormatting>
  <conditionalFormatting sqref="K20:K53 K55:K230">
    <cfRule type="expression" dxfId="56" priority="4" stopIfTrue="1">
      <formula>J20&gt;0</formula>
    </cfRule>
  </conditionalFormatting>
  <conditionalFormatting sqref="K20:K53 K55:K230">
    <cfRule type="expression" dxfId="55" priority="3" stopIfTrue="1">
      <formula>H20&gt;0</formula>
    </cfRule>
  </conditionalFormatting>
  <conditionalFormatting sqref="K20:K53 K55:K230">
    <cfRule type="cellIs" dxfId="54" priority="2" stopIfTrue="1" operator="equal">
      <formula>"a"</formula>
    </cfRule>
  </conditionalFormatting>
  <conditionalFormatting sqref="J54:O54">
    <cfRule type="expression" dxfId="53" priority="1" stopIfTrue="1">
      <formula>I54&gt;0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236:K65443 K1:K2 K234 K5:K17 O19:O230" xr:uid="{00000000-0002-0000-0800-000001000000}"/>
    <dataValidation type="whole" operator="greaterThan" allowBlank="1" showInputMessage="1" showErrorMessage="1" error="Enter only Numeric Value greater than zero or leave the cell blank !" sqref="O231" xr:uid="{00000000-0002-0000-0800-000002000000}">
      <formula1>0</formula1>
    </dataValidation>
    <dataValidation type="list" operator="greaterThan" allowBlank="1" showInputMessage="1" showErrorMessage="1" sqref="K19:K231" xr:uid="{00000000-0002-0000-0800-000003000000}">
      <formula1>"Confirmed,0%,5%,12%,18%,28%"</formula1>
    </dataValidation>
    <dataValidation operator="greaterThan" allowBlank="1" showInputMessage="1" showErrorMessage="1" sqref="I19:I231" xr:uid="{00000000-0002-0000-0800-000004000000}"/>
  </dataValidations>
  <printOptions horizontalCentered="1"/>
  <pageMargins left="0.25" right="0.25" top="0.5" bottom="0.5" header="0.05" footer="0.05"/>
  <pageSetup paperSize="9" scale="55" fitToHeight="0" orientation="landscape" r:id="rId24"/>
  <headerFooter alignWithMargins="0">
    <oddFooter>&amp;R&amp;"Book Antiqua,Bold"&amp;10Schedule-3/ Page &amp;P of &amp;N</oddFooter>
  </headerFooter>
  <colBreaks count="2" manualBreakCount="2">
    <brk id="11" max="1048575" man="1"/>
    <brk id="16" max="1048575" man="1"/>
  </colBreaks>
  <drawing r:id="rId2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Naba Kumar Mondal {नब कुमार मंडल}</cp:lastModifiedBy>
  <cp:lastPrinted>2021-09-07T06:31:26Z</cp:lastPrinted>
  <dcterms:created xsi:type="dcterms:W3CDTF">2001-07-26T10:23:15Z</dcterms:created>
  <dcterms:modified xsi:type="dcterms:W3CDTF">2021-09-10T09:17:48Z</dcterms:modified>
</cp:coreProperties>
</file>